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SVN相关\Zhejiang-Huangyan-Middle-School\trunk\"/>
    </mc:Choice>
  </mc:AlternateContent>
  <xr:revisionPtr revIDLastSave="0" documentId="13_ncr:1_{01CD317A-26BF-4A75-A203-B16B7CE778D3}" xr6:coauthVersionLast="46" xr6:coauthVersionMax="46" xr10:uidLastSave="{00000000-0000-0000-0000-000000000000}"/>
  <bookViews>
    <workbookView xWindow="-108" yWindow="-108" windowWidth="23256" windowHeight="12576" tabRatio="784" activeTab="4" xr2:uid="{00000000-000D-0000-FFFF-FFFF00000000}"/>
  </bookViews>
  <sheets>
    <sheet name="提示" sheetId="16" r:id="rId1"/>
    <sheet name="摘要" sheetId="2" r:id="rId2"/>
    <sheet name="20201009考试" sheetId="3" r:id="rId3"/>
    <sheet name="20201122考试" sheetId="4" r:id="rId4"/>
    <sheet name="20201226考试" sheetId="5" r:id="rId5"/>
    <sheet name="20210201考试" sheetId="6" r:id="rId6"/>
    <sheet name="20210407考试" sheetId="7" r:id="rId7"/>
    <sheet name="6 月" sheetId="8" r:id="rId8"/>
    <sheet name="7 月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#REF!</definedName>
    <definedName name="ColumnTitle5">#REF!</definedName>
    <definedName name="ColumnTitle6">#REF!</definedName>
    <definedName name="ColumnTitle7">#REF!</definedName>
    <definedName name="ColumnTitle8">ExpJun[[#Headers],[日期]]</definedName>
    <definedName name="ColumnTitle9">ExpJul[[#Headers],[日期]]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2">#REF!</definedName>
    <definedName name="_xlnm.Print_Titles" localSheetId="3">'20201122考试'!$2:$2</definedName>
    <definedName name="_xlnm.Print_Titles" localSheetId="4">'20201226考试'!$2:$2</definedName>
    <definedName name="_xlnm.Print_Titles" localSheetId="5">'20210201考试'!$2:$2</definedName>
    <definedName name="_xlnm.Print_Titles" localSheetId="6">'20210407考试'!$2:$2</definedName>
    <definedName name="_xlnm.Print_Titles" localSheetId="7">'6 月'!$2:$2</definedName>
    <definedName name="_xlnm.Print_Titles" localSheetId="8">'7 月'!$2:$2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  <definedName name="第二次月考">摘要!$C$2</definedName>
  </definedNames>
  <calcPr calcId="181029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E5" i="2"/>
  <c r="B12" i="7"/>
  <c r="E6" i="2"/>
  <c r="E7" i="2"/>
  <c r="E8" i="2"/>
  <c r="E9" i="2"/>
  <c r="E10" i="2"/>
  <c r="E11" i="2"/>
  <c r="E12" i="2"/>
  <c r="E13" i="2"/>
  <c r="D12" i="2"/>
  <c r="D5" i="2"/>
  <c r="D6" i="2"/>
  <c r="D7" i="2"/>
  <c r="D8" i="2"/>
  <c r="D9" i="2"/>
  <c r="D10" i="2"/>
  <c r="D11" i="2"/>
  <c r="D13" i="2"/>
  <c r="B12" i="6"/>
  <c r="B12" i="5" l="1"/>
  <c r="C6" i="2" l="1"/>
  <c r="C5" i="2" l="1"/>
  <c r="C7" i="2"/>
  <c r="C8" i="2"/>
  <c r="C9" i="2"/>
  <c r="C10" i="2"/>
  <c r="C11" i="2"/>
  <c r="C12" i="2"/>
  <c r="C13" i="2"/>
  <c r="B5" i="2"/>
  <c r="B12" i="4"/>
  <c r="B6" i="2" l="1"/>
  <c r="B7" i="2"/>
  <c r="B8" i="2"/>
  <c r="B9" i="2"/>
  <c r="B10" i="2"/>
  <c r="B11" i="2"/>
  <c r="B12" i="2"/>
  <c r="B13" i="2"/>
  <c r="B12" i="3"/>
  <c r="J9" i="2"/>
  <c r="M5" i="2"/>
  <c r="M6" i="2"/>
  <c r="M7" i="2"/>
  <c r="M8" i="2"/>
  <c r="M9" i="2"/>
  <c r="M10" i="2"/>
  <c r="M11" i="2"/>
  <c r="M12" i="2"/>
  <c r="M13" i="2"/>
  <c r="J6" i="2"/>
  <c r="K5" i="2"/>
  <c r="M14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A18" i="16" l="1"/>
  <c r="A17" i="16"/>
  <c r="A16" i="16"/>
  <c r="A15" i="16"/>
  <c r="A14" i="16"/>
  <c r="A10" i="16"/>
  <c r="A9" i="16"/>
  <c r="A8" i="16"/>
  <c r="A7" i="16"/>
  <c r="C9" i="13" l="1"/>
  <c r="C9" i="12"/>
  <c r="C9" i="11"/>
  <c r="C9" i="10"/>
  <c r="C9" i="9"/>
  <c r="C9" i="8"/>
  <c r="A4" i="13" l="1"/>
  <c r="A3" i="13"/>
  <c r="A4" i="12"/>
  <c r="A3" i="12"/>
  <c r="A4" i="11"/>
  <c r="A3" i="11"/>
  <c r="A4" i="10"/>
  <c r="A3" i="10"/>
  <c r="A4" i="9"/>
  <c r="A3" i="9"/>
  <c r="A4" i="8"/>
  <c r="A3" i="8"/>
  <c r="L9" i="2"/>
  <c r="K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I6" i="2"/>
  <c r="H6" i="2"/>
  <c r="G6" i="2"/>
  <c r="L5" i="2"/>
  <c r="J5" i="2"/>
  <c r="I5" i="2"/>
  <c r="H5" i="2"/>
  <c r="G5" i="2"/>
  <c r="K14" i="2" l="1"/>
  <c r="I14" i="2"/>
  <c r="F14" i="2"/>
  <c r="H14" i="2"/>
  <c r="J14" i="2"/>
  <c r="E14" i="2"/>
  <c r="L14" i="2"/>
  <c r="G14" i="2"/>
  <c r="C14" i="2"/>
  <c r="B14" i="2"/>
  <c r="N5" i="2"/>
  <c r="N13" i="2"/>
  <c r="N12" i="2"/>
  <c r="N11" i="2"/>
  <c r="N10" i="2"/>
  <c r="N9" i="2"/>
  <c r="N8" i="2"/>
  <c r="N7" i="2"/>
  <c r="D14" i="2"/>
  <c r="N6" i="2"/>
  <c r="N14" i="2" l="1"/>
</calcChain>
</file>

<file path=xl/sharedStrings.xml><?xml version="1.0" encoding="utf-8"?>
<sst xmlns="http://schemas.openxmlformats.org/spreadsheetml/2006/main" count="237" uniqueCount="94">
  <si>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</si>
  <si>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</si>
  <si>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</si>
  <si>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</si>
  <si>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</si>
  <si>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</si>
  <si>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</si>
  <si>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</si>
  <si>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</si>
  <si>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</si>
  <si>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</si>
  <si>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</si>
  <si>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6 月</t>
  </si>
  <si>
    <t>7 月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</si>
  <si>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</si>
  <si>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</si>
  <si>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</si>
  <si>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</si>
  <si>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</si>
  <si>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</si>
  <si>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</si>
  <si>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</si>
  <si>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</si>
  <si>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</si>
  <si>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</si>
  <si>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</si>
  <si>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</si>
  <si>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</si>
  <si>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</si>
  <si>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</si>
  <si>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6 月支出</t>
  </si>
  <si>
    <t>7 月支出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</si>
  <si>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</si>
  <si>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</si>
  <si>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</si>
  <si>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</si>
  <si>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</si>
  <si>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</si>
  <si>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</si>
  <si>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</si>
  <si>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</si>
  <si>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</si>
  <si>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</si>
  <si>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</si>
  <si>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6 月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</si>
  <si>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</si>
  <si>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</si>
  <si>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</si>
  <si>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</si>
  <si>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</si>
  <si>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</si>
  <si>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</si>
  <si>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</si>
  <si>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</si>
  <si>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</si>
  <si>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</si>
  <si>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</si>
  <si>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</si>
  <si>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</si>
  <si>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</si>
  <si>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</si>
  <si>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</si>
  <si>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</si>
  <si>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</si>
  <si>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</si>
  <si>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</si>
  <si>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</si>
  <si>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</si>
  <si>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</si>
  <si>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</si>
  <si>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</si>
  <si>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</si>
  <si>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</si>
  <si>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</si>
  <si>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第一次月考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</si>
  <si>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</si>
  <si>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</si>
  <si>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</si>
  <si>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</si>
  <si>
    <t>日期：2020/11/22</t>
    <phoneticPr fontId="9" type="noConversion"/>
  </si>
  <si>
    <t>第二次月考</t>
    <phoneticPr fontId="9" type="noConversion"/>
  </si>
  <si>
    <t>20201122考试</t>
    <phoneticPr fontId="9" type="noConversion"/>
  </si>
  <si>
    <r>
      <t>20201122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</si>
  <si>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第三次月考</t>
    <phoneticPr fontId="9" type="noConversion"/>
  </si>
  <si>
    <t>日期：2020/12/26</t>
    <phoneticPr fontId="9" type="noConversion"/>
  </si>
  <si>
    <t>20201226考试</t>
    <phoneticPr fontId="9" type="noConversion"/>
  </si>
  <si>
    <r>
      <t>20201226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</si>
  <si>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日期：2021/02/01</t>
    <phoneticPr fontId="9" type="noConversion"/>
  </si>
  <si>
    <t>第四次考(期末)</t>
    <phoneticPr fontId="9" type="noConversion"/>
  </si>
  <si>
    <t>20210201考试</t>
    <phoneticPr fontId="9" type="noConversion"/>
  </si>
  <si>
    <r>
      <t>20210201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</si>
  <si>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日期：2021/04/07</t>
    <phoneticPr fontId="9" type="noConversion"/>
  </si>
  <si>
    <t>第五次考(高一下第一次月考)</t>
    <phoneticPr fontId="9" type="noConversion"/>
  </si>
  <si>
    <t>20210407考试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</si>
</sst>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32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0" fontId="11" fillId="0" borderId="0" xfId="0" applyFont="1" applyAlignme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177" fontId="11" fillId="0" borderId="0" xfId="9" applyNumberFormat="1" applyFont="1">
      <alignment horizontal="right" indent="1"/>
    </xf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4" fillId="3" borderId="2" xfId="6" applyBorder="1" applyAlignment="1">
      <alignment horizontal="center" vertic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Border="1"/>
    <xf numFmtId="0" fontId="10" fillId="0" borderId="1" xfId="1" applyFont="1" applyBorder="1"/>
    <xf numFmtId="0" fontId="10" fillId="0" borderId="0" xfId="1" applyFont="1"/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tyleCustomSlicer" pivot="0" table="0" count="10" xr9:uid="{00000000-0011-0000-FFFF-FFFF00000000}">
      <tableStyleElement type="wholeTable" dxfId="163"/>
      <tableStyleElement type="headerRow" dxfId="162"/>
    </tableStyle>
    <tableStyle name="摘要表" pivot="0" count="6" xr9:uid="{00000000-0011-0000-FFFF-FFFF01000000}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ColumnStripe" dxfId="15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102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90</c:v>
                </c:pt>
                <c:pt idx="2">
                  <c:v>89</c:v>
                </c:pt>
                <c:pt idx="3">
                  <c:v>0</c:v>
                </c:pt>
                <c:pt idx="4">
                  <c:v>108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91</c:v>
                </c:pt>
                <c:pt idx="2">
                  <c:v>91</c:v>
                </c:pt>
                <c:pt idx="3">
                  <c:v>0</c:v>
                </c:pt>
                <c:pt idx="4">
                  <c:v>76.5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64</c:v>
                </c:pt>
                <c:pt idx="2">
                  <c:v>56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65</c:v>
                </c:pt>
                <c:pt idx="2">
                  <c:v>57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53</c:v>
                </c:pt>
                <c:pt idx="3">
                  <c:v>0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6 月</c:v>
                </c:pt>
                <c:pt idx="6">
                  <c:v>7 月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68</c:v>
                </c:pt>
                <c:pt idx="2">
                  <c:v>82</c:v>
                </c:pt>
                <c:pt idx="3">
                  <c:v>0</c:v>
                </c:pt>
                <c:pt idx="4">
                  <c:v>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4" totalsRowCount="1" headerRowDxfId="155" dataDxfId="154" totalsRowDxfId="153">
  <autoFilter ref="A4:O13" xr:uid="{00000000-0009-0000-0100-00000E000000}"/>
  <tableColumns count="15">
    <tableColumn id="1" xr3:uid="{00000000-0010-0000-0000-000001000000}" name="学科" totalsRowLabel="汇总" dataDxfId="41" totalsRowDxfId="21"/>
    <tableColumn id="2" xr3:uid="{00000000-0010-0000-0000-000002000000}" name="20201009考试" totalsRowFunction="sum" dataDxfId="40" totalsRowDxfId="20">
      <calculatedColumnFormula>SUMIFS(G20201009[成绩],G20201009[学科],支出摘要[学科])</calculatedColumnFormula>
    </tableColumn>
    <tableColumn id="3" xr3:uid="{00000000-0010-0000-0000-000003000000}" name="20201122考试" totalsRowFunction="sum" dataDxfId="39" totalsRowDxfId="19">
      <calculatedColumnFormula>SUMIFS(G20201122[成绩],G20201122[学科],支出摘要[学科])</calculatedColumnFormula>
    </tableColumn>
    <tableColumn id="4" xr3:uid="{00000000-0010-0000-0000-000004000000}" name="20201226考试" totalsRowFunction="sum" dataDxfId="38" totalsRowDxfId="18">
      <calculatedColumnFormula>SUMIFS(G20201226[成绩],G20201226[学科],支出摘要[学科])</calculatedColumnFormula>
    </tableColumn>
    <tableColumn id="5" xr3:uid="{00000000-0010-0000-0000-000005000000}" name="20210201考试" totalsRowFunction="sum" dataDxfId="28" totalsRowDxfId="17">
      <calculatedColumnFormula>SUMIFS(G20210201[成绩],G20210201[学科],支出摘要[学科])</calculatedColumnFormula>
    </tableColumn>
    <tableColumn id="6" xr3:uid="{00000000-0010-0000-0000-000006000000}" name="20210407考试" totalsRowFunction="sum" dataDxfId="6" totalsRowDxfId="16">
      <calculatedColumnFormula>SUMIFS(G20210407[成绩],G20210407[学科],支出摘要[学科])</calculatedColumnFormula>
    </tableColumn>
    <tableColumn id="7" xr3:uid="{00000000-0010-0000-0000-000007000000}" name="6 月" totalsRowFunction="sum" dataDxfId="37" totalsRowDxfId="15">
      <calculatedColumnFormula>SUMIFS(ExpJun[金额],ExpJun[类别],支出摘要[学科])</calculatedColumnFormula>
    </tableColumn>
    <tableColumn id="8" xr3:uid="{00000000-0010-0000-0000-000008000000}" name="7 月" totalsRowFunction="sum" dataDxfId="36" totalsRowDxfId="14">
      <calculatedColumnFormula>SUMIFS(ExpJul[金额],ExpJul[类别],支出摘要[学科])</calculatedColumnFormula>
    </tableColumn>
    <tableColumn id="9" xr3:uid="{00000000-0010-0000-0000-000009000000}" name="8 月" totalsRowFunction="sum" dataDxfId="35" totalsRowDxfId="13">
      <calculatedColumnFormula>SUMIFS(ExpAug[金额],ExpAug[类别],支出摘要[学科])</calculatedColumnFormula>
    </tableColumn>
    <tableColumn id="10" xr3:uid="{00000000-0010-0000-0000-00000A000000}" name="9 月" totalsRowFunction="sum" dataDxfId="34" totalsRowDxfId="12">
      <calculatedColumnFormula>SUMIFS(ExpSep[金额],ExpSep[类别],支出摘要[学科])</calculatedColumnFormula>
    </tableColumn>
    <tableColumn id="11" xr3:uid="{00000000-0010-0000-0000-00000B000000}" name="10 月" totalsRowFunction="sum" dataDxfId="33" totalsRowDxfId="11">
      <calculatedColumnFormula>SUMIFS(ExpOct[金额],ExpOct[类别],支出摘要[学科])</calculatedColumnFormula>
    </tableColumn>
    <tableColumn id="12" xr3:uid="{00000000-0010-0000-0000-00000C000000}" name="11 月" totalsRowFunction="sum" dataDxfId="32" totalsRowDxfId="10">
      <calculatedColumnFormula>SUMIFS(ExpNov[金额],ExpNov[类别],支出摘要[学科])</calculatedColumnFormula>
    </tableColumn>
    <tableColumn id="13" xr3:uid="{00000000-0010-0000-0000-00000D000000}" name="12 月" totalsRowFunction="sum" dataDxfId="31" totalsRowDxfId="9">
      <calculatedColumnFormula>SUMIFS(exp,#REF!,支出摘要[学科])</calculatedColumnFormula>
    </tableColumn>
    <tableColumn id="14" xr3:uid="{00000000-0010-0000-0000-00000E000000}" name="总计" totalsRowFunction="sum" dataDxfId="30" totalsRowDxfId="8">
      <calculatedColumnFormula>SUM(支出摘要[[#This Row],[20201009考试]:[12 月]])</calculatedColumnFormula>
    </tableColumn>
    <tableColumn id="15" xr3:uid="{00000000-0010-0000-0000-00000F000000}" name="趋势" dataDxfId="29" totalsRowDxfId="7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86" dataDxfId="85" totalsRowDxfId="84">
  <autoFilter ref="A2:E8" xr:uid="{00000000-0009-0000-0100-00000A000000}"/>
  <tableColumns count="5">
    <tableColumn id="1" xr3:uid="{00000000-0010-0000-0900-000001000000}" name="日期" totalsRowLabel="汇总" dataDxfId="83" totalsRowDxfId="82"/>
    <tableColumn id="2" xr3:uid="{00000000-0010-0000-0900-000002000000}" name="PO#" dataDxfId="81" totalsRowDxfId="80"/>
    <tableColumn id="3" xr3:uid="{00000000-0010-0000-0900-000003000000}" name="金额" totalsRowFunction="sum" dataDxfId="79" totalsRowDxfId="78"/>
    <tableColumn id="4" xr3:uid="{00000000-0010-0000-0900-000004000000}" name="类别" dataDxfId="77" totalsRowDxfId="76"/>
    <tableColumn id="5" xr3:uid="{00000000-0010-0000-0900-000005000000}" name="描述" dataDxfId="75" totalsRowDxfId="7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73" dataDxfId="72" totalsRowDxfId="71">
  <autoFilter ref="A2:E8" xr:uid="{00000000-0009-0000-0100-00000B000000}"/>
  <tableColumns count="5">
    <tableColumn id="1" xr3:uid="{00000000-0010-0000-0A00-000001000000}" name="日期" totalsRowLabel="汇总" dataDxfId="70" totalsRowDxfId="69"/>
    <tableColumn id="2" xr3:uid="{00000000-0010-0000-0A00-000002000000}" name="PO#" dataDxfId="68" totalsRowDxfId="67"/>
    <tableColumn id="3" xr3:uid="{00000000-0010-0000-0A00-000003000000}" name="金额" totalsRowFunction="sum" dataDxfId="66" totalsRowDxfId="65"/>
    <tableColumn id="4" xr3:uid="{00000000-0010-0000-0A00-000004000000}" name="类别" dataDxfId="64" totalsRowDxfId="63"/>
    <tableColumn id="5" xr3:uid="{00000000-0010-0000-0A00-000005000000}" name="描述" dataDxfId="62" totalsRowDxfId="6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60" dataDxfId="59" totalsRowDxfId="58">
  <autoFilter ref="A2:E8" xr:uid="{00000000-0009-0000-0100-00000C000000}"/>
  <tableColumns count="5">
    <tableColumn id="1" xr3:uid="{00000000-0010-0000-0B00-000001000000}" name="日期" totalsRowLabel="汇总" dataDxfId="57" totalsRowDxfId="56"/>
    <tableColumn id="2" xr3:uid="{00000000-0010-0000-0B00-000002000000}" name="PO#" dataDxfId="55" totalsRowDxfId="54"/>
    <tableColumn id="3" xr3:uid="{00000000-0010-0000-0B00-000003000000}" name="金额" totalsRowFunction="sum" dataDxfId="53" totalsRowDxfId="52"/>
    <tableColumn id="4" xr3:uid="{00000000-0010-0000-0B00-000004000000}" name="类别" dataDxfId="51" totalsRowDxfId="50"/>
    <tableColumn id="5" xr3:uid="{00000000-0010-0000-0B00-000005000000}" name="描述" dataDxfId="49" totalsRowDxfId="4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152" dataDxfId="151" totalsRowDxfId="150">
  <autoFilter ref="A2:C11" xr:uid="{CEC36953-3146-4FFE-BF85-2D17AABEC3C8}"/>
  <tableColumns count="3">
    <tableColumn id="2" xr3:uid="{511B64D7-9BF0-4351-9AB2-561631539142}" name="学科" totalsRowLabel="汇总" dataDxfId="149" totalsRowDxfId="148" dataCellStyle="表格详细信息"/>
    <tableColumn id="3" xr3:uid="{3140EA8D-08D2-4F4F-A103-5B06A7DDB3AB}" name="成绩" totalsRowFunction="sum" dataDxfId="147" totalsRowDxfId="146"/>
    <tableColumn id="5" xr3:uid="{FAE8C61F-0FF8-4188-AA7D-5F7A56DFA269}" name="名次" totalsRowLabel="383" dataDxfId="145" totalsRowDxfId="14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DEC8-35CD-49DD-9980-DE0CE93A62F2}" name="G20201122" displayName="G20201122" ref="A2:C12" totalsRowCount="1" headerRowDxfId="143" dataDxfId="142" totalsRowDxfId="141">
  <autoFilter ref="A2:C11" xr:uid="{D23E8BE5-C1ED-4120-85E3-87CD5F873CAD}"/>
  <tableColumns count="3">
    <tableColumn id="2" xr3:uid="{7036831C-7D94-449E-A874-1FF30C6F6559}" name="学科" totalsRowLabel="汇总" dataDxfId="140" totalsRowDxfId="139" dataCellStyle="表格详细信息"/>
    <tableColumn id="3" xr3:uid="{1F09854C-4986-466D-BAF2-E15A93886BBF}" name="成绩" totalsRowFunction="sum" dataDxfId="138" totalsRowDxfId="137"/>
    <tableColumn id="5" xr3:uid="{8FC5B33D-CDE6-46C0-9E45-A246909E922C}" name="名次" dataDxfId="136" totalsRowDxfId="13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31236-6710-41B0-A691-59BB1C4D887C}" name="G20201226" displayName="G20201226" ref="A2:C12" totalsRowCount="1" headerRowDxfId="134" dataDxfId="133" totalsRowDxfId="132">
  <autoFilter ref="A2:C11" xr:uid="{1559AFAA-18D1-493F-8508-E1652BF9C371}"/>
  <tableColumns count="3">
    <tableColumn id="2" xr3:uid="{DAC30ADF-E7C9-4912-81C9-A26775D46A9C}" name="学科" totalsRowLabel="汇总" dataDxfId="131" totalsRowDxfId="130" dataCellStyle="表格详细信息"/>
    <tableColumn id="3" xr3:uid="{A8BC6C90-6FF2-4EDE-83F3-AA7135812534}" name="成绩" totalsRowFunction="sum" dataDxfId="129" totalsRowDxfId="128"/>
    <tableColumn id="5" xr3:uid="{73B9B4B3-8FA7-4141-80A8-A7E739B8B97F}" name="名次" dataDxfId="127" totalsRowDxfId="126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F2ED6-17B6-49E2-A9A2-FB12D117C043}" name="G20210201" displayName="G20210201" ref="A2:C12" totalsRowCount="1" headerRowDxfId="47" dataDxfId="46" totalsRowDxfId="45">
  <autoFilter ref="A2:C11" xr:uid="{5F924DC2-E033-4279-8E3C-853821B4D77D}"/>
  <tableColumns count="3">
    <tableColumn id="2" xr3:uid="{BCD79509-756D-4B62-82AC-453E8FAE0F0B}" name="学科" totalsRowLabel="汇总" dataDxfId="44" totalsRowDxfId="5" dataCellStyle="表格详细信息"/>
    <tableColumn id="3" xr3:uid="{21978B54-EE56-42C2-9CF4-9A3878E92FC0}" name="成绩" totalsRowFunction="sum" dataDxfId="43" totalsRowDxfId="4"/>
    <tableColumn id="5" xr3:uid="{D5BD6513-953E-4019-91AA-941478AA3B32}" name="名次" dataDxfId="42" totalsRowDxfId="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312D2-B8D7-445C-83A1-191E392BE247}" name="G20210407" displayName="G20210407" ref="A2:C12" totalsRowCount="1" headerRowDxfId="27" dataDxfId="26" totalsRowDxfId="25">
  <autoFilter ref="A2:C11" xr:uid="{EF79F026-E83F-45FF-B230-27F00A5DD00B}"/>
  <tableColumns count="3">
    <tableColumn id="2" xr3:uid="{045FEDB9-118A-45A6-91C1-00C2C9970A90}" name="学科" totalsRowLabel="汇总" dataDxfId="24" totalsRowDxfId="2" dataCellStyle="表格详细信息"/>
    <tableColumn id="3" xr3:uid="{BD096444-2BA2-442D-8BE1-A0579D5A4B06}" name="成绩" totalsRowFunction="sum" dataDxfId="23" totalsRowDxfId="1"/>
    <tableColumn id="5" xr3:uid="{9D8FB202-83CF-42DE-880F-2EEC6FC96934}" name="名次" dataDxfId="22" totalsRowDxfId="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Jun" displayName="ExpJun" ref="A2:E9" totalsRowCount="1" headerRowDxfId="125" dataDxfId="124" totalsRowDxfId="123">
  <autoFilter ref="A2:E8" xr:uid="{00000000-0009-0000-0100-000007000000}"/>
  <tableColumns count="5">
    <tableColumn id="1" xr3:uid="{00000000-0010-0000-0600-000001000000}" name="日期" totalsRowLabel="汇总" dataDxfId="122" totalsRowDxfId="121"/>
    <tableColumn id="2" xr3:uid="{00000000-0010-0000-0600-000002000000}" name="PO#" dataDxfId="120" totalsRowDxfId="119"/>
    <tableColumn id="3" xr3:uid="{00000000-0010-0000-0600-000003000000}" name="金额" totalsRowFunction="sum" dataDxfId="118" totalsRowDxfId="117"/>
    <tableColumn id="4" xr3:uid="{00000000-0010-0000-0600-000004000000}" name="类别" dataDxfId="116" totalsRowDxfId="115"/>
    <tableColumn id="5" xr3:uid="{00000000-0010-0000-0600-000005000000}" name="描述" dataDxfId="114" totalsRowDxfId="11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Jul" displayName="ExpJul" ref="A2:E9" totalsRowCount="1" headerRowDxfId="112" dataDxfId="111" totalsRowDxfId="110">
  <autoFilter ref="A2:E8" xr:uid="{00000000-0009-0000-0100-000008000000}"/>
  <tableColumns count="5">
    <tableColumn id="1" xr3:uid="{00000000-0010-0000-0700-000001000000}" name="日期" totalsRowLabel="汇总" dataDxfId="109" totalsRowDxfId="108"/>
    <tableColumn id="2" xr3:uid="{00000000-0010-0000-0700-000002000000}" name="PO#" dataDxfId="107" totalsRowDxfId="106"/>
    <tableColumn id="3" xr3:uid="{00000000-0010-0000-0700-000003000000}" name="金额" totalsRowFunction="sum" dataDxfId="105" totalsRowDxfId="104"/>
    <tableColumn id="4" xr3:uid="{00000000-0010-0000-0700-000004000000}" name="类别" dataDxfId="103" totalsRowDxfId="102"/>
    <tableColumn id="5" xr3:uid="{00000000-0010-0000-0700-000005000000}" name="描述" dataDxfId="101" totalsRowDxfId="10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99" dataDxfId="98" totalsRowDxfId="97">
  <autoFilter ref="A2:E8" xr:uid="{00000000-0009-0000-0100-000009000000}"/>
  <tableColumns count="5">
    <tableColumn id="1" xr3:uid="{00000000-0010-0000-0800-000001000000}" name="日期" totalsRowLabel="汇总" dataDxfId="96" totalsRowDxfId="95"/>
    <tableColumn id="2" xr3:uid="{00000000-0010-0000-0800-000002000000}" name="PO#" dataDxfId="94" totalsRowDxfId="93"/>
    <tableColumn id="3" xr3:uid="{00000000-0010-0000-0800-000003000000}" name="金额" totalsRowFunction="sum" dataDxfId="92" totalsRowDxfId="91"/>
    <tableColumn id="4" xr3:uid="{00000000-0010-0000-0800-000004000000}" name="类别" dataDxfId="90" totalsRowDxfId="89"/>
    <tableColumn id="5" xr3:uid="{00000000-0010-0000-0800-000005000000}" name="描述" dataDxfId="88" totalsRowDxfId="87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36</v>
      </c>
    </row>
    <row r="4" spans="1:1" ht="30" customHeight="1" x14ac:dyDescent="0.35">
      <c r="A4" s="3" t="s">
        <v>37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41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32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DATE(YEAR(TODAY()),8,8)</f>
        <v>44416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DATE(YEAR(TODAY()),8,9)</f>
        <v>44417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33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11" t="s">
        <v>21</v>
      </c>
      <c r="B2" s="11" t="s">
        <v>22</v>
      </c>
      <c r="C2" s="11" t="s">
        <v>25</v>
      </c>
      <c r="D2" s="11" t="s">
        <v>27</v>
      </c>
      <c r="E2" s="11" t="s">
        <v>28</v>
      </c>
    </row>
    <row r="3" spans="1:5" ht="30" customHeight="1" x14ac:dyDescent="0.35">
      <c r="A3" s="13">
        <f ca="1">DATE(YEAR(TODAY()),9,9)</f>
        <v>44448</v>
      </c>
      <c r="B3" s="9" t="s">
        <v>23</v>
      </c>
      <c r="C3" s="16"/>
      <c r="D3" s="9" t="s">
        <v>40</v>
      </c>
      <c r="E3" s="9" t="s">
        <v>29</v>
      </c>
    </row>
    <row r="4" spans="1:5" ht="30" customHeight="1" x14ac:dyDescent="0.35">
      <c r="A4" s="13">
        <f ca="1">DATE(YEAR(TODAY()),9,15)</f>
        <v>44454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34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DATE(YEAR(TODAY()),10,10)</f>
        <v>44479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DATE(YEAR(TODAY()),10,21)</f>
        <v>44490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35</v>
      </c>
      <c r="B1" s="31"/>
      <c r="C1" s="30"/>
      <c r="D1" s="12" t="s">
        <v>42</v>
      </c>
      <c r="E1" s="12" t="s">
        <v>43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DATE(YEAR(TODAY()),11,14)</f>
        <v>44514</v>
      </c>
      <c r="B3" s="9" t="s">
        <v>23</v>
      </c>
      <c r="C3" s="16"/>
      <c r="D3" s="9" t="s">
        <v>6</v>
      </c>
      <c r="E3" s="9" t="s">
        <v>29</v>
      </c>
    </row>
    <row r="4" spans="1:5" ht="30" customHeight="1" x14ac:dyDescent="0.35">
      <c r="A4" s="13">
        <f ca="1">DATE(YEAR(TODAY()),11,21)</f>
        <v>44521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4"/>
  <sheetViews>
    <sheetView showGridLines="0" topLeftCell="A10" zoomScaleNormal="100" workbookViewId="0">
      <selection activeCell="D16" sqref="D16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7" t="s">
        <v>52</v>
      </c>
      <c r="B1" s="7"/>
      <c r="C1" s="7"/>
    </row>
    <row r="2" spans="1:15" ht="17.100000000000001" customHeight="1" x14ac:dyDescent="0.35">
      <c r="B2" s="26" t="s">
        <v>77</v>
      </c>
      <c r="C2" s="26" t="s">
        <v>82</v>
      </c>
      <c r="D2" s="26" t="s">
        <v>86</v>
      </c>
      <c r="E2" s="26" t="s">
        <v>90</v>
      </c>
      <c r="F2" s="12" t="s">
        <v>93</v>
      </c>
      <c r="G2" s="12" t="s">
        <v>44</v>
      </c>
      <c r="H2" s="12" t="s">
        <v>45</v>
      </c>
      <c r="I2" s="12" t="s">
        <v>46</v>
      </c>
      <c r="J2" s="12" t="s">
        <v>47</v>
      </c>
      <c r="K2" s="12" t="s">
        <v>48</v>
      </c>
      <c r="L2" s="12" t="s">
        <v>49</v>
      </c>
      <c r="M2" s="12" t="s">
        <v>50</v>
      </c>
      <c r="N2" s="12" t="s">
        <v>51</v>
      </c>
    </row>
    <row r="3" spans="1:15" ht="224.1" customHeight="1" x14ac:dyDescent="0.35"/>
    <row r="4" spans="1:15" s="18" customFormat="1" ht="17.100000000000001" customHeight="1" x14ac:dyDescent="0.3">
      <c r="A4" s="17" t="s">
        <v>53</v>
      </c>
      <c r="B4" s="17" t="s">
        <v>76</v>
      </c>
      <c r="C4" s="17" t="s">
        <v>81</v>
      </c>
      <c r="D4" s="17" t="s">
        <v>85</v>
      </c>
      <c r="E4" s="17" t="s">
        <v>89</v>
      </c>
      <c r="F4" s="17" t="s">
        <v>93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16</v>
      </c>
      <c r="L4" s="17" t="s">
        <v>17</v>
      </c>
      <c r="M4" s="17" t="s">
        <v>18</v>
      </c>
      <c r="N4" s="17" t="s">
        <v>11</v>
      </c>
      <c r="O4" s="17" t="s">
        <v>20</v>
      </c>
    </row>
    <row r="5" spans="1:15" s="18" customFormat="1" ht="30" customHeight="1" x14ac:dyDescent="0.3">
      <c r="A5" s="19" t="s">
        <v>55</v>
      </c>
      <c r="B5" s="20">
        <f>SUMIFS(G20201009[成绩],G20201009[学科],支出摘要[学科])</f>
        <v>101</v>
      </c>
      <c r="C5" s="20">
        <f>SUMIFS(G20201122[成绩],G20201122[学科],支出摘要[学科])</f>
        <v>85</v>
      </c>
      <c r="D5" s="20">
        <f>SUMIFS(G20201226[成绩],G20201226[学科],支出摘要[学科])</f>
        <v>102</v>
      </c>
      <c r="E5" s="20">
        <f>SUMIFS(G20210201[成绩],G20210201[学科],支出摘要[学科])</f>
        <v>0</v>
      </c>
      <c r="F5" s="20">
        <f>SUMIFS(G20210407[成绩],G20210407[学科],支出摘要[学科])</f>
        <v>90</v>
      </c>
      <c r="G5" s="20">
        <f>SUMIFS(ExpJun[金额],ExpJun[类别],支出摘要[学科])</f>
        <v>0</v>
      </c>
      <c r="H5" s="20">
        <f>SUMIFS(ExpJul[金额],ExpJul[类别],支出摘要[学科])</f>
        <v>0</v>
      </c>
      <c r="I5" s="20">
        <f>SUMIFS(ExpAug[金额],ExpAug[类别],支出摘要[学科])</f>
        <v>0</v>
      </c>
      <c r="J5" s="20">
        <f>SUMIFS(ExpSep[金额],ExpSep[类别],支出摘要[学科])</f>
        <v>0</v>
      </c>
      <c r="K5" s="20">
        <f>SUMIFS(ExpOct[金额],ExpOct[类别],支出摘要[学科])</f>
        <v>0</v>
      </c>
      <c r="L5" s="20">
        <f>SUMIFS(ExpNov[金额],ExpNov[类别],支出摘要[学科])</f>
        <v>0</v>
      </c>
      <c r="M5" s="20" t="e">
        <f>SUMIFS(exp,#REF!,支出摘要[学科])</f>
        <v>#NAME?</v>
      </c>
      <c r="N5" s="20">
        <f>SUM(支出摘要[[#This Row],[20201009考试]:[11 月]])</f>
        <v>378</v>
      </c>
    </row>
    <row r="6" spans="1:15" s="18" customFormat="1" ht="30" customHeight="1" x14ac:dyDescent="0.3">
      <c r="A6" s="19" t="s">
        <v>57</v>
      </c>
      <c r="B6" s="20">
        <f>SUMIFS(G20201009[成绩],G20201009[学科],支出摘要[学科])</f>
        <v>98</v>
      </c>
      <c r="C6" s="20">
        <f>SUMIFS(G20201122[成绩],G20201122[学科],支出摘要[学科])</f>
        <v>90</v>
      </c>
      <c r="D6" s="20">
        <f>SUMIFS(G20201226[成绩],G20201226[学科],支出摘要[学科])</f>
        <v>89</v>
      </c>
      <c r="E6" s="20">
        <f>SUMIFS(G20210201[成绩],G20210201[学科],支出摘要[学科])</f>
        <v>0</v>
      </c>
      <c r="F6" s="20">
        <f>SUMIFS(G20210407[成绩],G20210407[学科],支出摘要[学科])</f>
        <v>108</v>
      </c>
      <c r="G6" s="20">
        <f>SUMIFS(ExpJun[金额],ExpJun[类别],支出摘要[学科])</f>
        <v>0</v>
      </c>
      <c r="H6" s="20">
        <f>SUMIFS(ExpJul[金额],ExpJul[类别],支出摘要[学科])</f>
        <v>0</v>
      </c>
      <c r="I6" s="20">
        <f>SUMIFS(ExpAug[金额],ExpAug[类别],支出摘要[学科])</f>
        <v>0</v>
      </c>
      <c r="J6" s="20">
        <f>SUMIFS(ExpSep[金额],ExpSep[类别],支出摘要[学科])</f>
        <v>0</v>
      </c>
      <c r="K6" s="20">
        <f>SUMIFS(ExpOct[金额],ExpOct[类别],支出摘要[学科])</f>
        <v>0</v>
      </c>
      <c r="L6" s="20">
        <f>SUMIFS(ExpNov[金额],ExpNov[类别],支出摘要[学科])</f>
        <v>0</v>
      </c>
      <c r="M6" s="20" t="e">
        <f>SUMIFS(exp,#REF!,支出摘要[学科])</f>
        <v>#NAME?</v>
      </c>
      <c r="N6" s="20" t="e">
        <f>SUM(支出摘要[[#This Row],[20201009考试]:[12 月]])</f>
        <v>#NAME?</v>
      </c>
    </row>
    <row r="7" spans="1:15" s="18" customFormat="1" ht="30" customHeight="1" x14ac:dyDescent="0.3">
      <c r="A7" s="19" t="s">
        <v>59</v>
      </c>
      <c r="B7" s="20">
        <f>SUMIFS(G20201009[成绩],G20201009[学科],支出摘要[学科])</f>
        <v>95.5</v>
      </c>
      <c r="C7" s="20">
        <f>SUMIFS(G20201122[成绩],G20201122[学科],支出摘要[学科])</f>
        <v>91</v>
      </c>
      <c r="D7" s="20">
        <f>SUMIFS(G20201226[成绩],G20201226[学科],支出摘要[学科])</f>
        <v>91</v>
      </c>
      <c r="E7" s="20">
        <f>SUMIFS(G20210201[成绩],G20210201[学科],支出摘要[学科])</f>
        <v>0</v>
      </c>
      <c r="F7" s="20">
        <f>SUMIFS(G20210407[成绩],G20210407[学科],支出摘要[学科])</f>
        <v>76.5</v>
      </c>
      <c r="G7" s="20">
        <f>SUMIFS(ExpJun[金额],ExpJun[类别],支出摘要[学科])</f>
        <v>0</v>
      </c>
      <c r="H7" s="20">
        <f>SUMIFS(ExpJul[金额],ExpJul[类别],支出摘要[学科])</f>
        <v>0</v>
      </c>
      <c r="I7" s="20">
        <f>SUMIFS(ExpAug[金额],ExpAug[类别],支出摘要[学科])</f>
        <v>0</v>
      </c>
      <c r="J7" s="20">
        <f>SUMIFS(ExpSep[金额],ExpSep[类别],支出摘要[学科])</f>
        <v>0</v>
      </c>
      <c r="K7" s="20">
        <f>SUMIFS(ExpOct[金额],ExpOct[类别],支出摘要[学科])</f>
        <v>0</v>
      </c>
      <c r="L7" s="20">
        <f>SUMIFS(ExpNov[金额],ExpNov[类别],支出摘要[学科])</f>
        <v>0</v>
      </c>
      <c r="M7" s="20" t="e">
        <f>SUMIFS(exp,#REF!,支出摘要[学科])</f>
        <v>#NAME?</v>
      </c>
      <c r="N7" s="20" t="e">
        <f>SUM(支出摘要[[#This Row],[20201009考试]:[12 月]])</f>
        <v>#NAME?</v>
      </c>
    </row>
    <row r="8" spans="1:15" s="18" customFormat="1" ht="30" customHeight="1" x14ac:dyDescent="0.3">
      <c r="A8" s="19" t="s">
        <v>61</v>
      </c>
      <c r="B8" s="20">
        <f>SUMIFS(G20201009[成绩],G20201009[学科],支出摘要[学科])</f>
        <v>70</v>
      </c>
      <c r="C8" s="20">
        <f>SUMIFS(G20201122[成绩],G20201122[学科],支出摘要[学科])</f>
        <v>64</v>
      </c>
      <c r="D8" s="20">
        <f>SUMIFS(G20201226[成绩],G20201226[学科],支出摘要[学科])</f>
        <v>69</v>
      </c>
      <c r="E8" s="20">
        <f>SUMIFS(G20210201[成绩],G20210201[学科],支出摘要[学科])</f>
        <v>0</v>
      </c>
      <c r="F8" s="20">
        <f>SUMIFS(G20210407[成绩],G20210407[学科],支出摘要[学科])</f>
        <v>78</v>
      </c>
      <c r="G8" s="20">
        <f>SUMIFS(ExpJun[金额],ExpJun[类别],支出摘要[学科])</f>
        <v>0</v>
      </c>
      <c r="H8" s="20">
        <f>SUMIFS(ExpJul[金额],ExpJul[类别],支出摘要[学科])</f>
        <v>0</v>
      </c>
      <c r="I8" s="20">
        <f>SUMIFS(ExpAug[金额],ExpAug[类别],支出摘要[学科])</f>
        <v>0</v>
      </c>
      <c r="J8" s="20">
        <f>SUMIFS(ExpSep[金额],ExpSep[类别],支出摘要[学科])</f>
        <v>0</v>
      </c>
      <c r="K8" s="20">
        <f>SUMIFS(ExpOct[金额],ExpOct[类别],支出摘要[学科])</f>
        <v>0</v>
      </c>
      <c r="L8" s="20">
        <f>SUMIFS(ExpNov[金额],ExpNov[类别],支出摘要[学科])</f>
        <v>0</v>
      </c>
      <c r="M8" s="20" t="e">
        <f>SUMIFS(exp,#REF!,支出摘要[学科])</f>
        <v>#NAME?</v>
      </c>
      <c r="N8" s="20" t="e">
        <f>SUM(支出摘要[[#This Row],[20201009考试]:[12 月]])</f>
        <v>#NAME?</v>
      </c>
    </row>
    <row r="9" spans="1:15" s="18" customFormat="1" ht="30" customHeight="1" x14ac:dyDescent="0.3">
      <c r="A9" s="19" t="s">
        <v>63</v>
      </c>
      <c r="B9" s="20">
        <f>SUMIFS(G20201009[成绩],G20201009[学科],支出摘要[学科])</f>
        <v>78</v>
      </c>
      <c r="C9" s="20">
        <f>SUMIFS(G20201122[成绩],G20201122[学科],支出摘要[学科])</f>
        <v>64</v>
      </c>
      <c r="D9" s="20">
        <f>SUMIFS(G20201226[成绩],G20201226[学科],支出摘要[学科])</f>
        <v>56</v>
      </c>
      <c r="E9" s="20">
        <f>SUMIFS(G20210201[成绩],G20210201[学科],支出摘要[学科])</f>
        <v>0</v>
      </c>
      <c r="F9" s="20">
        <f>SUMIFS(G20210407[成绩],G20210407[学科],支出摘要[学科])</f>
        <v>70</v>
      </c>
      <c r="G9" s="20">
        <f>SUMIFS(ExpJun[金额],ExpJun[类别],支出摘要[学科])</f>
        <v>0</v>
      </c>
      <c r="H9" s="20">
        <f>SUMIFS(ExpJul[金额],ExpJul[类别],支出摘要[学科])</f>
        <v>0</v>
      </c>
      <c r="I9" s="20">
        <f>SUMIFS(ExpAug[金额],ExpAug[类别],支出摘要[学科])</f>
        <v>0</v>
      </c>
      <c r="J9" s="20">
        <f>SUMIFS(ExpSep[金额],ExpSep[类别],支出摘要[学科])</f>
        <v>0</v>
      </c>
      <c r="K9" s="20">
        <f>SUMIFS(ExpOct[金额],ExpOct[类别],支出摘要[学科])</f>
        <v>0</v>
      </c>
      <c r="L9" s="20">
        <f>SUMIFS(ExpNov[金额],ExpNov[类别],支出摘要[学科])</f>
        <v>0</v>
      </c>
      <c r="M9" s="20" t="e">
        <f>SUMIFS(exp,#REF!,支出摘要[学科])</f>
        <v>#NAME?</v>
      </c>
      <c r="N9" s="20" t="e">
        <f>SUM(支出摘要[[#This Row],[20201009考试]:[12 月]])</f>
        <v>#NAME?</v>
      </c>
    </row>
    <row r="10" spans="1:15" s="18" customFormat="1" ht="30" customHeight="1" x14ac:dyDescent="0.3">
      <c r="A10" s="19" t="s">
        <v>65</v>
      </c>
      <c r="B10" s="20">
        <f>SUMIFS(G20201009[成绩],G20201009[学科],支出摘要[学科])</f>
        <v>64</v>
      </c>
      <c r="C10" s="20">
        <f>SUMIFS(G20201122[成绩],G20201122[学科],支出摘要[学科])</f>
        <v>65</v>
      </c>
      <c r="D10" s="20">
        <f>SUMIFS(G20201226[成绩],G20201226[学科],支出摘要[学科])</f>
        <v>57</v>
      </c>
      <c r="E10" s="20">
        <f>SUMIFS(G20210201[成绩],G20210201[学科],支出摘要[学科])</f>
        <v>0</v>
      </c>
      <c r="F10" s="20">
        <f>SUMIFS(G20210407[成绩],G20210407[学科],支出摘要[学科])</f>
        <v>69</v>
      </c>
      <c r="G10" s="20">
        <f>SUMIFS(ExpJun[金额],ExpJun[类别],支出摘要[学科])</f>
        <v>0</v>
      </c>
      <c r="H10" s="20">
        <f>SUMIFS(ExpJul[金额],ExpJul[类别],支出摘要[学科])</f>
        <v>0</v>
      </c>
      <c r="I10" s="20">
        <f>SUMIFS(ExpAug[金额],ExpAug[类别],支出摘要[学科])</f>
        <v>0</v>
      </c>
      <c r="J10" s="20">
        <f>SUMIFS(ExpSep[金额],ExpSep[类别],支出摘要[学科])</f>
        <v>0</v>
      </c>
      <c r="K10" s="20">
        <f>SUMIFS(ExpOct[金额],ExpOct[类别],支出摘要[学科])</f>
        <v>0</v>
      </c>
      <c r="L10" s="20">
        <f>SUMIFS(ExpNov[金额],ExpNov[类别],支出摘要[学科])</f>
        <v>0</v>
      </c>
      <c r="M10" s="20" t="e">
        <f>SUMIFS(exp,#REF!,支出摘要[学科])</f>
        <v>#NAME?</v>
      </c>
      <c r="N10" s="20" t="e">
        <f>SUM(支出摘要[[#This Row],[20201009考试]:[12 月]])</f>
        <v>#NAME?</v>
      </c>
    </row>
    <row r="11" spans="1:15" s="18" customFormat="1" ht="30" customHeight="1" x14ac:dyDescent="0.3">
      <c r="A11" s="19" t="s">
        <v>67</v>
      </c>
      <c r="B11" s="20">
        <f>SUMIFS(G20201009[成绩],G20201009[学科],支出摘要[学科])</f>
        <v>68</v>
      </c>
      <c r="C11" s="20">
        <f>SUMIFS(G20201122[成绩],G20201122[学科],支出摘要[学科])</f>
        <v>53</v>
      </c>
      <c r="D11" s="20">
        <f>SUMIFS(G20201226[成绩],G20201226[学科],支出摘要[学科])</f>
        <v>53</v>
      </c>
      <c r="E11" s="20">
        <f>SUMIFS(G20210201[成绩],G20210201[学科],支出摘要[学科])</f>
        <v>0</v>
      </c>
      <c r="F11" s="20">
        <f>SUMIFS(G20210407[成绩],G20210407[学科],支出摘要[学科])</f>
        <v>51</v>
      </c>
      <c r="G11" s="20">
        <f>SUMIFS(ExpJun[金额],ExpJun[类别],支出摘要[学科])</f>
        <v>0</v>
      </c>
      <c r="H11" s="20">
        <f>SUMIFS(ExpJul[金额],ExpJul[类别],支出摘要[学科])</f>
        <v>0</v>
      </c>
      <c r="I11" s="20">
        <f>SUMIFS(ExpAug[金额],ExpAug[类别],支出摘要[学科])</f>
        <v>0</v>
      </c>
      <c r="J11" s="20">
        <f>SUMIFS(ExpSep[金额],ExpSep[类别],支出摘要[学科])</f>
        <v>0</v>
      </c>
      <c r="K11" s="20">
        <f>SUMIFS(ExpOct[金额],ExpOct[类别],支出摘要[学科])</f>
        <v>0</v>
      </c>
      <c r="L11" s="20">
        <f>SUMIFS(ExpNov[金额],ExpNov[类别],支出摘要[学科])</f>
        <v>0</v>
      </c>
      <c r="M11" s="20" t="e">
        <f>SUMIFS(exp,#REF!,支出摘要[学科])</f>
        <v>#NAME?</v>
      </c>
      <c r="N11" s="20" t="e">
        <f>SUM(支出摘要[[#This Row],[20201009考试]:[12 月]])</f>
        <v>#NAME?</v>
      </c>
    </row>
    <row r="12" spans="1:15" s="18" customFormat="1" ht="30" customHeight="1" x14ac:dyDescent="0.3">
      <c r="A12" s="19" t="s">
        <v>69</v>
      </c>
      <c r="B12" s="20">
        <f>SUMIFS(G20201009[成绩],G20201009[学科],支出摘要[学科])</f>
        <v>69</v>
      </c>
      <c r="C12" s="20">
        <f>SUMIFS(G20201122[成绩],G20201122[学科],支出摘要[学科])</f>
        <v>63</v>
      </c>
      <c r="D12" s="20">
        <f>SUMIFS(G20201226[成绩],G20201226[学科],支出摘要[学科])</f>
        <v>72</v>
      </c>
      <c r="E12" s="20">
        <f>SUMIFS(G20210201[成绩],G20210201[学科],支出摘要[学科])</f>
        <v>0</v>
      </c>
      <c r="F12" s="20">
        <f>SUMIFS(G20210407[成绩],G20210407[学科],支出摘要[学科])</f>
        <v>78</v>
      </c>
      <c r="G12" s="20">
        <f>SUMIFS(ExpJun[金额],ExpJun[类别],支出摘要[学科])</f>
        <v>0</v>
      </c>
      <c r="H12" s="20">
        <f>SUMIFS(ExpJul[金额],ExpJul[类别],支出摘要[学科])</f>
        <v>0</v>
      </c>
      <c r="I12" s="20">
        <f>SUMIFS(ExpAug[金额],ExpAug[类别],支出摘要[学科])</f>
        <v>0</v>
      </c>
      <c r="J12" s="20">
        <f>SUMIFS(ExpSep[金额],ExpSep[类别],支出摘要[学科])</f>
        <v>0</v>
      </c>
      <c r="K12" s="20">
        <f>SUMIFS(ExpOct[金额],ExpOct[类别],支出摘要[学科])</f>
        <v>0</v>
      </c>
      <c r="L12" s="20">
        <f>SUMIFS(ExpNov[金额],ExpNov[类别],支出摘要[学科])</f>
        <v>0</v>
      </c>
      <c r="M12" s="20" t="e">
        <f>SUMIFS(exp,#REF!,支出摘要[学科])</f>
        <v>#NAME?</v>
      </c>
      <c r="N12" s="20" t="e">
        <f>SUM(支出摘要[[#This Row],[20201009考试]:[12 月]])</f>
        <v>#NAME?</v>
      </c>
    </row>
    <row r="13" spans="1:15" s="18" customFormat="1" ht="30" customHeight="1" x14ac:dyDescent="0.3">
      <c r="A13" s="19" t="s">
        <v>71</v>
      </c>
      <c r="B13" s="20">
        <f>SUMIFS(G20201009[成绩],G20201009[学科],支出摘要[学科])</f>
        <v>83</v>
      </c>
      <c r="C13" s="20">
        <f>SUMIFS(G20201122[成绩],G20201122[学科],支出摘要[学科])</f>
        <v>68</v>
      </c>
      <c r="D13" s="20">
        <f>SUMIFS(G20201226[成绩],G20201226[学科],支出摘要[学科])</f>
        <v>82</v>
      </c>
      <c r="E13" s="20">
        <f>SUMIFS(G20210201[成绩],G20210201[学科],支出摘要[学科])</f>
        <v>0</v>
      </c>
      <c r="F13" s="20">
        <f>SUMIFS(G20210407[成绩],G20210407[学科],支出摘要[学科])</f>
        <v>76</v>
      </c>
      <c r="G13" s="20">
        <f>SUMIFS(ExpJun[金额],ExpJun[类别],支出摘要[学科])</f>
        <v>0</v>
      </c>
      <c r="H13" s="20">
        <f>SUMIFS(ExpJul[金额],ExpJul[类别],支出摘要[学科])</f>
        <v>0</v>
      </c>
      <c r="I13" s="20">
        <f>SUMIFS(ExpAug[金额],ExpAug[类别],支出摘要[学科])</f>
        <v>0</v>
      </c>
      <c r="J13" s="20">
        <f>SUMIFS(ExpSep[金额],ExpSep[类别],支出摘要[学科])</f>
        <v>0</v>
      </c>
      <c r="K13" s="20">
        <f>SUMIFS(ExpOct[金额],ExpOct[类别],支出摘要[学科])</f>
        <v>0</v>
      </c>
      <c r="L13" s="20">
        <f>SUMIFS(ExpNov[金额],ExpNov[类别],支出摘要[学科])</f>
        <v>0</v>
      </c>
      <c r="M13" s="20" t="e">
        <f>SUMIFS(exp,#REF!,支出摘要[学科])</f>
        <v>#NAME?</v>
      </c>
      <c r="N13" s="20" t="e">
        <f>SUM(支出摘要[[#This Row],[20201009考试]:[12 月]])</f>
        <v>#NAME?</v>
      </c>
    </row>
    <row r="14" spans="1:15" s="18" customFormat="1" ht="30" customHeight="1" x14ac:dyDescent="0.3">
      <c r="A14" s="21" t="s">
        <v>38</v>
      </c>
      <c r="B14" s="22">
        <f>SUBTOTAL(109,支出摘要[20201009考试])</f>
        <v>726.5</v>
      </c>
      <c r="C14" s="22">
        <f>SUBTOTAL(109,支出摘要[20201122考试])</f>
        <v>643</v>
      </c>
      <c r="D14" s="22">
        <f>SUBTOTAL(109,支出摘要[20201226考试])</f>
        <v>671</v>
      </c>
      <c r="E14" s="22">
        <f>SUBTOTAL(109,支出摘要[20210201考试])</f>
        <v>0</v>
      </c>
      <c r="F14" s="22">
        <f>SUBTOTAL(109,支出摘要[20210407考试])</f>
        <v>696.5</v>
      </c>
      <c r="G14" s="22">
        <f>SUBTOTAL(109,支出摘要[6 月])</f>
        <v>0</v>
      </c>
      <c r="H14" s="22">
        <f>SUBTOTAL(109,支出摘要[7 月])</f>
        <v>0</v>
      </c>
      <c r="I14" s="22">
        <f>SUBTOTAL(109,支出摘要[8 月])</f>
        <v>0</v>
      </c>
      <c r="J14" s="22">
        <f>SUBTOTAL(109,支出摘要[9 月])</f>
        <v>0</v>
      </c>
      <c r="K14" s="22">
        <f>SUBTOTAL(109,支出摘要[10 月])</f>
        <v>0</v>
      </c>
      <c r="L14" s="22">
        <f>SUBTOTAL(109,支出摘要[11 月])</f>
        <v>0</v>
      </c>
      <c r="M14" s="22" t="e">
        <f>SUBTOTAL(109,支出摘要[12 月])</f>
        <v>#NAME?</v>
      </c>
      <c r="N14" s="22" t="e">
        <f>SUBTOTAL(109,支出摘要[总计])</f>
        <v>#NAME?</v>
      </c>
    </row>
  </sheetData>
  <dataConsolidate link="1"/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0201122考试'!Print_Titles" tooltip="选择以导航到 2 月" display="20201122考试" xr:uid="{00000000-0004-0000-0100-000001000000}"/>
    <hyperlink ref="D2" location="'20201226考试'!Print_Titles" tooltip="选择以导航到 3 月" display="20201226考试" xr:uid="{00000000-0004-0000-0100-000002000000}"/>
    <hyperlink ref="G2" location="'6 月'!A1" tooltip="选择以导航到 6 月" display="6 月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  <hyperlink ref="E2" location="'20210201考试'!Print_Titles" display="20210201考试" xr:uid="{95D51674-34B5-4796-85DA-6653F63C320C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</x14:sparklines>
        </x14:sparklineGroup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摘要!B14:M14</xm:f>
              <xm:sqref>O14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workbookViewId="0">
      <selection activeCell="D15" sqref="D15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29" t="s">
        <v>74</v>
      </c>
      <c r="B1" s="30"/>
      <c r="C1" s="12" t="s">
        <v>26</v>
      </c>
      <c r="D1" s="29" t="s">
        <v>78</v>
      </c>
      <c r="E1" s="30"/>
    </row>
    <row r="2" spans="1:5" s="18" customFormat="1" ht="17.100000000000001" customHeight="1" x14ac:dyDescent="0.3">
      <c r="A2" s="23" t="s">
        <v>53</v>
      </c>
      <c r="B2" s="23" t="s">
        <v>73</v>
      </c>
      <c r="C2" s="23" t="s">
        <v>72</v>
      </c>
    </row>
    <row r="3" spans="1:5" s="18" customFormat="1" ht="30" customHeight="1" x14ac:dyDescent="0.3">
      <c r="A3" s="19" t="s">
        <v>54</v>
      </c>
      <c r="B3" s="20">
        <v>101</v>
      </c>
      <c r="C3" s="19">
        <v>510</v>
      </c>
    </row>
    <row r="4" spans="1:5" s="18" customFormat="1" ht="30" customHeight="1" x14ac:dyDescent="0.3">
      <c r="A4" s="19" t="s">
        <v>56</v>
      </c>
      <c r="B4" s="20">
        <v>98</v>
      </c>
      <c r="C4" s="19">
        <v>161</v>
      </c>
    </row>
    <row r="5" spans="1:5" s="18" customFormat="1" ht="30" customHeight="1" x14ac:dyDescent="0.3">
      <c r="A5" s="19" t="s">
        <v>58</v>
      </c>
      <c r="B5" s="20">
        <v>95.5</v>
      </c>
      <c r="C5" s="19">
        <v>535</v>
      </c>
    </row>
    <row r="6" spans="1:5" s="18" customFormat="1" ht="30" customHeight="1" x14ac:dyDescent="0.3">
      <c r="A6" s="19" t="s">
        <v>60</v>
      </c>
      <c r="B6" s="20">
        <v>70</v>
      </c>
      <c r="C6" s="19">
        <v>319</v>
      </c>
    </row>
    <row r="7" spans="1:5" s="18" customFormat="1" ht="30" customHeight="1" x14ac:dyDescent="0.3">
      <c r="A7" s="19" t="s">
        <v>62</v>
      </c>
      <c r="B7" s="20">
        <v>78</v>
      </c>
      <c r="C7" s="19">
        <v>340</v>
      </c>
    </row>
    <row r="8" spans="1:5" s="18" customFormat="1" ht="30" customHeight="1" x14ac:dyDescent="0.3">
      <c r="A8" s="19" t="s">
        <v>64</v>
      </c>
      <c r="B8" s="20">
        <v>64</v>
      </c>
      <c r="C8" s="19">
        <v>502</v>
      </c>
    </row>
    <row r="9" spans="1:5" s="18" customFormat="1" ht="30" customHeight="1" x14ac:dyDescent="0.3">
      <c r="A9" s="25" t="s">
        <v>66</v>
      </c>
      <c r="B9" s="20">
        <v>68</v>
      </c>
      <c r="C9" s="19">
        <v>510</v>
      </c>
    </row>
    <row r="10" spans="1:5" s="18" customFormat="1" ht="30" customHeight="1" x14ac:dyDescent="0.3">
      <c r="A10" s="25" t="s">
        <v>68</v>
      </c>
      <c r="B10" s="20">
        <v>69</v>
      </c>
      <c r="C10" s="19">
        <v>255</v>
      </c>
    </row>
    <row r="11" spans="1:5" s="18" customFormat="1" ht="30" customHeight="1" x14ac:dyDescent="0.3">
      <c r="A11" s="25" t="s">
        <v>70</v>
      </c>
      <c r="B11" s="20">
        <v>83</v>
      </c>
      <c r="C11" s="19">
        <v>35</v>
      </c>
    </row>
    <row r="12" spans="1:5" s="18" customFormat="1" ht="30" customHeight="1" x14ac:dyDescent="0.3">
      <c r="A12" s="18" t="s">
        <v>38</v>
      </c>
      <c r="B12" s="24">
        <f>SUBTOTAL(109,G20201009[成绩])</f>
        <v>726.5</v>
      </c>
      <c r="C12" s="18" t="s">
        <v>75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12"/>
  <sheetViews>
    <sheetView showGridLines="0" workbookViewId="0">
      <selection activeCell="B8" sqref="B8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29" t="s">
        <v>80</v>
      </c>
      <c r="B1" s="30"/>
      <c r="C1" s="12" t="s">
        <v>26</v>
      </c>
      <c r="D1" s="29" t="s">
        <v>79</v>
      </c>
      <c r="E1" s="30"/>
    </row>
    <row r="2" spans="1:5" s="18" customFormat="1" ht="17.100000000000001" customHeight="1" x14ac:dyDescent="0.3">
      <c r="A2" s="23" t="s">
        <v>53</v>
      </c>
      <c r="B2" s="23" t="s">
        <v>73</v>
      </c>
      <c r="C2" s="23" t="s">
        <v>72</v>
      </c>
    </row>
    <row r="3" spans="1:5" s="18" customFormat="1" ht="30" customHeight="1" x14ac:dyDescent="0.3">
      <c r="A3" s="19" t="s">
        <v>54</v>
      </c>
      <c r="B3" s="20">
        <v>85</v>
      </c>
      <c r="C3" s="19"/>
    </row>
    <row r="4" spans="1:5" s="18" customFormat="1" ht="30" customHeight="1" x14ac:dyDescent="0.3">
      <c r="A4" s="19" t="s">
        <v>56</v>
      </c>
      <c r="B4" s="20">
        <v>90</v>
      </c>
      <c r="C4" s="19"/>
    </row>
    <row r="5" spans="1:5" s="18" customFormat="1" ht="30" customHeight="1" x14ac:dyDescent="0.3">
      <c r="A5" s="19" t="s">
        <v>58</v>
      </c>
      <c r="B5" s="20">
        <v>91</v>
      </c>
      <c r="C5" s="19"/>
    </row>
    <row r="6" spans="1:5" s="18" customFormat="1" ht="30" customHeight="1" x14ac:dyDescent="0.3">
      <c r="A6" s="19" t="s">
        <v>60</v>
      </c>
      <c r="B6" s="20">
        <v>64</v>
      </c>
      <c r="C6" s="19"/>
    </row>
    <row r="7" spans="1:5" s="18" customFormat="1" ht="30" customHeight="1" x14ac:dyDescent="0.3">
      <c r="A7" s="19" t="s">
        <v>62</v>
      </c>
      <c r="B7" s="20">
        <v>64</v>
      </c>
      <c r="C7" s="19"/>
    </row>
    <row r="8" spans="1:5" s="18" customFormat="1" ht="30" customHeight="1" x14ac:dyDescent="0.3">
      <c r="A8" s="19" t="s">
        <v>64</v>
      </c>
      <c r="B8" s="20">
        <v>65</v>
      </c>
      <c r="C8" s="19"/>
    </row>
    <row r="9" spans="1:5" s="18" customFormat="1" ht="30" customHeight="1" x14ac:dyDescent="0.3">
      <c r="A9" s="25" t="s">
        <v>66</v>
      </c>
      <c r="B9" s="20">
        <v>53</v>
      </c>
      <c r="C9" s="19"/>
    </row>
    <row r="10" spans="1:5" s="18" customFormat="1" ht="30" customHeight="1" x14ac:dyDescent="0.3">
      <c r="A10" s="25" t="s">
        <v>68</v>
      </c>
      <c r="B10" s="20">
        <v>63</v>
      </c>
      <c r="C10" s="19"/>
    </row>
    <row r="11" spans="1:5" s="18" customFormat="1" ht="30" customHeight="1" x14ac:dyDescent="0.3">
      <c r="A11" s="25" t="s">
        <v>70</v>
      </c>
      <c r="B11" s="20">
        <v>68</v>
      </c>
      <c r="C11" s="19"/>
    </row>
    <row r="12" spans="1:5" s="18" customFormat="1" ht="30" customHeight="1" x14ac:dyDescent="0.3">
      <c r="A12" s="18" t="s">
        <v>38</v>
      </c>
      <c r="B12" s="24">
        <f>SUBTOTAL(109,G20201122[成绩])</f>
        <v>643</v>
      </c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BE7B733-6D6C-4A7C-A3B3-CFFD085B82C6}">
      <formula1>ExpenseCategories</formula1>
    </dataValidation>
    <dataValidation allowBlank="1" showInputMessage="1" showErrorMessage="1" prompt="“摘要”工作表的导航超链接" sqref="C1" xr:uid="{D8CAE513-AFDC-4760-A0B4-6A220F9269A5}"/>
    <dataValidation allowBlank="1" showInputMessage="1" showErrorMessage="1" prompt="此工作表中的表上列出了详细成绩的大纲。单元格 D1 是“摘要”工作表工作表的导航超链接" sqref="A1:B1 D1:E1" xr:uid="{C3807E64-D13D-4F28-AAC1-FE095B5DBCAD}"/>
    <dataValidation allowBlank="1" showInputMessage="1" showErrorMessage="1" prompt="在此列中输入名次" sqref="C2" xr:uid="{B02B38DE-1548-406A-97D4-4777FCBF8A9B}"/>
    <dataValidation allowBlank="1" showInputMessage="1" showErrorMessage="1" prompt="由“摘要”工作表中“摘要”表的“学科”列自动填充的学科类别列表。按 Alt+向下键可浏览列表。按 Enter 可选择类别" sqref="A2" xr:uid="{D6918EB7-4F76-44F3-9673-0B86D7489557}"/>
    <dataValidation allowBlank="1" showInputMessage="1" showErrorMessage="1" prompt="在此列中输入成绩" sqref="B2" xr:uid="{7957D2C4-7C46-4148-B8BE-0EE40AAAD21E}"/>
    <dataValidation type="custom" errorStyle="warning" allowBlank="1" showInputMessage="1" showErrorMessage="1" errorTitle="金额验证" error="金额应为数字。" sqref="B3:B11" xr:uid="{35EAAA2B-AB94-4B7A-B5CA-4C54BDBEE829}">
      <formula1>ISNUMBER($B3)</formula1>
    </dataValidation>
  </dataValidations>
  <hyperlinks>
    <hyperlink ref="C1" location="摘要!A1" tooltip="选择以查看摘要" display="摘要" xr:uid="{434E9734-EB3E-4D7B-9D1F-8B8EF00F058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12"/>
  <sheetViews>
    <sheetView showGridLines="0" tabSelected="1" workbookViewId="0">
      <selection activeCell="D12" sqref="D12: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9" t="s">
        <v>83</v>
      </c>
      <c r="B1" s="30"/>
      <c r="C1" s="12" t="s">
        <v>26</v>
      </c>
      <c r="D1" s="29" t="s">
        <v>84</v>
      </c>
      <c r="E1" s="30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102</v>
      </c>
      <c r="C3" s="19"/>
      <c r="D3" s="18"/>
      <c r="E3" s="18"/>
    </row>
    <row r="4" spans="1:5" ht="30" customHeight="1" x14ac:dyDescent="0.35">
      <c r="A4" s="19" t="s">
        <v>56</v>
      </c>
      <c r="B4" s="20">
        <v>89</v>
      </c>
      <c r="C4" s="19"/>
      <c r="D4" s="18"/>
      <c r="E4" s="18"/>
    </row>
    <row r="5" spans="1:5" ht="30" customHeight="1" x14ac:dyDescent="0.35">
      <c r="A5" s="19" t="s">
        <v>58</v>
      </c>
      <c r="B5" s="20">
        <v>91</v>
      </c>
      <c r="C5" s="19"/>
      <c r="D5" s="18"/>
      <c r="E5" s="18"/>
    </row>
    <row r="6" spans="1:5" ht="30" customHeight="1" x14ac:dyDescent="0.35">
      <c r="A6" s="19" t="s">
        <v>60</v>
      </c>
      <c r="B6" s="20">
        <v>69</v>
      </c>
      <c r="C6" s="19"/>
      <c r="D6" s="18"/>
      <c r="E6" s="18"/>
    </row>
    <row r="7" spans="1:5" ht="30" customHeight="1" x14ac:dyDescent="0.35">
      <c r="A7" s="19" t="s">
        <v>62</v>
      </c>
      <c r="B7" s="20">
        <v>56</v>
      </c>
      <c r="C7" s="19"/>
      <c r="D7" s="18"/>
      <c r="E7" s="18"/>
    </row>
    <row r="8" spans="1:5" ht="30" customHeight="1" x14ac:dyDescent="0.35">
      <c r="A8" s="19" t="s">
        <v>64</v>
      </c>
      <c r="B8" s="20">
        <v>57</v>
      </c>
      <c r="C8" s="19"/>
      <c r="D8" s="18"/>
      <c r="E8" s="18"/>
    </row>
    <row r="9" spans="1:5" ht="30" customHeight="1" x14ac:dyDescent="0.35">
      <c r="A9" s="25" t="s">
        <v>66</v>
      </c>
      <c r="B9" s="20">
        <v>53</v>
      </c>
      <c r="C9" s="19"/>
      <c r="D9" s="18"/>
      <c r="E9" s="18"/>
    </row>
    <row r="10" spans="1:5" ht="30" customHeight="1" x14ac:dyDescent="0.35">
      <c r="A10" s="25" t="s">
        <v>68</v>
      </c>
      <c r="B10" s="20">
        <v>72</v>
      </c>
      <c r="C10" s="19"/>
      <c r="D10" s="18"/>
      <c r="E10" s="18"/>
    </row>
    <row r="11" spans="1:5" ht="30" customHeight="1" x14ac:dyDescent="0.35">
      <c r="A11" s="25" t="s">
        <v>70</v>
      </c>
      <c r="B11" s="20">
        <v>82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SUBTOTAL(109,G20201226[成绩])</f>
        <v>671</v>
      </c>
      <c r="C12" s="18"/>
      <c r="D12" s="18"/>
      <c r="E12" s="18"/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E28D980A-9328-43CF-81FA-435E2C94F23E}">
      <formula1>ExpenseCategories</formula1>
    </dataValidation>
    <dataValidation allowBlank="1" showInputMessage="1" showErrorMessage="1" prompt="“摘要”工作表的导航超链接" sqref="C1" xr:uid="{2A59E22E-D865-4DD8-8EF2-815DA1AC0376}"/>
    <dataValidation type="custom" errorStyle="warning" allowBlank="1" showInputMessage="1" showErrorMessage="1" errorTitle="金额验证" error="金额应为数字。" sqref="B3:B11" xr:uid="{A507F60F-CEBC-4C3D-8EB1-70A0BD4D8B85}">
      <formula1>ISNUMBER($B3)</formula1>
    </dataValidation>
    <dataValidation allowBlank="1" showInputMessage="1" showErrorMessage="1" prompt="在此列中输入成绩" sqref="B2" xr:uid="{D11EC2B9-6D14-4A4C-A575-D8CE01479876}"/>
    <dataValidation allowBlank="1" showInputMessage="1" showErrorMessage="1" prompt="由“摘要”工作表中“摘要”表的“学科”列自动填充的学科类别列表。按 Alt+向下键可浏览列表。按 Enter 可选择类别" sqref="A2" xr:uid="{2DC43841-AD39-47FD-AE89-6BFDDC92F2C7}"/>
    <dataValidation allowBlank="1" showInputMessage="1" showErrorMessage="1" prompt="在此列中输入名次" sqref="C2" xr:uid="{4A056C93-3C3F-437A-9ED5-FBEA1FFFAB67}"/>
    <dataValidation allowBlank="1" showInputMessage="1" showErrorMessage="1" prompt="此工作表中的表上列出了详细成绩的大纲。单元格 D1 是“摘要”工作表工作表的导航超链接" sqref="A1:B1 D1:E1" xr:uid="{8B3B45BC-3DE1-42F8-AE7D-8AD33A25691A}"/>
  </dataValidations>
  <hyperlinks>
    <hyperlink ref="C1" location="摘要!A1" tooltip="选择以查看摘要" display="摘要" xr:uid="{5D16A6DB-1EE4-4114-B7E8-A32B7D7C9058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12"/>
  <sheetViews>
    <sheetView showGridLines="0" workbookViewId="0">
      <selection activeCell="B3" sqref="B3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7" t="s">
        <v>88</v>
      </c>
      <c r="B1" s="28"/>
      <c r="C1" s="12" t="s">
        <v>26</v>
      </c>
      <c r="D1" s="27" t="s">
        <v>87</v>
      </c>
      <c r="E1" s="28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0</v>
      </c>
      <c r="C3" s="19"/>
      <c r="D3" s="18"/>
      <c r="E3" s="18"/>
    </row>
    <row r="4" spans="1:5" ht="30" customHeight="1" x14ac:dyDescent="0.35">
      <c r="A4" s="19" t="s">
        <v>56</v>
      </c>
      <c r="B4" s="20">
        <v>0</v>
      </c>
      <c r="C4" s="19"/>
      <c r="D4" s="18"/>
      <c r="E4" s="18"/>
    </row>
    <row r="5" spans="1:5" ht="30" customHeight="1" x14ac:dyDescent="0.35">
      <c r="A5" s="19" t="s">
        <v>58</v>
      </c>
      <c r="B5" s="20">
        <v>0</v>
      </c>
      <c r="C5" s="19"/>
      <c r="D5" s="18"/>
      <c r="E5" s="18"/>
    </row>
    <row r="6" spans="1:5" ht="30" customHeight="1" x14ac:dyDescent="0.35">
      <c r="A6" s="19" t="s">
        <v>60</v>
      </c>
      <c r="B6" s="20">
        <v>0</v>
      </c>
      <c r="C6" s="19"/>
      <c r="D6" s="18"/>
      <c r="E6" s="18"/>
    </row>
    <row r="7" spans="1:5" ht="30" customHeight="1" x14ac:dyDescent="0.35">
      <c r="A7" s="19" t="s">
        <v>62</v>
      </c>
      <c r="B7" s="20">
        <v>0</v>
      </c>
      <c r="C7" s="19"/>
      <c r="D7" s="18"/>
      <c r="E7" s="18"/>
    </row>
    <row r="8" spans="1:5" ht="30" customHeight="1" x14ac:dyDescent="0.35">
      <c r="A8" s="19" t="s">
        <v>64</v>
      </c>
      <c r="B8" s="20">
        <v>0</v>
      </c>
      <c r="C8" s="19"/>
      <c r="D8" s="18"/>
      <c r="E8" s="18"/>
    </row>
    <row r="9" spans="1:5" ht="30" customHeight="1" x14ac:dyDescent="0.35">
      <c r="A9" s="25" t="s">
        <v>66</v>
      </c>
      <c r="B9" s="20">
        <v>0</v>
      </c>
      <c r="C9" s="19"/>
      <c r="D9" s="18"/>
      <c r="E9" s="18"/>
    </row>
    <row r="10" spans="1:5" ht="30" customHeight="1" x14ac:dyDescent="0.35">
      <c r="A10" s="25" t="s">
        <v>68</v>
      </c>
      <c r="B10" s="20">
        <v>0</v>
      </c>
      <c r="C10" s="19"/>
      <c r="D10" s="18"/>
      <c r="E10" s="18"/>
    </row>
    <row r="11" spans="1:5" ht="30" customHeight="1" x14ac:dyDescent="0.35">
      <c r="A11" s="25" t="s">
        <v>70</v>
      </c>
      <c r="B11" s="20">
        <v>0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SUBTOTAL(109,G20210201[成绩])</f>
        <v>0</v>
      </c>
      <c r="C12" s="18"/>
      <c r="D12" s="18"/>
      <c r="E12" s="18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D6146EEF-6C85-427A-80B8-1398642BCB76}">
      <formula1>ExpenseCategories</formula1>
    </dataValidation>
    <dataValidation allowBlank="1" showInputMessage="1" showErrorMessage="1" prompt="“摘要”工作表的导航超链接" sqref="C1" xr:uid="{BFF4A32F-A2ED-4655-BB12-98BFF72AFAB7}"/>
    <dataValidation allowBlank="1" showInputMessage="1" showErrorMessage="1" prompt="此工作表中的表上列出了详细成绩的大纲。单元格 D1 是“摘要”工作表工作表的导航超链接" sqref="A1:B1 D1:E1" xr:uid="{C5EADCF6-9B4C-4FFF-AB3C-F39FAA877E2F}"/>
    <dataValidation allowBlank="1" showInputMessage="1" showErrorMessage="1" prompt="在此列中输入名次" sqref="C2" xr:uid="{6B3ECD6F-121F-424E-8FDC-43F764266474}"/>
    <dataValidation allowBlank="1" showInputMessage="1" showErrorMessage="1" prompt="由“摘要”工作表中“摘要”表的“学科”列自动填充的学科类别列表。按 Alt+向下键可浏览列表。按 Enter 可选择类别" sqref="A2" xr:uid="{C21964F8-473E-4844-BEC4-CA727897987A}"/>
    <dataValidation allowBlank="1" showInputMessage="1" showErrorMessage="1" prompt="在此列中输入成绩" sqref="B2" xr:uid="{51F95536-1BB1-4DBF-A79D-45CD160C8E1A}"/>
    <dataValidation type="custom" errorStyle="warning" allowBlank="1" showInputMessage="1" showErrorMessage="1" errorTitle="金额验证" error="金额应为数字。" sqref="B3:B11" xr:uid="{EE2FB801-1788-42EE-B814-87422DB217F6}">
      <formula1>ISNUMBER($B3)</formula1>
    </dataValidation>
  </dataValidations>
  <hyperlinks>
    <hyperlink ref="C1" location="摘要!A1" tooltip="选择以查看摘要" display="摘要" xr:uid="{61C9B14A-C15F-433C-9FE5-87F12532CB1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12"/>
  <sheetViews>
    <sheetView showGridLines="0" workbookViewId="0">
      <selection activeCell="B11" sqref="B11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7" t="s">
        <v>92</v>
      </c>
      <c r="B1" s="28"/>
      <c r="C1" s="12" t="s">
        <v>26</v>
      </c>
      <c r="D1" s="27" t="s">
        <v>91</v>
      </c>
      <c r="E1" s="28"/>
    </row>
    <row r="2" spans="1:5" ht="17.100000000000001" customHeight="1" x14ac:dyDescent="0.35">
      <c r="A2" s="23" t="s">
        <v>53</v>
      </c>
      <c r="B2" s="23" t="s">
        <v>73</v>
      </c>
      <c r="C2" s="23" t="s">
        <v>72</v>
      </c>
      <c r="D2" s="18"/>
      <c r="E2" s="18"/>
    </row>
    <row r="3" spans="1:5" ht="30" customHeight="1" x14ac:dyDescent="0.35">
      <c r="A3" s="19" t="s">
        <v>54</v>
      </c>
      <c r="B3" s="20">
        <v>90</v>
      </c>
      <c r="C3" s="19"/>
      <c r="D3" s="18"/>
      <c r="E3" s="18"/>
    </row>
    <row r="4" spans="1:5" ht="30" customHeight="1" x14ac:dyDescent="0.35">
      <c r="A4" s="19" t="s">
        <v>56</v>
      </c>
      <c r="B4" s="20">
        <v>108</v>
      </c>
      <c r="C4" s="19"/>
      <c r="D4" s="18"/>
      <c r="E4" s="18"/>
    </row>
    <row r="5" spans="1:5" ht="30" customHeight="1" x14ac:dyDescent="0.35">
      <c r="A5" s="19" t="s">
        <v>58</v>
      </c>
      <c r="B5" s="20">
        <v>76.5</v>
      </c>
      <c r="C5" s="19"/>
      <c r="D5" s="18"/>
      <c r="E5" s="18"/>
    </row>
    <row r="6" spans="1:5" ht="30" customHeight="1" x14ac:dyDescent="0.35">
      <c r="A6" s="19" t="s">
        <v>60</v>
      </c>
      <c r="B6" s="20">
        <v>78</v>
      </c>
      <c r="C6" s="19"/>
      <c r="D6" s="18"/>
      <c r="E6" s="18"/>
    </row>
    <row r="7" spans="1:5" ht="30" customHeight="1" x14ac:dyDescent="0.35">
      <c r="A7" s="19" t="s">
        <v>62</v>
      </c>
      <c r="B7" s="20">
        <v>70</v>
      </c>
      <c r="C7" s="19"/>
      <c r="D7" s="18"/>
      <c r="E7" s="18"/>
    </row>
    <row r="8" spans="1:5" ht="30" customHeight="1" x14ac:dyDescent="0.35">
      <c r="A8" s="19" t="s">
        <v>64</v>
      </c>
      <c r="B8" s="20">
        <v>69</v>
      </c>
      <c r="C8" s="19"/>
      <c r="D8" s="18"/>
      <c r="E8" s="18"/>
    </row>
    <row r="9" spans="1:5" ht="30" customHeight="1" x14ac:dyDescent="0.35">
      <c r="A9" s="25" t="s">
        <v>66</v>
      </c>
      <c r="B9" s="20">
        <v>51</v>
      </c>
      <c r="C9" s="19"/>
      <c r="D9" s="18"/>
      <c r="E9" s="18"/>
    </row>
    <row r="10" spans="1:5" ht="30" customHeight="1" x14ac:dyDescent="0.35">
      <c r="A10" s="25" t="s">
        <v>68</v>
      </c>
      <c r="B10" s="20">
        <v>78</v>
      </c>
      <c r="C10" s="19"/>
      <c r="D10" s="18"/>
      <c r="E10" s="18"/>
    </row>
    <row r="11" spans="1:5" ht="30" customHeight="1" x14ac:dyDescent="0.35">
      <c r="A11" s="25" t="s">
        <v>70</v>
      </c>
      <c r="B11" s="20">
        <v>76</v>
      </c>
      <c r="C11" s="19"/>
      <c r="D11" s="18"/>
      <c r="E11" s="18"/>
    </row>
    <row r="12" spans="1:5" ht="30" customHeight="1" x14ac:dyDescent="0.35">
      <c r="A12" s="18" t="s">
        <v>38</v>
      </c>
      <c r="B12" s="24">
        <f>SUBTOTAL(109,G20210407[成绩])</f>
        <v>696.5</v>
      </c>
      <c r="C12" s="18"/>
      <c r="D12" s="18"/>
      <c r="E12" s="18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F57BACAE-CE8C-4722-A99C-623F2DF8EECA}">
      <formula1>ExpenseCategories</formula1>
    </dataValidation>
    <dataValidation allowBlank="1" showInputMessage="1" showErrorMessage="1" prompt="“摘要”工作表的导航超链接" sqref="C1" xr:uid="{AFF4CA92-0DD0-4F3C-92A2-3A69780357B1}"/>
    <dataValidation type="custom" errorStyle="warning" allowBlank="1" showInputMessage="1" showErrorMessage="1" errorTitle="金额验证" error="金额应为数字。" sqref="B3:B11" xr:uid="{506209B6-6656-43D1-92EC-23A071CFBECC}">
      <formula1>ISNUMBER($B3)</formula1>
    </dataValidation>
    <dataValidation allowBlank="1" showInputMessage="1" showErrorMessage="1" prompt="在此列中输入成绩" sqref="B2" xr:uid="{74BAA196-79EE-4332-9D9E-1B780CD39434}"/>
    <dataValidation allowBlank="1" showInputMessage="1" showErrorMessage="1" prompt="由“摘要”工作表中“摘要”表的“学科”列自动填充的学科类别列表。按 Alt+向下键可浏览列表。按 Enter 可选择类别" sqref="A2" xr:uid="{7AB9E411-3BD1-467F-8AC3-81B86D7DC35F}"/>
    <dataValidation allowBlank="1" showInputMessage="1" showErrorMessage="1" prompt="在此列中输入名次" sqref="C2" xr:uid="{E64F2421-B52A-4B18-BAB8-4D7C2D108D4B}"/>
    <dataValidation allowBlank="1" showInputMessage="1" showErrorMessage="1" prompt="此工作表中的表上列出了详细成绩的大纲。单元格 D1 是“摘要”工作表工作表的导航超链接" sqref="A1:B1 D1:E1" xr:uid="{9F0ED8D1-4482-48D7-84A8-7876FDDC6C6A}"/>
  </dataValidations>
  <hyperlinks>
    <hyperlink ref="C1" location="摘要!A1" tooltip="选择以查看摘要" display="摘要" xr:uid="{C5807D0F-C42F-42B1-8C80-412BE91642BB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30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11" t="s">
        <v>21</v>
      </c>
      <c r="B2" s="11" t="s">
        <v>22</v>
      </c>
      <c r="C2" s="11" t="s">
        <v>25</v>
      </c>
      <c r="D2" s="11" t="s">
        <v>27</v>
      </c>
      <c r="E2" s="11" t="s">
        <v>28</v>
      </c>
    </row>
    <row r="3" spans="1:5" ht="30" customHeight="1" x14ac:dyDescent="0.35">
      <c r="A3" s="13">
        <f ca="1">DATE(YEAR(TODAY()),6,7)</f>
        <v>44354</v>
      </c>
      <c r="B3" s="9" t="s">
        <v>23</v>
      </c>
      <c r="C3" s="16">
        <v>201</v>
      </c>
      <c r="D3" s="9" t="s">
        <v>39</v>
      </c>
      <c r="E3" s="9" t="s">
        <v>29</v>
      </c>
    </row>
    <row r="4" spans="1:5" ht="30" customHeight="1" x14ac:dyDescent="0.35">
      <c r="A4" s="13">
        <f ca="1">DATE(YEAR(TODAY()),6,8)</f>
        <v>44355</v>
      </c>
      <c r="B4" s="9" t="s">
        <v>24</v>
      </c>
      <c r="C4" s="16">
        <v>98</v>
      </c>
      <c r="D4" s="9" t="s">
        <v>7</v>
      </c>
      <c r="E4" s="9"/>
    </row>
    <row r="5" spans="1:5" ht="30" customHeight="1" x14ac:dyDescent="0.35">
      <c r="A5" s="13"/>
      <c r="B5" s="9"/>
      <c r="C5" s="16">
        <v>342</v>
      </c>
      <c r="D5" s="9" t="s">
        <v>10</v>
      </c>
      <c r="E5" s="9"/>
    </row>
    <row r="6" spans="1:5" ht="30" customHeight="1" x14ac:dyDescent="0.35">
      <c r="A6" s="13"/>
      <c r="B6" s="9"/>
      <c r="C6" s="16">
        <v>122</v>
      </c>
      <c r="D6" s="9" t="s">
        <v>8</v>
      </c>
      <c r="E6" s="9"/>
    </row>
    <row r="7" spans="1:5" ht="30" customHeight="1" x14ac:dyDescent="0.35">
      <c r="A7" s="13"/>
      <c r="B7" s="9"/>
      <c r="C7" s="16">
        <v>187</v>
      </c>
      <c r="D7" s="9" t="s">
        <v>9</v>
      </c>
      <c r="E7" s="9"/>
    </row>
    <row r="8" spans="1:5" ht="30" customHeight="1" x14ac:dyDescent="0.35">
      <c r="A8" s="13"/>
      <c r="B8" s="9"/>
      <c r="C8" s="16">
        <v>99</v>
      </c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SUBTOTAL(109,ExpJun[金额])</f>
        <v>1049</v>
      </c>
      <c r="D9" s="14"/>
      <c r="E9" s="14"/>
    </row>
  </sheetData>
  <mergeCells count="1">
    <mergeCell ref="A1:C1"/>
  </mergeCells>
  <phoneticPr fontId="9" type="noConversion"/>
  <dataValidations count="11">
    <dataValidation type="custom" errorStyle="warning" allowBlank="1" showInputMessage="1" showErrorMessage="1" errorTitle="金额验证" error="金额应为数字。" sqref="C3:C8" xr:uid="{00000000-0002-0000-0700-000000000000}">
      <formula1>ISNUMBER($C3)</formula1>
    </dataValidation>
    <dataValidation type="custom" errorStyle="warning" allowBlank="1" showInputMessage="1" showErrorMessage="1" error="需输入 6 月的日期，以便将此支出添加到“摘要”表" sqref="A3:A8" xr:uid="{00000000-0002-0000-0700-000001000000}">
      <formula1>MONTH($A3)=6</formula1>
    </dataValidation>
    <dataValidation type="list" errorStyle="warning" allowBlank="1" showInputMessage="1" showErrorMessage="1" error="应从下拉列表中选择开支，以便“摘要”工作表中包含该开支" sqref="D3:D8" xr:uid="{00000000-0002-0000-0700-000002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700-000003000000}"/>
    <dataValidation allowBlank="1" showInputMessage="1" showErrorMessage="1" prompt="“摘要”工作表的导航超链接" sqref="D1" xr:uid="{00000000-0002-0000-0700-000004000000}"/>
    <dataValidation allowBlank="1" showInputMessage="1" showErrorMessage="1" prompt="“提示”工作表的导航超链接" sqref="E1" xr:uid="{00000000-0002-0000-0700-000005000000}"/>
    <dataValidation allowBlank="1" showInputMessage="1" showErrorMessage="1" prompt="在此列中输入支出日期" sqref="A2" xr:uid="{00000000-0002-0000-0700-000006000000}"/>
    <dataValidation allowBlank="1" showInputMessage="1" showErrorMessage="1" prompt="在此列中输入 PO#" sqref="B2" xr:uid="{00000000-0002-0000-0700-000007000000}"/>
    <dataValidation allowBlank="1" showInputMessage="1" showErrorMessage="1" prompt="在此列中输入支出金额" sqref="C2" xr:uid="{00000000-0002-0000-0700-000008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700-000009000000}"/>
    <dataValidation allowBlank="1" showInputMessage="1" showErrorMessage="1" prompt="在此列中输入支出描述" sqref="E2" xr:uid="{00000000-0002-0000-0700-00000A000000}"/>
  </dataValidations>
  <hyperlinks>
    <hyperlink ref="D1" location="摘要!A1" tooltip="选择以查看摘要" display="摘要" xr:uid="{00000000-0004-0000-0700-000000000000}"/>
    <hyperlink ref="E1" location="提示!A1" tooltip="选择以导航到“提示”工作表" display="提示" xr:uid="{00000000-0004-0000-07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31</v>
      </c>
      <c r="B1" s="31"/>
      <c r="C1" s="30"/>
      <c r="D1" s="12" t="s">
        <v>26</v>
      </c>
      <c r="E1" s="12" t="s">
        <v>19</v>
      </c>
    </row>
    <row r="2" spans="1:5" ht="17.100000000000001" customHeight="1" x14ac:dyDescent="0.4">
      <c r="A2" s="8" t="s">
        <v>21</v>
      </c>
      <c r="B2" s="8" t="s">
        <v>22</v>
      </c>
      <c r="C2" s="8" t="s">
        <v>25</v>
      </c>
      <c r="D2" s="8" t="s">
        <v>27</v>
      </c>
      <c r="E2" s="8" t="s">
        <v>28</v>
      </c>
    </row>
    <row r="3" spans="1:5" ht="30" customHeight="1" x14ac:dyDescent="0.35">
      <c r="A3" s="13">
        <f ca="1">DATE(YEAR(TODAY()),7,9)</f>
        <v>44386</v>
      </c>
      <c r="B3" s="9" t="s">
        <v>23</v>
      </c>
      <c r="C3" s="16"/>
      <c r="D3" s="9" t="s">
        <v>39</v>
      </c>
      <c r="E3" s="9" t="s">
        <v>29</v>
      </c>
    </row>
    <row r="4" spans="1:5" ht="30" customHeight="1" x14ac:dyDescent="0.35">
      <c r="A4" s="13">
        <f ca="1">DATE(YEAR(TODAY()),7,14)</f>
        <v>44391</v>
      </c>
      <c r="B4" s="9" t="s">
        <v>24</v>
      </c>
      <c r="C4" s="16"/>
      <c r="D4" s="9" t="s">
        <v>7</v>
      </c>
      <c r="E4" s="9"/>
    </row>
    <row r="5" spans="1:5" ht="30" customHeight="1" x14ac:dyDescent="0.35">
      <c r="A5" s="13"/>
      <c r="B5" s="9"/>
      <c r="C5" s="16"/>
      <c r="D5" s="9" t="s">
        <v>7</v>
      </c>
      <c r="E5" s="9"/>
    </row>
    <row r="6" spans="1:5" ht="30" customHeight="1" x14ac:dyDescent="0.35">
      <c r="A6" s="13"/>
      <c r="B6" s="9"/>
      <c r="C6" s="16"/>
      <c r="D6" s="9" t="s">
        <v>8</v>
      </c>
      <c r="E6" s="9"/>
    </row>
    <row r="7" spans="1:5" ht="30" customHeight="1" x14ac:dyDescent="0.35">
      <c r="A7" s="13"/>
      <c r="B7" s="9"/>
      <c r="C7" s="16"/>
      <c r="D7" s="9" t="s">
        <v>9</v>
      </c>
      <c r="E7" s="9"/>
    </row>
    <row r="8" spans="1:5" ht="30" customHeight="1" x14ac:dyDescent="0.35">
      <c r="A8" s="13"/>
      <c r="B8" s="9"/>
      <c r="C8" s="16"/>
      <c r="D8" s="9" t="s">
        <v>10</v>
      </c>
      <c r="E8" s="9"/>
    </row>
    <row r="9" spans="1:5" ht="30" customHeight="1" x14ac:dyDescent="0.35">
      <c r="A9" s="10" t="s">
        <v>38</v>
      </c>
      <c r="B9" s="10"/>
      <c r="C9" s="15">
        <f>SUBTOTAL(109,ExpJul[金额])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8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800-000001000000}"/>
    <dataValidation allowBlank="1" showInputMessage="1" showErrorMessage="1" prompt="“摘要”工作表的导航超链接" sqref="D1" xr:uid="{00000000-0002-0000-0800-000002000000}"/>
    <dataValidation allowBlank="1" showInputMessage="1" showErrorMessage="1" prompt="“提示”工作表的导航超链接" sqref="E1" xr:uid="{00000000-0002-0000-0800-000003000000}"/>
    <dataValidation allowBlank="1" showInputMessage="1" showErrorMessage="1" prompt="在此列中输入支出日期" sqref="A2" xr:uid="{00000000-0002-0000-0800-000004000000}"/>
    <dataValidation allowBlank="1" showInputMessage="1" showErrorMessage="1" prompt="在此列中输入 PO#" sqref="B2" xr:uid="{00000000-0002-0000-0800-000005000000}"/>
    <dataValidation allowBlank="1" showInputMessage="1" showErrorMessage="1" prompt="在此列中输入支出金额" sqref="C2" xr:uid="{00000000-0002-0000-08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800-000007000000}"/>
    <dataValidation allowBlank="1" showInputMessage="1" showErrorMessage="1" prompt="在此列中输入支出描述" sqref="E2" xr:uid="{00000000-0002-0000-0800-000008000000}"/>
    <dataValidation type="custom" errorStyle="warning" allowBlank="1" showInputMessage="1" showErrorMessage="1" errorTitle="金额验证" error="金额应为数字。" sqref="C3:C8" xr:uid="{00000000-0002-0000-0800-000009000000}">
      <formula1>ISNUMBER($C3)</formula1>
    </dataValidation>
    <dataValidation type="custom" errorStyle="warning" allowBlank="1" showInputMessage="1" showErrorMessage="1" error="需输入 7 月的日期，以便将此支出添加到“摘要”表" sqref="A3:A8" xr:uid="{00000000-0002-0000-0800-00000A000000}">
      <formula1>MONTH($A3)=7</formula1>
    </dataValidation>
  </dataValidations>
  <hyperlinks>
    <hyperlink ref="D1" location="摘要!A1" tooltip="选择以查看摘要" display="摘要" xr:uid="{00000000-0004-0000-0800-000000000000}"/>
    <hyperlink ref="E1" location="提示!A1" tooltip="选择以导航到“提示”工作表" display="提示" xr:uid="{00000000-0004-0000-08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20</vt:i4>
      </vt:variant>
    </vt:vector>
  </HeadingPairs>
  <TitlesOfParts>
    <vt:vector size="33" baseType="lpstr">
      <vt:lpstr>提示</vt:lpstr>
      <vt:lpstr>摘要</vt:lpstr>
      <vt:lpstr>20201009考试</vt:lpstr>
      <vt:lpstr>20201122考试</vt:lpstr>
      <vt:lpstr>20201226考试</vt:lpstr>
      <vt:lpstr>20210201考试</vt:lpstr>
      <vt:lpstr>20210407考试</vt:lpstr>
      <vt:lpstr>6 月</vt:lpstr>
      <vt:lpstr>7 月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ColumnTitle8</vt:lpstr>
      <vt:lpstr>ColumnTitle9</vt:lpstr>
      <vt:lpstr>ExpenseCategories</vt:lpstr>
      <vt:lpstr>'10 月'!Print_Titles</vt:lpstr>
      <vt:lpstr>'11 月'!Print_Titles</vt:lpstr>
      <vt:lpstr>'20201122考试'!Print_Titles</vt:lpstr>
      <vt:lpstr>'20201226考试'!Print_Titles</vt:lpstr>
      <vt:lpstr>'20210201考试'!Print_Titles</vt:lpstr>
      <vt:lpstr>'20210407考试'!Print_Titles</vt:lpstr>
      <vt:lpstr>'6 月'!Print_Titles</vt:lpstr>
      <vt:lpstr>'7 月'!Print_Titles</vt:lpstr>
      <vt:lpstr>'8 月'!Print_Titles</vt:lpstr>
      <vt:lpstr>'9 月'!Print_Titles</vt:lpstr>
      <vt:lpstr>摘要!Print_Titles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2021-05-03T13:49:05Z</dcterms:modified>
</cp:coreProperties>
</file>