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其它\Zhejiang-Huangyan-Middle-School\"/>
    </mc:Choice>
  </mc:AlternateContent>
  <xr:revisionPtr revIDLastSave="0" documentId="13_ncr:1_{53C16EF6-68F7-42B3-ABE0-892A1B8B6693}" xr6:coauthVersionLast="47" xr6:coauthVersionMax="47" xr10:uidLastSave="{00000000-0000-0000-0000-000000000000}"/>
  <bookViews>
    <workbookView xWindow="-108" yWindow="-108" windowWidth="23256" windowHeight="12576" tabRatio="784" activeTab="8" xr2:uid="{00000000-000D-0000-FFFF-FFFF00000000}"/>
  </bookViews>
  <sheets>
    <sheet name="提示" sheetId="16" r:id="rId1"/>
    <sheet name="摘要" sheetId="2" r:id="rId2"/>
    <sheet name="20201009考试" sheetId="3" r:id="rId3"/>
    <sheet name="20201122考试" sheetId="4" r:id="rId4"/>
    <sheet name="20201226考试" sheetId="5" r:id="rId5"/>
    <sheet name="20210201考试" sheetId="6" r:id="rId6"/>
    <sheet name="20210407考试" sheetId="7" r:id="rId7"/>
    <sheet name="20210709考试" sheetId="8" r:id="rId8"/>
    <sheet name="20211016考试" sheetId="9" r:id="rId9"/>
    <sheet name="8 月" sheetId="10" r:id="rId10"/>
    <sheet name="9 月" sheetId="11" r:id="rId11"/>
    <sheet name="10 月" sheetId="12" r:id="rId12"/>
    <sheet name="11 月" sheetId="13" r:id="rId13"/>
  </sheets>
  <definedNames>
    <definedName name="ColumnTitle10">ExpAug[[#Headers],[日期]]</definedName>
    <definedName name="ColumnTitle11">ExpSep[[#Headers],[日期]]</definedName>
    <definedName name="ColumnTitle12">ExpOct[[#Headers],[日期]]</definedName>
    <definedName name="ColumnTitle13">ExpNov[[#Headers],[日期]]</definedName>
    <definedName name="ColumnTitle14">#REF!</definedName>
    <definedName name="ColumnTitle2">支出摘要[[#Headers],[学科]]</definedName>
    <definedName name="ColumnTitle3">#REF!</definedName>
    <definedName name="ColumnTitle4">#REF!</definedName>
    <definedName name="ColumnTitle5">#REF!</definedName>
    <definedName name="ColumnTitle6">#REF!</definedName>
    <definedName name="ColumnTitle7">#REF!</definedName>
    <definedName name="ColumnTitle8">#REF!</definedName>
    <definedName name="ColumnTitle9">#REF!</definedName>
    <definedName name="ExpenseCategories">支出摘要[学科]</definedName>
    <definedName name="_xlnm.Print_Titles" localSheetId="11">'10 月'!$2:$2</definedName>
    <definedName name="_xlnm.Print_Titles" localSheetId="12">'11 月'!$2:$2</definedName>
    <definedName name="_xlnm.Print_Titles" localSheetId="2">#REF!</definedName>
    <definedName name="_xlnm.Print_Titles" localSheetId="3">'20201122考试'!$2:$2</definedName>
    <definedName name="_xlnm.Print_Titles" localSheetId="4">'20201226考试'!$2:$2</definedName>
    <definedName name="_xlnm.Print_Titles" localSheetId="5">'20210201考试'!$2:$2</definedName>
    <definedName name="_xlnm.Print_Titles" localSheetId="6">'20210407考试'!$2:$2</definedName>
    <definedName name="_xlnm.Print_Titles" localSheetId="7">'20210709考试'!$2:$2</definedName>
    <definedName name="_xlnm.Print_Titles" localSheetId="8">'20211016考试'!$2:$2</definedName>
    <definedName name="_xlnm.Print_Titles" localSheetId="9">'8 月'!$2:$2</definedName>
    <definedName name="_xlnm.Print_Titles" localSheetId="10">'9 月'!$2:$2</definedName>
    <definedName name="_xlnm.Print_Titles" localSheetId="1">摘要!$4:$4</definedName>
    <definedName name="第二次月考">摘要!$C$2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G5" i="2"/>
  <c r="B12" i="9"/>
  <c r="G6" i="2"/>
  <c r="G8" i="2"/>
  <c r="G9" i="2"/>
  <c r="G10" i="2"/>
  <c r="G11" i="2"/>
  <c r="G12" i="2"/>
  <c r="G13" i="2"/>
  <c r="G14" i="2"/>
  <c r="G15" i="2"/>
  <c r="G16" i="2"/>
  <c r="G7" i="2"/>
  <c r="F7" i="2"/>
  <c r="F5" i="2"/>
  <c r="F6" i="2"/>
  <c r="F8" i="2"/>
  <c r="F9" i="2"/>
  <c r="F10" i="2"/>
  <c r="F11" i="2"/>
  <c r="F12" i="2"/>
  <c r="F13" i="2"/>
  <c r="F14" i="2"/>
  <c r="F15" i="2"/>
  <c r="F16" i="2"/>
  <c r="E5" i="2"/>
  <c r="B16" i="2"/>
  <c r="C16" i="2"/>
  <c r="D16" i="2"/>
  <c r="E16" i="2"/>
  <c r="I16" i="2"/>
  <c r="J16" i="2"/>
  <c r="K16" i="2"/>
  <c r="L16" i="2"/>
  <c r="M16" i="2"/>
  <c r="B15" i="2"/>
  <c r="C15" i="2"/>
  <c r="D15" i="2"/>
  <c r="E15" i="2"/>
  <c r="I15" i="2"/>
  <c r="J15" i="2"/>
  <c r="K15" i="2"/>
  <c r="L15" i="2"/>
  <c r="M15" i="2"/>
  <c r="B14" i="2"/>
  <c r="C14" i="2"/>
  <c r="D14" i="2"/>
  <c r="E14" i="2"/>
  <c r="I14" i="2"/>
  <c r="J14" i="2"/>
  <c r="K14" i="2"/>
  <c r="L14" i="2"/>
  <c r="M14" i="2"/>
  <c r="B12" i="8"/>
  <c r="B12" i="7"/>
  <c r="E6" i="2"/>
  <c r="E7" i="2"/>
  <c r="E8" i="2"/>
  <c r="E9" i="2"/>
  <c r="E10" i="2"/>
  <c r="E11" i="2"/>
  <c r="E12" i="2"/>
  <c r="E13" i="2"/>
  <c r="D12" i="2"/>
  <c r="D5" i="2"/>
  <c r="D17" i="2" s="1"/>
  <c r="D6" i="2"/>
  <c r="D7" i="2"/>
  <c r="D8" i="2"/>
  <c r="D9" i="2"/>
  <c r="D10" i="2"/>
  <c r="D11" i="2"/>
  <c r="D13" i="2"/>
  <c r="B12" i="6"/>
  <c r="G17" i="2" l="1"/>
  <c r="N16" i="2"/>
  <c r="N15" i="2"/>
  <c r="N14" i="2"/>
  <c r="B12" i="5"/>
  <c r="C6" i="2" l="1"/>
  <c r="C5" i="2" l="1"/>
  <c r="C7" i="2"/>
  <c r="C8" i="2"/>
  <c r="C9" i="2"/>
  <c r="C10" i="2"/>
  <c r="C11" i="2"/>
  <c r="C12" i="2"/>
  <c r="C13" i="2"/>
  <c r="B5" i="2"/>
  <c r="B12" i="4"/>
  <c r="B6" i="2" l="1"/>
  <c r="B7" i="2"/>
  <c r="B8" i="2"/>
  <c r="B9" i="2"/>
  <c r="B10" i="2"/>
  <c r="B11" i="2"/>
  <c r="B12" i="2"/>
  <c r="B13" i="2"/>
  <c r="B12" i="3"/>
  <c r="J9" i="2"/>
  <c r="M5" i="2"/>
  <c r="M17" i="2" s="1"/>
  <c r="M6" i="2"/>
  <c r="M7" i="2"/>
  <c r="M8" i="2"/>
  <c r="M9" i="2"/>
  <c r="M10" i="2"/>
  <c r="M11" i="2"/>
  <c r="M12" i="2"/>
  <c r="M13" i="2"/>
  <c r="J6" i="2"/>
  <c r="K5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A18" i="16" l="1"/>
  <c r="A17" i="16"/>
  <c r="A16" i="16"/>
  <c r="A15" i="16"/>
  <c r="A14" i="16"/>
  <c r="A10" i="16"/>
  <c r="A9" i="16"/>
  <c r="A8" i="16"/>
  <c r="A7" i="16"/>
  <c r="C9" i="13" l="1"/>
  <c r="C9" i="12"/>
  <c r="C9" i="11"/>
  <c r="C9" i="10"/>
  <c r="A4" i="13" l="1"/>
  <c r="A3" i="13"/>
  <c r="A4" i="12"/>
  <c r="A3" i="12"/>
  <c r="A4" i="11"/>
  <c r="A3" i="11"/>
  <c r="A4" i="10"/>
  <c r="A3" i="10"/>
  <c r="L9" i="2"/>
  <c r="K9" i="2"/>
  <c r="I9" i="2"/>
  <c r="L8" i="2"/>
  <c r="K8" i="2"/>
  <c r="J8" i="2"/>
  <c r="I8" i="2"/>
  <c r="L7" i="2"/>
  <c r="K7" i="2"/>
  <c r="J7" i="2"/>
  <c r="I7" i="2"/>
  <c r="L6" i="2"/>
  <c r="K6" i="2"/>
  <c r="I6" i="2"/>
  <c r="L5" i="2"/>
  <c r="J5" i="2"/>
  <c r="I5" i="2"/>
  <c r="K17" i="2" l="1"/>
  <c r="I17" i="2"/>
  <c r="F17" i="2"/>
  <c r="H17" i="2"/>
  <c r="J17" i="2"/>
  <c r="E17" i="2"/>
  <c r="L17" i="2"/>
  <c r="C17" i="2"/>
  <c r="B17" i="2"/>
  <c r="N5" i="2"/>
  <c r="N13" i="2"/>
  <c r="N12" i="2"/>
  <c r="N11" i="2"/>
  <c r="N10" i="2"/>
  <c r="N9" i="2"/>
  <c r="N8" i="2"/>
  <c r="N7" i="2"/>
  <c r="N6" i="2"/>
  <c r="N17" i="2" l="1"/>
</calcChain>
</file>

<file path=xl/sharedStrings.xml><?xml version="1.0" encoding="utf-8"?>
<sst xmlns="http://schemas.openxmlformats.org/spreadsheetml/2006/main" count="248" uniqueCount="112">
  <si>
    <t>模板提示</t>
  </si>
  <si>
    <t>有无在“支出趋势”摘要表和“每月支出明细”之间跳转的简单方法？</t>
  </si>
  <si>
    <t>如何将新的支出类型添加到“支出摘要”或新的每月支出？</t>
  </si>
  <si>
    <t>图表下方的“支出摘要”和每月支出详细信息是 Excel 表格。若要向任何 Excel 表格添加新行，请执行下列操作之一：</t>
  </si>
  <si>
    <t>在支出适用的月工作表中添加每种支出类型的支出金额。</t>
  </si>
  <si>
    <t xml:space="preserve">例如:1 月到 6 月以及 12 月中有“支出 1”。 </t>
  </si>
  <si>
    <t>支出 1</t>
  </si>
  <si>
    <t>支出 2</t>
  </si>
  <si>
    <t>支出 3</t>
  </si>
  <si>
    <t>支出 4</t>
  </si>
  <si>
    <t>支出 5</t>
  </si>
  <si>
    <t>总计</t>
  </si>
  <si>
    <t>8 月</t>
  </si>
  <si>
    <t>9 月</t>
  </si>
  <si>
    <t>10 月</t>
  </si>
  <si>
    <t>11 月</t>
  </si>
  <si>
    <t>12 月</t>
  </si>
  <si>
    <t>提示</t>
  </si>
  <si>
    <t>趋势</t>
  </si>
  <si>
    <t>日期</t>
  </si>
  <si>
    <t>PO#</t>
  </si>
  <si>
    <t>A-12345</t>
  </si>
  <si>
    <t>A-12346</t>
  </si>
  <si>
    <t>金额</t>
  </si>
  <si>
    <t>摘要</t>
  </si>
  <si>
    <t>类别</t>
  </si>
  <si>
    <t>描述</t>
  </si>
  <si>
    <t>补给</t>
  </si>
  <si>
    <t>8 月支出</t>
  </si>
  <si>
    <t>9 月支出</t>
  </si>
  <si>
    <t>10 月支出</t>
  </si>
  <si>
    <t>11 月支出</t>
  </si>
  <si>
    <r>
      <t xml:space="preserve">若要快速导航到特定月份的支出，请单击图表上方的相关导航链接，如 </t>
    </r>
    <r>
      <rPr>
        <b/>
        <sz val="11"/>
        <color theme="1"/>
        <rFont val="Microsoft YaHei UI"/>
        <family val="2"/>
        <charset val="134"/>
      </rPr>
      <t>B2</t>
    </r>
    <r>
      <rPr>
        <sz val="11"/>
        <color theme="1"/>
        <rFont val="Microsoft YaHei UI"/>
        <family val="2"/>
        <charset val="134"/>
      </rPr>
      <t xml:space="preserve"> 中的 </t>
    </r>
    <r>
      <rPr>
        <b/>
        <sz val="11"/>
        <color theme="1"/>
        <rFont val="Microsoft YaHei UI"/>
        <family val="2"/>
        <charset val="134"/>
      </rPr>
      <t>1 月</t>
    </r>
    <r>
      <rPr>
        <sz val="11"/>
        <color theme="1"/>
        <rFont val="Microsoft YaHei UI"/>
        <family val="2"/>
        <charset val="134"/>
      </rPr>
      <t xml:space="preserve">导航链接。若要返回“支出趋势”工作表，请单击 </t>
    </r>
    <r>
      <rPr>
        <b/>
        <sz val="11"/>
        <color theme="1"/>
        <rFont val="Microsoft YaHei UI"/>
        <family val="2"/>
        <charset val="134"/>
      </rPr>
      <t>D1</t>
    </r>
    <r>
      <rPr>
        <sz val="11"/>
        <color theme="1"/>
        <rFont val="Microsoft YaHei UI"/>
        <family val="2"/>
        <charset val="134"/>
      </rPr>
      <t xml:space="preserve"> 中的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 xml:space="preserve">导航链接。 </t>
    </r>
  </si>
  <si>
    <r>
      <t xml:space="preserve">若要返回此提示工作表，请在摘要工作表中选择 </t>
    </r>
    <r>
      <rPr>
        <b/>
        <sz val="11"/>
        <color theme="1"/>
        <rFont val="Microsoft YaHei UI"/>
        <family val="2"/>
        <charset val="134"/>
      </rPr>
      <t>N2</t>
    </r>
    <r>
      <rPr>
        <sz val="11"/>
        <color theme="1"/>
        <rFont val="Microsoft YaHei UI"/>
        <family val="2"/>
        <charset val="134"/>
      </rPr>
      <t xml:space="preserve">。从所有月份工作表中选择 </t>
    </r>
    <r>
      <rPr>
        <b/>
        <sz val="11"/>
        <color theme="1"/>
        <rFont val="Microsoft YaHei UI"/>
        <family val="2"/>
        <charset val="134"/>
      </rPr>
      <t>E1</t>
    </r>
    <r>
      <rPr>
        <sz val="11"/>
        <color theme="1"/>
        <rFont val="Microsoft YaHei UI"/>
        <family val="2"/>
        <charset val="134"/>
      </rPr>
      <t>。</t>
    </r>
  </si>
  <si>
    <t>汇总</t>
  </si>
  <si>
    <t>支出 1</t>
    <phoneticPr fontId="9" type="noConversion"/>
  </si>
  <si>
    <r>
      <t>在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>工作表中</t>
    </r>
    <r>
      <rPr>
        <b/>
        <sz val="11"/>
        <color theme="1"/>
        <rFont val="Microsoft YaHei UI"/>
        <family val="2"/>
        <charset val="134"/>
      </rPr>
      <t>“支出摘要”</t>
    </r>
    <r>
      <rPr>
        <sz val="11"/>
        <color theme="1"/>
        <rFont val="Microsoft YaHei UI"/>
        <family val="2"/>
        <charset val="134"/>
      </rPr>
      <t>表的“</t>
    </r>
    <r>
      <rPr>
        <b/>
        <sz val="11"/>
        <color theme="1"/>
        <rFont val="Microsoft YaHei UI"/>
        <family val="2"/>
        <charset val="134"/>
      </rPr>
      <t>支出</t>
    </r>
    <r>
      <rPr>
        <sz val="11"/>
        <color theme="1"/>
        <rFont val="Microsoft YaHei UI"/>
        <family val="2"/>
        <charset val="134"/>
      </rPr>
      <t>”列输入支出。</t>
    </r>
    <phoneticPr fontId="9" type="noConversion"/>
  </si>
  <si>
    <t>摘要</t>
    <phoneticPr fontId="9" type="noConversion"/>
  </si>
  <si>
    <t>提示</t>
    <phoneticPr fontId="9" type="noConversion"/>
  </si>
  <si>
    <t>7 月</t>
    <phoneticPr fontId="9" type="noConversion"/>
  </si>
  <si>
    <t>8 月</t>
    <phoneticPr fontId="9" type="noConversion"/>
  </si>
  <si>
    <t>9 月</t>
    <phoneticPr fontId="9" type="noConversion"/>
  </si>
  <si>
    <t>10 月</t>
    <phoneticPr fontId="9" type="noConversion"/>
  </si>
  <si>
    <t>11 月</t>
    <phoneticPr fontId="9" type="noConversion"/>
  </si>
  <si>
    <t>12 月</t>
    <phoneticPr fontId="9" type="noConversion"/>
  </si>
  <si>
    <t>提示</t>
    <phoneticPr fontId="9" type="noConversion"/>
  </si>
  <si>
    <t>记录成绩</t>
    <phoneticPr fontId="9" type="noConversion"/>
  </si>
  <si>
    <t>学科</t>
    <phoneticPr fontId="9" type="noConversion"/>
  </si>
  <si>
    <t>语文</t>
  </si>
  <si>
    <t>语文</t>
    <phoneticPr fontId="9" type="noConversion"/>
  </si>
  <si>
    <t>数学</t>
  </si>
  <si>
    <t>数学</t>
    <phoneticPr fontId="9" type="noConversion"/>
  </si>
  <si>
    <t>英语</t>
  </si>
  <si>
    <t>英语</t>
    <phoneticPr fontId="9" type="noConversion"/>
  </si>
  <si>
    <t>物理</t>
  </si>
  <si>
    <t>物理</t>
    <phoneticPr fontId="9" type="noConversion"/>
  </si>
  <si>
    <t>化学</t>
  </si>
  <si>
    <t>化学</t>
    <phoneticPr fontId="9" type="noConversion"/>
  </si>
  <si>
    <t>生物</t>
  </si>
  <si>
    <t>生物</t>
    <phoneticPr fontId="9" type="noConversion"/>
  </si>
  <si>
    <t>政治</t>
  </si>
  <si>
    <t>政治</t>
    <phoneticPr fontId="9" type="noConversion"/>
  </si>
  <si>
    <t>历史</t>
  </si>
  <si>
    <t>历史</t>
    <phoneticPr fontId="9" type="noConversion"/>
  </si>
  <si>
    <t>地理</t>
  </si>
  <si>
    <t>地理</t>
    <phoneticPr fontId="9" type="noConversion"/>
  </si>
  <si>
    <t>名次</t>
    <phoneticPr fontId="9" type="noConversion"/>
  </si>
  <si>
    <t>成绩</t>
    <phoneticPr fontId="9" type="noConversion"/>
  </si>
  <si>
    <t>第一次月考</t>
    <phoneticPr fontId="9" type="noConversion"/>
  </si>
  <si>
    <t>383</t>
  </si>
  <si>
    <t>20201009考试</t>
    <phoneticPr fontId="9" type="noConversion"/>
  </si>
  <si>
    <r>
      <t>20201009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</si>
  <si>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日期：2020/10/09</t>
    <phoneticPr fontId="9" type="noConversion"/>
  </si>
  <si>
    <t>日期：2020/11/22</t>
    <phoneticPr fontId="9" type="noConversion"/>
  </si>
  <si>
    <t>第二次月考</t>
    <phoneticPr fontId="9" type="noConversion"/>
  </si>
  <si>
    <t>20201122考试</t>
    <phoneticPr fontId="9" type="noConversion"/>
  </si>
  <si>
    <r>
      <t>20201122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</si>
  <si>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第三次月考</t>
    <phoneticPr fontId="9" type="noConversion"/>
  </si>
  <si>
    <t>日期：2020/12/26</t>
    <phoneticPr fontId="9" type="noConversion"/>
  </si>
  <si>
    <t>20201226考试</t>
    <phoneticPr fontId="9" type="noConversion"/>
  </si>
  <si>
    <r>
      <t>20201226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</si>
  <si>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日期：2021/02/01</t>
    <phoneticPr fontId="9" type="noConversion"/>
  </si>
  <si>
    <t>第四次考(期末)</t>
    <phoneticPr fontId="9" type="noConversion"/>
  </si>
  <si>
    <t>20210201考试</t>
    <phoneticPr fontId="9" type="noConversion"/>
  </si>
  <si>
    <r>
      <t>20210201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</si>
  <si>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日期：2021/04/07</t>
    <phoneticPr fontId="9" type="noConversion"/>
  </si>
  <si>
    <t>第五次考(高一下第一次月考)</t>
    <phoneticPr fontId="9" type="noConversion"/>
  </si>
  <si>
    <t>20210407考试</t>
    <phoneticPr fontId="9" type="noConversion"/>
  </si>
  <si>
    <t>20210709考试</t>
    <phoneticPr fontId="9" type="noConversion"/>
  </si>
  <si>
    <t>日期：2021/07/09</t>
    <phoneticPr fontId="9" type="noConversion"/>
  </si>
  <si>
    <t>高一下期末考</t>
    <phoneticPr fontId="9" type="noConversion"/>
  </si>
  <si>
    <t>信息</t>
  </si>
  <si>
    <t>信息</t>
    <phoneticPr fontId="9" type="noConversion"/>
  </si>
  <si>
    <t>技术</t>
  </si>
  <si>
    <t>技术</t>
    <phoneticPr fontId="9" type="noConversion"/>
  </si>
  <si>
    <t>通用</t>
  </si>
  <si>
    <t>通用</t>
    <phoneticPr fontId="9" type="noConversion"/>
  </si>
  <si>
    <r>
      <t>20210709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</si>
  <si>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日期：2021/10/16</t>
    <phoneticPr fontId="9" type="noConversion"/>
  </si>
  <si>
    <t>高二第一次月考</t>
    <phoneticPr fontId="9" type="noConversion"/>
  </si>
  <si>
    <t>50/2</t>
    <phoneticPr fontId="9" type="noConversion"/>
  </si>
  <si>
    <t>0/0</t>
    <phoneticPr fontId="9" type="noConversion"/>
  </si>
  <si>
    <t>497/15</t>
    <phoneticPr fontId="9" type="noConversion"/>
  </si>
  <si>
    <t>689/37</t>
    <phoneticPr fontId="9" type="noConversion"/>
  </si>
  <si>
    <t>316/14</t>
    <phoneticPr fontId="9" type="noConversion"/>
  </si>
  <si>
    <t>229/14</t>
    <phoneticPr fontId="9" type="noConversion"/>
  </si>
  <si>
    <t>24/1</t>
    <phoneticPr fontId="9" type="noConversion"/>
  </si>
  <si>
    <t>159/8</t>
    <phoneticPr fontId="9" type="noConversion"/>
  </si>
  <si>
    <t>129/5</t>
    <phoneticPr fontId="9" type="noConversion"/>
  </si>
  <si>
    <t>20211016考试</t>
    <phoneticPr fontId="9" type="noConversion"/>
  </si>
  <si>
    <t>t</t>
    <phoneticPr fontId="9" type="noConversion"/>
  </si>
  <si>
    <t>列1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</si>
</sst>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/yy;@"/>
    <numFmt numFmtId="177" formatCode="#,##0.00_ "/>
    <numFmt numFmtId="178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.5"/>
      <color theme="1" tint="0.34998626667073579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22.5"/>
      <color theme="1" tint="0.3499862666707357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1"/>
      <color theme="10"/>
      <name val="Microsoft YaHei UI"/>
      <family val="2"/>
      <charset val="134"/>
    </font>
    <font>
      <sz val="11"/>
      <color theme="10"/>
      <name val="Microsoft YaHei U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3" borderId="2" applyNumberFormat="0" applyProtection="0">
      <alignment horizontal="center" vertical="center"/>
    </xf>
    <xf numFmtId="0" fontId="7" fillId="0" borderId="0" applyNumberFormat="0" applyFill="0" applyProtection="0">
      <alignment horizontal="left" indent="1"/>
    </xf>
    <xf numFmtId="4" fontId="7" fillId="0" borderId="0" applyFill="0" applyProtection="0">
      <alignment horizontal="right" indent="1"/>
    </xf>
    <xf numFmtId="0" fontId="6" fillId="2" borderId="0" applyNumberFormat="0" applyBorder="0" applyProtection="0">
      <alignment vertical="center" wrapText="1"/>
    </xf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8" fillId="0" borderId="0">
      <alignment horizontal="left" wrapText="1" indent="1"/>
    </xf>
    <xf numFmtId="4" fontId="8" fillId="0" borderId="0">
      <alignment horizontal="right" indent="1"/>
    </xf>
    <xf numFmtId="176" fontId="8" fillId="0" borderId="0">
      <alignment horizontal="left" indent="1"/>
    </xf>
    <xf numFmtId="0" fontId="1" fillId="0" borderId="0">
      <alignment horizontal="left" vertical="center" wrapText="1" indent="6"/>
    </xf>
    <xf numFmtId="0" fontId="8" fillId="0" borderId="0">
      <alignment horizontal="left" vertical="center" wrapText="1" indent="3"/>
    </xf>
  </cellStyleXfs>
  <cellXfs count="40">
    <xf numFmtId="0" fontId="0" fillId="0" borderId="0" xfId="0"/>
    <xf numFmtId="0" fontId="11" fillId="0" borderId="0" xfId="0" applyFont="1"/>
    <xf numFmtId="0" fontId="12" fillId="2" borderId="0" xfId="5" applyFont="1">
      <alignment vertical="center" wrapText="1"/>
    </xf>
    <xf numFmtId="0" fontId="11" fillId="0" borderId="0" xfId="12" applyFont="1">
      <alignment horizontal="left" vertical="center" wrapText="1" indent="3"/>
    </xf>
    <xf numFmtId="0" fontId="11" fillId="0" borderId="0" xfId="11" applyFont="1" applyAlignment="1">
      <alignment horizontal="left" vertical="center" wrapText="1" indent="6"/>
    </xf>
    <xf numFmtId="0" fontId="11" fillId="0" borderId="0" xfId="11" applyFont="1">
      <alignment horizontal="left" vertical="center" wrapText="1" indent="6"/>
    </xf>
    <xf numFmtId="0" fontId="14" fillId="0" borderId="0" xfId="11" applyFont="1">
      <alignment horizontal="left" vertical="center" wrapText="1" indent="6"/>
    </xf>
    <xf numFmtId="0" fontId="10" fillId="0" borderId="0" xfId="1" applyFont="1"/>
    <xf numFmtId="0" fontId="13" fillId="0" borderId="0" xfId="3" applyFont="1">
      <alignment horizontal="left" indent="1"/>
    </xf>
    <xf numFmtId="0" fontId="11" fillId="0" borderId="0" xfId="8" applyFont="1">
      <alignment horizontal="left" wrapText="1" indent="1"/>
    </xf>
    <xf numFmtId="0" fontId="11" fillId="0" borderId="0" xfId="0" applyFont="1" applyFill="1" applyBorder="1" applyAlignment="1">
      <alignment horizontal="left" indent="1"/>
    </xf>
    <xf numFmtId="0" fontId="13" fillId="0" borderId="0" xfId="3" applyFont="1" applyFill="1">
      <alignment horizontal="left" indent="1"/>
    </xf>
    <xf numFmtId="0" fontId="15" fillId="3" borderId="2" xfId="6" applyFont="1" applyBorder="1" applyAlignment="1">
      <alignment horizontal="center" vertical="center"/>
    </xf>
    <xf numFmtId="178" fontId="11" fillId="0" borderId="0" xfId="10" applyNumberFormat="1" applyFont="1">
      <alignment horizontal="left" indent="1"/>
    </xf>
    <xf numFmtId="177" fontId="11" fillId="0" borderId="0" xfId="0" applyNumberFormat="1" applyFont="1" applyFill="1" applyBorder="1" applyAlignment="1">
      <alignment horizontal="right" indent="1"/>
    </xf>
    <xf numFmtId="177" fontId="11" fillId="0" borderId="0" xfId="9" applyNumberFormat="1" applyFont="1">
      <alignment horizontal="right" indent="1"/>
    </xf>
    <xf numFmtId="0" fontId="13" fillId="0" borderId="0" xfId="3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8" applyFont="1" applyAlignment="1">
      <alignment horizontal="center" vertical="center" wrapText="1"/>
    </xf>
    <xf numFmtId="177" fontId="11" fillId="0" borderId="0" xfId="9" applyNumberFormat="1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8" applyFont="1" applyFill="1" applyAlignment="1">
      <alignment horizontal="center" vertical="center" wrapText="1"/>
    </xf>
    <xf numFmtId="0" fontId="4" fillId="3" borderId="2" xfId="6" applyBorder="1" applyAlignment="1">
      <alignment horizontal="center" vertical="center"/>
    </xf>
    <xf numFmtId="0" fontId="10" fillId="0" borderId="0" xfId="1" applyFont="1" applyBorder="1"/>
    <xf numFmtId="0" fontId="10" fillId="0" borderId="1" xfId="1" applyFont="1" applyBorder="1"/>
    <xf numFmtId="0" fontId="10" fillId="0" borderId="0" xfId="1" applyFont="1" applyBorder="1"/>
    <xf numFmtId="0" fontId="10" fillId="0" borderId="1" xfId="1" applyFont="1" applyBorder="1"/>
    <xf numFmtId="0" fontId="11" fillId="0" borderId="0" xfId="0" applyFont="1" applyAlignment="1">
      <alignment horizontal="center"/>
    </xf>
    <xf numFmtId="0" fontId="10" fillId="0" borderId="0" xfId="1" applyFont="1" applyBorder="1"/>
    <xf numFmtId="0" fontId="10" fillId="0" borderId="1" xfId="1" applyFont="1" applyBorder="1"/>
    <xf numFmtId="49" fontId="11" fillId="0" borderId="0" xfId="8" applyNumberFormat="1" applyFont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0" xfId="1" applyFont="1" applyBorder="1"/>
    <xf numFmtId="0" fontId="10" fillId="0" borderId="1" xfId="1" applyFont="1" applyBorder="1"/>
    <xf numFmtId="0" fontId="10" fillId="0" borderId="0" xfId="1" applyFont="1"/>
  </cellXfs>
  <cellStyles count="13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表格编号" xfId="9" xr:uid="{00000000-0005-0000-0000-000005000000}"/>
    <cellStyle name="表格日期​​" xfId="10" xr:uid="{00000000-0005-0000-0000-000006000000}"/>
    <cellStyle name="表格详细信息" xfId="8" xr:uid="{00000000-0005-0000-0000-000007000000}"/>
    <cellStyle name="常规" xfId="0" builtinId="0" customBuiltin="1"/>
    <cellStyle name="超链接" xfId="6" builtinId="8" customBuiltin="1"/>
    <cellStyle name="提示文本" xfId="12" xr:uid="{00000000-0005-0000-0000-00000A000000}"/>
    <cellStyle name="提示文本缩进" xfId="11" xr:uid="{00000000-0005-0000-0000-00000B000000}"/>
    <cellStyle name="已访问的超链接" xfId="7" builtinId="9" customBuiltin="1"/>
  </cellStyles>
  <dxfs count="158"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styleCustomSlicer" pivot="0" table="0" count="10" xr9:uid="{00000000-0011-0000-FFFF-FFFF00000000}">
      <tableStyleElement type="wholeTable" dxfId="157"/>
      <tableStyleElement type="headerRow" dxfId="156"/>
    </tableStyle>
    <tableStyle name="摘要表" pivot="0" count="6" xr9:uid="{00000000-0011-0000-FFFF-FFFF01000000}">
      <tableStyleElement type="wholeTable" dxfId="155"/>
      <tableStyleElement type="headerRow" dxfId="154"/>
      <tableStyleElement type="totalRow" dxfId="153"/>
      <tableStyleElement type="firstColumn" dxfId="152"/>
      <tableStyleElement type="lastColumn" dxfId="151"/>
      <tableStyleElement type="firstColumnStripe" dxfId="15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90475620587664E-2"/>
          <c:y val="3.7210342265680076E-2"/>
          <c:w val="0.76876513550655357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摘要!$A$5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摘要!$B$5:$O$5</c15:sqref>
                  </c15:fullRef>
                </c:ext>
              </c:extLst>
              <c:f>摘要!$B$5:$M$5</c:f>
              <c:numCache>
                <c:formatCode>#,##0.00_ </c:formatCode>
                <c:ptCount val="12"/>
                <c:pt idx="0">
                  <c:v>101</c:v>
                </c:pt>
                <c:pt idx="1">
                  <c:v>85</c:v>
                </c:pt>
                <c:pt idx="2">
                  <c:v>102</c:v>
                </c:pt>
                <c:pt idx="3">
                  <c:v>0</c:v>
                </c:pt>
                <c:pt idx="4">
                  <c:v>90</c:v>
                </c:pt>
                <c:pt idx="5">
                  <c:v>85.5</c:v>
                </c:pt>
                <c:pt idx="6">
                  <c:v>105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528-AE8C-51B058EA99EB}"/>
            </c:ext>
          </c:extLst>
        </c:ser>
        <c:ser>
          <c:idx val="1"/>
          <c:order val="1"/>
          <c:tx>
            <c:strRef>
              <c:f>摘要!$A$6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摘要!$B$6:$O$6</c15:sqref>
                  </c15:fullRef>
                </c:ext>
              </c:extLst>
              <c:f>摘要!$B$6:$M$6</c:f>
              <c:numCache>
                <c:formatCode>#,##0.00_ </c:formatCode>
                <c:ptCount val="12"/>
                <c:pt idx="0">
                  <c:v>98</c:v>
                </c:pt>
                <c:pt idx="1">
                  <c:v>90</c:v>
                </c:pt>
                <c:pt idx="2">
                  <c:v>89</c:v>
                </c:pt>
                <c:pt idx="3">
                  <c:v>0</c:v>
                </c:pt>
                <c:pt idx="4">
                  <c:v>108</c:v>
                </c:pt>
                <c:pt idx="5">
                  <c:v>106</c:v>
                </c:pt>
                <c:pt idx="6">
                  <c:v>111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0-4528-AE8C-51B058EA99EB}"/>
            </c:ext>
          </c:extLst>
        </c:ser>
        <c:ser>
          <c:idx val="2"/>
          <c:order val="2"/>
          <c:tx>
            <c:strRef>
              <c:f>摘要!$A$7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摘要!$B$7:$O$7</c15:sqref>
                  </c15:fullRef>
                </c:ext>
              </c:extLst>
              <c:f>摘要!$B$7:$M$7</c:f>
              <c:numCache>
                <c:formatCode>#,##0.00_ </c:formatCode>
                <c:ptCount val="12"/>
                <c:pt idx="0">
                  <c:v>95.5</c:v>
                </c:pt>
                <c:pt idx="1">
                  <c:v>91</c:v>
                </c:pt>
                <c:pt idx="2">
                  <c:v>91</c:v>
                </c:pt>
                <c:pt idx="3">
                  <c:v>0</c:v>
                </c:pt>
                <c:pt idx="4">
                  <c:v>76.5</c:v>
                </c:pt>
                <c:pt idx="5">
                  <c:v>64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0-4528-AE8C-51B058EA99EB}"/>
            </c:ext>
          </c:extLst>
        </c:ser>
        <c:ser>
          <c:idx val="3"/>
          <c:order val="3"/>
          <c:tx>
            <c:strRef>
              <c:f>摘要!$A$8</c:f>
              <c:strCache>
                <c:ptCount val="1"/>
                <c:pt idx="0">
                  <c:v>物理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摘要!$B$8:$O$8</c15:sqref>
                  </c15:fullRef>
                </c:ext>
              </c:extLst>
              <c:f>摘要!$B$8:$M$8</c:f>
              <c:numCache>
                <c:formatCode>#,##0.00_ </c:formatCode>
                <c:ptCount val="12"/>
                <c:pt idx="0">
                  <c:v>70</c:v>
                </c:pt>
                <c:pt idx="1">
                  <c:v>64</c:v>
                </c:pt>
                <c:pt idx="2">
                  <c:v>69</c:v>
                </c:pt>
                <c:pt idx="3">
                  <c:v>0</c:v>
                </c:pt>
                <c:pt idx="4">
                  <c:v>78</c:v>
                </c:pt>
                <c:pt idx="5">
                  <c:v>64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0-4528-AE8C-51B058EA99EB}"/>
            </c:ext>
          </c:extLst>
        </c:ser>
        <c:ser>
          <c:idx val="4"/>
          <c:order val="4"/>
          <c:tx>
            <c:strRef>
              <c:f>摘要!$A$9</c:f>
              <c:strCache>
                <c:ptCount val="1"/>
                <c:pt idx="0">
                  <c:v>化学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摘要!$B$9:$O$9</c15:sqref>
                  </c15:fullRef>
                </c:ext>
              </c:extLst>
              <c:f>摘要!$B$9:$M$9</c:f>
              <c:numCache>
                <c:formatCode>#,##0.00_ </c:formatCode>
                <c:ptCount val="12"/>
                <c:pt idx="0">
                  <c:v>78</c:v>
                </c:pt>
                <c:pt idx="1">
                  <c:v>64</c:v>
                </c:pt>
                <c:pt idx="2">
                  <c:v>56</c:v>
                </c:pt>
                <c:pt idx="3">
                  <c:v>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0-4528-AE8C-51B058EA99EB}"/>
            </c:ext>
          </c:extLst>
        </c:ser>
        <c:ser>
          <c:idx val="5"/>
          <c:order val="5"/>
          <c:tx>
            <c:strRef>
              <c:f>摘要!$A$10</c:f>
              <c:strCache>
                <c:ptCount val="1"/>
                <c:pt idx="0">
                  <c:v>生物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摘要!$B$10:$O$10</c15:sqref>
                  </c15:fullRef>
                </c:ext>
              </c:extLst>
              <c:f>摘要!$B$10:$M$10</c:f>
              <c:numCache>
                <c:formatCode>#,##0.00_ </c:formatCode>
                <c:ptCount val="12"/>
                <c:pt idx="0">
                  <c:v>64</c:v>
                </c:pt>
                <c:pt idx="1">
                  <c:v>65</c:v>
                </c:pt>
                <c:pt idx="2">
                  <c:v>57</c:v>
                </c:pt>
                <c:pt idx="3">
                  <c:v>0</c:v>
                </c:pt>
                <c:pt idx="4">
                  <c:v>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1-4571-9384-2CAA832F0FFE}"/>
            </c:ext>
          </c:extLst>
        </c:ser>
        <c:ser>
          <c:idx val="6"/>
          <c:order val="6"/>
          <c:tx>
            <c:strRef>
              <c:f>摘要!$A$11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摘要!$B$11:$O$11</c15:sqref>
                  </c15:fullRef>
                </c:ext>
              </c:extLst>
              <c:f>摘要!$B$11:$M$11</c:f>
              <c:numCache>
                <c:formatCode>#,##0.00_ </c:formatCode>
                <c:ptCount val="12"/>
                <c:pt idx="0">
                  <c:v>68</c:v>
                </c:pt>
                <c:pt idx="1">
                  <c:v>53</c:v>
                </c:pt>
                <c:pt idx="2">
                  <c:v>53</c:v>
                </c:pt>
                <c:pt idx="3">
                  <c:v>0</c:v>
                </c:pt>
                <c:pt idx="4">
                  <c:v>51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1-4571-9384-2CAA832F0FFE}"/>
            </c:ext>
          </c:extLst>
        </c:ser>
        <c:ser>
          <c:idx val="7"/>
          <c:order val="7"/>
          <c:tx>
            <c:strRef>
              <c:f>摘要!$A$12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摘要!$B$12:$O$12</c15:sqref>
                  </c15:fullRef>
                </c:ext>
              </c:extLst>
              <c:f>摘要!$B$12:$M$12</c:f>
              <c:numCache>
                <c:formatCode>#,##0.00_ </c:formatCode>
                <c:ptCount val="12"/>
                <c:pt idx="0">
                  <c:v>69</c:v>
                </c:pt>
                <c:pt idx="1">
                  <c:v>63</c:v>
                </c:pt>
                <c:pt idx="2">
                  <c:v>72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1-4571-9384-2CAA832F0FFE}"/>
            </c:ext>
          </c:extLst>
        </c:ser>
        <c:ser>
          <c:idx val="8"/>
          <c:order val="8"/>
          <c:tx>
            <c:strRef>
              <c:f>摘要!$A$13</c:f>
              <c:strCache>
                <c:ptCount val="1"/>
                <c:pt idx="0">
                  <c:v>地理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摘要!$B$13:$O$13</c15:sqref>
                  </c15:fullRef>
                </c:ext>
              </c:extLst>
              <c:f>摘要!$B$13:$M$13</c:f>
              <c:numCache>
                <c:formatCode>#,##0.00_ </c:formatCode>
                <c:ptCount val="12"/>
                <c:pt idx="0">
                  <c:v>83</c:v>
                </c:pt>
                <c:pt idx="1">
                  <c:v>68</c:v>
                </c:pt>
                <c:pt idx="2">
                  <c:v>82</c:v>
                </c:pt>
                <c:pt idx="3">
                  <c:v>0</c:v>
                </c:pt>
                <c:pt idx="4">
                  <c:v>76</c:v>
                </c:pt>
                <c:pt idx="5">
                  <c:v>0</c:v>
                </c:pt>
                <c:pt idx="6">
                  <c:v>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1-4571-9384-2CAA832F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42528"/>
        <c:axId val="237643312"/>
      </c:barChart>
      <c:catAx>
        <c:axId val="23764252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37643312"/>
        <c:crosses val="autoZero"/>
        <c:auto val="1"/>
        <c:lblAlgn val="ctr"/>
        <c:lblOffset val="100"/>
        <c:noMultiLvlLbl val="0"/>
      </c:catAx>
      <c:valAx>
        <c:axId val="23764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37642528"/>
        <c:crosses val="autoZero"/>
        <c:crossBetween val="between"/>
      </c:valAx>
      <c:spPr>
        <a:noFill/>
      </c:spPr>
    </c:plotArea>
    <c:legend>
      <c:legendPos val="tr"/>
      <c:layout>
        <c:manualLayout>
          <c:xMode val="edge"/>
          <c:yMode val="edge"/>
          <c:x val="0.82767497500758191"/>
          <c:y val="5.6239046947426458E-2"/>
          <c:w val="2.6020232099757835E-2"/>
          <c:h val="0.83642518933627963"/>
        </c:manualLayout>
      </c:layout>
      <c:overlay val="0"/>
      <c:txPr>
        <a:bodyPr/>
        <a:lstStyle/>
        <a:p>
          <a:pPr>
            <a:defRPr sz="1100" kern="0" spc="-1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2</xdr:row>
      <xdr:rowOff>69850</xdr:rowOff>
    </xdr:from>
    <xdr:to>
      <xdr:col>18</xdr:col>
      <xdr:colOff>274320</xdr:colOff>
      <xdr:row>2</xdr:row>
      <xdr:rowOff>2779711</xdr:rowOff>
    </xdr:to>
    <xdr:graphicFrame macro="">
      <xdr:nvGraphicFramePr>
        <xdr:cNvPr id="2" name="ExpenseTrends" descr="按类别显示每月支出的柱形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支出摘要" displayName="支出摘要" ref="A4:O17" totalsRowCount="1" headerRowDxfId="149" dataDxfId="148" totalsRowDxfId="147">
  <autoFilter ref="A4:O16" xr:uid="{00000000-0009-0000-0100-00000E000000}"/>
  <tableColumns count="15">
    <tableColumn id="1" xr3:uid="{00000000-0010-0000-0000-000001000000}" name="学科" totalsRowLabel="汇总" dataDxfId="146" totalsRowDxfId="145"/>
    <tableColumn id="2" xr3:uid="{00000000-0010-0000-0000-000002000000}" name="20201009考试" totalsRowFunction="sum" dataDxfId="144" totalsRowDxfId="143">
      <calculatedColumnFormula>SUMIFS(G20201009[成绩],G20201009[学科],支出摘要[学科])</calculatedColumnFormula>
    </tableColumn>
    <tableColumn id="3" xr3:uid="{00000000-0010-0000-0000-000003000000}" name="20201122考试" totalsRowFunction="sum" dataDxfId="142" totalsRowDxfId="141">
      <calculatedColumnFormula>SUMIFS(G20201122[成绩],G20201122[学科],支出摘要[学科])</calculatedColumnFormula>
    </tableColumn>
    <tableColumn id="4" xr3:uid="{00000000-0010-0000-0000-000004000000}" name="20201226考试" totalsRowFunction="sum" dataDxfId="140" totalsRowDxfId="139">
      <calculatedColumnFormula>SUMIFS(G20201226[成绩],G20201226[学科],支出摘要[学科])</calculatedColumnFormula>
    </tableColumn>
    <tableColumn id="5" xr3:uid="{00000000-0010-0000-0000-000005000000}" name="20210201考试" totalsRowFunction="sum" dataDxfId="138" totalsRowDxfId="137">
      <calculatedColumnFormula>SUMIFS(G20210201[成绩],G20210201[学科],支出摘要[学科])</calculatedColumnFormula>
    </tableColumn>
    <tableColumn id="6" xr3:uid="{00000000-0010-0000-0000-000006000000}" name="20210407考试" totalsRowFunction="sum" dataDxfId="136" totalsRowDxfId="135">
      <calculatedColumnFormula>SUMIFS(G20210407[成绩],G20210407[学科],支出摘要[学科])</calculatedColumnFormula>
    </tableColumn>
    <tableColumn id="7" xr3:uid="{00000000-0010-0000-0000-000007000000}" name="20210709考试" totalsRowFunction="sum" dataDxfId="134" totalsRowDxfId="133">
      <calculatedColumnFormula>SUMIFS(#REF!,#REF!,支出摘要[学科])</calculatedColumnFormula>
    </tableColumn>
    <tableColumn id="8" xr3:uid="{00000000-0010-0000-0000-000008000000}" name="20211016考试" totalsRowFunction="sum" dataDxfId="132" totalsRowDxfId="131">
      <calculatedColumnFormula>SUMIFS(G20211016[成绩],G20211016[学科],支出摘要[学科])</calculatedColumnFormula>
    </tableColumn>
    <tableColumn id="9" xr3:uid="{00000000-0010-0000-0000-000009000000}" name="8 月" totalsRowFunction="sum" dataDxfId="130" totalsRowDxfId="129">
      <calculatedColumnFormula>SUMIFS(ExpAug[金额],ExpAug[类别],支出摘要[学科])</calculatedColumnFormula>
    </tableColumn>
    <tableColumn id="10" xr3:uid="{00000000-0010-0000-0000-00000A000000}" name="9 月" totalsRowFunction="sum" dataDxfId="128" totalsRowDxfId="127">
      <calculatedColumnFormula>SUMIFS(ExpSep[金额],ExpSep[类别],支出摘要[学科])</calculatedColumnFormula>
    </tableColumn>
    <tableColumn id="11" xr3:uid="{00000000-0010-0000-0000-00000B000000}" name="10 月" totalsRowFunction="sum" dataDxfId="126" totalsRowDxfId="125">
      <calculatedColumnFormula>SUMIFS(ExpOct[金额],ExpOct[类别],支出摘要[学科])</calculatedColumnFormula>
    </tableColumn>
    <tableColumn id="12" xr3:uid="{00000000-0010-0000-0000-00000C000000}" name="11 月" totalsRowFunction="sum" dataDxfId="124" totalsRowDxfId="123">
      <calculatedColumnFormula>SUMIFS(ExpNov[金额],ExpNov[类别],支出摘要[学科])</calculatedColumnFormula>
    </tableColumn>
    <tableColumn id="13" xr3:uid="{00000000-0010-0000-0000-00000D000000}" name="12 月" totalsRowFunction="sum" dataDxfId="122" totalsRowDxfId="121">
      <calculatedColumnFormula>SUMIFS(exp,#REF!,支出摘要[学科])</calculatedColumnFormula>
    </tableColumn>
    <tableColumn id="14" xr3:uid="{00000000-0010-0000-0000-00000E000000}" name="总计" totalsRowFunction="sum" dataDxfId="120" totalsRowDxfId="119">
      <calculatedColumnFormula>SUM(支出摘要[[#This Row],[20201009考试]:[12 月]])</calculatedColumnFormula>
    </tableColumn>
    <tableColumn id="15" xr3:uid="{00000000-0010-0000-0000-00000F000000}" name="趋势" dataDxfId="118" totalsRowDxfId="117"/>
  </tableColumns>
  <tableStyleInfo name="摘要表" showFirstColumn="0" showLastColumn="1" showRowStripes="0" showColumnStripes="1"/>
  <extLst>
    <ext xmlns:x14="http://schemas.microsoft.com/office/spreadsheetml/2009/9/main" uri="{504A1905-F514-4f6f-8877-14C23A59335A}">
      <x14:table altTextSummary="显示按月份类别（从 1 月开始）汇总的每月支出的表。表格格式设置为与位于正上方的图表竖直对齐，使表中每个月与图中分组的每个月对齐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xpSep" displayName="ExpSep" ref="A2:E9" totalsRowCount="1" headerRowDxfId="40" dataDxfId="39" totalsRowDxfId="38">
  <autoFilter ref="A2:E8" xr:uid="{00000000-0009-0000-0100-00000A000000}"/>
  <tableColumns count="5">
    <tableColumn id="1" xr3:uid="{00000000-0010-0000-0900-000001000000}" name="日期" totalsRowLabel="汇总" dataDxfId="37" totalsRowDxfId="36"/>
    <tableColumn id="2" xr3:uid="{00000000-0010-0000-0900-000002000000}" name="PO#" dataDxfId="35" totalsRowDxfId="34"/>
    <tableColumn id="3" xr3:uid="{00000000-0010-0000-0900-000003000000}" name="金额" totalsRowFunction="sum" dataDxfId="33" totalsRowDxfId="32"/>
    <tableColumn id="4" xr3:uid="{00000000-0010-0000-0900-000004000000}" name="类别" dataDxfId="31" totalsRowDxfId="30"/>
    <tableColumn id="5" xr3:uid="{00000000-0010-0000-0900-000005000000}" name="描述" dataDxfId="29" totalsRowDxfId="28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xpOct" displayName="ExpOct" ref="A2:E9" totalsRowCount="1" headerRowDxfId="27" dataDxfId="26" totalsRowDxfId="25">
  <autoFilter ref="A2:E8" xr:uid="{00000000-0009-0000-0100-00000B000000}"/>
  <tableColumns count="5">
    <tableColumn id="1" xr3:uid="{00000000-0010-0000-0A00-000001000000}" name="日期" totalsRowLabel="汇总" dataDxfId="24" totalsRowDxfId="23"/>
    <tableColumn id="2" xr3:uid="{00000000-0010-0000-0A00-000002000000}" name="PO#" dataDxfId="22" totalsRowDxfId="21"/>
    <tableColumn id="3" xr3:uid="{00000000-0010-0000-0A00-000003000000}" name="金额" totalsRowFunction="sum" dataDxfId="20" totalsRowDxfId="19"/>
    <tableColumn id="4" xr3:uid="{00000000-0010-0000-0A00-000004000000}" name="类别" dataDxfId="18" totalsRowDxfId="17"/>
    <tableColumn id="5" xr3:uid="{00000000-0010-0000-0A00-000005000000}" name="描述" dataDxfId="16" totalsRowDxfId="15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xpNov" displayName="ExpNov" ref="A2:E9" totalsRowCount="1" headerRowDxfId="14" dataDxfId="13" totalsRowDxfId="12">
  <autoFilter ref="A2:E8" xr:uid="{00000000-0009-0000-0100-00000C000000}"/>
  <tableColumns count="5">
    <tableColumn id="1" xr3:uid="{00000000-0010-0000-0B00-000001000000}" name="日期" totalsRowLabel="汇总" dataDxfId="11" totalsRowDxfId="10"/>
    <tableColumn id="2" xr3:uid="{00000000-0010-0000-0B00-000002000000}" name="PO#" dataDxfId="9" totalsRowDxfId="8"/>
    <tableColumn id="3" xr3:uid="{00000000-0010-0000-0B00-000003000000}" name="金额" totalsRowFunction="sum" dataDxfId="7" totalsRowDxfId="6"/>
    <tableColumn id="4" xr3:uid="{00000000-0010-0000-0B00-000004000000}" name="类别" dataDxfId="5" totalsRowDxfId="4"/>
    <tableColumn id="5" xr3:uid="{00000000-0010-0000-0B00-000005000000}" name="描述" dataDxfId="3" totalsRowDxfId="2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77D3BE-EE13-4138-AFED-C87E0A200D21}" name="G20201009" displayName="G20201009" ref="A2:C12" totalsRowCount="1" headerRowDxfId="116" dataDxfId="115" totalsRowDxfId="114">
  <autoFilter ref="A2:C11" xr:uid="{CEC36953-3146-4FFE-BF85-2D17AABEC3C8}"/>
  <tableColumns count="3">
    <tableColumn id="2" xr3:uid="{511B64D7-9BF0-4351-9AB2-561631539142}" name="学科" totalsRowLabel="汇总" dataDxfId="113" totalsRowDxfId="112" dataCellStyle="表格详细信息"/>
    <tableColumn id="3" xr3:uid="{3140EA8D-08D2-4F4F-A103-5B06A7DDB3AB}" name="成绩" totalsRowFunction="sum" dataDxfId="111" totalsRowDxfId="110"/>
    <tableColumn id="5" xr3:uid="{FAE8C61F-0FF8-4188-AA7D-5F7A56DFA269}" name="名次" totalsRowLabel="383" dataDxfId="109" totalsRowDxfId="108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0DEC8-35CD-49DD-9980-DE0CE93A62F2}" name="G20201122" displayName="G20201122" ref="A2:C12" totalsRowCount="1" headerRowDxfId="107" dataDxfId="106" totalsRowDxfId="105">
  <autoFilter ref="A2:C11" xr:uid="{D23E8BE5-C1ED-4120-85E3-87CD5F873CAD}"/>
  <tableColumns count="3">
    <tableColumn id="2" xr3:uid="{7036831C-7D94-449E-A874-1FF30C6F6559}" name="学科" totalsRowLabel="汇总" dataDxfId="104" totalsRowDxfId="103" dataCellStyle="表格详细信息"/>
    <tableColumn id="3" xr3:uid="{1F09854C-4986-466D-BAF2-E15A93886BBF}" name="成绩" totalsRowFunction="sum" dataDxfId="102" totalsRowDxfId="101"/>
    <tableColumn id="5" xr3:uid="{8FC5B33D-CDE6-46C0-9E45-A246909E922C}" name="名次" dataDxfId="100" totalsRowDxfId="99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631236-6710-41B0-A691-59BB1C4D887C}" name="G20201226" displayName="G20201226" ref="A2:C12" totalsRowCount="1" headerRowDxfId="98" dataDxfId="97" totalsRowDxfId="96">
  <autoFilter ref="A2:C11" xr:uid="{1559AFAA-18D1-493F-8508-E1652BF9C371}"/>
  <tableColumns count="3">
    <tableColumn id="2" xr3:uid="{DAC30ADF-E7C9-4912-81C9-A26775D46A9C}" name="学科" totalsRowLabel="汇总" dataDxfId="95" totalsRowDxfId="94" dataCellStyle="表格详细信息"/>
    <tableColumn id="3" xr3:uid="{A8BC6C90-6FF2-4EDE-83F3-AA7135812534}" name="成绩" totalsRowFunction="sum" dataDxfId="93" totalsRowDxfId="92"/>
    <tableColumn id="5" xr3:uid="{73B9B4B3-8FA7-4141-80A8-A7E739B8B97F}" name="名次" dataDxfId="91" totalsRowDxfId="90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DF2ED6-17B6-49E2-A9A2-FB12D117C043}" name="G20210201" displayName="G20210201" ref="A2:C12" totalsRowCount="1" headerRowDxfId="89" dataDxfId="88" totalsRowDxfId="87">
  <autoFilter ref="A2:C11" xr:uid="{5F924DC2-E033-4279-8E3C-853821B4D77D}"/>
  <tableColumns count="3">
    <tableColumn id="2" xr3:uid="{BCD79509-756D-4B62-82AC-453E8FAE0F0B}" name="学科" totalsRowLabel="汇总" dataDxfId="86" totalsRowDxfId="85" dataCellStyle="表格详细信息"/>
    <tableColumn id="3" xr3:uid="{21978B54-EE56-42C2-9CF4-9A3878E92FC0}" name="成绩" totalsRowFunction="sum" dataDxfId="84" totalsRowDxfId="83"/>
    <tableColumn id="5" xr3:uid="{D5BD6513-953E-4019-91AA-941478AA3B32}" name="名次" dataDxfId="82" totalsRowDxfId="81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F312D2-B8D7-445C-83A1-191E392BE247}" name="G20210407" displayName="G20210407" ref="A2:C12" totalsRowCount="1" headerRowDxfId="80" dataDxfId="79" totalsRowDxfId="78">
  <autoFilter ref="A2:C11" xr:uid="{EF79F026-E83F-45FF-B230-27F00A5DD00B}"/>
  <tableColumns count="3">
    <tableColumn id="2" xr3:uid="{045FEDB9-118A-45A6-91C1-00C2C9970A90}" name="学科" totalsRowLabel="汇总" dataDxfId="77" totalsRowDxfId="76" dataCellStyle="表格详细信息"/>
    <tableColumn id="3" xr3:uid="{BD096444-2BA2-442D-8BE1-A0579D5A4B06}" name="成绩" totalsRowFunction="sum" dataDxfId="75" totalsRowDxfId="74"/>
    <tableColumn id="5" xr3:uid="{9D8FB202-83CF-42DE-880F-2EEC6FC96934}" name="名次" dataDxfId="73" totalsRowDxfId="72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5492DB-CA33-4C89-BC6B-9EAC87DC3D15}" name="G20210709" displayName="G20210709" ref="A2:C12" totalsRowCount="1" headerRowDxfId="71" dataDxfId="70" totalsRowDxfId="69">
  <autoFilter ref="A2:C11" xr:uid="{4D5492DB-CA33-4C89-BC6B-9EAC87DC3D15}"/>
  <tableColumns count="3">
    <tableColumn id="2" xr3:uid="{51BD3892-8F3F-47D0-A5CD-789DE11C604A}" name="学科" totalsRowLabel="汇总" dataDxfId="68" totalsRowDxfId="67" dataCellStyle="表格详细信息"/>
    <tableColumn id="3" xr3:uid="{24A4E4CE-7EEC-4A7C-9ACB-B6378DDB536E}" name="成绩" totalsRowFunction="sum" dataDxfId="66" totalsRowDxfId="65"/>
    <tableColumn id="5" xr3:uid="{7C956BD7-7795-4582-8361-3A179AE1706D}" name="名次" dataDxfId="64" totalsRowDxfId="63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5136D0-8697-43FB-AC94-30343255651C}" name="G20211016" displayName="G20211016" ref="A2:D12" totalsRowCount="1" headerRowDxfId="62" dataDxfId="61" totalsRowDxfId="60">
  <autoFilter ref="A2:D11" xr:uid="{C35136D0-8697-43FB-AC94-30343255651C}"/>
  <tableColumns count="4">
    <tableColumn id="2" xr3:uid="{610FE478-12B0-45BF-83BC-377FB8D56EC1}" name="学科" totalsRowLabel="汇总" dataDxfId="59" totalsRowDxfId="58" dataCellStyle="表格详细信息"/>
    <tableColumn id="3" xr3:uid="{3FAAF25F-9B86-49F8-B87C-16E60521313E}" name="成绩" totalsRowFunction="sum" dataDxfId="57" totalsRowDxfId="56"/>
    <tableColumn id="5" xr3:uid="{56A9C20C-83C9-4224-89F8-B140C51D6A40}" name="名次" totalsRowLabel="316/14" dataDxfId="55" totalsRowDxfId="54"/>
    <tableColumn id="1" xr3:uid="{3E4A401A-A550-4D5E-BEC2-DF8515530B36}" name="列1" dataDxfId="1" totalsRowDxfId="0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xpAug" displayName="ExpAug" ref="A2:E9" totalsRowCount="1" headerRowDxfId="53" dataDxfId="52" totalsRowDxfId="51">
  <autoFilter ref="A2:E8" xr:uid="{00000000-0009-0000-0100-000009000000}"/>
  <tableColumns count="5">
    <tableColumn id="1" xr3:uid="{00000000-0010-0000-0800-000001000000}" name="日期" totalsRowLabel="汇总" dataDxfId="50" totalsRowDxfId="49"/>
    <tableColumn id="2" xr3:uid="{00000000-0010-0000-0800-000002000000}" name="PO#" dataDxfId="48" totalsRowDxfId="47"/>
    <tableColumn id="3" xr3:uid="{00000000-0010-0000-0800-000003000000}" name="金额" totalsRowFunction="sum" dataDxfId="46" totalsRowDxfId="45"/>
    <tableColumn id="4" xr3:uid="{00000000-0010-0000-0800-000004000000}" name="类别" dataDxfId="44" totalsRowDxfId="43"/>
    <tableColumn id="5" xr3:uid="{00000000-0010-0000-0800-000005000000}" name="描述" dataDxfId="42" totalsRowDxfId="41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A18"/>
  <sheetViews>
    <sheetView showGridLines="0" zoomScale="90" zoomScaleNormal="90" workbookViewId="0">
      <selection activeCell="E12" sqref="E12"/>
    </sheetView>
  </sheetViews>
  <sheetFormatPr defaultColWidth="9" defaultRowHeight="30" customHeight="1" x14ac:dyDescent="0.35"/>
  <cols>
    <col min="1" max="1" width="157.33203125" style="1" customWidth="1"/>
    <col min="2" max="16384" width="9" style="1"/>
  </cols>
  <sheetData>
    <row r="1" spans="1:1" ht="35.1" customHeight="1" x14ac:dyDescent="0.65">
      <c r="A1" s="7" t="s">
        <v>0</v>
      </c>
    </row>
    <row r="2" spans="1:1" ht="30" customHeight="1" x14ac:dyDescent="0.35">
      <c r="A2" s="2" t="s">
        <v>1</v>
      </c>
    </row>
    <row r="3" spans="1:1" ht="30" customHeight="1" x14ac:dyDescent="0.35">
      <c r="A3" s="3" t="s">
        <v>32</v>
      </c>
    </row>
    <row r="4" spans="1:1" ht="30" customHeight="1" x14ac:dyDescent="0.35">
      <c r="A4" s="3" t="s">
        <v>33</v>
      </c>
    </row>
    <row r="5" spans="1:1" ht="30" customHeight="1" x14ac:dyDescent="0.35">
      <c r="A5" s="2" t="s">
        <v>2</v>
      </c>
    </row>
    <row r="6" spans="1:1" ht="30" customHeight="1" x14ac:dyDescent="0.35">
      <c r="A6" s="3" t="s">
        <v>3</v>
      </c>
    </row>
    <row r="7" spans="1:1" ht="30" customHeight="1" x14ac:dyDescent="0.35">
      <c r="A7" s="4" t="str">
        <f>ROW(A1)&amp;". 如果表格中没有总计行，请在表格下方开始键入，当你按下 Enter 或 Tab 键时，它将自动展开。"</f>
        <v>1. 如果表格中没有总计行，请在表格下方开始键入，当你按下 Enter 或 Tab 键时，它将自动展开。</v>
      </c>
    </row>
    <row r="8" spans="1:1" ht="30" customHeight="1" x14ac:dyDescent="0.35">
      <c r="A8" s="5" t="str">
        <f>ROW(A2)&amp;". 将单元格指针放在总计行上方的最后一个单元格（如，最后一个费用的总计），然后按 Tab 键。"</f>
        <v>2. 将单元格指针放在总计行上方的最后一个单元格（如，最后一个费用的总计），然后按 Tab 键。</v>
      </c>
    </row>
    <row r="9" spans="1:1" ht="30" customHeight="1" x14ac:dyDescent="0.35">
      <c r="A9" s="5" t="str">
        <f>ROW(A3)&amp;". 右键单击表格，然后在弹出菜单上，指向“插入”，然后单击“在上方插入表行”或“在下方插入表行”。"</f>
        <v>3. 右键单击表格，然后在弹出菜单上，指向“插入”，然后单击“在上方插入表行”或“在下方插入表行”。</v>
      </c>
    </row>
    <row r="10" spans="1:1" ht="30" customHeight="1" x14ac:dyDescent="0.35">
      <c r="A10" s="5" t="str">
        <f>ROW(A4)&amp;". 在表格的右下角，将鼠标放在表格的尺寸控点上并向下拖动以增加可用表行数。"</f>
        <v>4. 在表格的右下角，将鼠标放在表格的尺寸控点上并向下拖动以增加可用表行数。</v>
      </c>
    </row>
    <row r="11" spans="1:1" ht="30" customHeight="1" x14ac:dyDescent="0.35">
      <c r="A11" s="3" t="s">
        <v>36</v>
      </c>
    </row>
    <row r="12" spans="1:1" ht="30" customHeight="1" x14ac:dyDescent="0.35">
      <c r="A12" s="3" t="s">
        <v>4</v>
      </c>
    </row>
    <row r="13" spans="1:1" ht="30" customHeight="1" x14ac:dyDescent="0.35">
      <c r="A13" s="3" t="s">
        <v>5</v>
      </c>
    </row>
    <row r="14" spans="1:1" ht="30" customHeight="1" x14ac:dyDescent="0.35">
      <c r="A14" s="5" t="str">
        <f>ROW(A1)&amp;". 在“费用汇总”表的“费用”下的汇总工作表中输入“费用 1”（作为费用类型的标题）"</f>
        <v>1. 在“费用汇总”表的“费用”下的汇总工作表中输入“费用 1”（作为费用类型的标题）</v>
      </c>
    </row>
    <row r="15" spans="1:1" ht="30" customHeight="1" x14ac:dyDescent="0.35">
      <c r="A15" s="5" t="str">
        <f>ROW(A2)&amp;". 对于发生费用的每个月，在相应的月份工作表中输入费用金额。"</f>
        <v>2. 对于发生费用的每个月，在相应的月份工作表中输入费用金额。</v>
      </c>
    </row>
    <row r="16" spans="1:1" ht="30" customHeight="1" x14ac:dyDescent="0.35">
      <c r="A16" s="6" t="str">
        <f>ROW(A3)&amp;". “费用汇总”工作表的费用类型为每月工作表的“类别”列创建了类别列表。"</f>
        <v>3. “费用汇总”工作表的费用类型为每月工作表的“类别”列创建了类别列表。</v>
      </c>
    </row>
    <row r="17" spans="1:1" ht="30" customHeight="1" x14ac:dyDescent="0.35">
      <c r="A17" s="6" t="str">
        <f>ROW(A4)&amp;". 使用“类别”列的类别列表为输入的费用金额选择相应的费用类型"</f>
        <v>4. 使用“类别”列的类别列表为输入的费用金额选择相应的费用类型</v>
      </c>
    </row>
    <row r="18" spans="1:1" ht="30" customHeight="1" x14ac:dyDescent="0.35">
      <c r="A18" s="6" t="str">
        <f>ROW(A5)&amp;". 若要添加每个月份的新增费用，请在汇总工作表的“费用汇总”表中添加新行，然后在适用的月份工作表中输入相应的费用详细信息。"</f>
        <v>5. 若要添加每个月份的新增费用，请在汇总工作表的“费用汇总”表中添加新行，然后在适用的月份工作表中输入相应的费用详细信息。</v>
      </c>
    </row>
  </sheetData>
  <phoneticPr fontId="9" type="noConversion"/>
  <dataValidations count="1">
    <dataValidation allowBlank="1" showInputMessage="1" showErrorMessage="1" prompt="介绍如何使用此工作簿的提示工作表" sqref="A1" xr:uid="{00000000-0002-0000-0000-000000000000}"/>
  </dataValidation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/>
    <pageSetUpPr autoPageBreaks="0" fitToPage="1"/>
  </sheetPr>
  <dimension ref="A1:E9"/>
  <sheetViews>
    <sheetView showGridLines="0" zoomScaleNormal="10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9" t="s">
        <v>28</v>
      </c>
      <c r="B1" s="39"/>
      <c r="C1" s="38"/>
      <c r="D1" s="12" t="s">
        <v>24</v>
      </c>
      <c r="E1" s="12" t="s">
        <v>17</v>
      </c>
    </row>
    <row r="2" spans="1:5" ht="17.100000000000001" customHeight="1" x14ac:dyDescent="0.4">
      <c r="A2" s="8" t="s">
        <v>19</v>
      </c>
      <c r="B2" s="8" t="s">
        <v>20</v>
      </c>
      <c r="C2" s="8" t="s">
        <v>23</v>
      </c>
      <c r="D2" s="8" t="s">
        <v>25</v>
      </c>
      <c r="E2" s="8" t="s">
        <v>26</v>
      </c>
    </row>
    <row r="3" spans="1:5" ht="30" customHeight="1" x14ac:dyDescent="0.35">
      <c r="A3" s="13">
        <f ca="1">DATE(YEAR(TODAY()),8,8)</f>
        <v>44416</v>
      </c>
      <c r="B3" s="9" t="s">
        <v>21</v>
      </c>
      <c r="C3" s="15"/>
      <c r="D3" s="9" t="s">
        <v>6</v>
      </c>
      <c r="E3" s="9" t="s">
        <v>27</v>
      </c>
    </row>
    <row r="4" spans="1:5" ht="30" customHeight="1" x14ac:dyDescent="0.35">
      <c r="A4" s="13">
        <f ca="1">DATE(YEAR(TODAY()),8,9)</f>
        <v>44417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SUBTOTAL(109,ExpAug[金额])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9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900-000001000000}"/>
    <dataValidation allowBlank="1" showInputMessage="1" showErrorMessage="1" prompt="“摘要”工作表的导航超链接" sqref="D1" xr:uid="{00000000-0002-0000-0900-000002000000}"/>
    <dataValidation allowBlank="1" showInputMessage="1" showErrorMessage="1" prompt="“提示”工作表的导航超链接" sqref="E1" xr:uid="{00000000-0002-0000-0900-000003000000}"/>
    <dataValidation allowBlank="1" showInputMessage="1" showErrorMessage="1" prompt="在此列中输入支出日期" sqref="A2" xr:uid="{00000000-0002-0000-0900-000004000000}"/>
    <dataValidation allowBlank="1" showInputMessage="1" showErrorMessage="1" prompt="在此列中输入 PO#" sqref="B2" xr:uid="{00000000-0002-0000-0900-000005000000}"/>
    <dataValidation allowBlank="1" showInputMessage="1" showErrorMessage="1" prompt="在此列中输入支出金额" sqref="C2" xr:uid="{00000000-0002-0000-09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900-000007000000}"/>
    <dataValidation allowBlank="1" showInputMessage="1" showErrorMessage="1" prompt="在此列中输入支出描述" sqref="E2" xr:uid="{00000000-0002-0000-0900-000008000000}"/>
    <dataValidation type="custom" errorStyle="warning" allowBlank="1" showInputMessage="1" showErrorMessage="1" errorTitle="金额验证" error="金额应为数字。" sqref="C3:C8" xr:uid="{00000000-0002-0000-0900-000009000000}">
      <formula1>ISNUMBER($C3)</formula1>
    </dataValidation>
    <dataValidation type="custom" errorStyle="warning" allowBlank="1" showInputMessage="1" showErrorMessage="1" error="需输入 8 月的日期，以便将此支出添加到“摘要”表" sqref="A3:A8" xr:uid="{00000000-0002-0000-0900-00000A000000}">
      <formula1>MONTH($A3)=8</formula1>
    </dataValidation>
  </dataValidations>
  <hyperlinks>
    <hyperlink ref="D1" location="摘要!A1" tooltip="选择以查看摘要" display="摘要" xr:uid="{00000000-0004-0000-0900-000000000000}"/>
    <hyperlink ref="E1" location="提示!A1" tooltip="选择以导航到“提示”工作表" display="提示" xr:uid="{00000000-0004-0000-09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39997558519241921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9" t="s">
        <v>29</v>
      </c>
      <c r="B1" s="39"/>
      <c r="C1" s="38"/>
      <c r="D1" s="12" t="s">
        <v>24</v>
      </c>
      <c r="E1" s="12" t="s">
        <v>17</v>
      </c>
    </row>
    <row r="2" spans="1:5" ht="17.100000000000001" customHeight="1" x14ac:dyDescent="0.4">
      <c r="A2" s="11" t="s">
        <v>19</v>
      </c>
      <c r="B2" s="11" t="s">
        <v>20</v>
      </c>
      <c r="C2" s="11" t="s">
        <v>23</v>
      </c>
      <c r="D2" s="11" t="s">
        <v>25</v>
      </c>
      <c r="E2" s="11" t="s">
        <v>26</v>
      </c>
    </row>
    <row r="3" spans="1:5" ht="30" customHeight="1" x14ac:dyDescent="0.35">
      <c r="A3" s="13">
        <f ca="1">DATE(YEAR(TODAY()),9,9)</f>
        <v>44448</v>
      </c>
      <c r="B3" s="9" t="s">
        <v>21</v>
      </c>
      <c r="C3" s="15"/>
      <c r="D3" s="9" t="s">
        <v>35</v>
      </c>
      <c r="E3" s="9" t="s">
        <v>27</v>
      </c>
    </row>
    <row r="4" spans="1:5" ht="30" customHeight="1" x14ac:dyDescent="0.35">
      <c r="A4" s="13">
        <f ca="1">DATE(YEAR(TODAY()),9,15)</f>
        <v>44454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SUBTOTAL(109,ExpSep[金额])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A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A00-000001000000}"/>
    <dataValidation allowBlank="1" showInputMessage="1" showErrorMessage="1" prompt="“摘要”工作表的导航超链接" sqref="D1" xr:uid="{00000000-0002-0000-0A00-000002000000}"/>
    <dataValidation allowBlank="1" showInputMessage="1" showErrorMessage="1" prompt="“提示”工作表的导航超链接" sqref="E1" xr:uid="{00000000-0002-0000-0A00-000003000000}"/>
    <dataValidation allowBlank="1" showInputMessage="1" showErrorMessage="1" prompt="在此列中输入支出日期" sqref="A2" xr:uid="{00000000-0002-0000-0A00-000004000000}"/>
    <dataValidation allowBlank="1" showInputMessage="1" showErrorMessage="1" prompt="在此列中输入 PO#" sqref="B2" xr:uid="{00000000-0002-0000-0A00-000005000000}"/>
    <dataValidation allowBlank="1" showInputMessage="1" showErrorMessage="1" prompt="在此列中输入支出金额" sqref="C2" xr:uid="{00000000-0002-0000-0A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A00-000007000000}"/>
    <dataValidation allowBlank="1" showInputMessage="1" showErrorMessage="1" prompt="在此列中输入支出描述" sqref="E2" xr:uid="{00000000-0002-0000-0A00-000008000000}"/>
    <dataValidation type="custom" errorStyle="warning" allowBlank="1" showInputMessage="1" showErrorMessage="1" errorTitle="金额验证" error="金额应为数字。" sqref="C3:C8" xr:uid="{00000000-0002-0000-0A00-000009000000}">
      <formula1>ISNUMBER($C3)</formula1>
    </dataValidation>
    <dataValidation type="custom" errorStyle="warning" allowBlank="1" showInputMessage="1" showErrorMessage="1" error="需输入 9 月的日期，以便将此支出添加到“摘要”表" sqref="A3:A8" xr:uid="{00000000-0002-0000-0A00-00000A000000}">
      <formula1>MONTH($A3)=9</formula1>
    </dataValidation>
  </dataValidations>
  <hyperlinks>
    <hyperlink ref="D1" location="摘要!A1" tooltip="选择以查看摘要" display="摘要" xr:uid="{00000000-0004-0000-0A00-000000000000}"/>
    <hyperlink ref="E1" location="提示!A1" tooltip="选择以导航到“提示”工作表" display="提示" xr:uid="{00000000-0004-0000-0A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9" t="s">
        <v>30</v>
      </c>
      <c r="B1" s="39"/>
      <c r="C1" s="38"/>
      <c r="D1" s="12" t="s">
        <v>24</v>
      </c>
      <c r="E1" s="12" t="s">
        <v>17</v>
      </c>
    </row>
    <row r="2" spans="1:5" ht="17.100000000000001" customHeight="1" x14ac:dyDescent="0.4">
      <c r="A2" s="8" t="s">
        <v>19</v>
      </c>
      <c r="B2" s="8" t="s">
        <v>20</v>
      </c>
      <c r="C2" s="8" t="s">
        <v>23</v>
      </c>
      <c r="D2" s="8" t="s">
        <v>25</v>
      </c>
      <c r="E2" s="8" t="s">
        <v>26</v>
      </c>
    </row>
    <row r="3" spans="1:5" ht="30" customHeight="1" x14ac:dyDescent="0.35">
      <c r="A3" s="13">
        <f ca="1">DATE(YEAR(TODAY()),10,10)</f>
        <v>44479</v>
      </c>
      <c r="B3" s="9" t="s">
        <v>21</v>
      </c>
      <c r="C3" s="15"/>
      <c r="D3" s="9" t="s">
        <v>6</v>
      </c>
      <c r="E3" s="9" t="s">
        <v>27</v>
      </c>
    </row>
    <row r="4" spans="1:5" ht="30" customHeight="1" x14ac:dyDescent="0.35">
      <c r="A4" s="13">
        <f ca="1">DATE(YEAR(TODAY()),10,21)</f>
        <v>44490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SUBTOTAL(109,ExpOct[金额])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B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B00-000001000000}"/>
    <dataValidation allowBlank="1" showInputMessage="1" showErrorMessage="1" prompt="“摘要”工作表的导航超链接" sqref="D1" xr:uid="{00000000-0002-0000-0B00-000002000000}"/>
    <dataValidation allowBlank="1" showInputMessage="1" showErrorMessage="1" prompt="“提示”工作表的导航超链接" sqref="E1" xr:uid="{00000000-0002-0000-0B00-000003000000}"/>
    <dataValidation allowBlank="1" showInputMessage="1" showErrorMessage="1" prompt="在此列中输入支出日期" sqref="A2" xr:uid="{00000000-0002-0000-0B00-000004000000}"/>
    <dataValidation allowBlank="1" showInputMessage="1" showErrorMessage="1" prompt="在此列中输入 PO#" sqref="B2" xr:uid="{00000000-0002-0000-0B00-000005000000}"/>
    <dataValidation allowBlank="1" showInputMessage="1" showErrorMessage="1" prompt="在此列中输入支出金额" sqref="C2" xr:uid="{00000000-0002-0000-0B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B00-000007000000}"/>
    <dataValidation allowBlank="1" showInputMessage="1" showErrorMessage="1" prompt="在此列中输入支出描述" sqref="E2" xr:uid="{00000000-0002-0000-0B00-000008000000}"/>
    <dataValidation type="custom" errorStyle="warning" allowBlank="1" showInputMessage="1" showErrorMessage="1" errorTitle="金额验证" error="金额应为数字。" sqref="C3:C8" xr:uid="{00000000-0002-0000-0B00-000009000000}">
      <formula1>ISNUMBER($C3)</formula1>
    </dataValidation>
    <dataValidation type="custom" errorStyle="warning" allowBlank="1" showInputMessage="1" showErrorMessage="1" error="需输入 10 月的日期，以便将此支出添加到“摘要”表" sqref="A3:A8" xr:uid="{00000000-0002-0000-0B00-00000A000000}">
      <formula1>MONTH($A3)=10</formula1>
    </dataValidation>
  </dataValidations>
  <hyperlinks>
    <hyperlink ref="D1" location="摘要!A1" tooltip="选择以查看摘要" display="摘要" xr:uid="{00000000-0004-0000-0B00-000000000000}"/>
    <hyperlink ref="E1" location="提示!A1" tooltip="选择以导航到“提示”工作表" display="提示" xr:uid="{00000000-0004-0000-0B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9" t="s">
        <v>31</v>
      </c>
      <c r="B1" s="39"/>
      <c r="C1" s="38"/>
      <c r="D1" s="12" t="s">
        <v>37</v>
      </c>
      <c r="E1" s="12" t="s">
        <v>38</v>
      </c>
    </row>
    <row r="2" spans="1:5" ht="17.100000000000001" customHeight="1" x14ac:dyDescent="0.4">
      <c r="A2" s="8" t="s">
        <v>19</v>
      </c>
      <c r="B2" s="8" t="s">
        <v>20</v>
      </c>
      <c r="C2" s="8" t="s">
        <v>23</v>
      </c>
      <c r="D2" s="8" t="s">
        <v>25</v>
      </c>
      <c r="E2" s="8" t="s">
        <v>26</v>
      </c>
    </row>
    <row r="3" spans="1:5" ht="30" customHeight="1" x14ac:dyDescent="0.35">
      <c r="A3" s="13">
        <f ca="1">DATE(YEAR(TODAY()),11,14)</f>
        <v>44514</v>
      </c>
      <c r="B3" s="9" t="s">
        <v>21</v>
      </c>
      <c r="C3" s="15"/>
      <c r="D3" s="9" t="s">
        <v>6</v>
      </c>
      <c r="E3" s="9" t="s">
        <v>27</v>
      </c>
    </row>
    <row r="4" spans="1:5" ht="30" customHeight="1" x14ac:dyDescent="0.35">
      <c r="A4" s="13">
        <f ca="1">DATE(YEAR(TODAY()),11,21)</f>
        <v>44521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SUBTOTAL(109,ExpNov[金额])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C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C00-000001000000}"/>
    <dataValidation allowBlank="1" showInputMessage="1" showErrorMessage="1" prompt="“摘要”工作表的导航超链接" sqref="D1" xr:uid="{00000000-0002-0000-0C00-000002000000}"/>
    <dataValidation allowBlank="1" showInputMessage="1" showErrorMessage="1" prompt="“提示”工作表的导航超链接" sqref="E1" xr:uid="{00000000-0002-0000-0C00-000003000000}"/>
    <dataValidation allowBlank="1" showInputMessage="1" showErrorMessage="1" prompt="在此列中输入支出日期" sqref="A2" xr:uid="{00000000-0002-0000-0C00-000004000000}"/>
    <dataValidation allowBlank="1" showInputMessage="1" showErrorMessage="1" prompt="在此列中输入 PO#" sqref="B2" xr:uid="{00000000-0002-0000-0C00-000005000000}"/>
    <dataValidation allowBlank="1" showInputMessage="1" showErrorMessage="1" prompt="在此列中输入支出金额" sqref="C2" xr:uid="{00000000-0002-0000-0C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C00-000007000000}"/>
    <dataValidation allowBlank="1" showInputMessage="1" showErrorMessage="1" prompt="在此列中输入支出描述" sqref="E2" xr:uid="{00000000-0002-0000-0C00-000008000000}"/>
    <dataValidation type="custom" errorStyle="warning" allowBlank="1" showInputMessage="1" showErrorMessage="1" errorTitle="金额验证" error="金额应为数字。" sqref="C3:C8" xr:uid="{00000000-0002-0000-0C00-000009000000}">
      <formula1>ISNUMBER($C3)</formula1>
    </dataValidation>
    <dataValidation type="custom" errorStyle="warning" allowBlank="1" showInputMessage="1" showErrorMessage="1" error="需输入 11 月的日期，以便将此支出添加到“摘要”表" sqref="A3:A8" xr:uid="{00000000-0002-0000-0C00-00000A000000}">
      <formula1>MONTH($A3)=11</formula1>
    </dataValidation>
  </dataValidations>
  <hyperlinks>
    <hyperlink ref="D1" location="摘要!A1" tooltip="选择以查看摘要" display="摘要" xr:uid="{00000000-0004-0000-0C00-000000000000}"/>
    <hyperlink ref="E1" location="提示!A1" tooltip="选择以导航到“提示”工作表" display="提示" xr:uid="{00000000-0004-0000-0C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  <pageSetUpPr autoPageBreaks="0" fitToPage="1"/>
  </sheetPr>
  <dimension ref="A1:O17"/>
  <sheetViews>
    <sheetView showGridLines="0" topLeftCell="A13" zoomScaleNormal="100" workbookViewId="0">
      <selection activeCell="H6" sqref="H6"/>
    </sheetView>
  </sheetViews>
  <sheetFormatPr defaultColWidth="9.109375" defaultRowHeight="30" customHeight="1" x14ac:dyDescent="0.35"/>
  <cols>
    <col min="1" max="1" width="11.21875" style="1" customWidth="1"/>
    <col min="2" max="2" width="19.77734375" style="1" customWidth="1"/>
    <col min="3" max="3" width="18.33203125" style="1" customWidth="1"/>
    <col min="4" max="4" width="18.21875" style="1" customWidth="1"/>
    <col min="5" max="5" width="18.5546875" style="1" customWidth="1"/>
    <col min="6" max="6" width="18.44140625" style="1" customWidth="1"/>
    <col min="7" max="7" width="18.33203125" style="1" customWidth="1"/>
    <col min="8" max="10" width="18.44140625" style="1" customWidth="1"/>
    <col min="11" max="11" width="18.33203125" style="1" customWidth="1"/>
    <col min="12" max="12" width="18.44140625" style="1" customWidth="1"/>
    <col min="13" max="13" width="18.33203125" style="1" customWidth="1"/>
    <col min="14" max="14" width="12.5546875" style="1" customWidth="1"/>
    <col min="15" max="15" width="12.6640625" style="1" customWidth="1"/>
    <col min="16" max="16" width="9.109375" style="1" customWidth="1"/>
    <col min="17" max="17" width="7.33203125" style="1" customWidth="1"/>
    <col min="18" max="16384" width="9.109375" style="1"/>
  </cols>
  <sheetData>
    <row r="1" spans="1:15" ht="35.1" customHeight="1" x14ac:dyDescent="0.65">
      <c r="A1" s="34" t="s">
        <v>46</v>
      </c>
      <c r="B1" s="34"/>
      <c r="C1" s="7"/>
    </row>
    <row r="2" spans="1:15" ht="17.100000000000001" customHeight="1" x14ac:dyDescent="0.35">
      <c r="B2" s="25" t="s">
        <v>71</v>
      </c>
      <c r="C2" s="25" t="s">
        <v>76</v>
      </c>
      <c r="D2" s="25" t="s">
        <v>80</v>
      </c>
      <c r="E2" s="25" t="s">
        <v>84</v>
      </c>
      <c r="F2" s="12" t="s">
        <v>87</v>
      </c>
      <c r="G2" s="25" t="s">
        <v>97</v>
      </c>
      <c r="H2" s="12" t="s">
        <v>39</v>
      </c>
      <c r="I2" s="12" t="s">
        <v>40</v>
      </c>
      <c r="J2" s="12" t="s">
        <v>41</v>
      </c>
      <c r="K2" s="12" t="s">
        <v>42</v>
      </c>
      <c r="L2" s="12" t="s">
        <v>43</v>
      </c>
      <c r="M2" s="12" t="s">
        <v>44</v>
      </c>
      <c r="N2" s="12" t="s">
        <v>45</v>
      </c>
    </row>
    <row r="3" spans="1:15" ht="224.1" customHeight="1" x14ac:dyDescent="0.35"/>
    <row r="4" spans="1:15" s="17" customFormat="1" ht="17.100000000000001" customHeight="1" x14ac:dyDescent="0.3">
      <c r="A4" s="16" t="s">
        <v>47</v>
      </c>
      <c r="B4" s="16" t="s">
        <v>70</v>
      </c>
      <c r="C4" s="16" t="s">
        <v>75</v>
      </c>
      <c r="D4" s="16" t="s">
        <v>79</v>
      </c>
      <c r="E4" s="16" t="s">
        <v>83</v>
      </c>
      <c r="F4" s="16" t="s">
        <v>87</v>
      </c>
      <c r="G4" s="16" t="s">
        <v>88</v>
      </c>
      <c r="H4" s="16" t="s">
        <v>109</v>
      </c>
      <c r="I4" s="16" t="s">
        <v>12</v>
      </c>
      <c r="J4" s="16" t="s">
        <v>13</v>
      </c>
      <c r="K4" s="16" t="s">
        <v>14</v>
      </c>
      <c r="L4" s="16" t="s">
        <v>15</v>
      </c>
      <c r="M4" s="16" t="s">
        <v>16</v>
      </c>
      <c r="N4" s="16" t="s">
        <v>11</v>
      </c>
      <c r="O4" s="16" t="s">
        <v>18</v>
      </c>
    </row>
    <row r="5" spans="1:15" s="17" customFormat="1" ht="30" customHeight="1" x14ac:dyDescent="0.3">
      <c r="A5" s="18" t="s">
        <v>49</v>
      </c>
      <c r="B5" s="19">
        <f>SUMIFS(G20201009[成绩],G20201009[学科],支出摘要[学科])</f>
        <v>101</v>
      </c>
      <c r="C5" s="19">
        <f>SUMIFS(G20201122[成绩],G20201122[学科],支出摘要[学科])</f>
        <v>85</v>
      </c>
      <c r="D5" s="19">
        <f>SUMIFS(G20201226[成绩],G20201226[学科],支出摘要[学科])</f>
        <v>102</v>
      </c>
      <c r="E5" s="19">
        <f>SUMIFS(G20210201[成绩],G20210201[学科],支出摘要[学科])</f>
        <v>0</v>
      </c>
      <c r="F5" s="19">
        <f>SUMIFS(G20210407[成绩],G20210407[学科],支出摘要[学科])</f>
        <v>90</v>
      </c>
      <c r="G5" s="19">
        <f>SUMIFS(G20210709[成绩],G20210709[学科],支出摘要[学科])</f>
        <v>85.5</v>
      </c>
      <c r="H5" s="19">
        <f>SUMIFS(G20211016[成绩],G20211016[学科],支出摘要[学科])</f>
        <v>105</v>
      </c>
      <c r="I5" s="19">
        <f>SUMIFS(ExpAug[金额],ExpAug[类别],支出摘要[学科])</f>
        <v>0</v>
      </c>
      <c r="J5" s="19">
        <f>SUMIFS(ExpSep[金额],ExpSep[类别],支出摘要[学科])</f>
        <v>0</v>
      </c>
      <c r="K5" s="19">
        <f>SUMIFS(ExpOct[金额],ExpOct[类别],支出摘要[学科])</f>
        <v>0</v>
      </c>
      <c r="L5" s="19">
        <f>SUMIFS(ExpNov[金额],ExpNov[类别],支出摘要[学科])</f>
        <v>0</v>
      </c>
      <c r="M5" s="19" t="e">
        <f>SUMIFS(exp,#REF!,支出摘要[学科])</f>
        <v>#NAME?</v>
      </c>
      <c r="N5" s="19">
        <f>SUM(支出摘要[[#This Row],[20201009考试]:[11 月]])</f>
        <v>568.5</v>
      </c>
    </row>
    <row r="6" spans="1:15" s="17" customFormat="1" ht="30" customHeight="1" x14ac:dyDescent="0.3">
      <c r="A6" s="18" t="s">
        <v>51</v>
      </c>
      <c r="B6" s="19">
        <f>SUMIFS(G20201009[成绩],G20201009[学科],支出摘要[学科])</f>
        <v>98</v>
      </c>
      <c r="C6" s="19">
        <f>SUMIFS(G20201122[成绩],G20201122[学科],支出摘要[学科])</f>
        <v>90</v>
      </c>
      <c r="D6" s="19">
        <f>SUMIFS(G20201226[成绩],G20201226[学科],支出摘要[学科])</f>
        <v>89</v>
      </c>
      <c r="E6" s="19">
        <f>SUMIFS(G20210201[成绩],G20210201[学科],支出摘要[学科])</f>
        <v>0</v>
      </c>
      <c r="F6" s="19">
        <f>SUMIFS(G20210407[成绩],G20210407[学科],支出摘要[学科])</f>
        <v>108</v>
      </c>
      <c r="G6" s="19">
        <f>SUMIFS(G20210709[成绩],G20210709[学科],支出摘要[学科])</f>
        <v>106</v>
      </c>
      <c r="H6" s="19">
        <f>SUMIFS(G20211016[成绩],G20211016[学科],支出摘要[学科])</f>
        <v>111</v>
      </c>
      <c r="I6" s="19">
        <f>SUMIFS(ExpAug[金额],ExpAug[类别],支出摘要[学科])</f>
        <v>0</v>
      </c>
      <c r="J6" s="19">
        <f>SUMIFS(ExpSep[金额],ExpSep[类别],支出摘要[学科])</f>
        <v>0</v>
      </c>
      <c r="K6" s="19">
        <f>SUMIFS(ExpOct[金额],ExpOct[类别],支出摘要[学科])</f>
        <v>0</v>
      </c>
      <c r="L6" s="19">
        <f>SUMIFS(ExpNov[金额],ExpNov[类别],支出摘要[学科])</f>
        <v>0</v>
      </c>
      <c r="M6" s="19" t="e">
        <f>SUMIFS(exp,#REF!,支出摘要[学科])</f>
        <v>#NAME?</v>
      </c>
      <c r="N6" s="19" t="e">
        <f>SUM(支出摘要[[#This Row],[20201009考试]:[12 月]])</f>
        <v>#NAME?</v>
      </c>
    </row>
    <row r="7" spans="1:15" s="17" customFormat="1" ht="30" customHeight="1" x14ac:dyDescent="0.3">
      <c r="A7" s="18" t="s">
        <v>53</v>
      </c>
      <c r="B7" s="19">
        <f>SUMIFS(G20201009[成绩],G20201009[学科],支出摘要[学科])</f>
        <v>95.5</v>
      </c>
      <c r="C7" s="19">
        <f>SUMIFS(G20201122[成绩],G20201122[学科],支出摘要[学科])</f>
        <v>91</v>
      </c>
      <c r="D7" s="19">
        <f>SUMIFS(G20201226[成绩],G20201226[学科],支出摘要[学科])</f>
        <v>91</v>
      </c>
      <c r="E7" s="19">
        <f>SUMIFS(G20210201[成绩],G20210201[学科],支出摘要[学科])</f>
        <v>0</v>
      </c>
      <c r="F7" s="19">
        <f>SUMIFS(G20210407[成绩],G20210407[学科],支出摘要[学科])</f>
        <v>76.5</v>
      </c>
      <c r="G7" s="19">
        <f>SUMIFS(G20210709[成绩],G20210709[学科],支出摘要[学科])</f>
        <v>64</v>
      </c>
      <c r="H7" s="19">
        <f>SUMIFS(G20211016[成绩],G20211016[学科],支出摘要[学科])</f>
        <v>73</v>
      </c>
      <c r="I7" s="19">
        <f>SUMIFS(ExpAug[金额],ExpAug[类别],支出摘要[学科])</f>
        <v>0</v>
      </c>
      <c r="J7" s="19">
        <f>SUMIFS(ExpSep[金额],ExpSep[类别],支出摘要[学科])</f>
        <v>0</v>
      </c>
      <c r="K7" s="19">
        <f>SUMIFS(ExpOct[金额],ExpOct[类别],支出摘要[学科])</f>
        <v>0</v>
      </c>
      <c r="L7" s="19">
        <f>SUMIFS(ExpNov[金额],ExpNov[类别],支出摘要[学科])</f>
        <v>0</v>
      </c>
      <c r="M7" s="19" t="e">
        <f>SUMIFS(exp,#REF!,支出摘要[学科])</f>
        <v>#NAME?</v>
      </c>
      <c r="N7" s="19" t="e">
        <f>SUM(支出摘要[[#This Row],[20201009考试]:[12 月]])</f>
        <v>#NAME?</v>
      </c>
    </row>
    <row r="8" spans="1:15" s="17" customFormat="1" ht="30" customHeight="1" x14ac:dyDescent="0.3">
      <c r="A8" s="18" t="s">
        <v>55</v>
      </c>
      <c r="B8" s="19">
        <f>SUMIFS(G20201009[成绩],G20201009[学科],支出摘要[学科])</f>
        <v>70</v>
      </c>
      <c r="C8" s="19">
        <f>SUMIFS(G20201122[成绩],G20201122[学科],支出摘要[学科])</f>
        <v>64</v>
      </c>
      <c r="D8" s="19">
        <f>SUMIFS(G20201226[成绩],G20201226[学科],支出摘要[学科])</f>
        <v>69</v>
      </c>
      <c r="E8" s="19">
        <f>SUMIFS(G20210201[成绩],G20210201[学科],支出摘要[学科])</f>
        <v>0</v>
      </c>
      <c r="F8" s="19">
        <f>SUMIFS(G20210407[成绩],G20210407[学科],支出摘要[学科])</f>
        <v>78</v>
      </c>
      <c r="G8" s="19">
        <f>SUMIFS(G20210709[成绩],G20210709[学科],支出摘要[学科])</f>
        <v>64</v>
      </c>
      <c r="H8" s="19">
        <f>SUMIFS(G20211016[成绩],G20211016[学科],支出摘要[学科])</f>
        <v>42</v>
      </c>
      <c r="I8" s="19">
        <f>SUMIFS(ExpAug[金额],ExpAug[类别],支出摘要[学科])</f>
        <v>0</v>
      </c>
      <c r="J8" s="19">
        <f>SUMIFS(ExpSep[金额],ExpSep[类别],支出摘要[学科])</f>
        <v>0</v>
      </c>
      <c r="K8" s="19">
        <f>SUMIFS(ExpOct[金额],ExpOct[类别],支出摘要[学科])</f>
        <v>0</v>
      </c>
      <c r="L8" s="19">
        <f>SUMIFS(ExpNov[金额],ExpNov[类别],支出摘要[学科])</f>
        <v>0</v>
      </c>
      <c r="M8" s="19" t="e">
        <f>SUMIFS(exp,#REF!,支出摘要[学科])</f>
        <v>#NAME?</v>
      </c>
      <c r="N8" s="19" t="e">
        <f>SUM(支出摘要[[#This Row],[20201009考试]:[12 月]])</f>
        <v>#NAME?</v>
      </c>
    </row>
    <row r="9" spans="1:15" s="17" customFormat="1" ht="30" customHeight="1" x14ac:dyDescent="0.3">
      <c r="A9" s="18" t="s">
        <v>57</v>
      </c>
      <c r="B9" s="19">
        <f>SUMIFS(G20201009[成绩],G20201009[学科],支出摘要[学科])</f>
        <v>78</v>
      </c>
      <c r="C9" s="19">
        <f>SUMIFS(G20201122[成绩],G20201122[学科],支出摘要[学科])</f>
        <v>64</v>
      </c>
      <c r="D9" s="19">
        <f>SUMIFS(G20201226[成绩],G20201226[学科],支出摘要[学科])</f>
        <v>56</v>
      </c>
      <c r="E9" s="19">
        <f>SUMIFS(G20210201[成绩],G20210201[学科],支出摘要[学科])</f>
        <v>0</v>
      </c>
      <c r="F9" s="19">
        <f>SUMIFS(G20210407[成绩],G20210407[学科],支出摘要[学科])</f>
        <v>70</v>
      </c>
      <c r="G9" s="19">
        <f>SUMIFS(G20210709[成绩],G20210709[学科],支出摘要[学科])</f>
        <v>0</v>
      </c>
      <c r="H9" s="19">
        <f>SUMIFS(G20211016[成绩],G20211016[学科],支出摘要[学科])</f>
        <v>0</v>
      </c>
      <c r="I9" s="19">
        <f>SUMIFS(ExpAug[金额],ExpAug[类别],支出摘要[学科])</f>
        <v>0</v>
      </c>
      <c r="J9" s="19">
        <f>SUMIFS(ExpSep[金额],ExpSep[类别],支出摘要[学科])</f>
        <v>0</v>
      </c>
      <c r="K9" s="19">
        <f>SUMIFS(ExpOct[金额],ExpOct[类别],支出摘要[学科])</f>
        <v>0</v>
      </c>
      <c r="L9" s="19">
        <f>SUMIFS(ExpNov[金额],ExpNov[类别],支出摘要[学科])</f>
        <v>0</v>
      </c>
      <c r="M9" s="19" t="e">
        <f>SUMIFS(exp,#REF!,支出摘要[学科])</f>
        <v>#NAME?</v>
      </c>
      <c r="N9" s="19" t="e">
        <f>SUM(支出摘要[[#This Row],[20201009考试]:[12 月]])</f>
        <v>#NAME?</v>
      </c>
    </row>
    <row r="10" spans="1:15" s="17" customFormat="1" ht="30" customHeight="1" x14ac:dyDescent="0.3">
      <c r="A10" s="18" t="s">
        <v>59</v>
      </c>
      <c r="B10" s="19">
        <f>SUMIFS(G20201009[成绩],G20201009[学科],支出摘要[学科])</f>
        <v>64</v>
      </c>
      <c r="C10" s="19">
        <f>SUMIFS(G20201122[成绩],G20201122[学科],支出摘要[学科])</f>
        <v>65</v>
      </c>
      <c r="D10" s="19">
        <f>SUMIFS(G20201226[成绩],G20201226[学科],支出摘要[学科])</f>
        <v>57</v>
      </c>
      <c r="E10" s="19">
        <f>SUMIFS(G20210201[成绩],G20210201[学科],支出摘要[学科])</f>
        <v>0</v>
      </c>
      <c r="F10" s="19">
        <f>SUMIFS(G20210407[成绩],G20210407[学科],支出摘要[学科])</f>
        <v>69</v>
      </c>
      <c r="G10" s="19">
        <f>SUMIFS(G20210709[成绩],G20210709[学科],支出摘要[学科])</f>
        <v>0</v>
      </c>
      <c r="H10" s="19">
        <f>SUMIFS(G20211016[成绩],G20211016[学科],支出摘要[学科])</f>
        <v>0</v>
      </c>
      <c r="I10" s="19">
        <f>SUMIFS(ExpAug[金额],ExpAug[类别],支出摘要[学科])</f>
        <v>0</v>
      </c>
      <c r="J10" s="19">
        <f>SUMIFS(ExpSep[金额],ExpSep[类别],支出摘要[学科])</f>
        <v>0</v>
      </c>
      <c r="K10" s="19">
        <f>SUMIFS(ExpOct[金额],ExpOct[类别],支出摘要[学科])</f>
        <v>0</v>
      </c>
      <c r="L10" s="19">
        <f>SUMIFS(ExpNov[金额],ExpNov[类别],支出摘要[学科])</f>
        <v>0</v>
      </c>
      <c r="M10" s="19" t="e">
        <f>SUMIFS(exp,#REF!,支出摘要[学科])</f>
        <v>#NAME?</v>
      </c>
      <c r="N10" s="19" t="e">
        <f>SUM(支出摘要[[#This Row],[20201009考试]:[12 月]])</f>
        <v>#NAME?</v>
      </c>
    </row>
    <row r="11" spans="1:15" s="17" customFormat="1" ht="30" customHeight="1" x14ac:dyDescent="0.3">
      <c r="A11" s="18" t="s">
        <v>61</v>
      </c>
      <c r="B11" s="19">
        <f>SUMIFS(G20201009[成绩],G20201009[学科],支出摘要[学科])</f>
        <v>68</v>
      </c>
      <c r="C11" s="19">
        <f>SUMIFS(G20201122[成绩],G20201122[学科],支出摘要[学科])</f>
        <v>53</v>
      </c>
      <c r="D11" s="19">
        <f>SUMIFS(G20201226[成绩],G20201226[学科],支出摘要[学科])</f>
        <v>53</v>
      </c>
      <c r="E11" s="19">
        <f>SUMIFS(G20210201[成绩],G20210201[学科],支出摘要[学科])</f>
        <v>0</v>
      </c>
      <c r="F11" s="19">
        <f>SUMIFS(G20210407[成绩],G20210407[学科],支出摘要[学科])</f>
        <v>51</v>
      </c>
      <c r="G11" s="19">
        <f>SUMIFS(G20210709[成绩],G20210709[学科],支出摘要[学科])</f>
        <v>60</v>
      </c>
      <c r="H11" s="19">
        <f>SUMIFS(G20211016[成绩],G20211016[学科],支出摘要[学科])</f>
        <v>0</v>
      </c>
      <c r="I11" s="19">
        <f>SUMIFS(ExpAug[金额],ExpAug[类别],支出摘要[学科])</f>
        <v>0</v>
      </c>
      <c r="J11" s="19">
        <f>SUMIFS(ExpSep[金额],ExpSep[类别],支出摘要[学科])</f>
        <v>0</v>
      </c>
      <c r="K11" s="19">
        <f>SUMIFS(ExpOct[金额],ExpOct[类别],支出摘要[学科])</f>
        <v>0</v>
      </c>
      <c r="L11" s="19">
        <f>SUMIFS(ExpNov[金额],ExpNov[类别],支出摘要[学科])</f>
        <v>0</v>
      </c>
      <c r="M11" s="19" t="e">
        <f>SUMIFS(exp,#REF!,支出摘要[学科])</f>
        <v>#NAME?</v>
      </c>
      <c r="N11" s="19" t="e">
        <f>SUM(支出摘要[[#This Row],[20201009考试]:[12 月]])</f>
        <v>#NAME?</v>
      </c>
    </row>
    <row r="12" spans="1:15" s="17" customFormat="1" ht="30" customHeight="1" x14ac:dyDescent="0.3">
      <c r="A12" s="18" t="s">
        <v>63</v>
      </c>
      <c r="B12" s="19">
        <f>SUMIFS(G20201009[成绩],G20201009[学科],支出摘要[学科])</f>
        <v>69</v>
      </c>
      <c r="C12" s="19">
        <f>SUMIFS(G20201122[成绩],G20201122[学科],支出摘要[学科])</f>
        <v>63</v>
      </c>
      <c r="D12" s="19">
        <f>SUMIFS(G20201226[成绩],G20201226[学科],支出摘要[学科])</f>
        <v>72</v>
      </c>
      <c r="E12" s="19">
        <f>SUMIFS(G20210201[成绩],G20210201[学科],支出摘要[学科])</f>
        <v>0</v>
      </c>
      <c r="F12" s="19">
        <f>SUMIFS(G20210407[成绩],G20210407[学科],支出摘要[学科])</f>
        <v>78</v>
      </c>
      <c r="G12" s="19">
        <f>SUMIFS(G20210709[成绩],G20210709[学科],支出摘要[学科])</f>
        <v>0</v>
      </c>
      <c r="H12" s="19">
        <f>SUMIFS(G20211016[成绩],G20211016[学科],支出摘要[学科])</f>
        <v>0</v>
      </c>
      <c r="I12" s="19">
        <f>SUMIFS(ExpAug[金额],ExpAug[类别],支出摘要[学科])</f>
        <v>0</v>
      </c>
      <c r="J12" s="19">
        <f>SUMIFS(ExpSep[金额],ExpSep[类别],支出摘要[学科])</f>
        <v>0</v>
      </c>
      <c r="K12" s="19">
        <f>SUMIFS(ExpOct[金额],ExpOct[类别],支出摘要[学科])</f>
        <v>0</v>
      </c>
      <c r="L12" s="19">
        <f>SUMIFS(ExpNov[金额],ExpNov[类别],支出摘要[学科])</f>
        <v>0</v>
      </c>
      <c r="M12" s="19" t="e">
        <f>SUMIFS(exp,#REF!,支出摘要[学科])</f>
        <v>#NAME?</v>
      </c>
      <c r="N12" s="19" t="e">
        <f>SUM(支出摘要[[#This Row],[20201009考试]:[12 月]])</f>
        <v>#NAME?</v>
      </c>
    </row>
    <row r="13" spans="1:15" s="17" customFormat="1" ht="30" customHeight="1" x14ac:dyDescent="0.3">
      <c r="A13" s="18" t="s">
        <v>65</v>
      </c>
      <c r="B13" s="19">
        <f>SUMIFS(G20201009[成绩],G20201009[学科],支出摘要[学科])</f>
        <v>83</v>
      </c>
      <c r="C13" s="19">
        <f>SUMIFS(G20201122[成绩],G20201122[学科],支出摘要[学科])</f>
        <v>68</v>
      </c>
      <c r="D13" s="19">
        <f>SUMIFS(G20201226[成绩],G20201226[学科],支出摘要[学科])</f>
        <v>82</v>
      </c>
      <c r="E13" s="19">
        <f>SUMIFS(G20210201[成绩],G20210201[学科],支出摘要[学科])</f>
        <v>0</v>
      </c>
      <c r="F13" s="19">
        <f>SUMIFS(G20210407[成绩],G20210407[学科],支出摘要[学科])</f>
        <v>76</v>
      </c>
      <c r="G13" s="19">
        <f>SUMIFS(G20210709[成绩],G20210709[学科],支出摘要[学科])</f>
        <v>0</v>
      </c>
      <c r="H13" s="19">
        <f>SUMIFS(G20211016[成绩],G20211016[学科],支出摘要[学科])</f>
        <v>86</v>
      </c>
      <c r="I13" s="19">
        <f>SUMIFS(ExpAug[金额],ExpAug[类别],支出摘要[学科])</f>
        <v>0</v>
      </c>
      <c r="J13" s="19">
        <f>SUMIFS(ExpSep[金额],ExpSep[类别],支出摘要[学科])</f>
        <v>0</v>
      </c>
      <c r="K13" s="19">
        <f>SUMIFS(ExpOct[金额],ExpOct[类别],支出摘要[学科])</f>
        <v>0</v>
      </c>
      <c r="L13" s="19">
        <f>SUMIFS(ExpNov[金额],ExpNov[类别],支出摘要[学科])</f>
        <v>0</v>
      </c>
      <c r="M13" s="19" t="e">
        <f>SUMIFS(exp,#REF!,支出摘要[学科])</f>
        <v>#NAME?</v>
      </c>
      <c r="N13" s="19" t="e">
        <f>SUM(支出摘要[[#This Row],[20201009考试]:[12 月]])</f>
        <v>#NAME?</v>
      </c>
    </row>
    <row r="14" spans="1:15" s="17" customFormat="1" ht="30" customHeight="1" x14ac:dyDescent="0.3">
      <c r="A14" s="18" t="s">
        <v>92</v>
      </c>
      <c r="B14" s="19">
        <f>SUMIFS(G20201009[成绩],G20201009[学科],支出摘要[学科])</f>
        <v>0</v>
      </c>
      <c r="C14" s="19">
        <f>SUMIFS(G20201122[成绩],G20201122[学科],支出摘要[学科])</f>
        <v>0</v>
      </c>
      <c r="D14" s="19">
        <f>SUMIFS(G20201226[成绩],G20201226[学科],支出摘要[学科])</f>
        <v>0</v>
      </c>
      <c r="E14" s="19">
        <f>SUMIFS(G20210201[成绩],G20210201[学科],支出摘要[学科])</f>
        <v>0</v>
      </c>
      <c r="F14" s="19">
        <f>SUMIFS(G20210407[成绩],G20210407[学科],支出摘要[学科])</f>
        <v>0</v>
      </c>
      <c r="G14" s="19">
        <f>SUMIFS(G20210709[成绩],G20210709[学科],支出摘要[学科])</f>
        <v>35</v>
      </c>
      <c r="H14" s="19">
        <f>SUMIFS(G20211016[成绩],G20211016[学科],支出摘要[学科])</f>
        <v>35.5</v>
      </c>
      <c r="I14" s="19">
        <f>SUMIFS(ExpAug[金额],ExpAug[类别],支出摘要[学科])</f>
        <v>0</v>
      </c>
      <c r="J14" s="19">
        <f>SUMIFS(ExpSep[金额],ExpSep[类别],支出摘要[学科])</f>
        <v>0</v>
      </c>
      <c r="K14" s="19">
        <f>SUMIFS(ExpOct[金额],ExpOct[类别],支出摘要[学科])</f>
        <v>0</v>
      </c>
      <c r="L14" s="19">
        <f>SUMIFS(ExpNov[金额],ExpNov[类别],支出摘要[学科])</f>
        <v>0</v>
      </c>
      <c r="M14" s="19" t="e">
        <f>SUMIFS(exp,#REF!,支出摘要[学科])</f>
        <v>#NAME?</v>
      </c>
      <c r="N14" s="19" t="e">
        <f>SUM(支出摘要[[#This Row],[20201009考试]:[12 月]])</f>
        <v>#NAME?</v>
      </c>
    </row>
    <row r="15" spans="1:15" s="17" customFormat="1" ht="30" customHeight="1" x14ac:dyDescent="0.3">
      <c r="A15" s="18" t="s">
        <v>94</v>
      </c>
      <c r="B15" s="19">
        <f>SUMIFS(G20201009[成绩],G20201009[学科],支出摘要[学科])</f>
        <v>0</v>
      </c>
      <c r="C15" s="19">
        <f>SUMIFS(G20201122[成绩],G20201122[学科],支出摘要[学科])</f>
        <v>0</v>
      </c>
      <c r="D15" s="19">
        <f>SUMIFS(G20201226[成绩],G20201226[学科],支出摘要[学科])</f>
        <v>0</v>
      </c>
      <c r="E15" s="19">
        <f>SUMIFS(G20210201[成绩],G20210201[学科],支出摘要[学科])</f>
        <v>0</v>
      </c>
      <c r="F15" s="19">
        <f>SUMIFS(G20210407[成绩],G20210407[学科],支出摘要[学科])</f>
        <v>0</v>
      </c>
      <c r="G15" s="19">
        <f>SUMIFS(G20210709[成绩],G20210709[学科],支出摘要[学科])</f>
        <v>66</v>
      </c>
      <c r="H15" s="19">
        <f>SUMIFS(G20211016[成绩],G20211016[学科],支出摘要[学科])</f>
        <v>0</v>
      </c>
      <c r="I15" s="19">
        <f>SUMIFS(ExpAug[金额],ExpAug[类别],支出摘要[学科])</f>
        <v>0</v>
      </c>
      <c r="J15" s="19">
        <f>SUMIFS(ExpSep[金额],ExpSep[类别],支出摘要[学科])</f>
        <v>0</v>
      </c>
      <c r="K15" s="19">
        <f>SUMIFS(ExpOct[金额],ExpOct[类别],支出摘要[学科])</f>
        <v>0</v>
      </c>
      <c r="L15" s="19">
        <f>SUMIFS(ExpNov[金额],ExpNov[类别],支出摘要[学科])</f>
        <v>0</v>
      </c>
      <c r="M15" s="19" t="e">
        <f>SUMIFS(exp,#REF!,支出摘要[学科])</f>
        <v>#NAME?</v>
      </c>
      <c r="N15" s="19" t="e">
        <f>SUM(支出摘要[[#This Row],[20201009考试]:[12 月]])</f>
        <v>#NAME?</v>
      </c>
    </row>
    <row r="16" spans="1:15" s="17" customFormat="1" ht="30" customHeight="1" x14ac:dyDescent="0.3">
      <c r="A16" s="18" t="s">
        <v>96</v>
      </c>
      <c r="B16" s="19">
        <f>SUMIFS(G20201009[成绩],G20201009[学科],支出摘要[学科])</f>
        <v>0</v>
      </c>
      <c r="C16" s="19">
        <f>SUMIFS(G20201122[成绩],G20201122[学科],支出摘要[学科])</f>
        <v>0</v>
      </c>
      <c r="D16" s="19">
        <f>SUMIFS(G20201226[成绩],G20201226[学科],支出摘要[学科])</f>
        <v>0</v>
      </c>
      <c r="E16" s="19">
        <f>SUMIFS(G20210201[成绩],G20210201[学科],支出摘要[学科])</f>
        <v>0</v>
      </c>
      <c r="F16" s="19">
        <f>SUMIFS(G20210407[成绩],G20210407[学科],支出摘要[学科])</f>
        <v>0</v>
      </c>
      <c r="G16" s="19">
        <f>SUMIFS(G20210709[成绩],G20210709[学科],支出摘要[学科])</f>
        <v>31</v>
      </c>
      <c r="H16" s="19">
        <f>SUMIFS(G20211016[成绩],G20211016[学科],支出摘要[学科])</f>
        <v>28</v>
      </c>
      <c r="I16" s="19">
        <f>SUMIFS(ExpAug[金额],ExpAug[类别],支出摘要[学科])</f>
        <v>0</v>
      </c>
      <c r="J16" s="19">
        <f>SUMIFS(ExpSep[金额],ExpSep[类别],支出摘要[学科])</f>
        <v>0</v>
      </c>
      <c r="K16" s="19">
        <f>SUMIFS(ExpOct[金额],ExpOct[类别],支出摘要[学科])</f>
        <v>0</v>
      </c>
      <c r="L16" s="19">
        <f>SUMIFS(ExpNov[金额],ExpNov[类别],支出摘要[学科])</f>
        <v>0</v>
      </c>
      <c r="M16" s="19" t="e">
        <f>SUMIFS(exp,#REF!,支出摘要[学科])</f>
        <v>#NAME?</v>
      </c>
      <c r="N16" s="19" t="e">
        <f>SUM(支出摘要[[#This Row],[20201009考试]:[12 月]])</f>
        <v>#NAME?</v>
      </c>
    </row>
    <row r="17" spans="1:14" s="17" customFormat="1" ht="30" customHeight="1" x14ac:dyDescent="0.3">
      <c r="A17" s="20" t="s">
        <v>34</v>
      </c>
      <c r="B17" s="21">
        <f>SUBTOTAL(109,支出摘要[20201009考试])</f>
        <v>726.5</v>
      </c>
      <c r="C17" s="21">
        <f>SUBTOTAL(109,支出摘要[20201122考试])</f>
        <v>643</v>
      </c>
      <c r="D17" s="21">
        <f>SUBTOTAL(109,支出摘要[20201226考试])</f>
        <v>671</v>
      </c>
      <c r="E17" s="21">
        <f>SUBTOTAL(109,支出摘要[20210201考试])</f>
        <v>0</v>
      </c>
      <c r="F17" s="21">
        <f>SUBTOTAL(109,支出摘要[20210407考试])</f>
        <v>696.5</v>
      </c>
      <c r="G17" s="21">
        <f>SUBTOTAL(109,支出摘要[20210709考试])</f>
        <v>511.5</v>
      </c>
      <c r="H17" s="21">
        <f>SUBTOTAL(109,支出摘要[20211016考试])</f>
        <v>480.5</v>
      </c>
      <c r="I17" s="21">
        <f>SUBTOTAL(109,支出摘要[8 月])</f>
        <v>0</v>
      </c>
      <c r="J17" s="21">
        <f>SUBTOTAL(109,支出摘要[9 月])</f>
        <v>0</v>
      </c>
      <c r="K17" s="21">
        <f>SUBTOTAL(109,支出摘要[10 月])</f>
        <v>0</v>
      </c>
      <c r="L17" s="21">
        <f>SUBTOTAL(109,支出摘要[11 月])</f>
        <v>0</v>
      </c>
      <c r="M17" s="21" t="e">
        <f>SUBTOTAL(109,支出摘要[12 月])</f>
        <v>#NAME?</v>
      </c>
      <c r="N17" s="21" t="e">
        <f>SUBTOTAL(109,支出摘要[总计])</f>
        <v>#NAME?</v>
      </c>
    </row>
  </sheetData>
  <dataConsolidate link="1"/>
  <mergeCells count="1">
    <mergeCell ref="A1:B1"/>
  </mergeCells>
  <phoneticPr fontId="9" type="noConversion"/>
  <dataValidations count="24">
    <dataValidation allowBlank="1" showInputMessage="1" showErrorMessage="1" prompt="记录宁在黄中成绩" sqref="A1" xr:uid="{00000000-0002-0000-0100-000000000000}"/>
    <dataValidation allowBlank="1" showInputMessage="1" showErrorMessage="1" prompt="在此列中输入学科名称" sqref="A4" xr:uid="{00000000-0002-0000-0100-000001000000}"/>
    <dataValidation allowBlank="1" showInputMessage="1" showErrorMessage="1" prompt="此列中自动显示 12 个月间的总支出" sqref="N4" xr:uid="{00000000-0002-0000-0100-000002000000}"/>
    <dataValidation allowBlank="1" showInputMessage="1" showErrorMessage="1" prompt="此列中显示迷你图，对 12 个月间 1 项支出的支出趋势进行可视化" sqref="O4" xr:uid="{00000000-0002-0000-0100-000003000000}"/>
    <dataValidation allowBlank="1" showInputMessage="1" showErrorMessage="1" prompt="单元格 B2 到 M2 包含导航链接，指向日历年中每个月支出的详细大纲，从 1 月开始，到 12 月结束。单元格 N2 包含指向提示工作表的导航链接" sqref="A2" xr:uid="{00000000-0002-0000-0100-000004000000}"/>
    <dataValidation allowBlank="1" showInputMessage="1" showErrorMessage="1" prompt="指向当月支出详细信息的导航超链接" sqref="C2:M2" xr:uid="{00000000-0002-0000-0100-000005000000}"/>
    <dataValidation allowBlank="1" showInputMessage="1" showErrorMessage="1" prompt="指向提示工作表的导航超链接，该工作表介绍如何使用此工作簿" sqref="N2" xr:uid="{00000000-0002-0000-0100-000006000000}"/>
    <dataValidation allowBlank="1" showInputMessage="1" showErrorMessage="1" prompt="B3 到 M3 中显示比较 1 月到 12 月支出的簇状柱形图。每个簇状柱形图上方 B2 到 M2 显示每个月的导航超链接。“支出摘要”表中显示每个月的支出摘要" sqref="A3" xr:uid="{00000000-0002-0000-0100-000007000000}"/>
    <dataValidation allowBlank="1" showInputMessage="1" showErrorMessage="1" prompt="比较 1 月支出的簇状柱形图。选择 B2 中的导航链接以查看支出详细信息。导航到从 B4 开始的“支出摘要”表，以查看每个支出金额的摘要" sqref="B3" xr:uid="{00000000-0002-0000-0100-000008000000}"/>
    <dataValidation allowBlank="1" showInputMessage="1" showErrorMessage="1" prompt="比较 2 月支出的簇状柱形图。选择 C2 中的导航链接以查看支出详细信息。导航到从 C4 开始的“支出摘要”表，以查看每个支出金额的摘要" sqref="C3" xr:uid="{00000000-0002-0000-0100-000009000000}"/>
    <dataValidation allowBlank="1" showInputMessage="1" showErrorMessage="1" prompt="比较 3 月支出的簇状柱形图。选择 D2 中的导航链接以查看支出详细信息。导航到从 D4 开始的“支出摘要”表，以查看每个支出金额的摘要" sqref="D3" xr:uid="{00000000-0002-0000-0100-00000A000000}"/>
    <dataValidation allowBlank="1" showInputMessage="1" showErrorMessage="1" prompt="比较 4 月支出的簇状柱形图。选择 E2 中的导航链接以查看支出详细信息。导航到从 E4 开始的“支出摘要”表，以查看每个支出金额的摘要" sqref="E3" xr:uid="{00000000-0002-0000-0100-00000B000000}"/>
    <dataValidation allowBlank="1" showInputMessage="1" showErrorMessage="1" prompt="比较 5 月支出的簇状柱形图。选择 F2 中的导航链接以查看支出详细信息。导航到从 F4 开始的“支出摘要”表，以查看每个支出金额的摘要" sqref="F3" xr:uid="{00000000-0002-0000-0100-00000C000000}"/>
    <dataValidation allowBlank="1" showInputMessage="1" showErrorMessage="1" prompt="比较 6 月支出的簇状柱形图。选择 G2 中的导航链接以查看支出详细信息。导航到从 G4 开始的“支出摘要”表，以查看每个支出金额的摘要" sqref="G3" xr:uid="{00000000-0002-0000-0100-00000D000000}"/>
    <dataValidation allowBlank="1" showInputMessage="1" showErrorMessage="1" prompt="比较 7 月支出的簇状柱形图。选择 H2 中的导航链接以查看支出详细信息。导航到从 H4 开始的“支出摘要”表，以查看每个支出金额的摘要" sqref="H3" xr:uid="{00000000-0002-0000-0100-00000E000000}"/>
    <dataValidation allowBlank="1" showInputMessage="1" showErrorMessage="1" prompt="比较 8 月支出的簇状柱形图。选择 I2 中的导航链接以查看支出详细信息。导航到从 I4 开始的“支出摘要”表，以查看每个支出金额的摘要" sqref="I3" xr:uid="{00000000-0002-0000-0100-00000F000000}"/>
    <dataValidation allowBlank="1" showInputMessage="1" showErrorMessage="1" prompt="比较 9 月支出的簇状柱形图。选择 J2 中的导航链接以查看支出详细信息。导航到从 J4 开始的“支出摘要”表，以查看每个支出金额的摘要" sqref="J3" xr:uid="{00000000-0002-0000-0100-000010000000}"/>
    <dataValidation allowBlank="1" showInputMessage="1" showErrorMessage="1" prompt="比较 10 月支出的簇状柱形图。选择 K2 中的导航链接以查看支出详细信息。导航到从 K4 开始的“支出摘要”表，以查看每个支出金额的摘要" sqref="K3" xr:uid="{00000000-0002-0000-0100-000011000000}"/>
    <dataValidation allowBlank="1" showInputMessage="1" showErrorMessage="1" prompt="比较 11 月支出的簇状柱形图。选择 L2 中的导航链接以查看支出详细信息。导航到从 L4 开始的“支出摘要”表，以查看每个支出金额的摘要" sqref="L3" xr:uid="{00000000-0002-0000-0100-000012000000}"/>
    <dataValidation allowBlank="1" showInputMessage="1" showErrorMessage="1" prompt="比较 12 月支出的簇状柱形图。选择 M2 中的导航链接以查看支出详细信息。导航到从 M4 开始的“支出摘要”表，以查看每个支出金额的摘要" sqref="M3" xr:uid="{00000000-0002-0000-0100-000013000000}"/>
    <dataValidation allowBlank="1" showInputMessage="1" showErrorMessage="1" prompt="簇状柱形图的图例" sqref="N3" xr:uid="{00000000-0002-0000-0100-000014000000}"/>
    <dataValidation allowBlank="1" showInputMessage="1" showErrorMessage="1" prompt="此列中自动显示支出金额" sqref="C4:M4" xr:uid="{00000000-0002-0000-0100-000015000000}"/>
    <dataValidation allowBlank="1" showInputMessage="1" showErrorMessage="1" prompt="此列中自动显示成绩" sqref="B4" xr:uid="{5D819A40-6320-4C3C-AB77-912B001B930F}"/>
    <dataValidation allowBlank="1" showInputMessage="1" showErrorMessage="1" prompt="指向20201009考试成绩表" sqref="B2" xr:uid="{D07DF2AE-704E-4B59-922B-AA6BF9BADADA}"/>
  </dataValidations>
  <hyperlinks>
    <hyperlink ref="B2" location="'20201009考试'!A1" tooltip="选择以导航到20201009考试" display="20201009考试" xr:uid="{00000000-0004-0000-0100-000000000000}"/>
    <hyperlink ref="C2" location="'20201122考试'!Print_Titles" tooltip="选择以导航到 2 月" display="20201122考试" xr:uid="{00000000-0004-0000-0100-000001000000}"/>
    <hyperlink ref="D2" location="'20201226考试'!Print_Titles" tooltip="选择以导航到 3 月" display="20201226考试" xr:uid="{00000000-0004-0000-0100-000002000000}"/>
    <hyperlink ref="G2" location="'20210709考试'!Print_Titles" tooltip="选择以导航到 6 月" display="20210709考试" xr:uid="{00000000-0004-0000-0100-000005000000}"/>
    <hyperlink ref="H2" location="'7 月'!A1" tooltip="选择以导航到 7 月" display="7 月" xr:uid="{00000000-0004-0000-0100-000006000000}"/>
    <hyperlink ref="I2" location="'8 月'!A1" tooltip="选择以导航到 8 月" display="8 月" xr:uid="{00000000-0004-0000-0100-000007000000}"/>
    <hyperlink ref="J2" location="'9 月'!A1" tooltip="选择以导航到 9 月" display="9 月" xr:uid="{00000000-0004-0000-0100-000008000000}"/>
    <hyperlink ref="K2" location="'10 月'!A1" tooltip="选择以导航到 10 月" display="10 月" xr:uid="{00000000-0004-0000-0100-000009000000}"/>
    <hyperlink ref="L2" location="'11 月'!A1" tooltip="选择以导航到 11 月" display="11 月" xr:uid="{00000000-0004-0000-0100-00000A000000}"/>
    <hyperlink ref="N2" location="提示!A1" tooltip="选择以导航到提示" display="提示" xr:uid="{00000000-0004-0000-0100-00000C000000}"/>
    <hyperlink ref="M2" location="'12 月'!A1" tooltip="选择以导航到 12 月" display="12 月" xr:uid="{00000000-0004-0000-0100-00000B000000}"/>
    <hyperlink ref="E2" location="'20210201考试'!Print_Titles" display="20210201考试" xr:uid="{95D51674-34B5-4796-85DA-6653F63C320C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ast="1" negative="1" xr2:uid="{00000000-0003-0000-0100-000000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摘要!B5:M5</xm:f>
              <xm:sqref>O5</xm:sqref>
            </x14:sparkline>
            <x14:sparkline>
              <xm:f>摘要!B6:M6</xm:f>
              <xm:sqref>O6</xm:sqref>
            </x14:sparkline>
            <x14:sparkline>
              <xm:f>摘要!B7:M7</xm:f>
              <xm:sqref>O7</xm:sqref>
            </x14:sparkline>
            <x14:sparkline>
              <xm:f>摘要!B8:M8</xm:f>
              <xm:sqref>O8</xm:sqref>
            </x14:sparkline>
            <x14:sparkline>
              <xm:f>摘要!B9:M9</xm:f>
              <xm:sqref>O9</xm:sqref>
            </x14:sparkline>
            <x14:sparkline>
              <xm:f>摘要!B10:M10</xm:f>
              <xm:sqref>O10</xm:sqref>
            </x14:sparkline>
            <x14:sparkline>
              <xm:f>摘要!B11:M11</xm:f>
              <xm:sqref>O11</xm:sqref>
            </x14:sparkline>
            <x14:sparkline>
              <xm:f>摘要!B12:M12</xm:f>
              <xm:sqref>O12</xm:sqref>
            </x14:sparkline>
            <x14:sparkline>
              <xm:f>摘要!B13:M13</xm:f>
              <xm:sqref>O13</xm:sqref>
            </x14:sparkline>
            <x14:sparkline>
              <xm:f>摘要!B14:M14</xm:f>
              <xm:sqref>O14</xm:sqref>
            </x14:sparkline>
            <x14:sparkline>
              <xm:f>摘要!B15:M15</xm:f>
              <xm:sqref>O15</xm:sqref>
            </x14:sparkline>
            <x14:sparkline>
              <xm:f>摘要!B16:M16</xm:f>
              <xm:sqref>O16</xm:sqref>
            </x14:sparkline>
          </x14:sparklines>
        </x14:sparklineGroup>
        <x14:sparklineGroup manualMax="0" manualMin="0" displayEmptyCellsAs="gap" markers="1" last="1" negative="1" xr2:uid="{00000000-0003-0000-0100-000001000000}">
          <x14:colorSeries theme="0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摘要!B17:M17</xm:f>
              <xm:sqref>O17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249977111117893"/>
    <pageSetUpPr autoPageBreaks="0" fitToPage="1"/>
  </sheetPr>
  <dimension ref="A1:E12"/>
  <sheetViews>
    <sheetView showGridLines="0" workbookViewId="0">
      <selection activeCell="A11" sqref="A11"/>
    </sheetView>
  </sheetViews>
  <sheetFormatPr defaultColWidth="9.109375" defaultRowHeight="30" customHeight="1" x14ac:dyDescent="0.35"/>
  <cols>
    <col min="1" max="2" width="15.5546875" style="30" customWidth="1"/>
    <col min="3" max="3" width="30.5546875" style="30" customWidth="1"/>
    <col min="4" max="4" width="27" style="30" customWidth="1"/>
    <col min="5" max="5" width="16" style="30" customWidth="1"/>
    <col min="6" max="16384" width="9.109375" style="30"/>
  </cols>
  <sheetData>
    <row r="1" spans="1:5" ht="35.1" customHeight="1" x14ac:dyDescent="0.65">
      <c r="A1" s="35" t="s">
        <v>68</v>
      </c>
      <c r="B1" s="36"/>
      <c r="C1" s="12" t="s">
        <v>24</v>
      </c>
      <c r="D1" s="35" t="s">
        <v>72</v>
      </c>
      <c r="E1" s="36"/>
    </row>
    <row r="2" spans="1:5" s="17" customFormat="1" ht="17.100000000000001" customHeight="1" x14ac:dyDescent="0.3">
      <c r="A2" s="22" t="s">
        <v>47</v>
      </c>
      <c r="B2" s="22" t="s">
        <v>67</v>
      </c>
      <c r="C2" s="22" t="s">
        <v>66</v>
      </c>
    </row>
    <row r="3" spans="1:5" s="17" customFormat="1" ht="30" customHeight="1" x14ac:dyDescent="0.3">
      <c r="A3" s="18" t="s">
        <v>48</v>
      </c>
      <c r="B3" s="19">
        <v>101</v>
      </c>
      <c r="C3" s="18">
        <v>510</v>
      </c>
    </row>
    <row r="4" spans="1:5" s="17" customFormat="1" ht="30" customHeight="1" x14ac:dyDescent="0.3">
      <c r="A4" s="18" t="s">
        <v>50</v>
      </c>
      <c r="B4" s="19">
        <v>98</v>
      </c>
      <c r="C4" s="18">
        <v>161</v>
      </c>
    </row>
    <row r="5" spans="1:5" s="17" customFormat="1" ht="30" customHeight="1" x14ac:dyDescent="0.3">
      <c r="A5" s="18" t="s">
        <v>52</v>
      </c>
      <c r="B5" s="19">
        <v>95.5</v>
      </c>
      <c r="C5" s="18">
        <v>535</v>
      </c>
    </row>
    <row r="6" spans="1:5" s="17" customFormat="1" ht="30" customHeight="1" x14ac:dyDescent="0.3">
      <c r="A6" s="18" t="s">
        <v>54</v>
      </c>
      <c r="B6" s="19">
        <v>70</v>
      </c>
      <c r="C6" s="18">
        <v>319</v>
      </c>
    </row>
    <row r="7" spans="1:5" s="17" customFormat="1" ht="30" customHeight="1" x14ac:dyDescent="0.3">
      <c r="A7" s="18" t="s">
        <v>56</v>
      </c>
      <c r="B7" s="19">
        <v>78</v>
      </c>
      <c r="C7" s="18">
        <v>340</v>
      </c>
    </row>
    <row r="8" spans="1:5" s="17" customFormat="1" ht="30" customHeight="1" x14ac:dyDescent="0.3">
      <c r="A8" s="18" t="s">
        <v>58</v>
      </c>
      <c r="B8" s="19">
        <v>64</v>
      </c>
      <c r="C8" s="18">
        <v>502</v>
      </c>
    </row>
    <row r="9" spans="1:5" s="17" customFormat="1" ht="30" customHeight="1" x14ac:dyDescent="0.3">
      <c r="A9" s="24" t="s">
        <v>60</v>
      </c>
      <c r="B9" s="19">
        <v>68</v>
      </c>
      <c r="C9" s="18">
        <v>510</v>
      </c>
    </row>
    <row r="10" spans="1:5" s="17" customFormat="1" ht="30" customHeight="1" x14ac:dyDescent="0.3">
      <c r="A10" s="24" t="s">
        <v>62</v>
      </c>
      <c r="B10" s="19">
        <v>69</v>
      </c>
      <c r="C10" s="18">
        <v>255</v>
      </c>
    </row>
    <row r="11" spans="1:5" s="17" customFormat="1" ht="30" customHeight="1" x14ac:dyDescent="0.3">
      <c r="A11" s="24" t="s">
        <v>64</v>
      </c>
      <c r="B11" s="19">
        <v>83</v>
      </c>
      <c r="C11" s="18">
        <v>35</v>
      </c>
    </row>
    <row r="12" spans="1:5" s="17" customFormat="1" ht="30" customHeight="1" x14ac:dyDescent="0.3">
      <c r="A12" s="17" t="s">
        <v>34</v>
      </c>
      <c r="B12" s="23">
        <f>SUBTOTAL(109,G20201009[成绩])</f>
        <v>726.5</v>
      </c>
      <c r="C12" s="17" t="s">
        <v>69</v>
      </c>
    </row>
  </sheetData>
  <mergeCells count="2">
    <mergeCell ref="A1:B1"/>
    <mergeCell ref="D1:E1"/>
  </mergeCells>
  <phoneticPr fontId="9" type="noConversion"/>
  <dataValidations count="7">
    <dataValidation type="custom" errorStyle="warning" allowBlank="1" showInputMessage="1" showErrorMessage="1" errorTitle="金额验证" error="金额应为数字。" sqref="B3:B11" xr:uid="{41B4BC4E-60E5-406D-8A40-D90B5319F957}">
      <formula1>ISNUMBER($B3)</formula1>
    </dataValidation>
    <dataValidation allowBlank="1" showInputMessage="1" showErrorMessage="1" prompt="在此列中输入成绩" sqref="B2" xr:uid="{A19CDF56-FE72-4A73-B28B-BFC6F9693334}"/>
    <dataValidation allowBlank="1" showInputMessage="1" showErrorMessage="1" prompt="由“摘要”工作表中“摘要”表的“学科”列自动填充的学科类别列表。按 Alt+向下键可浏览列表。按 Enter 可选择类别" sqref="A2" xr:uid="{30ACCD64-15BE-4308-9792-E2E14750FC79}"/>
    <dataValidation allowBlank="1" showInputMessage="1" showErrorMessage="1" prompt="在此列中输入名次" sqref="C2" xr:uid="{C066A001-3889-4BAF-8744-EB1DFE065CA3}"/>
    <dataValidation allowBlank="1" showInputMessage="1" showErrorMessage="1" prompt="此工作表中的表上列出了详细成绩的大纲。单元格 D1 是“摘要”工作表工作表的导航超链接" sqref="A1:B1 D1:E1" xr:uid="{F82B335C-65B1-4FD1-8C27-E5611ACE6A1F}"/>
    <dataValidation type="list" errorStyle="warning" allowBlank="1" showInputMessage="1" showErrorMessage="1" error="应从下拉列表中选择开支，以便“摘要”工作表中包含该开支" sqref="A3:A11" xr:uid="{7E06172F-84CA-4DCE-A3AC-4F27F32D4E43}">
      <formula1>ExpenseCategories</formula1>
    </dataValidation>
    <dataValidation allowBlank="1" showInputMessage="1" showErrorMessage="1" prompt="“摘要”工作表的导航超链接" sqref="C1" xr:uid="{D16AFDEB-5893-4C12-A953-E01954548FB1}"/>
  </dataValidations>
  <hyperlinks>
    <hyperlink ref="C1" location="摘要!A1" tooltip="选择以查看摘要" display="摘要" xr:uid="{C58846D4-53AE-415A-B778-55B446B0F659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  <pageSetUpPr autoPageBreaks="0" fitToPage="1"/>
  </sheetPr>
  <dimension ref="A1:E12"/>
  <sheetViews>
    <sheetView showGridLines="0" workbookViewId="0">
      <selection activeCell="B8" sqref="B8"/>
    </sheetView>
  </sheetViews>
  <sheetFormatPr defaultColWidth="9.109375" defaultRowHeight="30" customHeight="1" x14ac:dyDescent="0.35"/>
  <cols>
    <col min="1" max="2" width="15.5546875" style="1" customWidth="1"/>
    <col min="3" max="3" width="30.5546875" style="1" customWidth="1"/>
    <col min="4" max="4" width="27" style="1" customWidth="1"/>
    <col min="5" max="5" width="16" style="1" customWidth="1"/>
    <col min="6" max="16384" width="9.109375" style="1"/>
  </cols>
  <sheetData>
    <row r="1" spans="1:5" ht="35.1" customHeight="1" x14ac:dyDescent="0.65">
      <c r="A1" s="37" t="s">
        <v>74</v>
      </c>
      <c r="B1" s="38"/>
      <c r="C1" s="12" t="s">
        <v>24</v>
      </c>
      <c r="D1" s="37" t="s">
        <v>73</v>
      </c>
      <c r="E1" s="38"/>
    </row>
    <row r="2" spans="1:5" s="17" customFormat="1" ht="17.100000000000001" customHeight="1" x14ac:dyDescent="0.3">
      <c r="A2" s="22" t="s">
        <v>47</v>
      </c>
      <c r="B2" s="22" t="s">
        <v>67</v>
      </c>
      <c r="C2" s="22" t="s">
        <v>66</v>
      </c>
    </row>
    <row r="3" spans="1:5" s="17" customFormat="1" ht="30" customHeight="1" x14ac:dyDescent="0.3">
      <c r="A3" s="18" t="s">
        <v>48</v>
      </c>
      <c r="B3" s="19">
        <v>85</v>
      </c>
      <c r="C3" s="18"/>
    </row>
    <row r="4" spans="1:5" s="17" customFormat="1" ht="30" customHeight="1" x14ac:dyDescent="0.3">
      <c r="A4" s="18" t="s">
        <v>50</v>
      </c>
      <c r="B4" s="19">
        <v>90</v>
      </c>
      <c r="C4" s="18"/>
    </row>
    <row r="5" spans="1:5" s="17" customFormat="1" ht="30" customHeight="1" x14ac:dyDescent="0.3">
      <c r="A5" s="18" t="s">
        <v>52</v>
      </c>
      <c r="B5" s="19">
        <v>91</v>
      </c>
      <c r="C5" s="18"/>
    </row>
    <row r="6" spans="1:5" s="17" customFormat="1" ht="30" customHeight="1" x14ac:dyDescent="0.3">
      <c r="A6" s="18" t="s">
        <v>54</v>
      </c>
      <c r="B6" s="19">
        <v>64</v>
      </c>
      <c r="C6" s="18"/>
    </row>
    <row r="7" spans="1:5" s="17" customFormat="1" ht="30" customHeight="1" x14ac:dyDescent="0.3">
      <c r="A7" s="18" t="s">
        <v>56</v>
      </c>
      <c r="B7" s="19">
        <v>64</v>
      </c>
      <c r="C7" s="18"/>
    </row>
    <row r="8" spans="1:5" s="17" customFormat="1" ht="30" customHeight="1" x14ac:dyDescent="0.3">
      <c r="A8" s="18" t="s">
        <v>58</v>
      </c>
      <c r="B8" s="19">
        <v>65</v>
      </c>
      <c r="C8" s="18"/>
    </row>
    <row r="9" spans="1:5" s="17" customFormat="1" ht="30" customHeight="1" x14ac:dyDescent="0.3">
      <c r="A9" s="24" t="s">
        <v>60</v>
      </c>
      <c r="B9" s="19">
        <v>53</v>
      </c>
      <c r="C9" s="18"/>
    </row>
    <row r="10" spans="1:5" s="17" customFormat="1" ht="30" customHeight="1" x14ac:dyDescent="0.3">
      <c r="A10" s="24" t="s">
        <v>62</v>
      </c>
      <c r="B10" s="19">
        <v>63</v>
      </c>
      <c r="C10" s="18"/>
    </row>
    <row r="11" spans="1:5" s="17" customFormat="1" ht="30" customHeight="1" x14ac:dyDescent="0.3">
      <c r="A11" s="24" t="s">
        <v>64</v>
      </c>
      <c r="B11" s="19">
        <v>68</v>
      </c>
      <c r="C11" s="18"/>
    </row>
    <row r="12" spans="1:5" s="17" customFormat="1" ht="30" customHeight="1" x14ac:dyDescent="0.3">
      <c r="A12" s="17" t="s">
        <v>34</v>
      </c>
      <c r="B12" s="23">
        <f>SUBTOTAL(109,G20201122[成绩])</f>
        <v>643</v>
      </c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8BE7B733-6D6C-4A7C-A3B3-CFFD085B82C6}">
      <formula1>ExpenseCategories</formula1>
    </dataValidation>
    <dataValidation allowBlank="1" showInputMessage="1" showErrorMessage="1" prompt="“摘要”工作表的导航超链接" sqref="C1" xr:uid="{D8CAE513-AFDC-4760-A0B4-6A220F9269A5}"/>
    <dataValidation allowBlank="1" showInputMessage="1" showErrorMessage="1" prompt="此工作表中的表上列出了详细成绩的大纲。单元格 D1 是“摘要”工作表工作表的导航超链接" sqref="A1:B1 D1:E1" xr:uid="{C3807E64-D13D-4F28-AAC1-FE095B5DBCAD}"/>
    <dataValidation allowBlank="1" showInputMessage="1" showErrorMessage="1" prompt="在此列中输入名次" sqref="C2" xr:uid="{B02B38DE-1548-406A-97D4-4777FCBF8A9B}"/>
    <dataValidation allowBlank="1" showInputMessage="1" showErrorMessage="1" prompt="由“摘要”工作表中“摘要”表的“学科”列自动填充的学科类别列表。按 Alt+向下键可浏览列表。按 Enter 可选择类别" sqref="A2" xr:uid="{D6918EB7-4F76-44F3-9673-0B86D7489557}"/>
    <dataValidation allowBlank="1" showInputMessage="1" showErrorMessage="1" prompt="在此列中输入成绩" sqref="B2" xr:uid="{7957D2C4-7C46-4148-B8BE-0EE40AAAD21E}"/>
    <dataValidation type="custom" errorStyle="warning" allowBlank="1" showInputMessage="1" showErrorMessage="1" errorTitle="金额验证" error="金额应为数字。" sqref="B3:B11" xr:uid="{35EAAA2B-AB94-4B7A-B5CA-4C54BDBEE829}">
      <formula1>ISNUMBER($B3)</formula1>
    </dataValidation>
  </dataValidations>
  <hyperlinks>
    <hyperlink ref="C1" location="摘要!A1" tooltip="选择以查看摘要" display="摘要" xr:uid="{434E9734-EB3E-4D7B-9D1F-8B8EF00F058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  <pageSetUpPr autoPageBreaks="0" fitToPage="1"/>
  </sheetPr>
  <dimension ref="A1:E12"/>
  <sheetViews>
    <sheetView showGridLines="0" topLeftCell="A7" workbookViewId="0">
      <selection activeCell="D12" sqref="D12: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7" t="s">
        <v>77</v>
      </c>
      <c r="B1" s="38"/>
      <c r="C1" s="12" t="s">
        <v>24</v>
      </c>
      <c r="D1" s="37" t="s">
        <v>78</v>
      </c>
      <c r="E1" s="38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102</v>
      </c>
      <c r="C3" s="18"/>
      <c r="D3" s="17"/>
      <c r="E3" s="17"/>
    </row>
    <row r="4" spans="1:5" ht="30" customHeight="1" x14ac:dyDescent="0.35">
      <c r="A4" s="18" t="s">
        <v>50</v>
      </c>
      <c r="B4" s="19">
        <v>89</v>
      </c>
      <c r="C4" s="18"/>
      <c r="D4" s="17"/>
      <c r="E4" s="17"/>
    </row>
    <row r="5" spans="1:5" ht="30" customHeight="1" x14ac:dyDescent="0.35">
      <c r="A5" s="18" t="s">
        <v>52</v>
      </c>
      <c r="B5" s="19">
        <v>91</v>
      </c>
      <c r="C5" s="18"/>
      <c r="D5" s="17"/>
      <c r="E5" s="17"/>
    </row>
    <row r="6" spans="1:5" ht="30" customHeight="1" x14ac:dyDescent="0.35">
      <c r="A6" s="18" t="s">
        <v>54</v>
      </c>
      <c r="B6" s="19">
        <v>69</v>
      </c>
      <c r="C6" s="18"/>
      <c r="D6" s="17"/>
      <c r="E6" s="17"/>
    </row>
    <row r="7" spans="1:5" ht="30" customHeight="1" x14ac:dyDescent="0.35">
      <c r="A7" s="18" t="s">
        <v>56</v>
      </c>
      <c r="B7" s="19">
        <v>56</v>
      </c>
      <c r="C7" s="18"/>
      <c r="D7" s="17"/>
      <c r="E7" s="17"/>
    </row>
    <row r="8" spans="1:5" ht="30" customHeight="1" x14ac:dyDescent="0.35">
      <c r="A8" s="18" t="s">
        <v>58</v>
      </c>
      <c r="B8" s="19">
        <v>57</v>
      </c>
      <c r="C8" s="18"/>
      <c r="D8" s="17"/>
      <c r="E8" s="17"/>
    </row>
    <row r="9" spans="1:5" ht="30" customHeight="1" x14ac:dyDescent="0.35">
      <c r="A9" s="24" t="s">
        <v>60</v>
      </c>
      <c r="B9" s="19">
        <v>53</v>
      </c>
      <c r="C9" s="18"/>
      <c r="D9" s="17"/>
      <c r="E9" s="17"/>
    </row>
    <row r="10" spans="1:5" ht="30" customHeight="1" x14ac:dyDescent="0.35">
      <c r="A10" s="24" t="s">
        <v>62</v>
      </c>
      <c r="B10" s="19">
        <v>72</v>
      </c>
      <c r="C10" s="18"/>
      <c r="D10" s="17"/>
      <c r="E10" s="17"/>
    </row>
    <row r="11" spans="1:5" ht="30" customHeight="1" x14ac:dyDescent="0.35">
      <c r="A11" s="24" t="s">
        <v>64</v>
      </c>
      <c r="B11" s="19">
        <v>82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SUBTOTAL(109,G20201226[成绩])</f>
        <v>671</v>
      </c>
      <c r="C12" s="17"/>
      <c r="D12" s="17"/>
      <c r="E12" s="17"/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E28D980A-9328-43CF-81FA-435E2C94F23E}">
      <formula1>ExpenseCategories</formula1>
    </dataValidation>
    <dataValidation allowBlank="1" showInputMessage="1" showErrorMessage="1" prompt="“摘要”工作表的导航超链接" sqref="C1" xr:uid="{2A59E22E-D865-4DD8-8EF2-815DA1AC0376}"/>
    <dataValidation type="custom" errorStyle="warning" allowBlank="1" showInputMessage="1" showErrorMessage="1" errorTitle="金额验证" error="金额应为数字。" sqref="B3:B11" xr:uid="{A507F60F-CEBC-4C3D-8EB1-70A0BD4D8B85}">
      <formula1>ISNUMBER($B3)</formula1>
    </dataValidation>
    <dataValidation allowBlank="1" showInputMessage="1" showErrorMessage="1" prompt="在此列中输入成绩" sqref="B2" xr:uid="{D11EC2B9-6D14-4A4C-A575-D8CE01479876}"/>
    <dataValidation allowBlank="1" showInputMessage="1" showErrorMessage="1" prompt="由“摘要”工作表中“摘要”表的“学科”列自动填充的学科类别列表。按 Alt+向下键可浏览列表。按 Enter 可选择类别" sqref="A2" xr:uid="{2DC43841-AD39-47FD-AE89-6BFDDC92F2C7}"/>
    <dataValidation allowBlank="1" showInputMessage="1" showErrorMessage="1" prompt="在此列中输入名次" sqref="C2" xr:uid="{4A056C93-3C3F-437A-9ED5-FBEA1FFFAB67}"/>
    <dataValidation allowBlank="1" showInputMessage="1" showErrorMessage="1" prompt="此工作表中的表上列出了详细成绩的大纲。单元格 D1 是“摘要”工作表工作表的导航超链接" sqref="A1:B1 D1:E1" xr:uid="{8B3B45BC-3DE1-42F8-AE7D-8AD33A25691A}"/>
  </dataValidations>
  <hyperlinks>
    <hyperlink ref="C1" location="摘要!A1" tooltip="选择以查看摘要" display="摘要" xr:uid="{5D16A6DB-1EE4-4114-B7E8-A32B7D7C9058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59999389629810485"/>
    <pageSetUpPr autoPageBreaks="0" fitToPage="1"/>
  </sheetPr>
  <dimension ref="A1:E12"/>
  <sheetViews>
    <sheetView showGridLines="0" workbookViewId="0">
      <selection activeCell="B3" sqref="B3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6" t="s">
        <v>82</v>
      </c>
      <c r="B1" s="27"/>
      <c r="C1" s="12" t="s">
        <v>24</v>
      </c>
      <c r="D1" s="26" t="s">
        <v>81</v>
      </c>
      <c r="E1" s="27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0</v>
      </c>
      <c r="C3" s="18"/>
      <c r="D3" s="17"/>
      <c r="E3" s="17"/>
    </row>
    <row r="4" spans="1:5" ht="30" customHeight="1" x14ac:dyDescent="0.35">
      <c r="A4" s="18" t="s">
        <v>50</v>
      </c>
      <c r="B4" s="19">
        <v>0</v>
      </c>
      <c r="C4" s="18"/>
      <c r="D4" s="17"/>
      <c r="E4" s="17"/>
    </row>
    <row r="5" spans="1:5" ht="30" customHeight="1" x14ac:dyDescent="0.35">
      <c r="A5" s="18" t="s">
        <v>52</v>
      </c>
      <c r="B5" s="19">
        <v>0</v>
      </c>
      <c r="C5" s="18"/>
      <c r="D5" s="17"/>
      <c r="E5" s="17"/>
    </row>
    <row r="6" spans="1:5" ht="30" customHeight="1" x14ac:dyDescent="0.35">
      <c r="A6" s="18" t="s">
        <v>54</v>
      </c>
      <c r="B6" s="19">
        <v>0</v>
      </c>
      <c r="C6" s="18"/>
      <c r="D6" s="17"/>
      <c r="E6" s="17"/>
    </row>
    <row r="7" spans="1:5" ht="30" customHeight="1" x14ac:dyDescent="0.35">
      <c r="A7" s="18" t="s">
        <v>56</v>
      </c>
      <c r="B7" s="19">
        <v>0</v>
      </c>
      <c r="C7" s="18"/>
      <c r="D7" s="17"/>
      <c r="E7" s="17"/>
    </row>
    <row r="8" spans="1:5" ht="30" customHeight="1" x14ac:dyDescent="0.35">
      <c r="A8" s="18" t="s">
        <v>58</v>
      </c>
      <c r="B8" s="19">
        <v>0</v>
      </c>
      <c r="C8" s="18"/>
      <c r="D8" s="17"/>
      <c r="E8" s="17"/>
    </row>
    <row r="9" spans="1:5" ht="30" customHeight="1" x14ac:dyDescent="0.35">
      <c r="A9" s="24" t="s">
        <v>60</v>
      </c>
      <c r="B9" s="19">
        <v>0</v>
      </c>
      <c r="C9" s="18"/>
      <c r="D9" s="17"/>
      <c r="E9" s="17"/>
    </row>
    <row r="10" spans="1:5" ht="30" customHeight="1" x14ac:dyDescent="0.35">
      <c r="A10" s="24" t="s">
        <v>62</v>
      </c>
      <c r="B10" s="19">
        <v>0</v>
      </c>
      <c r="C10" s="18"/>
      <c r="D10" s="17"/>
      <c r="E10" s="17"/>
    </row>
    <row r="11" spans="1:5" ht="30" customHeight="1" x14ac:dyDescent="0.35">
      <c r="A11" s="24" t="s">
        <v>64</v>
      </c>
      <c r="B11" s="19">
        <v>0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SUBTOTAL(109,G20210201[成绩])</f>
        <v>0</v>
      </c>
      <c r="C12" s="17"/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D6146EEF-6C85-427A-80B8-1398642BCB76}">
      <formula1>ExpenseCategories</formula1>
    </dataValidation>
    <dataValidation allowBlank="1" showInputMessage="1" showErrorMessage="1" prompt="“摘要”工作表的导航超链接" sqref="C1" xr:uid="{BFF4A32F-A2ED-4655-BB12-98BFF72AFAB7}"/>
    <dataValidation allowBlank="1" showInputMessage="1" showErrorMessage="1" prompt="此工作表中的表上列出了详细成绩的大纲。单元格 D1 是“摘要”工作表工作表的导航超链接" sqref="A1:B1 D1:E1" xr:uid="{C5EADCF6-9B4C-4FFF-AB3C-F39FAA877E2F}"/>
    <dataValidation allowBlank="1" showInputMessage="1" showErrorMessage="1" prompt="在此列中输入名次" sqref="C2" xr:uid="{6B3ECD6F-121F-424E-8FDC-43F764266474}"/>
    <dataValidation allowBlank="1" showInputMessage="1" showErrorMessage="1" prompt="由“摘要”工作表中“摘要”表的“学科”列自动填充的学科类别列表。按 Alt+向下键可浏览列表。按 Enter 可选择类别" sqref="A2" xr:uid="{C21964F8-473E-4844-BEC4-CA727897987A}"/>
    <dataValidation allowBlank="1" showInputMessage="1" showErrorMessage="1" prompt="在此列中输入成绩" sqref="B2" xr:uid="{51F95536-1BB1-4DBF-A79D-45CD160C8E1A}"/>
    <dataValidation type="custom" errorStyle="warning" allowBlank="1" showInputMessage="1" showErrorMessage="1" errorTitle="金额验证" error="金额应为数字。" sqref="B3:B11" xr:uid="{EE2FB801-1788-42EE-B814-87422DB217F6}">
      <formula1>ISNUMBER($B3)</formula1>
    </dataValidation>
  </dataValidations>
  <hyperlinks>
    <hyperlink ref="C1" location="摘要!A1" tooltip="选择以查看摘要" display="摘要" xr:uid="{61C9B14A-C15F-433C-9FE5-87F12532CB1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79998168889431442"/>
    <pageSetUpPr autoPageBreaks="0" fitToPage="1"/>
  </sheetPr>
  <dimension ref="A1:E12"/>
  <sheetViews>
    <sheetView showGridLines="0" workbookViewId="0">
      <selection activeCell="E10" sqref="E10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6" t="s">
        <v>86</v>
      </c>
      <c r="B1" s="27"/>
      <c r="C1" s="12" t="s">
        <v>24</v>
      </c>
      <c r="D1" s="26" t="s">
        <v>85</v>
      </c>
      <c r="E1" s="27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90</v>
      </c>
      <c r="C3" s="18"/>
      <c r="D3" s="17"/>
      <c r="E3" s="17"/>
    </row>
    <row r="4" spans="1:5" ht="30" customHeight="1" x14ac:dyDescent="0.35">
      <c r="A4" s="18" t="s">
        <v>50</v>
      </c>
      <c r="B4" s="19">
        <v>108</v>
      </c>
      <c r="C4" s="18"/>
      <c r="D4" s="17"/>
      <c r="E4" s="17"/>
    </row>
    <row r="5" spans="1:5" ht="30" customHeight="1" x14ac:dyDescent="0.35">
      <c r="A5" s="18" t="s">
        <v>52</v>
      </c>
      <c r="B5" s="19">
        <v>76.5</v>
      </c>
      <c r="C5" s="18"/>
      <c r="D5" s="17"/>
      <c r="E5" s="17"/>
    </row>
    <row r="6" spans="1:5" ht="30" customHeight="1" x14ac:dyDescent="0.35">
      <c r="A6" s="18" t="s">
        <v>54</v>
      </c>
      <c r="B6" s="19">
        <v>78</v>
      </c>
      <c r="C6" s="18"/>
      <c r="D6" s="17"/>
      <c r="E6" s="17"/>
    </row>
    <row r="7" spans="1:5" ht="30" customHeight="1" x14ac:dyDescent="0.35">
      <c r="A7" s="18" t="s">
        <v>56</v>
      </c>
      <c r="B7" s="19">
        <v>70</v>
      </c>
      <c r="C7" s="18"/>
      <c r="D7" s="17"/>
      <c r="E7" s="17"/>
    </row>
    <row r="8" spans="1:5" ht="30" customHeight="1" x14ac:dyDescent="0.35">
      <c r="A8" s="18" t="s">
        <v>58</v>
      </c>
      <c r="B8" s="19">
        <v>69</v>
      </c>
      <c r="C8" s="18"/>
      <c r="D8" s="17"/>
      <c r="E8" s="17"/>
    </row>
    <row r="9" spans="1:5" ht="30" customHeight="1" x14ac:dyDescent="0.35">
      <c r="A9" s="24" t="s">
        <v>60</v>
      </c>
      <c r="B9" s="19">
        <v>51</v>
      </c>
      <c r="C9" s="18"/>
      <c r="D9" s="17"/>
      <c r="E9" s="17"/>
    </row>
    <row r="10" spans="1:5" ht="30" customHeight="1" x14ac:dyDescent="0.35">
      <c r="A10" s="24" t="s">
        <v>62</v>
      </c>
      <c r="B10" s="19">
        <v>78</v>
      </c>
      <c r="C10" s="18"/>
      <c r="D10" s="17"/>
      <c r="E10" s="17"/>
    </row>
    <row r="11" spans="1:5" ht="30" customHeight="1" x14ac:dyDescent="0.35">
      <c r="A11" s="24" t="s">
        <v>64</v>
      </c>
      <c r="B11" s="19">
        <v>76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SUBTOTAL(109,G20210407[成绩])</f>
        <v>696.5</v>
      </c>
      <c r="C12" s="17"/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F57BACAE-CE8C-4722-A99C-623F2DF8EECA}">
      <formula1>ExpenseCategories</formula1>
    </dataValidation>
    <dataValidation allowBlank="1" showInputMessage="1" showErrorMessage="1" prompt="“摘要”工作表的导航超链接" sqref="C1" xr:uid="{AFF4CA92-0DD0-4F3C-92A2-3A69780357B1}"/>
    <dataValidation type="custom" errorStyle="warning" allowBlank="1" showInputMessage="1" showErrorMessage="1" errorTitle="金额验证" error="金额应为数字。" sqref="B3:B11" xr:uid="{506209B6-6656-43D1-92EC-23A071CFBECC}">
      <formula1>ISNUMBER($B3)</formula1>
    </dataValidation>
    <dataValidation allowBlank="1" showInputMessage="1" showErrorMessage="1" prompt="在此列中输入成绩" sqref="B2" xr:uid="{74BAA196-79EE-4332-9D9E-1B780CD39434}"/>
    <dataValidation allowBlank="1" showInputMessage="1" showErrorMessage="1" prompt="由“摘要”工作表中“摘要”表的“学科”列自动填充的学科类别列表。按 Alt+向下键可浏览列表。按 Enter 可选择类别" sqref="A2" xr:uid="{7AB9E411-3BD1-467F-8AC3-81B86D7DC35F}"/>
    <dataValidation allowBlank="1" showInputMessage="1" showErrorMessage="1" prompt="在此列中输入名次" sqref="C2" xr:uid="{E64F2421-B52A-4B18-BAB8-4D7C2D108D4B}"/>
    <dataValidation allowBlank="1" showInputMessage="1" showErrorMessage="1" prompt="此工作表中的表上列出了详细成绩的大纲。单元格 D1 是“摘要”工作表工作表的导航超链接" sqref="A1:B1 D1:E1" xr:uid="{9F0ED8D1-4482-48D7-84A8-7876FDDC6C6A}"/>
  </dataValidations>
  <hyperlinks>
    <hyperlink ref="C1" location="摘要!A1" tooltip="选择以查看摘要" display="摘要" xr:uid="{C5807D0F-C42F-42B1-8C80-412BE91642BB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 tint="-0.499984740745262"/>
    <pageSetUpPr autoPageBreaks="0" fitToPage="1"/>
  </sheetPr>
  <dimension ref="A1:E12"/>
  <sheetViews>
    <sheetView showGridLines="0" workbookViewId="0">
      <selection activeCell="D7" sqref="A1:XFD1048576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8" t="s">
        <v>90</v>
      </c>
      <c r="B1" s="29"/>
      <c r="C1" s="12" t="s">
        <v>24</v>
      </c>
      <c r="D1" s="28" t="s">
        <v>89</v>
      </c>
      <c r="E1" s="29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85.5</v>
      </c>
      <c r="C3" s="18"/>
      <c r="D3" s="17"/>
      <c r="E3" s="17"/>
    </row>
    <row r="4" spans="1:5" ht="30" customHeight="1" x14ac:dyDescent="0.35">
      <c r="A4" s="18" t="s">
        <v>50</v>
      </c>
      <c r="B4" s="19">
        <v>106</v>
      </c>
      <c r="C4" s="18"/>
      <c r="D4" s="17"/>
      <c r="E4" s="17"/>
    </row>
    <row r="5" spans="1:5" ht="30" customHeight="1" x14ac:dyDescent="0.35">
      <c r="A5" s="18" t="s">
        <v>52</v>
      </c>
      <c r="B5" s="19">
        <v>64</v>
      </c>
      <c r="C5" s="18"/>
      <c r="D5" s="17"/>
      <c r="E5" s="17"/>
    </row>
    <row r="6" spans="1:5" ht="30" customHeight="1" x14ac:dyDescent="0.35">
      <c r="A6" s="18" t="s">
        <v>54</v>
      </c>
      <c r="B6" s="19">
        <v>64</v>
      </c>
      <c r="C6" s="18"/>
      <c r="D6" s="17"/>
      <c r="E6" s="17"/>
    </row>
    <row r="7" spans="1:5" ht="30" customHeight="1" x14ac:dyDescent="0.35">
      <c r="A7" s="18" t="s">
        <v>60</v>
      </c>
      <c r="B7" s="19">
        <v>60</v>
      </c>
      <c r="C7" s="18"/>
      <c r="D7" s="17"/>
      <c r="E7" s="17"/>
    </row>
    <row r="8" spans="1:5" ht="30" customHeight="1" x14ac:dyDescent="0.35">
      <c r="A8" s="18" t="s">
        <v>93</v>
      </c>
      <c r="B8" s="19">
        <v>66</v>
      </c>
      <c r="C8" s="18"/>
      <c r="D8" s="17"/>
      <c r="E8" s="17"/>
    </row>
    <row r="9" spans="1:5" ht="30" customHeight="1" x14ac:dyDescent="0.35">
      <c r="A9" s="24" t="s">
        <v>91</v>
      </c>
      <c r="B9" s="19">
        <v>35</v>
      </c>
      <c r="C9" s="18"/>
      <c r="D9" s="17"/>
      <c r="E9" s="17"/>
    </row>
    <row r="10" spans="1:5" ht="30" customHeight="1" x14ac:dyDescent="0.35">
      <c r="A10" s="24" t="s">
        <v>95</v>
      </c>
      <c r="B10" s="19">
        <v>31</v>
      </c>
      <c r="C10" s="18"/>
      <c r="D10" s="17"/>
      <c r="E10" s="17"/>
    </row>
    <row r="11" spans="1:5" ht="30" customHeight="1" x14ac:dyDescent="0.35">
      <c r="A11" s="24" t="s">
        <v>64</v>
      </c>
      <c r="B11" s="19">
        <v>0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SUBTOTAL(109,G20210709[成绩])</f>
        <v>511.5</v>
      </c>
      <c r="C12" s="17"/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177F730A-C709-4A50-86A8-523E7A8A4C8C}">
      <formula1>ExpenseCategories</formula1>
    </dataValidation>
    <dataValidation allowBlank="1" showInputMessage="1" showErrorMessage="1" prompt="“摘要”工作表的导航超链接" sqref="C1" xr:uid="{15CD35A4-68FA-4C14-AF2A-FEE095B886C3}"/>
    <dataValidation allowBlank="1" showInputMessage="1" showErrorMessage="1" prompt="此工作表中的表上列出了详细成绩的大纲。单元格 D1 是“摘要”工作表工作表的导航超链接" sqref="A1:B1 D1:E1" xr:uid="{EA245622-63B0-4250-9C86-91EC860AFFD4}"/>
    <dataValidation allowBlank="1" showInputMessage="1" showErrorMessage="1" prompt="在此列中输入名次" sqref="C2" xr:uid="{AB0E889A-7BDD-49DB-BF6F-0A21BD01A6E2}"/>
    <dataValidation allowBlank="1" showInputMessage="1" showErrorMessage="1" prompt="由“摘要”工作表中“摘要”表的“学科”列自动填充的学科类别列表。按 Alt+向下键可浏览列表。按 Enter 可选择类别" sqref="A2" xr:uid="{2B59187F-7A00-419A-982A-3B1BFB3DFDD1}"/>
    <dataValidation allowBlank="1" showInputMessage="1" showErrorMessage="1" prompt="在此列中输入成绩" sqref="B2" xr:uid="{D9BC9269-12BB-4C1A-A81C-30053BAF4507}"/>
    <dataValidation type="custom" errorStyle="warning" allowBlank="1" showInputMessage="1" showErrorMessage="1" errorTitle="金额验证" error="金额应为数字。" sqref="B3:B11" xr:uid="{1054B168-54AB-47C5-B4CD-CE4231F09D70}">
      <formula1>ISNUMBER($B3)</formula1>
    </dataValidation>
  </dataValidations>
  <hyperlinks>
    <hyperlink ref="C1" location="摘要!A1" tooltip="选择以查看摘要" display="摘要" xr:uid="{6F4D1273-C52E-4B25-96B6-6AD61B20177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 tint="-0.249977111117893"/>
    <pageSetUpPr autoPageBreaks="0" fitToPage="1"/>
  </sheetPr>
  <dimension ref="A1:E12"/>
  <sheetViews>
    <sheetView showGridLines="0" tabSelected="1" zoomScaleNormal="100" workbookViewId="0">
      <selection activeCell="D9" sqref="D9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99</v>
      </c>
      <c r="B1" s="32"/>
      <c r="C1" s="12" t="s">
        <v>24</v>
      </c>
      <c r="D1" s="31" t="s">
        <v>98</v>
      </c>
      <c r="E1" s="32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 t="s">
        <v>111</v>
      </c>
      <c r="E2" s="17"/>
    </row>
    <row r="3" spans="1:5" ht="30" customHeight="1" x14ac:dyDescent="0.35">
      <c r="A3" s="18" t="s">
        <v>48</v>
      </c>
      <c r="B3" s="19">
        <v>105</v>
      </c>
      <c r="C3" s="33" t="s">
        <v>102</v>
      </c>
      <c r="D3" s="17"/>
      <c r="E3" s="17"/>
    </row>
    <row r="4" spans="1:5" ht="30" customHeight="1" x14ac:dyDescent="0.35">
      <c r="A4" s="18" t="s">
        <v>50</v>
      </c>
      <c r="B4" s="19">
        <v>111</v>
      </c>
      <c r="C4" s="33" t="s">
        <v>100</v>
      </c>
      <c r="D4" s="17"/>
      <c r="E4" s="17"/>
    </row>
    <row r="5" spans="1:5" ht="30" customHeight="1" x14ac:dyDescent="0.35">
      <c r="A5" s="18" t="s">
        <v>52</v>
      </c>
      <c r="B5" s="19">
        <v>73</v>
      </c>
      <c r="C5" s="33" t="s">
        <v>103</v>
      </c>
      <c r="D5" s="17"/>
      <c r="E5" s="17"/>
    </row>
    <row r="6" spans="1:5" ht="30" customHeight="1" x14ac:dyDescent="0.35">
      <c r="A6" s="18" t="s">
        <v>54</v>
      </c>
      <c r="B6" s="19">
        <v>42</v>
      </c>
      <c r="C6" s="33" t="s">
        <v>105</v>
      </c>
      <c r="D6" s="17"/>
      <c r="E6" s="17"/>
    </row>
    <row r="7" spans="1:5" ht="30" customHeight="1" x14ac:dyDescent="0.35">
      <c r="A7" s="18" t="s">
        <v>60</v>
      </c>
      <c r="B7" s="19">
        <v>0</v>
      </c>
      <c r="C7" s="33" t="s">
        <v>101</v>
      </c>
      <c r="D7" s="17"/>
      <c r="E7" s="17"/>
    </row>
    <row r="8" spans="1:5" ht="30" customHeight="1" x14ac:dyDescent="0.35">
      <c r="A8" s="18" t="s">
        <v>93</v>
      </c>
      <c r="B8" s="19">
        <v>0</v>
      </c>
      <c r="C8" s="33" t="s">
        <v>101</v>
      </c>
      <c r="D8" s="17"/>
      <c r="E8" s="17"/>
    </row>
    <row r="9" spans="1:5" ht="30" customHeight="1" x14ac:dyDescent="0.35">
      <c r="A9" s="24" t="s">
        <v>91</v>
      </c>
      <c r="B9" s="19">
        <v>35.5</v>
      </c>
      <c r="C9" s="33" t="s">
        <v>108</v>
      </c>
      <c r="D9" s="17" t="s">
        <v>110</v>
      </c>
      <c r="E9" s="17"/>
    </row>
    <row r="10" spans="1:5" ht="30" customHeight="1" x14ac:dyDescent="0.35">
      <c r="A10" s="24" t="s">
        <v>95</v>
      </c>
      <c r="B10" s="19">
        <v>28</v>
      </c>
      <c r="C10" s="33" t="s">
        <v>107</v>
      </c>
      <c r="D10" s="17"/>
      <c r="E10" s="17"/>
    </row>
    <row r="11" spans="1:5" ht="30" customHeight="1" x14ac:dyDescent="0.35">
      <c r="A11" s="24" t="s">
        <v>64</v>
      </c>
      <c r="B11" s="19">
        <v>86</v>
      </c>
      <c r="C11" s="33" t="s">
        <v>106</v>
      </c>
      <c r="D11" s="17"/>
      <c r="E11" s="17"/>
    </row>
    <row r="12" spans="1:5" ht="30" customHeight="1" x14ac:dyDescent="0.35">
      <c r="A12" s="17" t="s">
        <v>34</v>
      </c>
      <c r="B12" s="23">
        <f>SUBTOTAL(109,G20211016[成绩])</f>
        <v>480.5</v>
      </c>
      <c r="C12" s="17" t="s">
        <v>104</v>
      </c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88120A77-393C-4F79-AF6C-35D8889EBA1E}">
      <formula1>ExpenseCategories</formula1>
    </dataValidation>
    <dataValidation allowBlank="1" showInputMessage="1" showErrorMessage="1" prompt="“摘要”工作表的导航超链接" sqref="C1" xr:uid="{1AD2AFDE-E6F3-46BA-8583-B1A4F4C83BB4}"/>
    <dataValidation type="custom" errorStyle="warning" allowBlank="1" showInputMessage="1" showErrorMessage="1" errorTitle="金额验证" error="金额应为数字。" sqref="B3:B11" xr:uid="{7E89B213-1F9D-4903-8B31-BBCB4A762985}">
      <formula1>ISNUMBER($B3)</formula1>
    </dataValidation>
    <dataValidation allowBlank="1" showInputMessage="1" showErrorMessage="1" prompt="在此列中输入成绩" sqref="B2" xr:uid="{A9DBB41D-BC63-40DC-A108-29FC7C0F2567}"/>
    <dataValidation allowBlank="1" showInputMessage="1" showErrorMessage="1" prompt="由“摘要”工作表中“摘要”表的“学科”列自动填充的学科类别列表。按 Alt+向下键可浏览列表。按 Enter 可选择类别" sqref="A2" xr:uid="{A740E03D-E517-474D-8272-2AEE7CB8C047}"/>
    <dataValidation allowBlank="1" showInputMessage="1" showErrorMessage="1" prompt="在此列中输入名次" sqref="C2" xr:uid="{64E54B11-2A72-44AC-B1BE-9F6FDE579D0E}"/>
    <dataValidation allowBlank="1" showInputMessage="1" showErrorMessage="1" prompt="此工作表中的表上列出了详细成绩的大纲。单元格 D1 是“摘要”工作表工作表的导航超链接" sqref="A1:B1 D1:E1" xr:uid="{245BA5E5-5988-49C1-9A79-610F0D45094F}"/>
  </dataValidations>
  <hyperlinks>
    <hyperlink ref="C1" location="摘要!A1" tooltip="选择以查看摘要" display="摘要" xr:uid="{C0AD5F99-0B5F-411D-8607-C83F457AE033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18</vt:i4>
      </vt:variant>
    </vt:vector>
  </HeadingPairs>
  <TitlesOfParts>
    <vt:vector size="31" baseType="lpstr">
      <vt:lpstr>提示</vt:lpstr>
      <vt:lpstr>摘要</vt:lpstr>
      <vt:lpstr>20201009考试</vt:lpstr>
      <vt:lpstr>20201122考试</vt:lpstr>
      <vt:lpstr>20201226考试</vt:lpstr>
      <vt:lpstr>20210201考试</vt:lpstr>
      <vt:lpstr>20210407考试</vt:lpstr>
      <vt:lpstr>20210709考试</vt:lpstr>
      <vt:lpstr>20211016考试</vt:lpstr>
      <vt:lpstr>8 月</vt:lpstr>
      <vt:lpstr>9 月</vt:lpstr>
      <vt:lpstr>10 月</vt:lpstr>
      <vt:lpstr>11 月</vt:lpstr>
      <vt:lpstr>ColumnTitle10</vt:lpstr>
      <vt:lpstr>ColumnTitle11</vt:lpstr>
      <vt:lpstr>ColumnTitle12</vt:lpstr>
      <vt:lpstr>ColumnTitle13</vt:lpstr>
      <vt:lpstr>ColumnTitle2</vt:lpstr>
      <vt:lpstr>ExpenseCategories</vt:lpstr>
      <vt:lpstr>'10 月'!Print_Titles</vt:lpstr>
      <vt:lpstr>'11 月'!Print_Titles</vt:lpstr>
      <vt:lpstr>'20201122考试'!Print_Titles</vt:lpstr>
      <vt:lpstr>'20201226考试'!Print_Titles</vt:lpstr>
      <vt:lpstr>'20210201考试'!Print_Titles</vt:lpstr>
      <vt:lpstr>'20210407考试'!Print_Titles</vt:lpstr>
      <vt:lpstr>'20210709考试'!Print_Titles</vt:lpstr>
      <vt:lpstr>'20211016考试'!Print_Titles</vt:lpstr>
      <vt:lpstr>'8 月'!Print_Titles</vt:lpstr>
      <vt:lpstr>'9 月'!Print_Titles</vt:lpstr>
      <vt:lpstr>摘要!Print_Titles</vt:lpstr>
      <vt:lpstr>第二次月考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胡晓</dc:creator>
  <cp:lastModifiedBy>胡晓</cp:lastModifiedBy>
  <dcterms:created xsi:type="dcterms:W3CDTF">2016-09-19T01:00:44Z</dcterms:created>
  <dcterms:modified xsi:type="dcterms:W3CDTF">2021-10-27T14:17:51Z</dcterms:modified>
</cp:coreProperties>
</file>