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\\icnas1.cc.ic.ac.uk\hk2715\GitHub\parliament_data\Data\"/>
    </mc:Choice>
  </mc:AlternateContent>
  <xr:revisionPtr revIDLastSave="0" documentId="13_ncr:1_{9E3EC928-A66D-4F7C-8FF5-C1F1035D0C4D}" xr6:coauthVersionLast="41" xr6:coauthVersionMax="41" xr10:uidLastSave="{00000000-0000-0000-0000-000000000000}"/>
  <bookViews>
    <workbookView xWindow="1170" yWindow="1170" windowWidth="14400" windowHeight="10875" tabRatio="654" xr2:uid="{00000000-000D-0000-FFFF-FFFF00000000}"/>
  </bookViews>
  <sheets>
    <sheet name="Police Force Offences Dashboard" sheetId="11" r:id="rId1"/>
    <sheet name="Sheet1" sheetId="10" state="hidden" r:id="rId2"/>
    <sheet name="Police Force Rates Dashboard" sheetId="17" r:id="rId3"/>
    <sheet name="Table A1" sheetId="3" state="hidden" r:id="rId4"/>
    <sheet name="Table A2" sheetId="4" state="hidden" r:id="rId5"/>
    <sheet name="Table A3" sheetId="5" state="hidden" r:id="rId6"/>
    <sheet name="Table A4" sheetId="6" state="hidden" r:id="rId7"/>
    <sheet name="Table A5" sheetId="7" state="hidden" r:id="rId8"/>
    <sheet name="Table A6" sheetId="8" state="hidden" r:id="rId9"/>
    <sheet name="Table A7" sheetId="9" state="hidden" r:id="rId10"/>
    <sheet name="Hate Crime Timeline" sheetId="12" r:id="rId11"/>
    <sheet name="Islamophobia London" sheetId="14" r:id="rId12"/>
    <sheet name="Table B2" sheetId="13" state="hidden" r:id="rId13"/>
    <sheet name="Antisemitism London" sheetId="15" r:id="rId14"/>
    <sheet name="Antisemitic Incident Types" sheetId="16" r:id="rId15"/>
  </sheets>
  <definedNames>
    <definedName name="HateCrime">'Police Force Offences Dashboard'!$S$6:$S$11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" i="12"/>
  <c r="AH7" i="17" l="1"/>
  <c r="AI7" i="17" s="1"/>
  <c r="AC7" i="17"/>
  <c r="AD7" i="17" s="1"/>
  <c r="X7" i="17"/>
  <c r="Y7" i="17" s="1"/>
  <c r="S7" i="17"/>
  <c r="T7" i="17" s="1"/>
  <c r="N7" i="17"/>
  <c r="O7" i="17" s="1"/>
  <c r="I7" i="17"/>
  <c r="J7" i="17" s="1"/>
  <c r="D7" i="17"/>
  <c r="E7" i="17" s="1"/>
  <c r="D8" i="17"/>
  <c r="E8" i="17" s="1"/>
  <c r="D13" i="17" l="1"/>
  <c r="E13" i="17" s="1"/>
  <c r="AH9" i="17" l="1"/>
  <c r="AI9" i="17" s="1"/>
  <c r="AH10" i="17"/>
  <c r="AI10" i="17" s="1"/>
  <c r="AH11" i="17"/>
  <c r="AI11" i="17" s="1"/>
  <c r="AH12" i="17"/>
  <c r="AI12" i="17" s="1"/>
  <c r="AH13" i="17"/>
  <c r="AI13" i="17" s="1"/>
  <c r="AH14" i="17"/>
  <c r="AI14" i="17" s="1"/>
  <c r="AH15" i="17"/>
  <c r="AI15" i="17" s="1"/>
  <c r="AH16" i="17"/>
  <c r="AI16" i="17" s="1"/>
  <c r="AH17" i="17"/>
  <c r="AI17" i="17" s="1"/>
  <c r="AH18" i="17"/>
  <c r="AI18" i="17" s="1"/>
  <c r="AH19" i="17"/>
  <c r="AI19" i="17" s="1"/>
  <c r="AH20" i="17"/>
  <c r="AI20" i="17" s="1"/>
  <c r="AH21" i="17"/>
  <c r="AI21" i="17" s="1"/>
  <c r="AH22" i="17"/>
  <c r="AI22" i="17" s="1"/>
  <c r="AH23" i="17"/>
  <c r="AI23" i="17" s="1"/>
  <c r="AH24" i="17"/>
  <c r="AI24" i="17" s="1"/>
  <c r="AH25" i="17"/>
  <c r="AI25" i="17" s="1"/>
  <c r="AH26" i="17"/>
  <c r="AI26" i="17" s="1"/>
  <c r="AH27" i="17"/>
  <c r="AI27" i="17" s="1"/>
  <c r="AH28" i="17"/>
  <c r="AI28" i="17" s="1"/>
  <c r="AH29" i="17"/>
  <c r="AI29" i="17" s="1"/>
  <c r="AH30" i="17"/>
  <c r="AI30" i="17" s="1"/>
  <c r="AH31" i="17"/>
  <c r="AI31" i="17" s="1"/>
  <c r="AH32" i="17"/>
  <c r="AI32" i="17" s="1"/>
  <c r="AH33" i="17"/>
  <c r="AI33" i="17" s="1"/>
  <c r="AH34" i="17"/>
  <c r="AI34" i="17" s="1"/>
  <c r="AH35" i="17"/>
  <c r="AI35" i="17" s="1"/>
  <c r="AH36" i="17"/>
  <c r="AI36" i="17" s="1"/>
  <c r="AH37" i="17"/>
  <c r="AI37" i="17" s="1"/>
  <c r="AH38" i="17"/>
  <c r="AI38" i="17" s="1"/>
  <c r="AH39" i="17"/>
  <c r="AI39" i="17" s="1"/>
  <c r="AH40" i="17"/>
  <c r="AI40" i="17" s="1"/>
  <c r="AH41" i="17"/>
  <c r="AI41" i="17" s="1"/>
  <c r="AH42" i="17"/>
  <c r="AI42" i="17" s="1"/>
  <c r="AH43" i="17"/>
  <c r="AI43" i="17" s="1"/>
  <c r="AH44" i="17"/>
  <c r="AI44" i="17" s="1"/>
  <c r="AH45" i="17"/>
  <c r="AI45" i="17" s="1"/>
  <c r="AH46" i="17"/>
  <c r="AI46" i="17" s="1"/>
  <c r="AH47" i="17"/>
  <c r="AI47" i="17" s="1"/>
  <c r="AH48" i="17"/>
  <c r="AI48" i="17" s="1"/>
  <c r="AH49" i="17"/>
  <c r="AI49" i="17" s="1"/>
  <c r="AH8" i="17"/>
  <c r="AI8" i="17" s="1"/>
  <c r="I6" i="11"/>
  <c r="AC9" i="17"/>
  <c r="AD9" i="17" s="1"/>
  <c r="AC10" i="17"/>
  <c r="AD10" i="17" s="1"/>
  <c r="AC11" i="17"/>
  <c r="AD11" i="17" s="1"/>
  <c r="AC12" i="17"/>
  <c r="AD12" i="17" s="1"/>
  <c r="AC13" i="17"/>
  <c r="AD13" i="17" s="1"/>
  <c r="AC14" i="17"/>
  <c r="AD14" i="17" s="1"/>
  <c r="AC15" i="17"/>
  <c r="AD15" i="17" s="1"/>
  <c r="AC16" i="17"/>
  <c r="AD16" i="17" s="1"/>
  <c r="AC17" i="17"/>
  <c r="AD17" i="17" s="1"/>
  <c r="AC18" i="17"/>
  <c r="AD18" i="17" s="1"/>
  <c r="AC19" i="17"/>
  <c r="AD19" i="17" s="1"/>
  <c r="AC20" i="17"/>
  <c r="AD20" i="17" s="1"/>
  <c r="AC21" i="17"/>
  <c r="AD21" i="17" s="1"/>
  <c r="AC22" i="17"/>
  <c r="AD22" i="17" s="1"/>
  <c r="AC23" i="17"/>
  <c r="AD23" i="17" s="1"/>
  <c r="AC24" i="17"/>
  <c r="AD24" i="17" s="1"/>
  <c r="AC25" i="17"/>
  <c r="AD25" i="17" s="1"/>
  <c r="AC26" i="17"/>
  <c r="AD26" i="17" s="1"/>
  <c r="AC27" i="17"/>
  <c r="AD27" i="17" s="1"/>
  <c r="AC28" i="17"/>
  <c r="AD28" i="17" s="1"/>
  <c r="AC29" i="17"/>
  <c r="AD29" i="17" s="1"/>
  <c r="AC30" i="17"/>
  <c r="AD30" i="17" s="1"/>
  <c r="AC31" i="17"/>
  <c r="AD31" i="17" s="1"/>
  <c r="AC32" i="17"/>
  <c r="AD32" i="17" s="1"/>
  <c r="AC33" i="17"/>
  <c r="AD33" i="17" s="1"/>
  <c r="AC34" i="17"/>
  <c r="AD34" i="17" s="1"/>
  <c r="AC35" i="17"/>
  <c r="AD35" i="17" s="1"/>
  <c r="AC36" i="17"/>
  <c r="AD36" i="17" s="1"/>
  <c r="AC37" i="17"/>
  <c r="AD37" i="17" s="1"/>
  <c r="AC38" i="17"/>
  <c r="AD38" i="17" s="1"/>
  <c r="AC39" i="17"/>
  <c r="AD39" i="17" s="1"/>
  <c r="AC40" i="17"/>
  <c r="AD40" i="17" s="1"/>
  <c r="AC41" i="17"/>
  <c r="AD41" i="17" s="1"/>
  <c r="AC42" i="17"/>
  <c r="AD42" i="17" s="1"/>
  <c r="AC43" i="17"/>
  <c r="AD43" i="17" s="1"/>
  <c r="AC44" i="17"/>
  <c r="AD44" i="17" s="1"/>
  <c r="AC45" i="17"/>
  <c r="AD45" i="17" s="1"/>
  <c r="AC46" i="17"/>
  <c r="AD46" i="17" s="1"/>
  <c r="AC47" i="17"/>
  <c r="AD47" i="17" s="1"/>
  <c r="AC48" i="17"/>
  <c r="AD48" i="17" s="1"/>
  <c r="AC49" i="17"/>
  <c r="AD49" i="17" s="1"/>
  <c r="AC8" i="17"/>
  <c r="AD8" i="17" s="1"/>
  <c r="H6" i="11"/>
  <c r="X9" i="17"/>
  <c r="Y9" i="17" s="1"/>
  <c r="X10" i="17"/>
  <c r="Y10" i="17" s="1"/>
  <c r="X11" i="17"/>
  <c r="Y11" i="17" s="1"/>
  <c r="X12" i="17"/>
  <c r="Y12" i="17" s="1"/>
  <c r="X13" i="17"/>
  <c r="Y13" i="17" s="1"/>
  <c r="X14" i="17"/>
  <c r="Y14" i="17" s="1"/>
  <c r="X15" i="17"/>
  <c r="Y15" i="17" s="1"/>
  <c r="X16" i="17"/>
  <c r="Y16" i="17" s="1"/>
  <c r="X17" i="17"/>
  <c r="Y17" i="17" s="1"/>
  <c r="X18" i="17"/>
  <c r="Y18" i="17" s="1"/>
  <c r="X19" i="17"/>
  <c r="Y19" i="17" s="1"/>
  <c r="X20" i="17"/>
  <c r="Y20" i="17" s="1"/>
  <c r="X21" i="17"/>
  <c r="Y21" i="17" s="1"/>
  <c r="X22" i="17"/>
  <c r="Y22" i="17" s="1"/>
  <c r="X23" i="17"/>
  <c r="Y23" i="17" s="1"/>
  <c r="X24" i="17"/>
  <c r="Y24" i="17" s="1"/>
  <c r="X25" i="17"/>
  <c r="Y25" i="17" s="1"/>
  <c r="X26" i="17"/>
  <c r="Y26" i="17" s="1"/>
  <c r="X27" i="17"/>
  <c r="Y27" i="17" s="1"/>
  <c r="X28" i="17"/>
  <c r="Y28" i="17" s="1"/>
  <c r="X29" i="17"/>
  <c r="Y29" i="17" s="1"/>
  <c r="X30" i="17"/>
  <c r="Y30" i="17" s="1"/>
  <c r="X31" i="17"/>
  <c r="Y31" i="17" s="1"/>
  <c r="X32" i="17"/>
  <c r="Y32" i="17" s="1"/>
  <c r="X33" i="17"/>
  <c r="Y33" i="17" s="1"/>
  <c r="X34" i="17"/>
  <c r="Y34" i="17" s="1"/>
  <c r="X35" i="17"/>
  <c r="Y35" i="17" s="1"/>
  <c r="X36" i="17"/>
  <c r="Y36" i="17" s="1"/>
  <c r="X37" i="17"/>
  <c r="Y37" i="17" s="1"/>
  <c r="X38" i="17"/>
  <c r="Y38" i="17" s="1"/>
  <c r="X39" i="17"/>
  <c r="Y39" i="17" s="1"/>
  <c r="X40" i="17"/>
  <c r="Y40" i="17" s="1"/>
  <c r="X41" i="17"/>
  <c r="Y41" i="17" s="1"/>
  <c r="X42" i="17"/>
  <c r="Y42" i="17" s="1"/>
  <c r="X43" i="17"/>
  <c r="Y43" i="17" s="1"/>
  <c r="X44" i="17"/>
  <c r="Y44" i="17" s="1"/>
  <c r="X45" i="17"/>
  <c r="Y45" i="17" s="1"/>
  <c r="X46" i="17"/>
  <c r="Y46" i="17" s="1"/>
  <c r="X47" i="17"/>
  <c r="Y47" i="17" s="1"/>
  <c r="X48" i="17"/>
  <c r="Y48" i="17" s="1"/>
  <c r="X49" i="17"/>
  <c r="Y49" i="17" s="1"/>
  <c r="X8" i="17"/>
  <c r="Y8" i="17" s="1"/>
  <c r="G6" i="1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T34" i="17" s="1"/>
  <c r="S35" i="17"/>
  <c r="T35" i="17" s="1"/>
  <c r="S36" i="17"/>
  <c r="T36" i="17" s="1"/>
  <c r="S37" i="17"/>
  <c r="T37" i="17" s="1"/>
  <c r="S38" i="17"/>
  <c r="T38" i="17" s="1"/>
  <c r="S39" i="17"/>
  <c r="T39" i="17" s="1"/>
  <c r="S40" i="17"/>
  <c r="T40" i="17" s="1"/>
  <c r="S41" i="17"/>
  <c r="T41" i="17" s="1"/>
  <c r="S42" i="17"/>
  <c r="T42" i="17" s="1"/>
  <c r="S43" i="17"/>
  <c r="T43" i="17" s="1"/>
  <c r="S44" i="17"/>
  <c r="T44" i="17" s="1"/>
  <c r="S45" i="17"/>
  <c r="T45" i="17" s="1"/>
  <c r="S46" i="17"/>
  <c r="T46" i="17" s="1"/>
  <c r="S47" i="17"/>
  <c r="T47" i="17" s="1"/>
  <c r="S48" i="17"/>
  <c r="T48" i="17" s="1"/>
  <c r="S49" i="17"/>
  <c r="T49" i="17" s="1"/>
  <c r="S8" i="17"/>
  <c r="T8" i="17" s="1"/>
  <c r="F6" i="11"/>
  <c r="N9" i="17"/>
  <c r="O9" i="17" s="1"/>
  <c r="N10" i="17"/>
  <c r="O10" i="17" s="1"/>
  <c r="N11" i="17"/>
  <c r="O11" i="17" s="1"/>
  <c r="N12" i="17"/>
  <c r="O12" i="17" s="1"/>
  <c r="N13" i="17"/>
  <c r="O13" i="17" s="1"/>
  <c r="N14" i="17"/>
  <c r="O14" i="17" s="1"/>
  <c r="N15" i="17"/>
  <c r="O15" i="17" s="1"/>
  <c r="N16" i="17"/>
  <c r="O16" i="17" s="1"/>
  <c r="N17" i="17"/>
  <c r="O17" i="17" s="1"/>
  <c r="N18" i="17"/>
  <c r="O18" i="17" s="1"/>
  <c r="N19" i="17"/>
  <c r="O19" i="17" s="1"/>
  <c r="N20" i="17"/>
  <c r="O20" i="17" s="1"/>
  <c r="N21" i="17"/>
  <c r="O21" i="17" s="1"/>
  <c r="N22" i="17"/>
  <c r="O22" i="17" s="1"/>
  <c r="N23" i="17"/>
  <c r="O23" i="17" s="1"/>
  <c r="N24" i="17"/>
  <c r="O24" i="17" s="1"/>
  <c r="N25" i="17"/>
  <c r="O25" i="17" s="1"/>
  <c r="N26" i="17"/>
  <c r="O26" i="17" s="1"/>
  <c r="N27" i="17"/>
  <c r="O27" i="17" s="1"/>
  <c r="N28" i="17"/>
  <c r="O28" i="17" s="1"/>
  <c r="N29" i="17"/>
  <c r="O29" i="17" s="1"/>
  <c r="N30" i="17"/>
  <c r="O30" i="17" s="1"/>
  <c r="N31" i="17"/>
  <c r="O31" i="17" s="1"/>
  <c r="N32" i="17"/>
  <c r="O32" i="17" s="1"/>
  <c r="N33" i="17"/>
  <c r="O33" i="17" s="1"/>
  <c r="N34" i="17"/>
  <c r="O34" i="17" s="1"/>
  <c r="N35" i="17"/>
  <c r="O35" i="17" s="1"/>
  <c r="N36" i="17"/>
  <c r="O36" i="17" s="1"/>
  <c r="N37" i="17"/>
  <c r="O37" i="17" s="1"/>
  <c r="N38" i="17"/>
  <c r="O38" i="17" s="1"/>
  <c r="N39" i="17"/>
  <c r="O39" i="17" s="1"/>
  <c r="N40" i="17"/>
  <c r="O40" i="17" s="1"/>
  <c r="N41" i="17"/>
  <c r="O41" i="17" s="1"/>
  <c r="N42" i="17"/>
  <c r="O42" i="17" s="1"/>
  <c r="N43" i="17"/>
  <c r="O43" i="17" s="1"/>
  <c r="N44" i="17"/>
  <c r="O44" i="17" s="1"/>
  <c r="N45" i="17"/>
  <c r="O45" i="17" s="1"/>
  <c r="N46" i="17"/>
  <c r="O46" i="17" s="1"/>
  <c r="N47" i="17"/>
  <c r="O47" i="17" s="1"/>
  <c r="N48" i="17"/>
  <c r="O48" i="17" s="1"/>
  <c r="N49" i="17"/>
  <c r="O49" i="17" s="1"/>
  <c r="N8" i="17"/>
  <c r="O8" i="17" s="1"/>
  <c r="E6" i="11"/>
  <c r="I9" i="17"/>
  <c r="J9" i="17" s="1"/>
  <c r="I10" i="17"/>
  <c r="J10" i="17" s="1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J16" i="17" s="1"/>
  <c r="I17" i="17"/>
  <c r="J17" i="17" s="1"/>
  <c r="I18" i="17"/>
  <c r="J18" i="17" s="1"/>
  <c r="I19" i="17"/>
  <c r="J19" i="17" s="1"/>
  <c r="I20" i="17"/>
  <c r="J20" i="17" s="1"/>
  <c r="I21" i="17"/>
  <c r="J21" i="17" s="1"/>
  <c r="I22" i="17"/>
  <c r="J22" i="17" s="1"/>
  <c r="I23" i="17"/>
  <c r="J23" i="17" s="1"/>
  <c r="I24" i="17"/>
  <c r="J24" i="17" s="1"/>
  <c r="I25" i="17"/>
  <c r="J25" i="17" s="1"/>
  <c r="I26" i="17"/>
  <c r="J26" i="17" s="1"/>
  <c r="I27" i="17"/>
  <c r="J27" i="17" s="1"/>
  <c r="I28" i="17"/>
  <c r="J28" i="17" s="1"/>
  <c r="I29" i="17"/>
  <c r="J29" i="17" s="1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 s="1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J43" i="17" s="1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8" i="17"/>
  <c r="J8" i="17" s="1"/>
  <c r="D6" i="11"/>
  <c r="D9" i="17"/>
  <c r="E9" i="17" s="1"/>
  <c r="D10" i="17"/>
  <c r="E10" i="17" s="1"/>
  <c r="D11" i="17"/>
  <c r="E11" i="17" s="1"/>
  <c r="D12" i="17"/>
  <c r="E12" i="17" s="1"/>
  <c r="D14" i="17"/>
  <c r="E14" i="17" s="1"/>
  <c r="D15" i="17"/>
  <c r="E15" i="17" s="1"/>
  <c r="D16" i="17"/>
  <c r="E16" i="17" s="1"/>
  <c r="D17" i="17"/>
  <c r="E17" i="17" s="1"/>
  <c r="D18" i="17"/>
  <c r="E18" i="17" s="1"/>
  <c r="D19" i="17"/>
  <c r="E19" i="17" s="1"/>
  <c r="D20" i="17"/>
  <c r="E20" i="17" s="1"/>
  <c r="D21" i="17"/>
  <c r="E21" i="17" s="1"/>
  <c r="D22" i="17"/>
  <c r="E22" i="17" s="1"/>
  <c r="D23" i="17"/>
  <c r="E23" i="17" s="1"/>
  <c r="D24" i="17"/>
  <c r="E24" i="17" s="1"/>
  <c r="D25" i="17"/>
  <c r="E25" i="17" s="1"/>
  <c r="D26" i="17"/>
  <c r="E26" i="17" s="1"/>
  <c r="D27" i="17"/>
  <c r="E27" i="17" s="1"/>
  <c r="D28" i="17"/>
  <c r="E28" i="17" s="1"/>
  <c r="D29" i="17"/>
  <c r="E29" i="17" s="1"/>
  <c r="D30" i="17"/>
  <c r="E30" i="17" s="1"/>
  <c r="D31" i="17"/>
  <c r="E31" i="17" s="1"/>
  <c r="D32" i="17"/>
  <c r="E32" i="17" s="1"/>
  <c r="D33" i="17"/>
  <c r="E33" i="17" s="1"/>
  <c r="D34" i="17"/>
  <c r="E34" i="17" s="1"/>
  <c r="D35" i="17"/>
  <c r="E35" i="17" s="1"/>
  <c r="D36" i="17"/>
  <c r="E36" i="17" s="1"/>
  <c r="D37" i="17"/>
  <c r="E37" i="17" s="1"/>
  <c r="D38" i="17"/>
  <c r="E38" i="17" s="1"/>
  <c r="D39" i="17"/>
  <c r="E39" i="17" s="1"/>
  <c r="D40" i="17"/>
  <c r="E40" i="17" s="1"/>
  <c r="D41" i="17"/>
  <c r="E41" i="17" s="1"/>
  <c r="D42" i="17"/>
  <c r="E42" i="17" s="1"/>
  <c r="D43" i="17"/>
  <c r="E43" i="17" s="1"/>
  <c r="D44" i="17"/>
  <c r="E44" i="17" s="1"/>
  <c r="D45" i="17"/>
  <c r="E45" i="17" s="1"/>
  <c r="D46" i="17"/>
  <c r="E46" i="17" s="1"/>
  <c r="D47" i="17"/>
  <c r="E47" i="17" s="1"/>
  <c r="D48" i="17"/>
  <c r="E48" i="17" s="1"/>
  <c r="D49" i="17"/>
  <c r="E49" i="17" s="1"/>
  <c r="C6" i="11"/>
  <c r="AJ47" i="17" l="1"/>
  <c r="AE44" i="17"/>
  <c r="AE48" i="17"/>
  <c r="AE40" i="17"/>
  <c r="AJ43" i="17"/>
  <c r="AE32" i="17"/>
  <c r="AE20" i="17"/>
  <c r="AE12" i="17"/>
  <c r="AJ35" i="17"/>
  <c r="AJ27" i="17"/>
  <c r="AJ19" i="17"/>
  <c r="AJ15" i="17"/>
  <c r="AE46" i="17"/>
  <c r="AE30" i="17"/>
  <c r="AJ42" i="17"/>
  <c r="AJ26" i="17"/>
  <c r="AE47" i="17"/>
  <c r="AE43" i="17"/>
  <c r="AE39" i="17"/>
  <c r="AE35" i="17"/>
  <c r="AE31" i="17"/>
  <c r="AE27" i="17"/>
  <c r="AE23" i="17"/>
  <c r="AE19" i="17"/>
  <c r="AE15" i="17"/>
  <c r="AE11" i="17"/>
  <c r="AE42" i="17"/>
  <c r="AE26" i="17"/>
  <c r="AE10" i="17"/>
  <c r="AJ38" i="17"/>
  <c r="AJ22" i="17"/>
  <c r="AE36" i="17"/>
  <c r="AE24" i="17"/>
  <c r="AE16" i="17"/>
  <c r="AJ39" i="17"/>
  <c r="AJ31" i="17"/>
  <c r="AJ23" i="17"/>
  <c r="AJ11" i="17"/>
  <c r="AE14" i="17"/>
  <c r="AJ49" i="17"/>
  <c r="AJ45" i="17"/>
  <c r="AJ41" i="17"/>
  <c r="AJ37" i="17"/>
  <c r="AJ33" i="17"/>
  <c r="AJ29" i="17"/>
  <c r="AJ25" i="17"/>
  <c r="AJ21" i="17"/>
  <c r="AJ17" i="17"/>
  <c r="AJ13" i="17"/>
  <c r="AJ9" i="17"/>
  <c r="AE38" i="17"/>
  <c r="AE22" i="17"/>
  <c r="AJ8" i="17"/>
  <c r="AJ34" i="17"/>
  <c r="AJ18" i="17"/>
  <c r="AE28" i="17"/>
  <c r="AE49" i="17"/>
  <c r="AE45" i="17"/>
  <c r="AE41" i="17"/>
  <c r="AE37" i="17"/>
  <c r="AE33" i="17"/>
  <c r="AE29" i="17"/>
  <c r="AE25" i="17"/>
  <c r="AE21" i="17"/>
  <c r="AE17" i="17"/>
  <c r="AE13" i="17"/>
  <c r="AE9" i="17"/>
  <c r="AJ48" i="17"/>
  <c r="AJ44" i="17"/>
  <c r="AJ40" i="17"/>
  <c r="AJ36" i="17"/>
  <c r="AJ32" i="17"/>
  <c r="AJ28" i="17"/>
  <c r="AJ24" i="17"/>
  <c r="AJ20" i="17"/>
  <c r="AJ16" i="17"/>
  <c r="AJ12" i="17"/>
  <c r="AE8" i="17"/>
  <c r="AE34" i="17"/>
  <c r="AE18" i="17"/>
  <c r="AJ46" i="17"/>
  <c r="AJ30" i="17"/>
  <c r="AJ14" i="17"/>
  <c r="AJ10" i="17"/>
  <c r="Z8" i="17"/>
  <c r="Z44" i="17"/>
  <c r="Z38" i="17"/>
  <c r="Z32" i="17"/>
  <c r="Z20" i="17"/>
  <c r="Z14" i="17"/>
  <c r="Z49" i="17"/>
  <c r="Z43" i="17"/>
  <c r="Z37" i="17"/>
  <c r="Z31" i="17"/>
  <c r="Z25" i="17"/>
  <c r="Z19" i="17"/>
  <c r="Z13" i="17"/>
  <c r="Z48" i="17"/>
  <c r="Z42" i="17"/>
  <c r="Z36" i="17"/>
  <c r="Z30" i="17"/>
  <c r="Z24" i="17"/>
  <c r="Z18" i="17"/>
  <c r="Z12" i="17"/>
  <c r="Z47" i="17"/>
  <c r="Z29" i="17"/>
  <c r="Z17" i="17"/>
  <c r="Z46" i="17"/>
  <c r="Z40" i="17"/>
  <c r="Z34" i="17"/>
  <c r="Z28" i="17"/>
  <c r="Z22" i="17"/>
  <c r="Z16" i="17"/>
  <c r="Z10" i="17"/>
  <c r="Z26" i="17"/>
  <c r="Z41" i="17"/>
  <c r="Z35" i="17"/>
  <c r="Z23" i="17"/>
  <c r="Z11" i="17"/>
  <c r="Z45" i="17"/>
  <c r="Z39" i="17"/>
  <c r="Z33" i="17"/>
  <c r="Z27" i="17"/>
  <c r="Z21" i="17"/>
  <c r="Z15" i="17"/>
  <c r="Z9" i="17"/>
  <c r="P49" i="17"/>
  <c r="P43" i="17"/>
  <c r="U8" i="17"/>
  <c r="U44" i="17"/>
  <c r="U32" i="17"/>
  <c r="U14" i="17"/>
  <c r="U49" i="17"/>
  <c r="U43" i="17"/>
  <c r="U37" i="17"/>
  <c r="U31" i="17"/>
  <c r="U25" i="17"/>
  <c r="U19" i="17"/>
  <c r="U13" i="17"/>
  <c r="U48" i="17"/>
  <c r="U42" i="17"/>
  <c r="U36" i="17"/>
  <c r="U30" i="17"/>
  <c r="U24" i="17"/>
  <c r="U18" i="17"/>
  <c r="U12" i="17"/>
  <c r="U26" i="17"/>
  <c r="U41" i="17"/>
  <c r="U29" i="17"/>
  <c r="U17" i="17"/>
  <c r="U46" i="17"/>
  <c r="U34" i="17"/>
  <c r="U28" i="17"/>
  <c r="U22" i="17"/>
  <c r="U16" i="17"/>
  <c r="U10" i="17"/>
  <c r="U38" i="17"/>
  <c r="U20" i="17"/>
  <c r="U47" i="17"/>
  <c r="U35" i="17"/>
  <c r="U23" i="17"/>
  <c r="U11" i="17"/>
  <c r="U40" i="17"/>
  <c r="U45" i="17"/>
  <c r="U39" i="17"/>
  <c r="U33" i="17"/>
  <c r="U27" i="17"/>
  <c r="U21" i="17"/>
  <c r="U15" i="17"/>
  <c r="U9" i="17"/>
  <c r="P25" i="17"/>
  <c r="P36" i="17"/>
  <c r="P18" i="17"/>
  <c r="P12" i="17"/>
  <c r="P47" i="17"/>
  <c r="P41" i="17"/>
  <c r="P35" i="17"/>
  <c r="P29" i="17"/>
  <c r="P23" i="17"/>
  <c r="P17" i="17"/>
  <c r="P11" i="17"/>
  <c r="P37" i="17"/>
  <c r="P19" i="17"/>
  <c r="P48" i="17"/>
  <c r="P30" i="17"/>
  <c r="P40" i="17"/>
  <c r="P34" i="17"/>
  <c r="P22" i="17"/>
  <c r="P10" i="17"/>
  <c r="P45" i="17"/>
  <c r="P39" i="17"/>
  <c r="P33" i="17"/>
  <c r="P27" i="17"/>
  <c r="P21" i="17"/>
  <c r="P15" i="17"/>
  <c r="P9" i="17"/>
  <c r="P31" i="17"/>
  <c r="P13" i="17"/>
  <c r="P42" i="17"/>
  <c r="P24" i="17"/>
  <c r="P46" i="17"/>
  <c r="P28" i="17"/>
  <c r="P16" i="17"/>
  <c r="F48" i="17"/>
  <c r="F42" i="17"/>
  <c r="F36" i="17"/>
  <c r="P8" i="17"/>
  <c r="P44" i="17"/>
  <c r="P38" i="17"/>
  <c r="P32" i="17"/>
  <c r="P26" i="17"/>
  <c r="P20" i="17"/>
  <c r="P14" i="17"/>
  <c r="F18" i="17"/>
  <c r="F34" i="17"/>
  <c r="F16" i="17"/>
  <c r="F45" i="17"/>
  <c r="F33" i="17"/>
  <c r="F15" i="17"/>
  <c r="F9" i="17"/>
  <c r="F30" i="17"/>
  <c r="F41" i="17"/>
  <c r="F40" i="17"/>
  <c r="F22" i="17"/>
  <c r="F39" i="17"/>
  <c r="F27" i="17"/>
  <c r="F21" i="17"/>
  <c r="F24" i="17"/>
  <c r="F12" i="17"/>
  <c r="F47" i="17"/>
  <c r="F46" i="17"/>
  <c r="F28" i="17"/>
  <c r="F11" i="17"/>
  <c r="F49" i="17"/>
  <c r="F43" i="17"/>
  <c r="F37" i="17"/>
  <c r="F31" i="17"/>
  <c r="F25" i="17"/>
  <c r="F19" i="17"/>
  <c r="F14" i="17"/>
  <c r="F8" i="17"/>
  <c r="F13" i="17"/>
  <c r="F38" i="17"/>
  <c r="F26" i="17"/>
  <c r="F20" i="17"/>
  <c r="F35" i="17"/>
  <c r="F23" i="17"/>
  <c r="F17" i="17"/>
  <c r="F10" i="17"/>
  <c r="F44" i="17"/>
  <c r="F32" i="17"/>
  <c r="F29" i="17"/>
  <c r="K48" i="17"/>
  <c r="K42" i="17"/>
  <c r="K36" i="17"/>
  <c r="K8" i="17"/>
  <c r="K44" i="17"/>
  <c r="K38" i="17"/>
  <c r="K32" i="17"/>
  <c r="K26" i="17"/>
  <c r="K20" i="17"/>
  <c r="K14" i="17"/>
  <c r="K49" i="17"/>
  <c r="K43" i="17"/>
  <c r="K37" i="17"/>
  <c r="K31" i="17"/>
  <c r="K25" i="17"/>
  <c r="K19" i="17"/>
  <c r="K13" i="17"/>
  <c r="K12" i="17"/>
  <c r="K30" i="17"/>
  <c r="K24" i="17"/>
  <c r="K18" i="17"/>
  <c r="K47" i="17"/>
  <c r="K41" i="17"/>
  <c r="K35" i="17"/>
  <c r="K29" i="17"/>
  <c r="K23" i="17"/>
  <c r="K17" i="17"/>
  <c r="K11" i="17"/>
  <c r="K10" i="17"/>
  <c r="K46" i="17"/>
  <c r="K40" i="17"/>
  <c r="K34" i="17"/>
  <c r="K28" i="17"/>
  <c r="K22" i="17"/>
  <c r="K16" i="17"/>
  <c r="K45" i="17"/>
  <c r="K39" i="17"/>
  <c r="K33" i="17"/>
  <c r="K27" i="17"/>
  <c r="K21" i="17"/>
  <c r="K15" i="17"/>
  <c r="K9" i="17"/>
  <c r="N10" i="16"/>
  <c r="N15" i="16" s="1"/>
  <c r="N14" i="16" l="1"/>
  <c r="N13" i="16"/>
  <c r="N18" i="16"/>
  <c r="N17" i="16"/>
  <c r="N16" i="16"/>
  <c r="J18" i="16"/>
  <c r="M10" i="16"/>
  <c r="M14" i="16" s="1"/>
  <c r="L10" i="16"/>
  <c r="L14" i="16" s="1"/>
  <c r="K10" i="16"/>
  <c r="K14" i="16" s="1"/>
  <c r="J10" i="16"/>
  <c r="J14" i="16" s="1"/>
  <c r="I10" i="16"/>
  <c r="I14" i="16" s="1"/>
  <c r="H10" i="16"/>
  <c r="H14" i="16" s="1"/>
  <c r="G10" i="16"/>
  <c r="G14" i="16" s="1"/>
  <c r="F10" i="16"/>
  <c r="F14" i="16" s="1"/>
  <c r="E10" i="16"/>
  <c r="E14" i="16" s="1"/>
  <c r="D10" i="16"/>
  <c r="D14" i="16" s="1"/>
  <c r="C10" i="16"/>
  <c r="C14" i="16" s="1"/>
  <c r="F17" i="16" l="1"/>
  <c r="G13" i="16"/>
  <c r="J13" i="16"/>
  <c r="E17" i="16"/>
  <c r="K17" i="16"/>
  <c r="F13" i="16"/>
  <c r="M18" i="16"/>
  <c r="D18" i="16"/>
  <c r="D17" i="16"/>
  <c r="G18" i="16"/>
  <c r="L13" i="16"/>
  <c r="M17" i="16"/>
  <c r="C13" i="16"/>
  <c r="E13" i="16"/>
  <c r="F18" i="16"/>
  <c r="G17" i="16"/>
  <c r="K13" i="16"/>
  <c r="L18" i="16"/>
  <c r="D13" i="16"/>
  <c r="E18" i="16"/>
  <c r="I13" i="16"/>
  <c r="K18" i="16"/>
  <c r="M13" i="16"/>
  <c r="I18" i="16"/>
  <c r="L17" i="16"/>
  <c r="C16" i="16"/>
  <c r="D16" i="16"/>
  <c r="E16" i="16"/>
  <c r="F16" i="16"/>
  <c r="G16" i="16"/>
  <c r="H16" i="16"/>
  <c r="I16" i="16"/>
  <c r="J16" i="16"/>
  <c r="K16" i="16"/>
  <c r="L16" i="16"/>
  <c r="M16" i="16"/>
  <c r="H13" i="16"/>
  <c r="D15" i="16"/>
  <c r="E15" i="16"/>
  <c r="F15" i="16"/>
  <c r="G15" i="16"/>
  <c r="H15" i="16"/>
  <c r="I15" i="16"/>
  <c r="J15" i="16"/>
  <c r="K15" i="16"/>
  <c r="L15" i="16"/>
  <c r="M15" i="16"/>
  <c r="C18" i="16"/>
  <c r="H18" i="16"/>
  <c r="C17" i="16"/>
  <c r="H17" i="16"/>
  <c r="I17" i="16"/>
  <c r="J17" i="16"/>
  <c r="C15" i="16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U37" i="13"/>
  <c r="K6" i="15" l="1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5" i="15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5" i="14"/>
  <c r="M33" i="14" l="1"/>
  <c r="G36" i="14"/>
  <c r="M27" i="14"/>
  <c r="G30" i="14"/>
  <c r="M34" i="14"/>
  <c r="M15" i="14"/>
  <c r="M21" i="14"/>
  <c r="M9" i="14"/>
  <c r="M36" i="14"/>
  <c r="M30" i="14"/>
  <c r="M24" i="14"/>
  <c r="M18" i="14"/>
  <c r="M12" i="14"/>
  <c r="M6" i="14"/>
  <c r="M35" i="14"/>
  <c r="M29" i="14"/>
  <c r="M23" i="14"/>
  <c r="M17" i="14"/>
  <c r="M11" i="14"/>
  <c r="M28" i="14"/>
  <c r="M22" i="14"/>
  <c r="M16" i="14"/>
  <c r="M7" i="14"/>
  <c r="G27" i="14"/>
  <c r="G31" i="14"/>
  <c r="G25" i="14"/>
  <c r="G19" i="14"/>
  <c r="G13" i="14"/>
  <c r="G7" i="14"/>
  <c r="M32" i="14"/>
  <c r="M26" i="14"/>
  <c r="M20" i="14"/>
  <c r="M14" i="14"/>
  <c r="M8" i="14"/>
  <c r="G18" i="14"/>
  <c r="M25" i="14"/>
  <c r="G6" i="14"/>
  <c r="M31" i="14"/>
  <c r="G23" i="14"/>
  <c r="G11" i="14"/>
  <c r="M5" i="14"/>
  <c r="G10" i="14"/>
  <c r="G12" i="14"/>
  <c r="M13" i="14"/>
  <c r="G35" i="14"/>
  <c r="G28" i="14"/>
  <c r="G22" i="14"/>
  <c r="G16" i="14"/>
  <c r="M10" i="14"/>
  <c r="G24" i="14"/>
  <c r="M19" i="14"/>
  <c r="G29" i="14"/>
  <c r="G17" i="14"/>
  <c r="G34" i="14"/>
  <c r="G32" i="14"/>
  <c r="G26" i="14"/>
  <c r="G20" i="14"/>
  <c r="G14" i="14"/>
  <c r="G8" i="14"/>
  <c r="G33" i="14"/>
  <c r="G9" i="14"/>
  <c r="G21" i="14"/>
  <c r="G15" i="14"/>
  <c r="G5" i="14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5" i="13"/>
  <c r="N36" i="13"/>
  <c r="K36" i="13"/>
  <c r="E36" i="13"/>
  <c r="N35" i="13"/>
  <c r="K35" i="13"/>
  <c r="E35" i="13"/>
  <c r="N34" i="13"/>
  <c r="K34" i="13"/>
  <c r="E34" i="13"/>
  <c r="N33" i="13"/>
  <c r="K33" i="13"/>
  <c r="E33" i="13"/>
  <c r="N32" i="13"/>
  <c r="K32" i="13"/>
  <c r="E32" i="13"/>
  <c r="N31" i="13"/>
  <c r="K31" i="13"/>
  <c r="E31" i="13"/>
  <c r="N30" i="13"/>
  <c r="K30" i="13"/>
  <c r="E30" i="13"/>
  <c r="N29" i="13"/>
  <c r="K29" i="13"/>
  <c r="E29" i="13"/>
  <c r="N28" i="13"/>
  <c r="K28" i="13"/>
  <c r="E28" i="13"/>
  <c r="N27" i="13"/>
  <c r="K27" i="13"/>
  <c r="E27" i="13"/>
  <c r="N26" i="13"/>
  <c r="K26" i="13"/>
  <c r="E26" i="13"/>
  <c r="N25" i="13"/>
  <c r="K25" i="13"/>
  <c r="E25" i="13"/>
  <c r="N24" i="13"/>
  <c r="K24" i="13"/>
  <c r="E24" i="13"/>
  <c r="N23" i="13"/>
  <c r="K23" i="13"/>
  <c r="E23" i="13"/>
  <c r="N22" i="13"/>
  <c r="K22" i="13"/>
  <c r="E22" i="13"/>
  <c r="N21" i="13"/>
  <c r="K21" i="13"/>
  <c r="E21" i="13"/>
  <c r="N20" i="13"/>
  <c r="K20" i="13"/>
  <c r="E20" i="13"/>
  <c r="N19" i="13"/>
  <c r="K19" i="13"/>
  <c r="E19" i="13"/>
  <c r="N18" i="13"/>
  <c r="K18" i="13"/>
  <c r="E18" i="13"/>
  <c r="N17" i="13"/>
  <c r="K17" i="13"/>
  <c r="E17" i="13"/>
  <c r="N16" i="13"/>
  <c r="K16" i="13"/>
  <c r="E16" i="13"/>
  <c r="N15" i="13"/>
  <c r="K15" i="13"/>
  <c r="E15" i="13"/>
  <c r="N14" i="13"/>
  <c r="K14" i="13"/>
  <c r="E14" i="13"/>
  <c r="N13" i="13"/>
  <c r="K13" i="13"/>
  <c r="E13" i="13"/>
  <c r="N12" i="13"/>
  <c r="K12" i="13"/>
  <c r="E12" i="13"/>
  <c r="N11" i="13"/>
  <c r="K11" i="13"/>
  <c r="E11" i="13"/>
  <c r="N10" i="13"/>
  <c r="K10" i="13"/>
  <c r="E10" i="13"/>
  <c r="N9" i="13"/>
  <c r="K9" i="13"/>
  <c r="E9" i="13"/>
  <c r="N8" i="13"/>
  <c r="K8" i="13"/>
  <c r="E8" i="13"/>
  <c r="N7" i="13"/>
  <c r="K7" i="13"/>
  <c r="E7" i="13"/>
  <c r="N6" i="13"/>
  <c r="K6" i="13"/>
  <c r="E6" i="13"/>
  <c r="N5" i="13"/>
  <c r="K5" i="13"/>
  <c r="E5" i="13"/>
  <c r="G21" i="13" l="1"/>
  <c r="M5" i="13"/>
  <c r="M7" i="13"/>
  <c r="O5" i="13"/>
  <c r="G7" i="13"/>
  <c r="G6" i="13"/>
  <c r="G13" i="13"/>
  <c r="G17" i="13"/>
  <c r="G23" i="13"/>
  <c r="G27" i="13"/>
  <c r="G29" i="13"/>
  <c r="G33" i="13"/>
  <c r="G35" i="13"/>
  <c r="G11" i="13"/>
  <c r="G12" i="13"/>
  <c r="G18" i="13"/>
  <c r="G24" i="13"/>
  <c r="G30" i="13"/>
  <c r="G9" i="13"/>
  <c r="G10" i="13"/>
  <c r="G16" i="13"/>
  <c r="G26" i="13"/>
  <c r="O6" i="13"/>
  <c r="G31" i="13"/>
  <c r="G36" i="13"/>
  <c r="G15" i="13"/>
  <c r="G19" i="13"/>
  <c r="G25" i="13"/>
  <c r="G8" i="13"/>
  <c r="G14" i="13"/>
  <c r="G20" i="13"/>
  <c r="G22" i="13"/>
  <c r="G28" i="13"/>
  <c r="G34" i="13"/>
  <c r="G32" i="13"/>
  <c r="O34" i="13"/>
  <c r="G5" i="13"/>
  <c r="M15" i="13"/>
  <c r="M25" i="13"/>
  <c r="M33" i="13"/>
  <c r="M11" i="13"/>
  <c r="M19" i="13"/>
  <c r="M27" i="13"/>
  <c r="M35" i="13"/>
  <c r="O7" i="13"/>
  <c r="O11" i="13"/>
  <c r="O15" i="13"/>
  <c r="O17" i="13"/>
  <c r="O21" i="13"/>
  <c r="O29" i="13"/>
  <c r="M23" i="13"/>
  <c r="O9" i="13"/>
  <c r="O13" i="13"/>
  <c r="O19" i="13"/>
  <c r="O23" i="13"/>
  <c r="O25" i="13"/>
  <c r="O27" i="13"/>
  <c r="O31" i="13"/>
  <c r="O33" i="13"/>
  <c r="O35" i="13"/>
  <c r="M13" i="13"/>
  <c r="M21" i="13"/>
  <c r="M29" i="13"/>
  <c r="M6" i="13"/>
  <c r="M8" i="13"/>
  <c r="M10" i="13"/>
  <c r="M12" i="13"/>
  <c r="M14" i="13"/>
  <c r="M16" i="13"/>
  <c r="M18" i="13"/>
  <c r="M20" i="13"/>
  <c r="M22" i="13"/>
  <c r="M24" i="13"/>
  <c r="M26" i="13"/>
  <c r="M28" i="13"/>
  <c r="M30" i="13"/>
  <c r="M32" i="13"/>
  <c r="M34" i="13"/>
  <c r="M36" i="13"/>
  <c r="M9" i="13"/>
  <c r="M17" i="13"/>
  <c r="M31" i="13"/>
  <c r="O8" i="13"/>
  <c r="O10" i="13"/>
  <c r="O12" i="13"/>
  <c r="O14" i="13"/>
  <c r="O16" i="13"/>
  <c r="O18" i="13"/>
  <c r="O20" i="13"/>
  <c r="O22" i="13"/>
  <c r="O24" i="13"/>
  <c r="O26" i="13"/>
  <c r="O28" i="13"/>
  <c r="O30" i="13"/>
  <c r="O32" i="13"/>
  <c r="O36" i="13"/>
  <c r="J28" i="3"/>
  <c r="F28" i="3"/>
  <c r="I7" i="11" l="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6" i="11"/>
  <c r="I47" i="11"/>
  <c r="I48" i="11"/>
  <c r="I49" i="11"/>
  <c r="I52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6" i="11"/>
  <c r="H47" i="11"/>
  <c r="H48" i="11"/>
  <c r="H49" i="11"/>
  <c r="H52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6" i="11"/>
  <c r="G47" i="11"/>
  <c r="G48" i="11"/>
  <c r="G49" i="11"/>
  <c r="G52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6" i="11"/>
  <c r="F47" i="11"/>
  <c r="F48" i="11"/>
  <c r="F49" i="11"/>
  <c r="F52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6" i="11"/>
  <c r="E47" i="11"/>
  <c r="E48" i="11"/>
  <c r="E49" i="11"/>
  <c r="E52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6" i="11"/>
  <c r="D47" i="11"/>
  <c r="D48" i="11"/>
  <c r="D49" i="11"/>
  <c r="D52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2" i="11"/>
  <c r="C45" i="11" l="1"/>
  <c r="K48" i="11"/>
  <c r="K41" i="11"/>
  <c r="K35" i="11"/>
  <c r="K29" i="11"/>
  <c r="K23" i="11"/>
  <c r="K17" i="11"/>
  <c r="K11" i="11"/>
  <c r="K49" i="11"/>
  <c r="K42" i="11"/>
  <c r="K36" i="11"/>
  <c r="K30" i="11"/>
  <c r="K24" i="11"/>
  <c r="K18" i="11"/>
  <c r="K12" i="11"/>
  <c r="K47" i="11"/>
  <c r="K40" i="11"/>
  <c r="K34" i="11"/>
  <c r="K28" i="11"/>
  <c r="K22" i="11"/>
  <c r="K16" i="11"/>
  <c r="K10" i="11"/>
  <c r="K46" i="11"/>
  <c r="K39" i="11"/>
  <c r="K33" i="11"/>
  <c r="K27" i="11"/>
  <c r="K21" i="11"/>
  <c r="K15" i="11"/>
  <c r="K9" i="11"/>
  <c r="K6" i="11"/>
  <c r="K44" i="11"/>
  <c r="K38" i="11"/>
  <c r="K32" i="11"/>
  <c r="K26" i="11"/>
  <c r="K20" i="11"/>
  <c r="K14" i="11"/>
  <c r="K8" i="11"/>
  <c r="K52" i="11"/>
  <c r="K43" i="11"/>
  <c r="K37" i="11"/>
  <c r="K31" i="11"/>
  <c r="K25" i="11"/>
  <c r="K19" i="11"/>
  <c r="K13" i="11"/>
  <c r="K7" i="11"/>
  <c r="J52" i="11"/>
  <c r="J42" i="11"/>
  <c r="J36" i="11"/>
  <c r="J30" i="11"/>
  <c r="J24" i="11"/>
  <c r="J18" i="11"/>
  <c r="J12" i="11"/>
  <c r="J41" i="11"/>
  <c r="J35" i="11"/>
  <c r="J29" i="11"/>
  <c r="J23" i="11"/>
  <c r="J17" i="11"/>
  <c r="J11" i="11"/>
  <c r="J28" i="11"/>
  <c r="J10" i="11"/>
  <c r="J39" i="11"/>
  <c r="J33" i="11"/>
  <c r="J27" i="11"/>
  <c r="J21" i="11"/>
  <c r="J15" i="11"/>
  <c r="J9" i="11"/>
  <c r="J34" i="11"/>
  <c r="J16" i="11"/>
  <c r="J6" i="11"/>
  <c r="J44" i="11"/>
  <c r="J38" i="11"/>
  <c r="J32" i="11"/>
  <c r="J26" i="11"/>
  <c r="J20" i="11"/>
  <c r="J14" i="11"/>
  <c r="J8" i="11"/>
  <c r="J40" i="11"/>
  <c r="J22" i="11"/>
  <c r="J43" i="11"/>
  <c r="J37" i="11"/>
  <c r="J31" i="11"/>
  <c r="J25" i="11"/>
  <c r="J19" i="11"/>
  <c r="J13" i="11"/>
  <c r="J7" i="11"/>
  <c r="J48" i="11"/>
  <c r="J46" i="11"/>
  <c r="J49" i="11"/>
  <c r="J47" i="11"/>
  <c r="E50" i="11"/>
  <c r="H50" i="11"/>
  <c r="E45" i="11"/>
  <c r="I45" i="11"/>
  <c r="H45" i="11"/>
  <c r="C50" i="11"/>
  <c r="F50" i="11"/>
  <c r="G45" i="11"/>
  <c r="I50" i="11"/>
  <c r="D50" i="11"/>
  <c r="G50" i="11"/>
  <c r="F45" i="11"/>
  <c r="D45" i="11"/>
  <c r="K45" i="11" l="1"/>
  <c r="K50" i="11"/>
  <c r="C53" i="11"/>
  <c r="E53" i="11"/>
  <c r="E51" i="11"/>
  <c r="I51" i="11"/>
  <c r="J50" i="11"/>
  <c r="J45" i="11"/>
  <c r="D51" i="11"/>
  <c r="G53" i="11"/>
  <c r="G51" i="11"/>
  <c r="D53" i="11"/>
  <c r="H53" i="11"/>
  <c r="H51" i="11"/>
  <c r="F53" i="11"/>
  <c r="F51" i="11"/>
  <c r="I53" i="11"/>
  <c r="C51" i="11"/>
  <c r="K51" i="11" l="1"/>
  <c r="K53" i="11"/>
  <c r="J53" i="11"/>
  <c r="J51" i="11"/>
  <c r="AA6" i="9" l="1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5" i="9"/>
  <c r="Z4" i="6"/>
  <c r="Z4" i="8"/>
  <c r="Z4" i="7"/>
  <c r="Z4" i="9"/>
  <c r="V4" i="9"/>
  <c r="R4" i="9"/>
  <c r="N4" i="9"/>
  <c r="J4" i="9"/>
  <c r="F4" i="9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5" i="8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5" i="7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5" i="6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5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6" i="5"/>
  <c r="C5" i="5"/>
  <c r="C4" i="5"/>
  <c r="Z4" i="5" s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5" i="4"/>
  <c r="W6" i="4" l="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5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6" i="4"/>
  <c r="O7" i="4"/>
  <c r="O8" i="4"/>
  <c r="O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5" i="4"/>
  <c r="Z4" i="4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5" i="3"/>
  <c r="S46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" i="3"/>
</calcChain>
</file>

<file path=xl/sharedStrings.xml><?xml version="1.0" encoding="utf-8"?>
<sst xmlns="http://schemas.openxmlformats.org/spreadsheetml/2006/main" count="1353" uniqueCount="216">
  <si>
    <t>2011/12</t>
  </si>
  <si>
    <t>2012/13</t>
  </si>
  <si>
    <t>2013/14</t>
  </si>
  <si>
    <t>2014/15</t>
  </si>
  <si>
    <t>2015/16</t>
  </si>
  <si>
    <t>2016/17</t>
  </si>
  <si>
    <t>2017/18</t>
  </si>
  <si>
    <t>West Midlands</t>
  </si>
  <si>
    <t>Avon and Somerset</t>
  </si>
  <si>
    <t>Bedfordshire</t>
  </si>
  <si>
    <t>British Transport Police</t>
  </si>
  <si>
    <t>Cambridgeshire</t>
  </si>
  <si>
    <t>Cheshire</t>
  </si>
  <si>
    <t>Cleveland</t>
  </si>
  <si>
    <t>Cumbria</t>
  </si>
  <si>
    <t>Derbyshire</t>
  </si>
  <si>
    <t>Devon and Cornwall</t>
  </si>
  <si>
    <t>Dorset</t>
  </si>
  <si>
    <t>Durham</t>
  </si>
  <si>
    <t>Dyfed-Powys</t>
  </si>
  <si>
    <t>Essex</t>
  </si>
  <si>
    <t>Gloucestershire</t>
  </si>
  <si>
    <t>Greater Manchester</t>
  </si>
  <si>
    <t>Gwent</t>
  </si>
  <si>
    <t>Hampshire</t>
  </si>
  <si>
    <t>Hertfordshire</t>
  </si>
  <si>
    <t>Humberside</t>
  </si>
  <si>
    <t>Kent</t>
  </si>
  <si>
    <t>Lancashire</t>
  </si>
  <si>
    <t>Leicestershire</t>
  </si>
  <si>
    <t>Lincolnshire</t>
  </si>
  <si>
    <t>London, City of</t>
  </si>
  <si>
    <t>Merseyside</t>
  </si>
  <si>
    <t>Metropolitan Police</t>
  </si>
  <si>
    <t>Norfolk</t>
  </si>
  <si>
    <t>North Wales</t>
  </si>
  <si>
    <t>North Yorkshire</t>
  </si>
  <si>
    <t>Northamptonshire</t>
  </si>
  <si>
    <t>Northumbria</t>
  </si>
  <si>
    <t>Nottinghamshire</t>
  </si>
  <si>
    <t>South Wales</t>
  </si>
  <si>
    <t>South Yorkshire</t>
  </si>
  <si>
    <t>Staffordshire</t>
  </si>
  <si>
    <t>Suffolk</t>
  </si>
  <si>
    <t>Surrey</t>
  </si>
  <si>
    <t>Sussex</t>
  </si>
  <si>
    <t>Thames Valley</t>
  </si>
  <si>
    <t>Warwickshire</t>
  </si>
  <si>
    <t>West Mercia</t>
  </si>
  <si>
    <t>West Yorkshire</t>
  </si>
  <si>
    <t>Wiltshire</t>
  </si>
  <si>
    <t>Police Force Area</t>
  </si>
  <si>
    <t>England</t>
  </si>
  <si>
    <t>Wales</t>
  </si>
  <si>
    <t>England and Wales Total</t>
  </si>
  <si>
    <t xml:space="preserve">E &amp; W 43 Forces Total </t>
  </si>
  <si>
    <t>Devon &amp; Cornwall</t>
  </si>
  <si>
    <t>Race</t>
  </si>
  <si>
    <t>Number of Offences</t>
  </si>
  <si>
    <t>Religion</t>
  </si>
  <si>
    <t>Sexual Orientation</t>
  </si>
  <si>
    <t>Disabilty</t>
  </si>
  <si>
    <t>Transgender</t>
  </si>
  <si>
    <t>Disability</t>
  </si>
  <si>
    <t>Total Offences</t>
  </si>
  <si>
    <t>Column1</t>
  </si>
  <si>
    <t>N/A</t>
  </si>
  <si>
    <t>% change 2016/17  to 2017/18</t>
  </si>
  <si>
    <t>% change 2015/16  to 2017/18</t>
  </si>
  <si>
    <t>Rank of Rate out of 42</t>
  </si>
  <si>
    <t>Rank  of Rate out of 42</t>
  </si>
  <si>
    <t xml:space="preserve">Rank of Rate </t>
  </si>
  <si>
    <t>Select Hate Crime Strand</t>
  </si>
  <si>
    <r>
      <rPr>
        <b/>
        <sz val="8"/>
        <color theme="1"/>
        <rFont val="Open Sans"/>
        <family val="2"/>
      </rPr>
      <t xml:space="preserve">Source: </t>
    </r>
    <r>
      <rPr>
        <i/>
        <sz val="8"/>
        <color theme="10"/>
        <rFont val="Open Sans"/>
        <family val="2"/>
      </rPr>
      <t xml:space="preserve">Home Office, Hate Crime Open Data </t>
    </r>
  </si>
  <si>
    <t>Notes:</t>
  </si>
  <si>
    <t>Sources:</t>
  </si>
  <si>
    <t>Rate per 100,000 population</t>
  </si>
  <si>
    <t>ONS: Mid-year population Estimates 2017</t>
  </si>
  <si>
    <t>ONS: Mid-year population Estimates 2011</t>
  </si>
  <si>
    <r>
      <rPr>
        <sz val="8"/>
        <color theme="1"/>
        <rFont val="Open Sans"/>
        <family val="2"/>
      </rPr>
      <t>Home Office</t>
    </r>
    <r>
      <rPr>
        <sz val="8"/>
        <color theme="10"/>
        <rFont val="Open Sans"/>
        <family val="2"/>
      </rPr>
      <t>, Hate Crime Open Data</t>
    </r>
  </si>
  <si>
    <r>
      <rPr>
        <sz val="8"/>
        <color theme="1"/>
        <rFont val="Open Sans"/>
        <family val="2"/>
      </rPr>
      <t>ONS</t>
    </r>
    <r>
      <rPr>
        <sz val="8"/>
        <color theme="10"/>
        <rFont val="Open Sans"/>
        <family val="2"/>
      </rPr>
      <t>, Local Authority District to Community Safety Partnerships to Police Force Areas (December 2016) Lookup in England and Wales</t>
    </r>
  </si>
  <si>
    <t>ONS: Mid-year population Estimates 2012</t>
  </si>
  <si>
    <t>ONS: Mid-year population Estimates 2013</t>
  </si>
  <si>
    <t>ONS: Mid-year population Estimates 2014</t>
  </si>
  <si>
    <t>ONS: Mid-year population Estimates 2015</t>
  </si>
  <si>
    <t>ONS: Mid-year population Estimates 2016</t>
  </si>
  <si>
    <t>Count</t>
  </si>
  <si>
    <t>Month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</si>
  <si>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</si>
  <si>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</si>
  <si>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</si>
  <si>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</si>
  <si>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</si>
  <si>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</si>
  <si>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</si>
  <si>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</si>
  <si>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</si>
  <si>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</si>
  <si>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</si>
  <si>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</si>
  <si>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</si>
  <si>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</si>
  <si>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</si>
  <si>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</si>
  <si>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</si>
  <si>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</si>
  <si>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</si>
  <si>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</si>
  <si>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</si>
  <si>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</si>
  <si>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</si>
  <si>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</si>
  <si>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</si>
  <si>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</si>
  <si>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</si>
  <si>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</si>
  <si>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</si>
  <si>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</si>
  <si>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</si>
  <si>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</si>
  <si>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Count of offences</t>
  </si>
  <si>
    <t>Rate per 10,000 population</t>
  </si>
  <si>
    <t>Rank of Count out of 32</t>
  </si>
  <si>
    <t>Rank of Rate out of 32</t>
  </si>
  <si>
    <t>Count of Offences</t>
  </si>
  <si>
    <t xml:space="preserve">London Borough </t>
  </si>
  <si>
    <t>% change in count 2016/17 to 2017/18</t>
  </si>
  <si>
    <t>Rates per 10,000 population</t>
  </si>
  <si>
    <t>Rank of % change out of 32</t>
  </si>
  <si>
    <t>Borough Name</t>
  </si>
  <si>
    <t>Rate per 1,000 population</t>
  </si>
  <si>
    <t>Rank of count out of 32</t>
  </si>
  <si>
    <t>Rank of rate out of 32</t>
  </si>
  <si>
    <t>Rank of count out of 30</t>
  </si>
  <si>
    <t>Rank of count out of 31</t>
  </si>
  <si>
    <t>% Change on previous month</t>
  </si>
  <si>
    <r>
      <t>Population Estimate 2017</t>
    </r>
    <r>
      <rPr>
        <vertAlign val="superscript"/>
        <sz val="10"/>
        <color theme="1"/>
        <rFont val="Open Sans"/>
        <family val="2"/>
      </rPr>
      <t>1</t>
    </r>
  </si>
  <si>
    <t>Note:</t>
  </si>
  <si>
    <r>
      <t>Home Office:</t>
    </r>
    <r>
      <rPr>
        <i/>
        <sz val="8"/>
        <color theme="1"/>
        <rFont val="Open Sans"/>
        <family val="2"/>
      </rPr>
      <t xml:space="preserve"> Hate Crime, England and Wales, 2017 to 2018</t>
    </r>
    <r>
      <rPr>
        <sz val="8"/>
        <color theme="1"/>
        <rFont val="Open Sans"/>
        <family val="2"/>
      </rPr>
      <t xml:space="preserve">: data tables, Figure 2.2  </t>
    </r>
  </si>
  <si>
    <t xml:space="preserve">Borough </t>
  </si>
  <si>
    <t>Rate per 1,000 Muslim residents</t>
  </si>
  <si>
    <t>Rate per 1,000 Jewish Residents</t>
  </si>
  <si>
    <r>
      <rPr>
        <b/>
        <sz val="8"/>
        <color theme="10"/>
        <rFont val="Open Sans"/>
        <family val="2"/>
      </rPr>
      <t>London Data Store</t>
    </r>
    <r>
      <rPr>
        <sz val="8"/>
        <color theme="10"/>
        <rFont val="Open Sans"/>
        <family val="2"/>
      </rPr>
      <t>:</t>
    </r>
    <r>
      <rPr>
        <sz val="8"/>
        <color theme="1"/>
        <rFont val="Open Sans"/>
        <family val="2"/>
      </rPr>
      <t xml:space="preserve"> Annual Population Survey, various years </t>
    </r>
  </si>
  <si>
    <t>B2: RACIALLY AND RELIGOUSLY AGGRAVATED OFFENCES BY LONDON BOROUGH</t>
  </si>
  <si>
    <t>Category</t>
  </si>
  <si>
    <t>Extreme Violence</t>
  </si>
  <si>
    <t>Assault</t>
  </si>
  <si>
    <t>Damage and Desecration</t>
  </si>
  <si>
    <t>Threats</t>
  </si>
  <si>
    <t>Abusive Behaviour</t>
  </si>
  <si>
    <t>Literature</t>
  </si>
  <si>
    <t>Total</t>
  </si>
  <si>
    <t>Percentage</t>
  </si>
  <si>
    <r>
      <rPr>
        <sz val="8"/>
        <color theme="1"/>
        <rFont val="Open Sans"/>
        <family val="2"/>
      </rPr>
      <t>MPS</t>
    </r>
    <r>
      <rPr>
        <sz val="8"/>
        <color theme="10"/>
        <rFont val="Open Sans"/>
        <family val="2"/>
      </rPr>
      <t xml:space="preserve">, </t>
    </r>
    <r>
      <rPr>
        <i/>
        <sz val="8"/>
        <color theme="10"/>
        <rFont val="Open Sans"/>
        <family val="2"/>
      </rPr>
      <t>Hate Crime or Special Crime Dashboard</t>
    </r>
    <r>
      <rPr>
        <sz val="8"/>
        <color theme="1"/>
        <rFont val="Open Sans"/>
        <family val="2"/>
      </rPr>
      <t xml:space="preserve"> Accessed 13 December 2018</t>
    </r>
  </si>
  <si>
    <r>
      <rPr>
        <sz val="8"/>
        <color theme="1"/>
        <rFont val="Open Sans"/>
        <family val="2"/>
      </rPr>
      <t>MPS,</t>
    </r>
    <r>
      <rPr>
        <sz val="8"/>
        <color theme="10"/>
        <rFont val="Open Sans"/>
        <family val="2"/>
      </rPr>
      <t xml:space="preserve"> </t>
    </r>
    <r>
      <rPr>
        <i/>
        <sz val="8"/>
        <color theme="10"/>
        <rFont val="Open Sans"/>
        <family val="2"/>
      </rPr>
      <t>Hate Crime or Special Crime Dashboard</t>
    </r>
    <r>
      <rPr>
        <sz val="8"/>
        <color theme="10"/>
        <rFont val="Open Sans"/>
        <family val="2"/>
      </rPr>
      <t xml:space="preserve"> </t>
    </r>
    <r>
      <rPr>
        <sz val="8"/>
        <color theme="1"/>
        <rFont val="Open Sans"/>
        <family val="2"/>
      </rPr>
      <t>Accessed 31 December 2018</t>
    </r>
  </si>
  <si>
    <r>
      <rPr>
        <sz val="8"/>
        <color theme="1"/>
        <rFont val="Open Sans"/>
        <family val="2"/>
      </rPr>
      <t>MPS,</t>
    </r>
    <r>
      <rPr>
        <sz val="8"/>
        <color theme="10"/>
        <rFont val="Open Sans"/>
        <family val="2"/>
      </rPr>
      <t xml:space="preserve"> </t>
    </r>
    <r>
      <rPr>
        <i/>
        <sz val="8"/>
        <color theme="10"/>
        <rFont val="Open Sans"/>
        <family val="2"/>
      </rPr>
      <t xml:space="preserve">Hate Crime or Special Crime Dashboard </t>
    </r>
    <r>
      <rPr>
        <sz val="8"/>
        <color theme="1"/>
        <rFont val="Open Sans"/>
        <family val="2"/>
      </rPr>
      <t>Accessed 31 December 2018</t>
    </r>
  </si>
  <si>
    <r>
      <rPr>
        <b/>
        <sz val="8"/>
        <color theme="1"/>
        <rFont val="Open Sans"/>
        <family val="2"/>
      </rPr>
      <t xml:space="preserve">Source: </t>
    </r>
    <r>
      <rPr>
        <sz val="8"/>
        <color theme="1"/>
        <rFont val="Open Sans"/>
        <family val="2"/>
      </rPr>
      <t>Community Security Trust</t>
    </r>
    <r>
      <rPr>
        <sz val="8"/>
        <color theme="10"/>
        <rFont val="Open Sans"/>
        <family val="2"/>
      </rPr>
      <t>, Anti-Semitic Incidents Report 2018</t>
    </r>
  </si>
  <si>
    <r>
      <rPr>
        <sz val="8"/>
        <color theme="1"/>
        <rFont val="Open Sans"/>
        <family val="2"/>
      </rPr>
      <t>London Data Store</t>
    </r>
    <r>
      <rPr>
        <sz val="8"/>
        <color theme="10"/>
        <rFont val="Open Sans"/>
        <family val="2"/>
      </rPr>
      <t>: Population by Religion, Borough</t>
    </r>
    <r>
      <rPr>
        <sz val="8"/>
        <color theme="1"/>
        <rFont val="Open Sans"/>
        <family val="2"/>
      </rPr>
      <t xml:space="preserve">, various years </t>
    </r>
  </si>
  <si>
    <r>
      <t>A1: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2011/12</t>
    </r>
  </si>
  <si>
    <r>
      <t xml:space="preserve"> 2011 Population estimate</t>
    </r>
    <r>
      <rPr>
        <vertAlign val="superscript"/>
        <sz val="10"/>
        <color theme="1"/>
        <rFont val="Open Sans"/>
        <family val="2"/>
      </rPr>
      <t>b</t>
    </r>
  </si>
  <si>
    <r>
      <t>Transgender</t>
    </r>
    <r>
      <rPr>
        <vertAlign val="superscript"/>
        <sz val="10"/>
        <color theme="1"/>
        <rFont val="Open Sans"/>
        <family val="2"/>
      </rPr>
      <t>c</t>
    </r>
  </si>
  <si>
    <r>
      <t>England and Wales Total</t>
    </r>
    <r>
      <rPr>
        <b/>
        <vertAlign val="superscript"/>
        <sz val="10"/>
        <color theme="1"/>
        <rFont val="Open Sans"/>
        <family val="2"/>
      </rPr>
      <t>d</t>
    </r>
  </si>
  <si>
    <t>a) City of London and Metropolitan population and offence figures have been merged. British Transport police figures have been excluded.</t>
  </si>
  <si>
    <t>b) Population figure estimates have been rounded to the nearest 100 and as a result the total for individual Police force areas may not tally with the England and Wales Total.</t>
  </si>
  <si>
    <t>c) Due to a number of Police force areas reporting no Transgender hate crime offences a rank out of 42 is not possible.</t>
  </si>
  <si>
    <t>d) The England and Wales total includes figures from the British Transport police.</t>
  </si>
  <si>
    <r>
      <t>A2: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2012/13</t>
    </r>
  </si>
  <si>
    <r>
      <t xml:space="preserve"> 2012 Population estimate</t>
    </r>
    <r>
      <rPr>
        <vertAlign val="superscript"/>
        <sz val="10"/>
        <color theme="1"/>
        <rFont val="Open Sans"/>
        <family val="2"/>
      </rPr>
      <t>b</t>
    </r>
  </si>
  <si>
    <r>
      <t>A3: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2013/14</t>
    </r>
  </si>
  <si>
    <r>
      <t xml:space="preserve"> 2013 Population estimate</t>
    </r>
    <r>
      <rPr>
        <vertAlign val="superscript"/>
        <sz val="10"/>
        <color theme="1"/>
        <rFont val="Open Sans"/>
        <family val="2"/>
      </rPr>
      <t>b</t>
    </r>
  </si>
  <si>
    <r>
      <t>A4: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 PER 100,000 POPULATION IN 2014/15</t>
    </r>
  </si>
  <si>
    <r>
      <t xml:space="preserve"> 2014 Population estimate</t>
    </r>
    <r>
      <rPr>
        <vertAlign val="superscript"/>
        <sz val="10"/>
        <color theme="1"/>
        <rFont val="Open Sans"/>
        <family val="2"/>
      </rPr>
      <t>b</t>
    </r>
  </si>
  <si>
    <r>
      <t>A5: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2015/16</t>
    </r>
  </si>
  <si>
    <r>
      <t xml:space="preserve"> 2015 Population estimate</t>
    </r>
    <r>
      <rPr>
        <vertAlign val="superscript"/>
        <sz val="10"/>
        <color theme="1"/>
        <rFont val="Open Sans"/>
        <family val="2"/>
      </rPr>
      <t>b</t>
    </r>
  </si>
  <si>
    <r>
      <t>A6: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2016/17</t>
    </r>
  </si>
  <si>
    <r>
      <t xml:space="preserve"> 2016 Population estimate</t>
    </r>
    <r>
      <rPr>
        <vertAlign val="superscript"/>
        <sz val="10"/>
        <color theme="1"/>
        <rFont val="Open Sans"/>
        <family val="2"/>
      </rPr>
      <t>b</t>
    </r>
  </si>
  <si>
    <r>
      <t>England and Wales Total</t>
    </r>
    <r>
      <rPr>
        <b/>
        <vertAlign val="superscript"/>
        <sz val="10"/>
        <color theme="1"/>
        <rFont val="Open Sans"/>
        <family val="2"/>
      </rPr>
      <t>c</t>
    </r>
  </si>
  <si>
    <t>c) The England and Wales total includes figures from the British Transport police.</t>
  </si>
  <si>
    <r>
      <t xml:space="preserve"> 2017 Population estimate</t>
    </r>
    <r>
      <rPr>
        <vertAlign val="superscript"/>
        <sz val="10"/>
        <color theme="1"/>
        <rFont val="Open Sans"/>
        <family val="2"/>
      </rPr>
      <t>b</t>
    </r>
  </si>
  <si>
    <t>a) Population figure estimates have been rounded to the nearest 100</t>
  </si>
  <si>
    <r>
      <t>Population Estimate 2016</t>
    </r>
    <r>
      <rPr>
        <vertAlign val="superscript"/>
        <sz val="10"/>
        <color theme="1"/>
        <rFont val="Open Sans"/>
        <family val="2"/>
      </rPr>
      <t>a</t>
    </r>
  </si>
  <si>
    <t>b) Population figure estimates have been rounded to the nearest 100</t>
  </si>
  <si>
    <r>
      <t>Muslim Population 2016</t>
    </r>
    <r>
      <rPr>
        <vertAlign val="superscript"/>
        <sz val="10"/>
        <color theme="1"/>
        <rFont val="Open Sans"/>
        <family val="2"/>
      </rPr>
      <t>b</t>
    </r>
  </si>
  <si>
    <r>
      <t>Muslim Population 2017</t>
    </r>
    <r>
      <rPr>
        <vertAlign val="superscript"/>
        <sz val="10"/>
        <color theme="1"/>
        <rFont val="Open Sans"/>
        <family val="2"/>
      </rPr>
      <t>b</t>
    </r>
  </si>
  <si>
    <r>
      <t>Jewish Population 2016</t>
    </r>
    <r>
      <rPr>
        <vertAlign val="superscript"/>
        <sz val="10"/>
        <color theme="1"/>
        <rFont val="Open Sans"/>
        <family val="2"/>
      </rPr>
      <t>a</t>
    </r>
  </si>
  <si>
    <r>
      <t>Jewish Population 2017</t>
    </r>
    <r>
      <rPr>
        <vertAlign val="superscript"/>
        <sz val="10"/>
        <color theme="1"/>
        <rFont val="Open Sans"/>
        <family val="2"/>
      </rPr>
      <t>a</t>
    </r>
  </si>
  <si>
    <r>
      <rPr>
        <b/>
        <sz val="8"/>
        <color theme="1"/>
        <rFont val="Open Sans"/>
        <family val="2"/>
      </rPr>
      <t xml:space="preserve">Notes: </t>
    </r>
    <r>
      <rPr>
        <sz val="8"/>
        <color theme="1"/>
        <rFont val="Open Sans"/>
        <family val="2"/>
      </rPr>
      <t>Total Offence figures for 2011/12 are not available</t>
    </r>
  </si>
  <si>
    <r>
      <t>POLICE RECORDED HATE CRIME FIGURES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FOR ALL POLICE FORCE AREAS</t>
    </r>
  </si>
  <si>
    <t>England &amp; Wales, 2011/12 to 2017/18</t>
  </si>
  <si>
    <t>England and Wales, 2011/12 to 2017/18</t>
  </si>
  <si>
    <r>
      <t>2011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</si>
  <si>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2012 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</si>
  <si>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2013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</si>
  <si>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2014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</si>
  <si>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2015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</si>
  <si>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2016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</si>
  <si>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2017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</si>
  <si>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Rank of Rate out of 42</t>
    </r>
    <r>
      <rPr>
        <vertAlign val="superscript"/>
        <sz val="10"/>
        <color theme="1"/>
        <rFont val="Open Sans"/>
        <family val="2"/>
      </rPr>
      <t>c</t>
    </r>
  </si>
  <si>
    <t>ONS: Mid-year population Estimates various years</t>
  </si>
  <si>
    <r>
      <rPr>
        <b/>
        <sz val="8"/>
        <color theme="1"/>
        <rFont val="Open Sans"/>
        <family val="2"/>
      </rPr>
      <t>Notes:</t>
    </r>
    <r>
      <rPr>
        <sz val="8"/>
        <color theme="1"/>
        <rFont val="Open Sans"/>
        <family val="2"/>
      </rPr>
      <t xml:space="preserve"> Total Offence figures for 2011/12 are not available</t>
    </r>
  </si>
  <si>
    <r>
      <t>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</t>
    </r>
  </si>
  <si>
    <t>c) Due to a number of Police force areas reporting no Transgender hate crime offences in some years a rank out of 42 is not possible.</t>
  </si>
  <si>
    <t xml:space="preserve">Source: </t>
  </si>
  <si>
    <t>a) Increases in Police recorded hate crime figures are partly attributable to better recording methods used by the Police. These figures therefore are not suitable for observing long-term trends and should therefore be treated with caution when doing so  but do allow for a comparison between different geographical areas.</t>
  </si>
  <si>
    <t>Increases in Police recorded hate crime figures are partly attributable to better recording methods used by the Police. These figures therefore are not suitable for observing long-term trends and should be treated with caution but do allow  for a comparison between different geographical areas.</t>
  </si>
  <si>
    <r>
      <t>A1: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2017/18</t>
    </r>
  </si>
  <si>
    <r>
      <t>ISLAMOPHOBIC OFFENCES</t>
    </r>
    <r>
      <rPr>
        <b/>
        <vertAlign val="superscript"/>
        <sz val="14"/>
        <color theme="0"/>
        <rFont val="Open Sans"/>
        <family val="2"/>
      </rPr>
      <t xml:space="preserve">a </t>
    </r>
    <r>
      <rPr>
        <b/>
        <sz val="14"/>
        <color theme="0"/>
        <rFont val="Open Sans"/>
        <family val="2"/>
      </rPr>
      <t>BY LONDON BOROUGH</t>
    </r>
  </si>
  <si>
    <t>ANNUAL ANTISEMITIC INCIDENT FIGURES BY TYPE  OF OFFENCE</t>
  </si>
  <si>
    <t>N/A: Not Available due to data being suppressed as the survey sample was small</t>
  </si>
  <si>
    <t>(-) The percentage change is not calculable. percentage changes regarding the Transgender strand should be treated with caution given the small numbers involved for many Police Force Areas.</t>
  </si>
  <si>
    <t>ANTI-SEMITIC OFFENCES BY LONDON BOROUGH</t>
  </si>
  <si>
    <t>MONTHLY COUNT OF RACIALLY AND RELIGOUSLY AGGRAVATED OFFENCES IN ENLAND &amp; WALES</t>
  </si>
  <si>
    <t>April 2014 to March 2018</t>
  </si>
  <si>
    <t>b) Population figure estimates have been rounded to the nearest 100 and as a result the total for individual Police force areas may not tally with the England and Wales total.</t>
  </si>
  <si>
    <t>a) Islamophobic offences and rates should be viewied with caution as a large proportion of victims of Islamophobia are not actually Muslim or their religion was 'unknown'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</si>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</sst>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\+0%;[Red]\-0%"/>
    <numFmt numFmtId="167" formatCode="&quot; &quot;#,##0.00&quot; &quot;;&quot;-&quot;#,##0.00&quot; &quot;;&quot; -&quot;00&quot; &quot;;&quot; &quot;@&quot; &quot;"/>
    <numFmt numFmtId="168" formatCode="\+0%;[Red]\-0%;0%"/>
  </numFmts>
  <fonts count="25"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9"/>
      <color theme="1"/>
      <name val="Open Sans"/>
      <family val="2"/>
    </font>
    <font>
      <sz val="10"/>
      <color theme="0"/>
      <name val="Open Sans"/>
      <family val="2"/>
    </font>
    <font>
      <b/>
      <sz val="12"/>
      <color theme="0"/>
      <name val="Open Sans"/>
      <family val="2"/>
    </font>
    <font>
      <b/>
      <vertAlign val="superscript"/>
      <sz val="10"/>
      <color theme="1"/>
      <name val="Open Sans"/>
      <family val="2"/>
    </font>
    <font>
      <vertAlign val="superscript"/>
      <sz val="10"/>
      <color theme="1"/>
      <name val="Open Sans"/>
      <family val="2"/>
    </font>
    <font>
      <b/>
      <sz val="9"/>
      <color rgb="FF000000"/>
      <name val="Open Sans"/>
      <family val="2"/>
    </font>
    <font>
      <b/>
      <sz val="8"/>
      <color theme="1"/>
      <name val="Open Sans"/>
      <family val="2"/>
    </font>
    <font>
      <b/>
      <sz val="10"/>
      <color rgb="FF000000"/>
      <name val="Open Sans"/>
      <family val="2"/>
    </font>
    <font>
      <sz val="8"/>
      <color theme="1"/>
      <name val="Open Sans"/>
      <family val="2"/>
    </font>
    <font>
      <u/>
      <sz val="10"/>
      <color theme="10"/>
      <name val="Open Sans"/>
      <family val="2"/>
    </font>
    <font>
      <i/>
      <sz val="8"/>
      <color theme="10"/>
      <name val="Open Sans"/>
      <family val="2"/>
    </font>
    <font>
      <sz val="8"/>
      <color theme="10"/>
      <name val="Open Sans"/>
      <family val="2"/>
    </font>
    <font>
      <i/>
      <sz val="8"/>
      <color theme="1"/>
      <name val="Open Sans"/>
      <family val="2"/>
    </font>
    <font>
      <b/>
      <sz val="8"/>
      <color theme="10"/>
      <name val="Open Sans"/>
      <family val="2"/>
    </font>
    <font>
      <sz val="10"/>
      <color theme="1"/>
      <name val="Open Sans"/>
      <family val="2"/>
    </font>
    <font>
      <sz val="9"/>
      <color theme="0"/>
      <name val="Open Sans"/>
      <family val="2"/>
    </font>
    <font>
      <i/>
      <sz val="10"/>
      <color theme="1"/>
      <name val="Open Sans"/>
      <family val="2"/>
    </font>
    <font>
      <b/>
      <sz val="14"/>
      <color theme="0"/>
      <name val="Open Sans"/>
      <family val="2"/>
    </font>
    <font>
      <b/>
      <vertAlign val="superscript"/>
      <sz val="14"/>
      <color theme="0"/>
      <name val="Open Sans"/>
      <family val="2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2"/>
      <color rgb="FF000000"/>
      <name val="Arial"/>
      <family val="2"/>
    </font>
    <font>
      <b/>
      <sz val="10"/>
      <color theme="0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23" fillId="0" borderId="0" applyNumberFormat="0" applyFont="0" applyBorder="0" applyProtection="0"/>
    <xf numFmtId="167" fontId="2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wrapText="1"/>
    </xf>
    <xf numFmtId="0" fontId="0" fillId="2" borderId="0" xfId="0" applyFill="1"/>
    <xf numFmtId="3" fontId="2" fillId="3" borderId="0" xfId="0" applyNumberFormat="1" applyFont="1" applyFill="1"/>
    <xf numFmtId="3" fontId="2" fillId="5" borderId="0" xfId="0" applyNumberFormat="1" applyFont="1" applyFill="1"/>
    <xf numFmtId="3" fontId="1" fillId="3" borderId="0" xfId="0" applyNumberFormat="1" applyFont="1" applyFill="1"/>
    <xf numFmtId="165" fontId="1" fillId="3" borderId="0" xfId="0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0" fontId="1" fillId="4" borderId="0" xfId="0" applyFont="1" applyFill="1" applyAlignment="1">
      <alignment horizontal="right" wrapText="1"/>
    </xf>
    <xf numFmtId="165" fontId="0" fillId="4" borderId="0" xfId="0" applyNumberFormat="1" applyFill="1"/>
    <xf numFmtId="3" fontId="9" fillId="3" borderId="0" xfId="0" applyNumberFormat="1" applyFont="1" applyFill="1" applyAlignment="1">
      <alignment horizontal="right"/>
    </xf>
    <xf numFmtId="3" fontId="9" fillId="3" borderId="0" xfId="0" applyNumberFormat="1" applyFont="1" applyFill="1"/>
    <xf numFmtId="3" fontId="7" fillId="3" borderId="0" xfId="0" applyNumberFormat="1" applyFont="1" applyFill="1" applyAlignment="1">
      <alignment horizontal="right"/>
    </xf>
    <xf numFmtId="0" fontId="10" fillId="0" borderId="0" xfId="0" applyFont="1"/>
    <xf numFmtId="0" fontId="13" fillId="0" borderId="0" xfId="1" applyFont="1"/>
    <xf numFmtId="0" fontId="8" fillId="0" borderId="0" xfId="0" applyFont="1"/>
    <xf numFmtId="17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3" fontId="0" fillId="6" borderId="0" xfId="0" applyNumberFormat="1" applyFill="1"/>
    <xf numFmtId="0" fontId="0" fillId="6" borderId="0" xfId="0" applyFill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6" borderId="0" xfId="0" applyNumberFormat="1" applyFill="1"/>
    <xf numFmtId="0" fontId="0" fillId="3" borderId="0" xfId="0" applyFill="1" applyAlignment="1">
      <alignment horizontal="right"/>
    </xf>
    <xf numFmtId="0" fontId="17" fillId="2" borderId="0" xfId="0" applyFont="1" applyFill="1"/>
    <xf numFmtId="0" fontId="16" fillId="4" borderId="0" xfId="0" applyFont="1" applyFill="1"/>
    <xf numFmtId="0" fontId="18" fillId="3" borderId="0" xfId="0" applyFont="1" applyFill="1"/>
    <xf numFmtId="0" fontId="16" fillId="3" borderId="0" xfId="0" applyFont="1" applyFill="1"/>
    <xf numFmtId="3" fontId="16" fillId="3" borderId="0" xfId="0" applyNumberFormat="1" applyFont="1" applyFill="1"/>
    <xf numFmtId="164" fontId="16" fillId="3" borderId="0" xfId="0" applyNumberFormat="1" applyFont="1" applyFill="1"/>
    <xf numFmtId="0" fontId="19" fillId="2" borderId="0" xfId="0" applyFont="1" applyFill="1"/>
    <xf numFmtId="0" fontId="21" fillId="2" borderId="0" xfId="0" applyFont="1" applyFill="1"/>
    <xf numFmtId="0" fontId="22" fillId="2" borderId="0" xfId="0" applyFont="1" applyFill="1"/>
    <xf numFmtId="1" fontId="1" fillId="3" borderId="0" xfId="0" applyNumberFormat="1" applyFont="1" applyFill="1"/>
    <xf numFmtId="9" fontId="16" fillId="3" borderId="0" xfId="0" applyNumberFormat="1" applyFont="1" applyFill="1"/>
    <xf numFmtId="1" fontId="0" fillId="3" borderId="0" xfId="0" applyNumberFormat="1" applyFill="1" applyAlignment="1">
      <alignment horizontal="right"/>
    </xf>
    <xf numFmtId="166" fontId="0" fillId="3" borderId="0" xfId="0" applyNumberFormat="1" applyFill="1"/>
    <xf numFmtId="1" fontId="1" fillId="3" borderId="0" xfId="0" applyNumberFormat="1" applyFont="1" applyFill="1" applyAlignment="1">
      <alignment horizontal="right"/>
    </xf>
    <xf numFmtId="0" fontId="10" fillId="7" borderId="0" xfId="0" applyFont="1" applyFill="1"/>
    <xf numFmtId="0" fontId="0" fillId="0" borderId="0" xfId="0" applyAlignment="1">
      <alignment wrapText="1"/>
    </xf>
    <xf numFmtId="0" fontId="19" fillId="2" borderId="0" xfId="0" applyFont="1" applyFill="1" applyAlignment="1">
      <alignment horizontal="left" wrapText="1"/>
    </xf>
    <xf numFmtId="168" fontId="0" fillId="3" borderId="0" xfId="0" applyNumberFormat="1" applyFill="1"/>
    <xf numFmtId="168" fontId="0" fillId="3" borderId="0" xfId="0" applyNumberFormat="1" applyFill="1" applyAlignment="1">
      <alignment horizontal="right"/>
    </xf>
    <xf numFmtId="168" fontId="1" fillId="3" borderId="0" xfId="0" applyNumberFormat="1" applyFont="1" applyFill="1"/>
    <xf numFmtId="0" fontId="10" fillId="0" borderId="0" xfId="0" applyFont="1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4" fillId="2" borderId="0" xfId="0" applyFont="1" applyFill="1" applyAlignment="1">
      <alignment horizontal="left" wrapText="1"/>
    </xf>
    <xf numFmtId="0" fontId="19" fillId="2" borderId="0" xfId="0" applyFont="1" applyFill="1" applyAlignment="1">
      <alignment horizontal="left" wrapText="1"/>
    </xf>
  </cellXfs>
  <cellStyles count="4">
    <cellStyle name="Comma 2 2" xfId="3" xr:uid="{EDC81BD6-1147-415E-8323-CF447E44DB40}"/>
    <cellStyle name="Hyperlink" xfId="1" builtinId="8"/>
    <cellStyle name="Normal" xfId="0" builtinId="0"/>
    <cellStyle name="Normal 6" xfId="2" xr:uid="{7999E02A-3253-43BA-B942-F00B67D5D833}"/>
  </cellStyles>
  <dxfs count="60">
    <dxf>
      <font>
        <color rgb="FF9C0006"/>
      </font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I48" totalsRowShown="0" headerRowDxfId="57" dataDxfId="56">
  <autoFilter ref="B3:I48" xr:uid="{00000000-0009-0000-0100-000001000000}"/>
  <tableColumns count="8">
    <tableColumn id="1" xr3:uid="{00000000-0010-0000-0000-000001000000}" name="Police Force Area"/>
    <tableColumn id="2" xr3:uid="{00000000-0010-0000-0000-000002000000}" name="2011/12" dataDxfId="55"/>
    <tableColumn id="3" xr3:uid="{00000000-0010-0000-0000-000003000000}" name="2012/13" dataDxfId="54"/>
    <tableColumn id="4" xr3:uid="{00000000-0010-0000-0000-000004000000}" name="2013/14" dataDxfId="53"/>
    <tableColumn id="5" xr3:uid="{00000000-0010-0000-0000-000005000000}" name="2014/15" dataDxfId="52"/>
    <tableColumn id="6" xr3:uid="{00000000-0010-0000-0000-000006000000}" name="2015/16" dataDxfId="51"/>
    <tableColumn id="7" xr3:uid="{00000000-0010-0000-0000-000007000000}" name="2016/17" dataDxfId="50"/>
    <tableColumn id="8" xr3:uid="{00000000-0010-0000-0000-000008000000}" name="2017/18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3:R47" totalsRowShown="0">
  <autoFilter ref="K3:R47" xr:uid="{00000000-0009-0000-0100-000002000000}"/>
  <tableColumns count="8">
    <tableColumn id="1" xr3:uid="{00000000-0010-0000-0100-000001000000}" name="Police Force Area"/>
    <tableColumn id="2" xr3:uid="{00000000-0010-0000-0100-000002000000}" name="2011/12" dataDxfId="48"/>
    <tableColumn id="3" xr3:uid="{00000000-0010-0000-0100-000003000000}" name="2012/13" dataDxfId="47"/>
    <tableColumn id="4" xr3:uid="{00000000-0010-0000-0100-000004000000}" name="2013/14" dataDxfId="46"/>
    <tableColumn id="5" xr3:uid="{00000000-0010-0000-0100-000005000000}" name="2014/15" dataDxfId="45"/>
    <tableColumn id="6" xr3:uid="{00000000-0010-0000-0100-000006000000}" name="2015/16" dataDxfId="44"/>
    <tableColumn id="7" xr3:uid="{00000000-0010-0000-0100-000007000000}" name="2016/17" dataDxfId="43"/>
    <tableColumn id="8" xr3:uid="{00000000-0010-0000-0100-000008000000}" name="2017/18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T3:AA47" totalsRowShown="0">
  <autoFilter ref="T3:AA47" xr:uid="{00000000-0009-0000-0100-000003000000}"/>
  <tableColumns count="8">
    <tableColumn id="1" xr3:uid="{00000000-0010-0000-0200-000001000000}" name="Police Force Area"/>
    <tableColumn id="2" xr3:uid="{00000000-0010-0000-0200-000002000000}" name="2011/12" dataDxfId="41"/>
    <tableColumn id="3" xr3:uid="{00000000-0010-0000-0200-000003000000}" name="2012/13" dataDxfId="40"/>
    <tableColumn id="4" xr3:uid="{00000000-0010-0000-0200-000004000000}" name="2013/14" dataDxfId="39"/>
    <tableColumn id="5" xr3:uid="{00000000-0010-0000-0200-000005000000}" name="2014/15" dataDxfId="38"/>
    <tableColumn id="6" xr3:uid="{00000000-0010-0000-0200-000006000000}" name="2015/16" dataDxfId="37"/>
    <tableColumn id="7" xr3:uid="{00000000-0010-0000-0200-000007000000}" name="2016/17" dataDxfId="36"/>
    <tableColumn id="8" xr3:uid="{00000000-0010-0000-0200-000008000000}" name="2017/18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C3:AJ47" totalsRowShown="0">
  <autoFilter ref="AC3:AJ47" xr:uid="{00000000-0009-0000-0100-000004000000}"/>
  <tableColumns count="8">
    <tableColumn id="1" xr3:uid="{00000000-0010-0000-0300-000001000000}" name="Police Force Area"/>
    <tableColumn id="2" xr3:uid="{00000000-0010-0000-0300-000002000000}" name="2011/12"/>
    <tableColumn id="3" xr3:uid="{00000000-0010-0000-0300-000003000000}" name="2012/13"/>
    <tableColumn id="4" xr3:uid="{00000000-0010-0000-0300-000004000000}" name="2013/14"/>
    <tableColumn id="5" xr3:uid="{00000000-0010-0000-0300-000005000000}" name="2014/15"/>
    <tableColumn id="6" xr3:uid="{00000000-0010-0000-0300-000006000000}" name="2015/16"/>
    <tableColumn id="7" xr3:uid="{00000000-0010-0000-0300-000007000000}" name="2016/17"/>
    <tableColumn id="8" xr3:uid="{00000000-0010-0000-0300-000008000000}" name="2017/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L3:AS47" totalsRowShown="0">
  <autoFilter ref="AL3:AS47" xr:uid="{00000000-0009-0000-0100-000005000000}"/>
  <tableColumns count="8">
    <tableColumn id="1" xr3:uid="{00000000-0010-0000-0400-000001000000}" name="Police Force Area"/>
    <tableColumn id="2" xr3:uid="{00000000-0010-0000-0400-000002000000}" name="2011/12"/>
    <tableColumn id="3" xr3:uid="{00000000-0010-0000-0400-000003000000}" name="2012/13"/>
    <tableColumn id="4" xr3:uid="{00000000-0010-0000-0400-000004000000}" name="2013/14"/>
    <tableColumn id="5" xr3:uid="{00000000-0010-0000-0400-000005000000}" name="2014/15"/>
    <tableColumn id="6" xr3:uid="{00000000-0010-0000-0400-000006000000}" name="2015/16"/>
    <tableColumn id="7" xr3:uid="{00000000-0010-0000-0400-000007000000}" name="2016/17"/>
    <tableColumn id="8" xr3:uid="{00000000-0010-0000-0400-000008000000}" name="2017/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U3:BB47" totalsRowShown="0" headerRowDxfId="34" dataDxfId="33">
  <autoFilter ref="AU3:BB47" xr:uid="{00000000-0009-0000-0100-000006000000}"/>
  <tableColumns count="8">
    <tableColumn id="1" xr3:uid="{00000000-0010-0000-0500-000001000000}" name="Police Force Area" dataDxfId="32"/>
    <tableColumn id="8" xr3:uid="{00000000-0010-0000-0500-000008000000}" name="2011/12" dataDxfId="31"/>
    <tableColumn id="2" xr3:uid="{00000000-0010-0000-0500-000002000000}" name="2012/13" dataDxfId="30"/>
    <tableColumn id="3" xr3:uid="{00000000-0010-0000-0500-000003000000}" name="2013/14" dataDxfId="29"/>
    <tableColumn id="4" xr3:uid="{00000000-0010-0000-0500-000004000000}" name="2014/15" dataDxfId="28"/>
    <tableColumn id="5" xr3:uid="{00000000-0010-0000-0500-000005000000}" name="2015/16" dataDxfId="27"/>
    <tableColumn id="6" xr3:uid="{00000000-0010-0000-0500-000006000000}" name="2016/17" dataDxfId="26"/>
    <tableColumn id="7" xr3:uid="{00000000-0010-0000-0500-000007000000}" name="2017/18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BD3:BD48" totalsRowShown="0">
  <autoFilter ref="BD3:BD48" xr:uid="{00000000-0009-0000-0100-000007000000}"/>
  <tableColumns count="1">
    <tableColumn id="1" xr3:uid="{00000000-0010-0000-0600-000001000000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D4D3C2-C31F-42B3-86AE-1803C1EE3161}" name="Table8" displayName="Table8" ref="B49:I55" totalsRowShown="0">
  <autoFilter ref="B49:I55" xr:uid="{A4D01022-4E24-4FB0-86D6-B5753D3704E3}"/>
  <tableColumns count="8">
    <tableColumn id="1" xr3:uid="{38897947-85E7-4875-B38C-2C45B1A46608}" name="England"/>
    <tableColumn id="2" xr3:uid="{80BB13A6-5EDA-4942-81BE-F742F3CC9D5E}" name="2011/12" dataDxfId="24"/>
    <tableColumn id="3" xr3:uid="{3BD8AF95-8C5F-4DF6-AD9D-8171EC897334}" name="2012/13" dataDxfId="23"/>
    <tableColumn id="4" xr3:uid="{38081ED1-C0BF-4024-ADB8-F2F5A938BB89}" name="2013/14" dataDxfId="22"/>
    <tableColumn id="5" xr3:uid="{32732F78-9652-4CC3-9858-EDA7072E3DC2}" name="2014/15" dataDxfId="21"/>
    <tableColumn id="6" xr3:uid="{48DBD1E8-E9B3-474D-B624-CC28250D5030}" name="2015/16" dataDxfId="20"/>
    <tableColumn id="7" xr3:uid="{BFF74F23-399E-4BA4-9CBB-A33F40B719AD}" name="2016/17" dataDxfId="19"/>
    <tableColumn id="8" xr3:uid="{04CE7E6A-662B-456C-A4A6-3CEE9EBA055D}" name="2017/18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G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met.police.uk/sd/stats-and-data/met/hate-crime-dashboard/" TargetMode="External"/><Relationship Id="rId1" Type="http://schemas.openxmlformats.org/officeDocument/2006/relationships/hyperlink" Target="https://data.london.gov.uk/dataset/percentage-population-religion-borough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met.police.uk/sd/stats-and-data/met/hate-crime-dashboard/" TargetMode="External"/><Relationship Id="rId1" Type="http://schemas.openxmlformats.org/officeDocument/2006/relationships/hyperlink" Target="https://data.london.gov.uk/dataset/percentage-population-religion-borough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london.gov.uk/dataset/percentage-population-religion-borough" TargetMode="External"/><Relationship Id="rId1" Type="http://schemas.openxmlformats.org/officeDocument/2006/relationships/hyperlink" Target="https://www.met.police.uk/sd/stats-and-data/met/hate-crime-dashboard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st.org.uk/data/file/2/9/Incidents%20Report%202018%20-%20web.154953871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58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0" sqref="M10"/>
    </sheetView>
  </sheetViews>
  <sheetFormatPr defaultRowHeight="12.75"/>
  <cols>
    <col min="1" max="1" width="1.140625" customWidth="1"/>
    <col min="2" max="2" width="24.140625" bestFit="1" customWidth="1"/>
    <col min="10" max="11" width="12.28515625" customWidth="1"/>
    <col min="12" max="12" width="1.140625" customWidth="1"/>
    <col min="19" max="19" width="17" hidden="1" customWidth="1"/>
  </cols>
  <sheetData>
    <row r="1" spans="1:19" ht="13.5" thickBot="1">
      <c r="B1" s="10" t="s">
        <v>72</v>
      </c>
    </row>
    <row r="2" spans="1:19" ht="13.5" thickBot="1">
      <c r="B2" s="8" t="s">
        <v>64</v>
      </c>
    </row>
    <row r="3" spans="1:19" ht="21">
      <c r="A3" s="10"/>
      <c r="B3" s="51" t="s">
        <v>187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9">
      <c r="A4" s="10"/>
      <c r="B4" s="10" t="s">
        <v>188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9" ht="38.25">
      <c r="A5" s="16"/>
      <c r="B5" s="16" t="s">
        <v>51</v>
      </c>
      <c r="C5" s="17" t="s">
        <v>0</v>
      </c>
      <c r="D5" s="17" t="s">
        <v>1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8" t="s">
        <v>67</v>
      </c>
      <c r="K5" s="18" t="s">
        <v>68</v>
      </c>
      <c r="L5" s="18"/>
      <c r="M5" s="18" t="s">
        <v>215</v>
      </c>
    </row>
    <row r="6" spans="1:19" ht="17.45" customHeight="1">
      <c r="A6" s="12"/>
      <c r="B6" s="12" t="s">
        <v>8</v>
      </c>
      <c r="C6" s="13" t="str">
        <f>IF($B$2="Race",VLOOKUP(B6,Table1[],2,FALSE),IF($B$2="Religion",VLOOKUP(B6,Table3[],2,FALSE),IF($B$2="Sexual Orientation",VLOOKUP(B6,Table2[],2,FALSE),IF($B$2="Disability",VLOOKUP(B6,Table4[],2,FALSE),IF($B$2="Transgender",VLOOKUP(B6,Table5[],2,FALSE),IF($B$2="Total Offences",VLOOKUP(B6,Table6[],2,FALSE),""))))))</f>
        <v>N/A</v>
      </c>
      <c r="D6" s="13">
        <f>IF($B$2="Race",VLOOKUP(B6,Table1[],3,FALSE),IF($B$2="Religion",VLOOKUP(B6,Table3[],3,FALSE),IF($B$2="Sexual Orientation",VLOOKUP(B6,Table2[],3,FALSE),IF($B$2="Disability",VLOOKUP(B6,Table4[],3,FALSE),IF($B$2="Transgender",VLOOKUP(B6,Table5[],3,FALSE),IF($B$2="Total Offences",VLOOKUP(B6,Table6[],3,FALSE),""))))))</f>
        <v>1211</v>
      </c>
      <c r="E6" s="13">
        <f>IF($B$2="Race",VLOOKUP(B6,Table1[],4,FALSE),IF($B$2="Religion",VLOOKUP(B6,Table3[],4,FALSE),IF($B$2="Sexual Orientation",VLOOKUP(B6,Table2[],4,FALSE),IF($B$2="Disability",VLOOKUP(B6,Table4[],4,FALSE),IF($B$2="Transgender",VLOOKUP(B6,Table5[],4,FALSE),IF($B$2="Total Offences",VLOOKUP(B6,Table6[],4,FALSE),""))))))</f>
        <v>1432</v>
      </c>
      <c r="F6" s="13">
        <f>IF($B$2="Race",VLOOKUP(B6,Table1[],5,FALSE),IF($B$2="Religion",VLOOKUP(B6,Table3[],5,FALSE),IF($B$2="Sexual Orientation",VLOOKUP(B6,Table2[],5,FALSE),IF($B$2="Disability",VLOOKUP(B6,Table4[],5,FALSE),IF($B$2="Transgender",VLOOKUP(B6,Table5[],5,FALSE),IF($B$2="Total Offences",VLOOKUP(B6,Table6[],5,FALSE),""))))))</f>
        <v>1841</v>
      </c>
      <c r="G6" s="13">
        <f>IF($B$2="Race",VLOOKUP(B6,Table1[],6,FALSE),IF($B$2="Religion",VLOOKUP(B6,Table3[],6,FALSE),IF($B$2="Sexual Orientation",VLOOKUP(B6,Table2[],6,FALSE),IF($B$2="Disability",VLOOKUP(B6,Table4[],6,FALSE),IF($B$2="Transgender",VLOOKUP(B6,Table5[],6,FALSE),IF($B$2="Total Offences",VLOOKUP(B6,Table6[],6,FALSE),""))))))</f>
        <v>1966</v>
      </c>
      <c r="H6" s="13">
        <f>IF($B$2="Race",VLOOKUP(B6,Table1[],7,FALSE),IF($B$2="Religion",VLOOKUP(B6,Table3[],7,FALSE),IF($B$2="Sexual Orientation",VLOOKUP(B6,Table2[],7,FALSE),IF($B$2="Disability",VLOOKUP(B6,Table4[],7,FALSE),IF($B$2="Transgender",VLOOKUP(B6,Table5[],7,FALSE),IF($B$2="Total Offences",VLOOKUP(B6,Table6[],7,FALSE),""))))))</f>
        <v>2877</v>
      </c>
      <c r="I6" s="13">
        <f>IF($B$2="Race",VLOOKUP(B6,Table1[],8,FALSE),IF($B$2="Religion",VLOOKUP(B6,Table3[],8,FALSE),IF($B$2="Sexual Orientation",VLOOKUP(B6,Table2[],8,FALSE),IF($B$2="Disability",VLOOKUP(B6,Table4[],8,FALSE),IF($B$2="Transgender",VLOOKUP(B6,Table5[],8,FALSE),IF($B$2="Total Offences",VLOOKUP(B6,Table6[],8,FALSE),""))))))</f>
        <v>3138</v>
      </c>
      <c r="J6" s="62">
        <f>IFERROR(I6/H6-1,"-")</f>
        <v>9.0719499478623566E-2</v>
      </c>
      <c r="K6" s="62">
        <f>IFERROR(I6/G6-1,"-")</f>
        <v>0.5961342828077314</v>
      </c>
      <c r="L6" s="12"/>
      <c r="M6" s="6"/>
      <c r="N6" s="9"/>
      <c r="S6" t="s">
        <v>57</v>
      </c>
    </row>
    <row r="7" spans="1:19">
      <c r="A7" s="12"/>
      <c r="B7" s="12" t="s">
        <v>9</v>
      </c>
      <c r="C7" s="13" t="str">
        <f>IF($B$2="Race",VLOOKUP(B7,Table1[],2,FALSE),IF($B$2="Religion",VLOOKUP(B7,Table3[],2,FALSE),IF($B$2="Sexual Orientation",VLOOKUP(B7,Table2[],2,FALSE),IF($B$2="Disability",VLOOKUP(B7,Table4[],2,FALSE),IF($B$2="Transgender",VLOOKUP(B7,Table5[],2,FALSE),IF($B$2="Total Offences",VLOOKUP(B7,Table6[],2,FALSE),""))))))</f>
        <v>N/A</v>
      </c>
      <c r="D7" s="13">
        <f>IF($B$2="Race",VLOOKUP(B7,Table1[],3,FALSE),IF($B$2="Religion",VLOOKUP(B7,Table3[],3,FALSE),IF($B$2="Sexual Orientation",VLOOKUP(B7,Table2[],3,FALSE),IF($B$2="Disability",VLOOKUP(B7,Table4[],3,FALSE),IF($B$2="Transgender",VLOOKUP(B7,Table5[],3,FALSE),IF($B$2="Total Offences",VLOOKUP(B7,Table6[],3,FALSE),""))))))</f>
        <v>295</v>
      </c>
      <c r="E7" s="13">
        <f>IF($B$2="Race",VLOOKUP(B7,Table1[],4,FALSE),IF($B$2="Religion",VLOOKUP(B7,Table3[],4,FALSE),IF($B$2="Sexual Orientation",VLOOKUP(B7,Table2[],4,FALSE),IF($B$2="Disability",VLOOKUP(B7,Table4[],4,FALSE),IF($B$2="Transgender",VLOOKUP(B7,Table5[],4,FALSE),IF($B$2="Total Offences",VLOOKUP(B7,Table6[],4,FALSE),""))))))</f>
        <v>300</v>
      </c>
      <c r="F7" s="13">
        <f>IF($B$2="Race",VLOOKUP(B7,Table1[],5,FALSE),IF($B$2="Religion",VLOOKUP(B7,Table3[],5,FALSE),IF($B$2="Sexual Orientation",VLOOKUP(B7,Table2[],5,FALSE),IF($B$2="Disability",VLOOKUP(B7,Table4[],5,FALSE),IF($B$2="Transgender",VLOOKUP(B7,Table5[],5,FALSE),IF($B$2="Total Offences",VLOOKUP(B7,Table6[],5,FALSE),""))))))</f>
        <v>496</v>
      </c>
      <c r="G7" s="13">
        <f>IF($B$2="Race",VLOOKUP(B7,Table1[],6,FALSE),IF($B$2="Religion",VLOOKUP(B7,Table3[],6,FALSE),IF($B$2="Sexual Orientation",VLOOKUP(B7,Table2[],6,FALSE),IF($B$2="Disability",VLOOKUP(B7,Table4[],6,FALSE),IF($B$2="Transgender",VLOOKUP(B7,Table5[],6,FALSE),IF($B$2="Total Offences",VLOOKUP(B7,Table6[],6,FALSE),""))))))</f>
        <v>580</v>
      </c>
      <c r="H7" s="13">
        <f>IF($B$2="Race",VLOOKUP(B7,Table1[],7,FALSE),IF($B$2="Religion",VLOOKUP(B7,Table3[],7,FALSE),IF($B$2="Sexual Orientation",VLOOKUP(B7,Table2[],7,FALSE),IF($B$2="Disability",VLOOKUP(B7,Table4[],7,FALSE),IF($B$2="Transgender",VLOOKUP(B7,Table5[],7,FALSE),IF($B$2="Total Offences",VLOOKUP(B7,Table6[],7,FALSE),""))))))</f>
        <v>609</v>
      </c>
      <c r="I7" s="13">
        <f>IF($B$2="Race",VLOOKUP(B7,Table1[],8,FALSE),IF($B$2="Religion",VLOOKUP(B7,Table3[],8,FALSE),IF($B$2="Sexual Orientation",VLOOKUP(B7,Table2[],8,FALSE),IF($B$2="Disability",VLOOKUP(B7,Table4[],8,FALSE),IF($B$2="Transgender",VLOOKUP(B7,Table5[],8,FALSE),IF($B$2="Total Offences",VLOOKUP(B7,Table6[],8,FALSE),""))))))</f>
        <v>913</v>
      </c>
      <c r="J7" s="62">
        <f t="shared" ref="J7:J44" si="0">IFERROR(I7/H7-1,"-")</f>
        <v>0.49917898193760268</v>
      </c>
      <c r="K7" s="62">
        <f t="shared" ref="K7:K53" si="1">IFERROR(I7/G7-1,"-")</f>
        <v>0.57413793103448274</v>
      </c>
      <c r="L7" s="12"/>
      <c r="M7" s="6"/>
      <c r="S7" t="s">
        <v>59</v>
      </c>
    </row>
    <row r="8" spans="1:19">
      <c r="A8" s="12"/>
      <c r="B8" s="12" t="s">
        <v>11</v>
      </c>
      <c r="C8" s="13" t="str">
        <f>IF($B$2="Race",VLOOKUP(B8,Table1[],2,FALSE),IF($B$2="Religion",VLOOKUP(B8,Table3[],2,FALSE),IF($B$2="Sexual Orientation",VLOOKUP(B8,Table2[],2,FALSE),IF($B$2="Disability",VLOOKUP(B8,Table4[],2,FALSE),IF($B$2="Transgender",VLOOKUP(B8,Table5[],2,FALSE),IF($B$2="Total Offences",VLOOKUP(B8,Table6[],2,FALSE),""))))))</f>
        <v>N/A</v>
      </c>
      <c r="D8" s="13">
        <f>IF($B$2="Race",VLOOKUP(B8,Table1[],3,FALSE),IF($B$2="Religion",VLOOKUP(B8,Table3[],3,FALSE),IF($B$2="Sexual Orientation",VLOOKUP(B8,Table2[],3,FALSE),IF($B$2="Disability",VLOOKUP(B8,Table4[],3,FALSE),IF($B$2="Transgender",VLOOKUP(B8,Table5[],3,FALSE),IF($B$2="Total Offences",VLOOKUP(B8,Table6[],3,FALSE),""))))))</f>
        <v>245</v>
      </c>
      <c r="E8" s="13">
        <f>IF($B$2="Race",VLOOKUP(B8,Table1[],4,FALSE),IF($B$2="Religion",VLOOKUP(B8,Table3[],4,FALSE),IF($B$2="Sexual Orientation",VLOOKUP(B8,Table2[],4,FALSE),IF($B$2="Disability",VLOOKUP(B8,Table4[],4,FALSE),IF($B$2="Transgender",VLOOKUP(B8,Table5[],4,FALSE),IF($B$2="Total Offences",VLOOKUP(B8,Table6[],4,FALSE),""))))))</f>
        <v>317</v>
      </c>
      <c r="F8" s="13">
        <f>IF($B$2="Race",VLOOKUP(B8,Table1[],5,FALSE),IF($B$2="Religion",VLOOKUP(B8,Table3[],5,FALSE),IF($B$2="Sexual Orientation",VLOOKUP(B8,Table2[],5,FALSE),IF($B$2="Disability",VLOOKUP(B8,Table4[],5,FALSE),IF($B$2="Transgender",VLOOKUP(B8,Table5[],5,FALSE),IF($B$2="Total Offences",VLOOKUP(B8,Table6[],5,FALSE),""))))))</f>
        <v>459</v>
      </c>
      <c r="G8" s="13">
        <f>IF($B$2="Race",VLOOKUP(B8,Table1[],6,FALSE),IF($B$2="Religion",VLOOKUP(B8,Table3[],6,FALSE),IF($B$2="Sexual Orientation",VLOOKUP(B8,Table2[],6,FALSE),IF($B$2="Disability",VLOOKUP(B8,Table4[],6,FALSE),IF($B$2="Transgender",VLOOKUP(B8,Table5[],6,FALSE),IF($B$2="Total Offences",VLOOKUP(B8,Table6[],6,FALSE),""))))))</f>
        <v>546</v>
      </c>
      <c r="H8" s="13">
        <f>IF($B$2="Race",VLOOKUP(B8,Table1[],7,FALSE),IF($B$2="Religion",VLOOKUP(B8,Table3[],7,FALSE),IF($B$2="Sexual Orientation",VLOOKUP(B8,Table2[],7,FALSE),IF($B$2="Disability",VLOOKUP(B8,Table4[],7,FALSE),IF($B$2="Transgender",VLOOKUP(B8,Table5[],7,FALSE),IF($B$2="Total Offences",VLOOKUP(B8,Table6[],7,FALSE),""))))))</f>
        <v>962</v>
      </c>
      <c r="I8" s="13">
        <f>IF($B$2="Race",VLOOKUP(B8,Table1[],8,FALSE),IF($B$2="Religion",VLOOKUP(B8,Table3[],8,FALSE),IF($B$2="Sexual Orientation",VLOOKUP(B8,Table2[],8,FALSE),IF($B$2="Disability",VLOOKUP(B8,Table4[],8,FALSE),IF($B$2="Transgender",VLOOKUP(B8,Table5[],8,FALSE),IF($B$2="Total Offences",VLOOKUP(B8,Table6[],8,FALSE),""))))))</f>
        <v>1095</v>
      </c>
      <c r="J8" s="62">
        <f t="shared" si="0"/>
        <v>0.13825363825363834</v>
      </c>
      <c r="K8" s="62">
        <f t="shared" si="1"/>
        <v>1.0054945054945055</v>
      </c>
      <c r="L8" s="12"/>
      <c r="M8" s="6"/>
      <c r="S8" t="s">
        <v>60</v>
      </c>
    </row>
    <row r="9" spans="1:19">
      <c r="A9" s="12"/>
      <c r="B9" s="12" t="s">
        <v>12</v>
      </c>
      <c r="C9" s="13" t="str">
        <f>IF($B$2="Race",VLOOKUP(B9,Table1[],2,FALSE),IF($B$2="Religion",VLOOKUP(B9,Table3[],2,FALSE),IF($B$2="Sexual Orientation",VLOOKUP(B9,Table2[],2,FALSE),IF($B$2="Disability",VLOOKUP(B9,Table4[],2,FALSE),IF($B$2="Transgender",VLOOKUP(B9,Table5[],2,FALSE),IF($B$2="Total Offences",VLOOKUP(B9,Table6[],2,FALSE),""))))))</f>
        <v>N/A</v>
      </c>
      <c r="D9" s="13">
        <f>IF($B$2="Race",VLOOKUP(B9,Table1[],3,FALSE),IF($B$2="Religion",VLOOKUP(B9,Table3[],3,FALSE),IF($B$2="Sexual Orientation",VLOOKUP(B9,Table2[],3,FALSE),IF($B$2="Disability",VLOOKUP(B9,Table4[],3,FALSE),IF($B$2="Transgender",VLOOKUP(B9,Table5[],3,FALSE),IF($B$2="Total Offences",VLOOKUP(B9,Table6[],3,FALSE),""))))))</f>
        <v>539</v>
      </c>
      <c r="E9" s="13">
        <f>IF($B$2="Race",VLOOKUP(B9,Table1[],4,FALSE),IF($B$2="Religion",VLOOKUP(B9,Table3[],4,FALSE),IF($B$2="Sexual Orientation",VLOOKUP(B9,Table2[],4,FALSE),IF($B$2="Disability",VLOOKUP(B9,Table4[],4,FALSE),IF($B$2="Transgender",VLOOKUP(B9,Table5[],4,FALSE),IF($B$2="Total Offences",VLOOKUP(B9,Table6[],4,FALSE),""))))))</f>
        <v>670</v>
      </c>
      <c r="F9" s="13">
        <f>IF($B$2="Race",VLOOKUP(B9,Table1[],5,FALSE),IF($B$2="Religion",VLOOKUP(B9,Table3[],5,FALSE),IF($B$2="Sexual Orientation",VLOOKUP(B9,Table2[],5,FALSE),IF($B$2="Disability",VLOOKUP(B9,Table4[],5,FALSE),IF($B$2="Transgender",VLOOKUP(B9,Table5[],5,FALSE),IF($B$2="Total Offences",VLOOKUP(B9,Table6[],5,FALSE),""))))))</f>
        <v>675</v>
      </c>
      <c r="G9" s="13">
        <f>IF($B$2="Race",VLOOKUP(B9,Table1[],6,FALSE),IF($B$2="Religion",VLOOKUP(B9,Table3[],6,FALSE),IF($B$2="Sexual Orientation",VLOOKUP(B9,Table2[],6,FALSE),IF($B$2="Disability",VLOOKUP(B9,Table4[],6,FALSE),IF($B$2="Transgender",VLOOKUP(B9,Table5[],6,FALSE),IF($B$2="Total Offences",VLOOKUP(B9,Table6[],6,FALSE),""))))))</f>
        <v>784</v>
      </c>
      <c r="H9" s="13">
        <f>IF($B$2="Race",VLOOKUP(B9,Table1[],7,FALSE),IF($B$2="Religion",VLOOKUP(B9,Table3[],7,FALSE),IF($B$2="Sexual Orientation",VLOOKUP(B9,Table2[],7,FALSE),IF($B$2="Disability",VLOOKUP(B9,Table4[],7,FALSE),IF($B$2="Transgender",VLOOKUP(B9,Table5[],7,FALSE),IF($B$2="Total Offences",VLOOKUP(B9,Table6[],7,FALSE),""))))))</f>
        <v>1131</v>
      </c>
      <c r="I9" s="13">
        <f>IF($B$2="Race",VLOOKUP(B9,Table1[],8,FALSE),IF($B$2="Religion",VLOOKUP(B9,Table3[],8,FALSE),IF($B$2="Sexual Orientation",VLOOKUP(B9,Table2[],8,FALSE),IF($B$2="Disability",VLOOKUP(B9,Table4[],8,FALSE),IF($B$2="Transgender",VLOOKUP(B9,Table5[],8,FALSE),IF($B$2="Total Offences",VLOOKUP(B9,Table6[],8,FALSE),""))))))</f>
        <v>1466</v>
      </c>
      <c r="J9" s="62">
        <f t="shared" si="0"/>
        <v>0.29619805481874439</v>
      </c>
      <c r="K9" s="62">
        <f t="shared" si="1"/>
        <v>0.86989795918367352</v>
      </c>
      <c r="L9" s="12"/>
      <c r="M9" s="6"/>
      <c r="S9" t="s">
        <v>63</v>
      </c>
    </row>
    <row r="10" spans="1:19">
      <c r="A10" s="12"/>
      <c r="B10" s="12" t="s">
        <v>13</v>
      </c>
      <c r="C10" s="13" t="str">
        <f>IF($B$2="Race",VLOOKUP(B10,Table1[],2,FALSE),IF($B$2="Religion",VLOOKUP(B10,Table3[],2,FALSE),IF($B$2="Sexual Orientation",VLOOKUP(B10,Table2[],2,FALSE),IF($B$2="Disability",VLOOKUP(B10,Table4[],2,FALSE),IF($B$2="Transgender",VLOOKUP(B10,Table5[],2,FALSE),IF($B$2="Total Offences",VLOOKUP(B10,Table6[],2,FALSE),""))))))</f>
        <v>N/A</v>
      </c>
      <c r="D10" s="13">
        <f>IF($B$2="Race",VLOOKUP(B10,Table1[],3,FALSE),IF($B$2="Religion",VLOOKUP(B10,Table3[],3,FALSE),IF($B$2="Sexual Orientation",VLOOKUP(B10,Table2[],3,FALSE),IF($B$2="Disability",VLOOKUP(B10,Table4[],3,FALSE),IF($B$2="Transgender",VLOOKUP(B10,Table5[],3,FALSE),IF($B$2="Total Offences",VLOOKUP(B10,Table6[],3,FALSE),""))))))</f>
        <v>359</v>
      </c>
      <c r="E10" s="13">
        <f>IF($B$2="Race",VLOOKUP(B10,Table1[],4,FALSE),IF($B$2="Religion",VLOOKUP(B10,Table3[],4,FALSE),IF($B$2="Sexual Orientation",VLOOKUP(B10,Table2[],4,FALSE),IF($B$2="Disability",VLOOKUP(B10,Table4[],4,FALSE),IF($B$2="Transgender",VLOOKUP(B10,Table5[],4,FALSE),IF($B$2="Total Offences",VLOOKUP(B10,Table6[],4,FALSE),""))))))</f>
        <v>353</v>
      </c>
      <c r="F10" s="13">
        <f>IF($B$2="Race",VLOOKUP(B10,Table1[],5,FALSE),IF($B$2="Religion",VLOOKUP(B10,Table3[],5,FALSE),IF($B$2="Sexual Orientation",VLOOKUP(B10,Table2[],5,FALSE),IF($B$2="Disability",VLOOKUP(B10,Table4[],5,FALSE),IF($B$2="Transgender",VLOOKUP(B10,Table5[],5,FALSE),IF($B$2="Total Offences",VLOOKUP(B10,Table6[],5,FALSE),""))))))</f>
        <v>481</v>
      </c>
      <c r="G10" s="13">
        <f>IF($B$2="Race",VLOOKUP(B10,Table1[],6,FALSE),IF($B$2="Religion",VLOOKUP(B10,Table3[],6,FALSE),IF($B$2="Sexual Orientation",VLOOKUP(B10,Table2[],6,FALSE),IF($B$2="Disability",VLOOKUP(B10,Table4[],6,FALSE),IF($B$2="Transgender",VLOOKUP(B10,Table5[],6,FALSE),IF($B$2="Total Offences",VLOOKUP(B10,Table6[],6,FALSE),""))))))</f>
        <v>566</v>
      </c>
      <c r="H10" s="13">
        <f>IF($B$2="Race",VLOOKUP(B10,Table1[],7,FALSE),IF($B$2="Religion",VLOOKUP(B10,Table3[],7,FALSE),IF($B$2="Sexual Orientation",VLOOKUP(B10,Table2[],7,FALSE),IF($B$2="Disability",VLOOKUP(B10,Table4[],7,FALSE),IF($B$2="Transgender",VLOOKUP(B10,Table5[],7,FALSE),IF($B$2="Total Offences",VLOOKUP(B10,Table6[],7,FALSE),""))))))</f>
        <v>754</v>
      </c>
      <c r="I10" s="13">
        <f>IF($B$2="Race",VLOOKUP(B10,Table1[],8,FALSE),IF($B$2="Religion",VLOOKUP(B10,Table3[],8,FALSE),IF($B$2="Sexual Orientation",VLOOKUP(B10,Table2[],8,FALSE),IF($B$2="Disability",VLOOKUP(B10,Table4[],8,FALSE),IF($B$2="Transgender",VLOOKUP(B10,Table5[],8,FALSE),IF($B$2="Total Offences",VLOOKUP(B10,Table6[],8,FALSE),""))))))</f>
        <v>878</v>
      </c>
      <c r="J10" s="62">
        <f t="shared" si="0"/>
        <v>0.16445623342175075</v>
      </c>
      <c r="K10" s="62">
        <f t="shared" si="1"/>
        <v>0.55123674911660769</v>
      </c>
      <c r="L10" s="12"/>
      <c r="M10" s="6"/>
      <c r="S10" t="s">
        <v>62</v>
      </c>
    </row>
    <row r="11" spans="1:19">
      <c r="A11" s="12"/>
      <c r="B11" s="12" t="s">
        <v>14</v>
      </c>
      <c r="C11" s="13" t="str">
        <f>IF($B$2="Race",VLOOKUP(B11,Table1[],2,FALSE),IF($B$2="Religion",VLOOKUP(B11,Table3[],2,FALSE),IF($B$2="Sexual Orientation",VLOOKUP(B11,Table2[],2,FALSE),IF($B$2="Disability",VLOOKUP(B11,Table4[],2,FALSE),IF($B$2="Transgender",VLOOKUP(B11,Table5[],2,FALSE),IF($B$2="Total Offences",VLOOKUP(B11,Table6[],2,FALSE),""))))))</f>
        <v>N/A</v>
      </c>
      <c r="D11" s="13">
        <f>IF($B$2="Race",VLOOKUP(B11,Table1[],3,FALSE),IF($B$2="Religion",VLOOKUP(B11,Table3[],3,FALSE),IF($B$2="Sexual Orientation",VLOOKUP(B11,Table2[],3,FALSE),IF($B$2="Disability",VLOOKUP(B11,Table4[],3,FALSE),IF($B$2="Transgender",VLOOKUP(B11,Table5[],3,FALSE),IF($B$2="Total Offences",VLOOKUP(B11,Table6[],3,FALSE),""))))))</f>
        <v>206</v>
      </c>
      <c r="E11" s="13">
        <f>IF($B$2="Race",VLOOKUP(B11,Table1[],4,FALSE),IF($B$2="Religion",VLOOKUP(B11,Table3[],4,FALSE),IF($B$2="Sexual Orientation",VLOOKUP(B11,Table2[],4,FALSE),IF($B$2="Disability",VLOOKUP(B11,Table4[],4,FALSE),IF($B$2="Transgender",VLOOKUP(B11,Table5[],4,FALSE),IF($B$2="Total Offences",VLOOKUP(B11,Table6[],4,FALSE),""))))))</f>
        <v>236</v>
      </c>
      <c r="F11" s="13">
        <f>IF($B$2="Race",VLOOKUP(B11,Table1[],5,FALSE),IF($B$2="Religion",VLOOKUP(B11,Table3[],5,FALSE),IF($B$2="Sexual Orientation",VLOOKUP(B11,Table2[],5,FALSE),IF($B$2="Disability",VLOOKUP(B11,Table4[],5,FALSE),IF($B$2="Transgender",VLOOKUP(B11,Table5[],5,FALSE),IF($B$2="Total Offences",VLOOKUP(B11,Table6[],5,FALSE),""))))))</f>
        <v>319</v>
      </c>
      <c r="G11" s="13">
        <f>IF($B$2="Race",VLOOKUP(B11,Table1[],6,FALSE),IF($B$2="Religion",VLOOKUP(B11,Table3[],6,FALSE),IF($B$2="Sexual Orientation",VLOOKUP(B11,Table2[],6,FALSE),IF($B$2="Disability",VLOOKUP(B11,Table4[],6,FALSE),IF($B$2="Transgender",VLOOKUP(B11,Table5[],6,FALSE),IF($B$2="Total Offences",VLOOKUP(B11,Table6[],6,FALSE),""))))))</f>
        <v>363</v>
      </c>
      <c r="H11" s="13">
        <f>IF($B$2="Race",VLOOKUP(B11,Table1[],7,FALSE),IF($B$2="Religion",VLOOKUP(B11,Table3[],7,FALSE),IF($B$2="Sexual Orientation",VLOOKUP(B11,Table2[],7,FALSE),IF($B$2="Disability",VLOOKUP(B11,Table4[],7,FALSE),IF($B$2="Transgender",VLOOKUP(B11,Table5[],7,FALSE),IF($B$2="Total Offences",VLOOKUP(B11,Table6[],7,FALSE),""))))))</f>
        <v>315</v>
      </c>
      <c r="I11" s="13">
        <f>IF($B$2="Race",VLOOKUP(B11,Table1[],8,FALSE),IF($B$2="Religion",VLOOKUP(B11,Table3[],8,FALSE),IF($B$2="Sexual Orientation",VLOOKUP(B11,Table2[],8,FALSE),IF($B$2="Disability",VLOOKUP(B11,Table4[],8,FALSE),IF($B$2="Transgender",VLOOKUP(B11,Table5[],8,FALSE),IF($B$2="Total Offences",VLOOKUP(B11,Table6[],8,FALSE),""))))))</f>
        <v>426</v>
      </c>
      <c r="J11" s="62">
        <f t="shared" si="0"/>
        <v>0.35238095238095246</v>
      </c>
      <c r="K11" s="62">
        <f t="shared" si="1"/>
        <v>0.17355371900826455</v>
      </c>
      <c r="L11" s="12"/>
      <c r="M11" s="6"/>
      <c r="S11" t="s">
        <v>64</v>
      </c>
    </row>
    <row r="12" spans="1:19">
      <c r="A12" s="12"/>
      <c r="B12" s="12" t="s">
        <v>15</v>
      </c>
      <c r="C12" s="13" t="str">
        <f>IF($B$2="Race",VLOOKUP(B12,Table1[],2,FALSE),IF($B$2="Religion",VLOOKUP(B12,Table3[],2,FALSE),IF($B$2="Sexual Orientation",VLOOKUP(B12,Table2[],2,FALSE),IF($B$2="Disability",VLOOKUP(B12,Table4[],2,FALSE),IF($B$2="Transgender",VLOOKUP(B12,Table5[],2,FALSE),IF($B$2="Total Offences",VLOOKUP(B12,Table6[],2,FALSE),""))))))</f>
        <v>N/A</v>
      </c>
      <c r="D12" s="13">
        <f>IF($B$2="Race",VLOOKUP(B12,Table1[],3,FALSE),IF($B$2="Religion",VLOOKUP(B12,Table3[],3,FALSE),IF($B$2="Sexual Orientation",VLOOKUP(B12,Table2[],3,FALSE),IF($B$2="Disability",VLOOKUP(B12,Table4[],3,FALSE),IF($B$2="Transgender",VLOOKUP(B12,Table5[],3,FALSE),IF($B$2="Total Offences",VLOOKUP(B12,Table6[],3,FALSE),""))))))</f>
        <v>511</v>
      </c>
      <c r="E12" s="13">
        <f>IF($B$2="Race",VLOOKUP(B12,Table1[],4,FALSE),IF($B$2="Religion",VLOOKUP(B12,Table3[],4,FALSE),IF($B$2="Sexual Orientation",VLOOKUP(B12,Table2[],4,FALSE),IF($B$2="Disability",VLOOKUP(B12,Table4[],4,FALSE),IF($B$2="Transgender",VLOOKUP(B12,Table5[],4,FALSE),IF($B$2="Total Offences",VLOOKUP(B12,Table6[],4,FALSE),""))))))</f>
        <v>419</v>
      </c>
      <c r="F12" s="13">
        <f>IF($B$2="Race",VLOOKUP(B12,Table1[],5,FALSE),IF($B$2="Religion",VLOOKUP(B12,Table3[],5,FALSE),IF($B$2="Sexual Orientation",VLOOKUP(B12,Table2[],5,FALSE),IF($B$2="Disability",VLOOKUP(B12,Table4[],5,FALSE),IF($B$2="Transgender",VLOOKUP(B12,Table5[],5,FALSE),IF($B$2="Total Offences",VLOOKUP(B12,Table6[],5,FALSE),""))))))</f>
        <v>469</v>
      </c>
      <c r="G12" s="13">
        <f>IF($B$2="Race",VLOOKUP(B12,Table1[],6,FALSE),IF($B$2="Religion",VLOOKUP(B12,Table3[],6,FALSE),IF($B$2="Sexual Orientation",VLOOKUP(B12,Table2[],6,FALSE),IF($B$2="Disability",VLOOKUP(B12,Table4[],6,FALSE),IF($B$2="Transgender",VLOOKUP(B12,Table5[],6,FALSE),IF($B$2="Total Offences",VLOOKUP(B12,Table6[],6,FALSE),""))))))</f>
        <v>537</v>
      </c>
      <c r="H12" s="13">
        <f>IF($B$2="Race",VLOOKUP(B12,Table1[],7,FALSE),IF($B$2="Religion",VLOOKUP(B12,Table3[],7,FALSE),IF($B$2="Sexual Orientation",VLOOKUP(B12,Table2[],7,FALSE),IF($B$2="Disability",VLOOKUP(B12,Table4[],7,FALSE),IF($B$2="Transgender",VLOOKUP(B12,Table5[],7,FALSE),IF($B$2="Total Offences",VLOOKUP(B12,Table6[],7,FALSE),""))))))</f>
        <v>599</v>
      </c>
      <c r="I12" s="13">
        <f>IF($B$2="Race",VLOOKUP(B12,Table1[],8,FALSE),IF($B$2="Religion",VLOOKUP(B12,Table3[],8,FALSE),IF($B$2="Sexual Orientation",VLOOKUP(B12,Table2[],8,FALSE),IF($B$2="Disability",VLOOKUP(B12,Table4[],8,FALSE),IF($B$2="Transgender",VLOOKUP(B12,Table5[],8,FALSE),IF($B$2="Total Offences",VLOOKUP(B12,Table6[],8,FALSE),""))))))</f>
        <v>673</v>
      </c>
      <c r="J12" s="62">
        <f t="shared" si="0"/>
        <v>0.12353923205342232</v>
      </c>
      <c r="K12" s="62">
        <f t="shared" si="1"/>
        <v>0.25325884543761634</v>
      </c>
      <c r="L12" s="12"/>
      <c r="M12" s="6"/>
    </row>
    <row r="13" spans="1:19">
      <c r="A13" s="12"/>
      <c r="B13" s="12" t="s">
        <v>16</v>
      </c>
      <c r="C13" s="13" t="str">
        <f>IF($B$2="Race",VLOOKUP(B13,Table1[],2,FALSE),IF($B$2="Religion",VLOOKUP(B13,Table3[],2,FALSE),IF($B$2="Sexual Orientation",VLOOKUP(B13,Table2[],2,FALSE),IF($B$2="Disability",VLOOKUP(B13,Table4[],2,FALSE),IF($B$2="Transgender",VLOOKUP(B13,Table5[],2,FALSE),IF($B$2="Total Offences",VLOOKUP(B13,Table6[],2,FALSE),""))))))</f>
        <v>N/A</v>
      </c>
      <c r="D13" s="13">
        <f>IF($B$2="Race",VLOOKUP(B13,Table1[],3,FALSE),IF($B$2="Religion",VLOOKUP(B13,Table3[],3,FALSE),IF($B$2="Sexual Orientation",VLOOKUP(B13,Table2[],3,FALSE),IF($B$2="Disability",VLOOKUP(B13,Table4[],3,FALSE),IF($B$2="Transgender",VLOOKUP(B13,Table5[],3,FALSE),IF($B$2="Total Offences",VLOOKUP(B13,Table6[],3,FALSE),""))))))</f>
        <v>961</v>
      </c>
      <c r="E13" s="13">
        <f>IF($B$2="Race",VLOOKUP(B13,Table1[],4,FALSE),IF($B$2="Religion",VLOOKUP(B13,Table3[],4,FALSE),IF($B$2="Sexual Orientation",VLOOKUP(B13,Table2[],4,FALSE),IF($B$2="Disability",VLOOKUP(B13,Table4[],4,FALSE),IF($B$2="Transgender",VLOOKUP(B13,Table5[],4,FALSE),IF($B$2="Total Offences",VLOOKUP(B13,Table6[],4,FALSE),""))))))</f>
        <v>1037</v>
      </c>
      <c r="F13" s="13">
        <f>IF($B$2="Race",VLOOKUP(B13,Table1[],5,FALSE),IF($B$2="Religion",VLOOKUP(B13,Table3[],5,FALSE),IF($B$2="Sexual Orientation",VLOOKUP(B13,Table2[],5,FALSE),IF($B$2="Disability",VLOOKUP(B13,Table4[],5,FALSE),IF($B$2="Transgender",VLOOKUP(B13,Table5[],5,FALSE),IF($B$2="Total Offences",VLOOKUP(B13,Table6[],5,FALSE),""))))))</f>
        <v>853</v>
      </c>
      <c r="G13" s="13">
        <f>IF($B$2="Race",VLOOKUP(B13,Table1[],6,FALSE),IF($B$2="Religion",VLOOKUP(B13,Table3[],6,FALSE),IF($B$2="Sexual Orientation",VLOOKUP(B13,Table2[],6,FALSE),IF($B$2="Disability",VLOOKUP(B13,Table4[],6,FALSE),IF($B$2="Transgender",VLOOKUP(B13,Table5[],6,FALSE),IF($B$2="Total Offences",VLOOKUP(B13,Table6[],6,FALSE),""))))))</f>
        <v>808</v>
      </c>
      <c r="H13" s="13">
        <f>IF($B$2="Race",VLOOKUP(B13,Table1[],7,FALSE),IF($B$2="Religion",VLOOKUP(B13,Table3[],7,FALSE),IF($B$2="Sexual Orientation",VLOOKUP(B13,Table2[],7,FALSE),IF($B$2="Disability",VLOOKUP(B13,Table4[],7,FALSE),IF($B$2="Transgender",VLOOKUP(B13,Table5[],7,FALSE),IF($B$2="Total Offences",VLOOKUP(B13,Table6[],7,FALSE),""))))))</f>
        <v>1031</v>
      </c>
      <c r="I13" s="13">
        <f>IF($B$2="Race",VLOOKUP(B13,Table1[],8,FALSE),IF($B$2="Religion",VLOOKUP(B13,Table3[],8,FALSE),IF($B$2="Sexual Orientation",VLOOKUP(B13,Table2[],8,FALSE),IF($B$2="Disability",VLOOKUP(B13,Table4[],8,FALSE),IF($B$2="Transgender",VLOOKUP(B13,Table5[],8,FALSE),IF($B$2="Total Offences",VLOOKUP(B13,Table6[],8,FALSE),""))))))</f>
        <v>1467</v>
      </c>
      <c r="J13" s="62">
        <f t="shared" si="0"/>
        <v>0.42289039767216297</v>
      </c>
      <c r="K13" s="62">
        <f t="shared" si="1"/>
        <v>0.81559405940594054</v>
      </c>
      <c r="L13" s="12"/>
      <c r="M13" s="6"/>
    </row>
    <row r="14" spans="1:19">
      <c r="A14" s="12"/>
      <c r="B14" s="12" t="s">
        <v>17</v>
      </c>
      <c r="C14" s="13" t="str">
        <f>IF($B$2="Race",VLOOKUP(B14,Table1[],2,FALSE),IF($B$2="Religion",VLOOKUP(B14,Table3[],2,FALSE),IF($B$2="Sexual Orientation",VLOOKUP(B14,Table2[],2,FALSE),IF($B$2="Disability",VLOOKUP(B14,Table4[],2,FALSE),IF($B$2="Transgender",VLOOKUP(B14,Table5[],2,FALSE),IF($B$2="Total Offences",VLOOKUP(B14,Table6[],2,FALSE),""))))))</f>
        <v>N/A</v>
      </c>
      <c r="D14" s="13">
        <f>IF($B$2="Race",VLOOKUP(B14,Table1[],3,FALSE),IF($B$2="Religion",VLOOKUP(B14,Table3[],3,FALSE),IF($B$2="Sexual Orientation",VLOOKUP(B14,Table2[],3,FALSE),IF($B$2="Disability",VLOOKUP(B14,Table4[],3,FALSE),IF($B$2="Transgender",VLOOKUP(B14,Table5[],3,FALSE),IF($B$2="Total Offences",VLOOKUP(B14,Table6[],3,FALSE),""))))))</f>
        <v>181</v>
      </c>
      <c r="E14" s="13">
        <f>IF($B$2="Race",VLOOKUP(B14,Table1[],4,FALSE),IF($B$2="Religion",VLOOKUP(B14,Table3[],4,FALSE),IF($B$2="Sexual Orientation",VLOOKUP(B14,Table2[],4,FALSE),IF($B$2="Disability",VLOOKUP(B14,Table4[],4,FALSE),IF($B$2="Transgender",VLOOKUP(B14,Table5[],4,FALSE),IF($B$2="Total Offences",VLOOKUP(B14,Table6[],4,FALSE),""))))))</f>
        <v>198</v>
      </c>
      <c r="F14" s="13">
        <f>IF($B$2="Race",VLOOKUP(B14,Table1[],5,FALSE),IF($B$2="Religion",VLOOKUP(B14,Table3[],5,FALSE),IF($B$2="Sexual Orientation",VLOOKUP(B14,Table2[],5,FALSE),IF($B$2="Disability",VLOOKUP(B14,Table4[],5,FALSE),IF($B$2="Transgender",VLOOKUP(B14,Table5[],5,FALSE),IF($B$2="Total Offences",VLOOKUP(B14,Table6[],5,FALSE),""))))))</f>
        <v>279</v>
      </c>
      <c r="G14" s="13">
        <f>IF($B$2="Race",VLOOKUP(B14,Table1[],6,FALSE),IF($B$2="Religion",VLOOKUP(B14,Table3[],6,FALSE),IF($B$2="Sexual Orientation",VLOOKUP(B14,Table2[],6,FALSE),IF($B$2="Disability",VLOOKUP(B14,Table4[],6,FALSE),IF($B$2="Transgender",VLOOKUP(B14,Table5[],6,FALSE),IF($B$2="Total Offences",VLOOKUP(B14,Table6[],6,FALSE),""))))))</f>
        <v>434</v>
      </c>
      <c r="H14" s="13">
        <f>IF($B$2="Race",VLOOKUP(B14,Table1[],7,FALSE),IF($B$2="Religion",VLOOKUP(B14,Table3[],7,FALSE),IF($B$2="Sexual Orientation",VLOOKUP(B14,Table2[],7,FALSE),IF($B$2="Disability",VLOOKUP(B14,Table4[],7,FALSE),IF($B$2="Transgender",VLOOKUP(B14,Table5[],7,FALSE),IF($B$2="Total Offences",VLOOKUP(B14,Table6[],7,FALSE),""))))))</f>
        <v>443</v>
      </c>
      <c r="I14" s="13">
        <f>IF($B$2="Race",VLOOKUP(B14,Table1[],8,FALSE),IF($B$2="Religion",VLOOKUP(B14,Table3[],8,FALSE),IF($B$2="Sexual Orientation",VLOOKUP(B14,Table2[],8,FALSE),IF($B$2="Disability",VLOOKUP(B14,Table4[],8,FALSE),IF($B$2="Transgender",VLOOKUP(B14,Table5[],8,FALSE),IF($B$2="Total Offences",VLOOKUP(B14,Table6[],8,FALSE),""))))))</f>
        <v>564</v>
      </c>
      <c r="J14" s="62">
        <f t="shared" si="0"/>
        <v>0.27313769751692996</v>
      </c>
      <c r="K14" s="62">
        <f t="shared" si="1"/>
        <v>0.29953917050691237</v>
      </c>
      <c r="L14" s="12"/>
      <c r="M14" s="6"/>
    </row>
    <row r="15" spans="1:19">
      <c r="A15" s="12"/>
      <c r="B15" s="12" t="s">
        <v>18</v>
      </c>
      <c r="C15" s="13" t="str">
        <f>IF($B$2="Race",VLOOKUP(B15,Table1[],2,FALSE),IF($B$2="Religion",VLOOKUP(B15,Table3[],2,FALSE),IF($B$2="Sexual Orientation",VLOOKUP(B15,Table2[],2,FALSE),IF($B$2="Disability",VLOOKUP(B15,Table4[],2,FALSE),IF($B$2="Transgender",VLOOKUP(B15,Table5[],2,FALSE),IF($B$2="Total Offences",VLOOKUP(B15,Table6[],2,FALSE),""))))))</f>
        <v>N/A</v>
      </c>
      <c r="D15" s="13">
        <f>IF($B$2="Race",VLOOKUP(B15,Table1[],3,FALSE),IF($B$2="Religion",VLOOKUP(B15,Table3[],3,FALSE),IF($B$2="Sexual Orientation",VLOOKUP(B15,Table2[],3,FALSE),IF($B$2="Disability",VLOOKUP(B15,Table4[],3,FALSE),IF($B$2="Transgender",VLOOKUP(B15,Table5[],3,FALSE),IF($B$2="Total Offences",VLOOKUP(B15,Table6[],3,FALSE),""))))))</f>
        <v>249</v>
      </c>
      <c r="E15" s="13">
        <f>IF($B$2="Race",VLOOKUP(B15,Table1[],4,FALSE),IF($B$2="Religion",VLOOKUP(B15,Table3[],4,FALSE),IF($B$2="Sexual Orientation",VLOOKUP(B15,Table2[],4,FALSE),IF($B$2="Disability",VLOOKUP(B15,Table4[],4,FALSE),IF($B$2="Transgender",VLOOKUP(B15,Table5[],4,FALSE),IF($B$2="Total Offences",VLOOKUP(B15,Table6[],4,FALSE),""))))))</f>
        <v>214</v>
      </c>
      <c r="F15" s="13">
        <f>IF($B$2="Race",VLOOKUP(B15,Table1[],5,FALSE),IF($B$2="Religion",VLOOKUP(B15,Table3[],5,FALSE),IF($B$2="Sexual Orientation",VLOOKUP(B15,Table2[],5,FALSE),IF($B$2="Disability",VLOOKUP(B15,Table4[],5,FALSE),IF($B$2="Transgender",VLOOKUP(B15,Table5[],5,FALSE),IF($B$2="Total Offences",VLOOKUP(B15,Table6[],5,FALSE),""))))))</f>
        <v>275</v>
      </c>
      <c r="G15" s="13">
        <f>IF($B$2="Race",VLOOKUP(B15,Table1[],6,FALSE),IF($B$2="Religion",VLOOKUP(B15,Table3[],6,FALSE),IF($B$2="Sexual Orientation",VLOOKUP(B15,Table2[],6,FALSE),IF($B$2="Disability",VLOOKUP(B15,Table4[],6,FALSE),IF($B$2="Transgender",VLOOKUP(B15,Table5[],6,FALSE),IF($B$2="Total Offences",VLOOKUP(B15,Table6[],6,FALSE),""))))))</f>
        <v>330</v>
      </c>
      <c r="H15" s="13">
        <f>IF($B$2="Race",VLOOKUP(B15,Table1[],7,FALSE),IF($B$2="Religion",VLOOKUP(B15,Table3[],7,FALSE),IF($B$2="Sexual Orientation",VLOOKUP(B15,Table2[],7,FALSE),IF($B$2="Disability",VLOOKUP(B15,Table4[],7,FALSE),IF($B$2="Transgender",VLOOKUP(B15,Table5[],7,FALSE),IF($B$2="Total Offences",VLOOKUP(B15,Table6[],7,FALSE),""))))))</f>
        <v>509</v>
      </c>
      <c r="I15" s="13">
        <f>IF($B$2="Race",VLOOKUP(B15,Table1[],8,FALSE),IF($B$2="Religion",VLOOKUP(B15,Table3[],8,FALSE),IF($B$2="Sexual Orientation",VLOOKUP(B15,Table2[],8,FALSE),IF($B$2="Disability",VLOOKUP(B15,Table4[],8,FALSE),IF($B$2="Transgender",VLOOKUP(B15,Table5[],8,FALSE),IF($B$2="Total Offences",VLOOKUP(B15,Table6[],8,FALSE),""))))))</f>
        <v>711</v>
      </c>
      <c r="J15" s="62">
        <f t="shared" si="0"/>
        <v>0.39685658153241654</v>
      </c>
      <c r="K15" s="62">
        <f t="shared" si="1"/>
        <v>1.1545454545454548</v>
      </c>
      <c r="L15" s="12"/>
      <c r="M15" s="6"/>
    </row>
    <row r="16" spans="1:19">
      <c r="A16" s="12"/>
      <c r="B16" s="12" t="s">
        <v>20</v>
      </c>
      <c r="C16" s="13" t="str">
        <f>IF($B$2="Race",VLOOKUP(B16,Table1[],2,FALSE),IF($B$2="Religion",VLOOKUP(B16,Table3[],2,FALSE),IF($B$2="Sexual Orientation",VLOOKUP(B16,Table2[],2,FALSE),IF($B$2="Disability",VLOOKUP(B16,Table4[],2,FALSE),IF($B$2="Transgender",VLOOKUP(B16,Table5[],2,FALSE),IF($B$2="Total Offences",VLOOKUP(B16,Table6[],2,FALSE),""))))))</f>
        <v>N/A</v>
      </c>
      <c r="D16" s="13">
        <f>IF($B$2="Race",VLOOKUP(B16,Table1[],3,FALSE),IF($B$2="Religion",VLOOKUP(B16,Table3[],3,FALSE),IF($B$2="Sexual Orientation",VLOOKUP(B16,Table2[],3,FALSE),IF($B$2="Disability",VLOOKUP(B16,Table4[],3,FALSE),IF($B$2="Transgender",VLOOKUP(B16,Table5[],3,FALSE),IF($B$2="Total Offences",VLOOKUP(B16,Table6[],3,FALSE),""))))))</f>
        <v>1068</v>
      </c>
      <c r="E16" s="13">
        <f>IF($B$2="Race",VLOOKUP(B16,Table1[],4,FALSE),IF($B$2="Religion",VLOOKUP(B16,Table3[],4,FALSE),IF($B$2="Sexual Orientation",VLOOKUP(B16,Table2[],4,FALSE),IF($B$2="Disability",VLOOKUP(B16,Table4[],4,FALSE),IF($B$2="Transgender",VLOOKUP(B16,Table5[],4,FALSE),IF($B$2="Total Offences",VLOOKUP(B16,Table6[],4,FALSE),""))))))</f>
        <v>1052</v>
      </c>
      <c r="F16" s="13">
        <f>IF($B$2="Race",VLOOKUP(B16,Table1[],5,FALSE),IF($B$2="Religion",VLOOKUP(B16,Table3[],5,FALSE),IF($B$2="Sexual Orientation",VLOOKUP(B16,Table2[],5,FALSE),IF($B$2="Disability",VLOOKUP(B16,Table4[],5,FALSE),IF($B$2="Transgender",VLOOKUP(B16,Table5[],5,FALSE),IF($B$2="Total Offences",VLOOKUP(B16,Table6[],5,FALSE),""))))))</f>
        <v>1173</v>
      </c>
      <c r="G16" s="13">
        <f>IF($B$2="Race",VLOOKUP(B16,Table1[],6,FALSE),IF($B$2="Religion",VLOOKUP(B16,Table3[],6,FALSE),IF($B$2="Sexual Orientation",VLOOKUP(B16,Table2[],6,FALSE),IF($B$2="Disability",VLOOKUP(B16,Table4[],6,FALSE),IF($B$2="Transgender",VLOOKUP(B16,Table5[],6,FALSE),IF($B$2="Total Offences",VLOOKUP(B16,Table6[],6,FALSE),""))))))</f>
        <v>1163</v>
      </c>
      <c r="H16" s="13">
        <f>IF($B$2="Race",VLOOKUP(B16,Table1[],7,FALSE),IF($B$2="Religion",VLOOKUP(B16,Table3[],7,FALSE),IF($B$2="Sexual Orientation",VLOOKUP(B16,Table2[],7,FALSE),IF($B$2="Disability",VLOOKUP(B16,Table4[],7,FALSE),IF($B$2="Transgender",VLOOKUP(B16,Table5[],7,FALSE),IF($B$2="Total Offences",VLOOKUP(B16,Table6[],7,FALSE),""))))))</f>
        <v>1928</v>
      </c>
      <c r="I16" s="13">
        <f>IF($B$2="Race",VLOOKUP(B16,Table1[],8,FALSE),IF($B$2="Religion",VLOOKUP(B16,Table3[],8,FALSE),IF($B$2="Sexual Orientation",VLOOKUP(B16,Table2[],8,FALSE),IF($B$2="Disability",VLOOKUP(B16,Table4[],8,FALSE),IF($B$2="Transgender",VLOOKUP(B16,Table5[],8,FALSE),IF($B$2="Total Offences",VLOOKUP(B16,Table6[],8,FALSE),""))))))</f>
        <v>2197</v>
      </c>
      <c r="J16" s="62">
        <f t="shared" si="0"/>
        <v>0.13952282157676343</v>
      </c>
      <c r="K16" s="62">
        <f t="shared" si="1"/>
        <v>0.88907996560619096</v>
      </c>
      <c r="L16" s="12"/>
      <c r="M16" s="6"/>
    </row>
    <row r="17" spans="1:13">
      <c r="A17" s="12"/>
      <c r="B17" s="12" t="s">
        <v>21</v>
      </c>
      <c r="C17" s="13" t="str">
        <f>IF($B$2="Race",VLOOKUP(B17,Table1[],2,FALSE),IF($B$2="Religion",VLOOKUP(B17,Table3[],2,FALSE),IF($B$2="Sexual Orientation",VLOOKUP(B17,Table2[],2,FALSE),IF($B$2="Disability",VLOOKUP(B17,Table4[],2,FALSE),IF($B$2="Transgender",VLOOKUP(B17,Table5[],2,FALSE),IF($B$2="Total Offences",VLOOKUP(B17,Table6[],2,FALSE),""))))))</f>
        <v>N/A</v>
      </c>
      <c r="D17" s="13">
        <f>IF($B$2="Race",VLOOKUP(B17,Table1[],3,FALSE),IF($B$2="Religion",VLOOKUP(B17,Table3[],3,FALSE),IF($B$2="Sexual Orientation",VLOOKUP(B17,Table2[],3,FALSE),IF($B$2="Disability",VLOOKUP(B17,Table4[],3,FALSE),IF($B$2="Transgender",VLOOKUP(B17,Table5[],3,FALSE),IF($B$2="Total Offences",VLOOKUP(B17,Table6[],3,FALSE),""))))))</f>
        <v>201</v>
      </c>
      <c r="E17" s="13">
        <f>IF($B$2="Race",VLOOKUP(B17,Table1[],4,FALSE),IF($B$2="Religion",VLOOKUP(B17,Table3[],4,FALSE),IF($B$2="Sexual Orientation",VLOOKUP(B17,Table2[],4,FALSE),IF($B$2="Disability",VLOOKUP(B17,Table4[],4,FALSE),IF($B$2="Transgender",VLOOKUP(B17,Table5[],4,FALSE),IF($B$2="Total Offences",VLOOKUP(B17,Table6[],4,FALSE),""))))))</f>
        <v>180</v>
      </c>
      <c r="F17" s="13">
        <f>IF($B$2="Race",VLOOKUP(B17,Table1[],5,FALSE),IF($B$2="Religion",VLOOKUP(B17,Table3[],5,FALSE),IF($B$2="Sexual Orientation",VLOOKUP(B17,Table2[],5,FALSE),IF($B$2="Disability",VLOOKUP(B17,Table4[],5,FALSE),IF($B$2="Transgender",VLOOKUP(B17,Table5[],5,FALSE),IF($B$2="Total Offences",VLOOKUP(B17,Table6[],5,FALSE),""))))))</f>
        <v>217</v>
      </c>
      <c r="G17" s="13">
        <f>IF($B$2="Race",VLOOKUP(B17,Table1[],6,FALSE),IF($B$2="Religion",VLOOKUP(B17,Table3[],6,FALSE),IF($B$2="Sexual Orientation",VLOOKUP(B17,Table2[],6,FALSE),IF($B$2="Disability",VLOOKUP(B17,Table4[],6,FALSE),IF($B$2="Transgender",VLOOKUP(B17,Table5[],6,FALSE),IF($B$2="Total Offences",VLOOKUP(B17,Table6[],6,FALSE),""))))))</f>
        <v>281</v>
      </c>
      <c r="H17" s="13">
        <f>IF($B$2="Race",VLOOKUP(B17,Table1[],7,FALSE),IF($B$2="Religion",VLOOKUP(B17,Table3[],7,FALSE),IF($B$2="Sexual Orientation",VLOOKUP(B17,Table2[],7,FALSE),IF($B$2="Disability",VLOOKUP(B17,Table4[],7,FALSE),IF($B$2="Transgender",VLOOKUP(B17,Table5[],7,FALSE),IF($B$2="Total Offences",VLOOKUP(B17,Table6[],7,FALSE),""))))))</f>
        <v>343</v>
      </c>
      <c r="I17" s="13">
        <f>IF($B$2="Race",VLOOKUP(B17,Table1[],8,FALSE),IF($B$2="Religion",VLOOKUP(B17,Table3[],8,FALSE),IF($B$2="Sexual Orientation",VLOOKUP(B17,Table2[],8,FALSE),IF($B$2="Disability",VLOOKUP(B17,Table4[],8,FALSE),IF($B$2="Transgender",VLOOKUP(B17,Table5[],8,FALSE),IF($B$2="Total Offences",VLOOKUP(B17,Table6[],8,FALSE),""))))))</f>
        <v>498</v>
      </c>
      <c r="J17" s="62">
        <f t="shared" si="0"/>
        <v>0.45189504373177836</v>
      </c>
      <c r="K17" s="62">
        <f t="shared" si="1"/>
        <v>0.77224199288256234</v>
      </c>
      <c r="L17" s="12"/>
      <c r="M17" s="6"/>
    </row>
    <row r="18" spans="1:13">
      <c r="A18" s="12"/>
      <c r="B18" s="12" t="s">
        <v>22</v>
      </c>
      <c r="C18" s="13" t="str">
        <f>IF($B$2="Race",VLOOKUP(B18,Table1[],2,FALSE),IF($B$2="Religion",VLOOKUP(B18,Table3[],2,FALSE),IF($B$2="Sexual Orientation",VLOOKUP(B18,Table2[],2,FALSE),IF($B$2="Disability",VLOOKUP(B18,Table4[],2,FALSE),IF($B$2="Transgender",VLOOKUP(B18,Table5[],2,FALSE),IF($B$2="Total Offences",VLOOKUP(B18,Table6[],2,FALSE),""))))))</f>
        <v>N/A</v>
      </c>
      <c r="D18" s="13">
        <f>IF($B$2="Race",VLOOKUP(B18,Table1[],3,FALSE),IF($B$2="Religion",VLOOKUP(B18,Table3[],3,FALSE),IF($B$2="Sexual Orientation",VLOOKUP(B18,Table2[],3,FALSE),IF($B$2="Disability",VLOOKUP(B18,Table4[],3,FALSE),IF($B$2="Transgender",VLOOKUP(B18,Table5[],3,FALSE),IF($B$2="Total Offences",VLOOKUP(B18,Table6[],3,FALSE),""))))))</f>
        <v>3125</v>
      </c>
      <c r="E18" s="13">
        <f>IF($B$2="Race",VLOOKUP(B18,Table1[],4,FALSE),IF($B$2="Religion",VLOOKUP(B18,Table3[],4,FALSE),IF($B$2="Sexual Orientation",VLOOKUP(B18,Table2[],4,FALSE),IF($B$2="Disability",VLOOKUP(B18,Table4[],4,FALSE),IF($B$2="Transgender",VLOOKUP(B18,Table5[],4,FALSE),IF($B$2="Total Offences",VLOOKUP(B18,Table6[],4,FALSE),""))))))</f>
        <v>3171</v>
      </c>
      <c r="F18" s="13">
        <f>IF($B$2="Race",VLOOKUP(B18,Table1[],5,FALSE),IF($B$2="Religion",VLOOKUP(B18,Table3[],5,FALSE),IF($B$2="Sexual Orientation",VLOOKUP(B18,Table2[],5,FALSE),IF($B$2="Disability",VLOOKUP(B18,Table4[],5,FALSE),IF($B$2="Transgender",VLOOKUP(B18,Table5[],5,FALSE),IF($B$2="Total Offences",VLOOKUP(B18,Table6[],5,FALSE),""))))))</f>
        <v>3898</v>
      </c>
      <c r="G18" s="13">
        <f>IF($B$2="Race",VLOOKUP(B18,Table1[],6,FALSE),IF($B$2="Religion",VLOOKUP(B18,Table3[],6,FALSE),IF($B$2="Sexual Orientation",VLOOKUP(B18,Table2[],6,FALSE),IF($B$2="Disability",VLOOKUP(B18,Table4[],6,FALSE),IF($B$2="Transgender",VLOOKUP(B18,Table5[],6,FALSE),IF($B$2="Total Offences",VLOOKUP(B18,Table6[],6,FALSE),""))))))</f>
        <v>4842</v>
      </c>
      <c r="H18" s="13">
        <f>IF($B$2="Race",VLOOKUP(B18,Table1[],7,FALSE),IF($B$2="Religion",VLOOKUP(B18,Table3[],7,FALSE),IF($B$2="Sexual Orientation",VLOOKUP(B18,Table2[],7,FALSE),IF($B$2="Disability",VLOOKUP(B18,Table4[],7,FALSE),IF($B$2="Transgender",VLOOKUP(B18,Table5[],7,FALSE),IF($B$2="Total Offences",VLOOKUP(B18,Table6[],7,FALSE),""))))))</f>
        <v>5496</v>
      </c>
      <c r="I18" s="13">
        <f>IF($B$2="Race",VLOOKUP(B18,Table1[],8,FALSE),IF($B$2="Religion",VLOOKUP(B18,Table3[],8,FALSE),IF($B$2="Sexual Orientation",VLOOKUP(B18,Table2[],8,FALSE),IF($B$2="Disability",VLOOKUP(B18,Table4[],8,FALSE),IF($B$2="Transgender",VLOOKUP(B18,Table5[],8,FALSE),IF($B$2="Total Offences",VLOOKUP(B18,Table6[],8,FALSE),""))))))</f>
        <v>7861</v>
      </c>
      <c r="J18" s="62">
        <f t="shared" si="0"/>
        <v>0.43031295487627363</v>
      </c>
      <c r="K18" s="62">
        <f t="shared" si="1"/>
        <v>0.62350268484097482</v>
      </c>
      <c r="L18" s="12"/>
      <c r="M18" s="6"/>
    </row>
    <row r="19" spans="1:13">
      <c r="A19" s="12"/>
      <c r="B19" s="12" t="s">
        <v>24</v>
      </c>
      <c r="C19" s="13" t="str">
        <f>IF($B$2="Race",VLOOKUP(B19,Table1[],2,FALSE),IF($B$2="Religion",VLOOKUP(B19,Table3[],2,FALSE),IF($B$2="Sexual Orientation",VLOOKUP(B19,Table2[],2,FALSE),IF($B$2="Disability",VLOOKUP(B19,Table4[],2,FALSE),IF($B$2="Transgender",VLOOKUP(B19,Table5[],2,FALSE),IF($B$2="Total Offences",VLOOKUP(B19,Table6[],2,FALSE),""))))))</f>
        <v>N/A</v>
      </c>
      <c r="D19" s="13">
        <f>IF($B$2="Race",VLOOKUP(B19,Table1[],3,FALSE),IF($B$2="Religion",VLOOKUP(B19,Table3[],3,FALSE),IF($B$2="Sexual Orientation",VLOOKUP(B19,Table2[],3,FALSE),IF($B$2="Disability",VLOOKUP(B19,Table4[],3,FALSE),IF($B$2="Transgender",VLOOKUP(B19,Table5[],3,FALSE),IF($B$2="Total Offences",VLOOKUP(B19,Table6[],3,FALSE),""))))))</f>
        <v>1121</v>
      </c>
      <c r="E19" s="13">
        <f>IF($B$2="Race",VLOOKUP(B19,Table1[],4,FALSE),IF($B$2="Religion",VLOOKUP(B19,Table3[],4,FALSE),IF($B$2="Sexual Orientation",VLOOKUP(B19,Table2[],4,FALSE),IF($B$2="Disability",VLOOKUP(B19,Table4[],4,FALSE),IF($B$2="Transgender",VLOOKUP(B19,Table5[],4,FALSE),IF($B$2="Total Offences",VLOOKUP(B19,Table6[],4,FALSE),""))))))</f>
        <v>1064</v>
      </c>
      <c r="F19" s="13">
        <f>IF($B$2="Race",VLOOKUP(B19,Table1[],5,FALSE),IF($B$2="Religion",VLOOKUP(B19,Table3[],5,FALSE),IF($B$2="Sexual Orientation",VLOOKUP(B19,Table2[],5,FALSE),IF($B$2="Disability",VLOOKUP(B19,Table4[],5,FALSE),IF($B$2="Transgender",VLOOKUP(B19,Table5[],5,FALSE),IF($B$2="Total Offences",VLOOKUP(B19,Table6[],5,FALSE),""))))))</f>
        <v>1547</v>
      </c>
      <c r="G19" s="13">
        <f>IF($B$2="Race",VLOOKUP(B19,Table1[],6,FALSE),IF($B$2="Religion",VLOOKUP(B19,Table3[],6,FALSE),IF($B$2="Sexual Orientation",VLOOKUP(B19,Table2[],6,FALSE),IF($B$2="Disability",VLOOKUP(B19,Table4[],6,FALSE),IF($B$2="Transgender",VLOOKUP(B19,Table5[],6,FALSE),IF($B$2="Total Offences",VLOOKUP(B19,Table6[],6,FALSE),""))))))</f>
        <v>1814</v>
      </c>
      <c r="H19" s="13">
        <f>IF($B$2="Race",VLOOKUP(B19,Table1[],7,FALSE),IF($B$2="Religion",VLOOKUP(B19,Table3[],7,FALSE),IF($B$2="Sexual Orientation",VLOOKUP(B19,Table2[],7,FALSE),IF($B$2="Disability",VLOOKUP(B19,Table4[],7,FALSE),IF($B$2="Transgender",VLOOKUP(B19,Table5[],7,FALSE),IF($B$2="Total Offences",VLOOKUP(B19,Table6[],7,FALSE),""))))))</f>
        <v>2231</v>
      </c>
      <c r="I19" s="13">
        <f>IF($B$2="Race",VLOOKUP(B19,Table1[],8,FALSE),IF($B$2="Religion",VLOOKUP(B19,Table3[],8,FALSE),IF($B$2="Sexual Orientation",VLOOKUP(B19,Table2[],8,FALSE),IF($B$2="Disability",VLOOKUP(B19,Table4[],8,FALSE),IF($B$2="Transgender",VLOOKUP(B19,Table5[],8,FALSE),IF($B$2="Total Offences",VLOOKUP(B19,Table6[],8,FALSE),""))))))</f>
        <v>2701</v>
      </c>
      <c r="J19" s="62">
        <f t="shared" si="0"/>
        <v>0.21066786194531595</v>
      </c>
      <c r="K19" s="62">
        <f t="shared" si="1"/>
        <v>0.48897464167585447</v>
      </c>
      <c r="L19" s="12"/>
      <c r="M19" s="6"/>
    </row>
    <row r="20" spans="1:13">
      <c r="A20" s="12"/>
      <c r="B20" s="12" t="s">
        <v>25</v>
      </c>
      <c r="C20" s="13" t="str">
        <f>IF($B$2="Race",VLOOKUP(B20,Table1[],2,FALSE),IF($B$2="Religion",VLOOKUP(B20,Table3[],2,FALSE),IF($B$2="Sexual Orientation",VLOOKUP(B20,Table2[],2,FALSE),IF($B$2="Disability",VLOOKUP(B20,Table4[],2,FALSE),IF($B$2="Transgender",VLOOKUP(B20,Table5[],2,FALSE),IF($B$2="Total Offences",VLOOKUP(B20,Table6[],2,FALSE),""))))))</f>
        <v>N/A</v>
      </c>
      <c r="D20" s="13">
        <f>IF($B$2="Race",VLOOKUP(B20,Table1[],3,FALSE),IF($B$2="Religion",VLOOKUP(B20,Table3[],3,FALSE),IF($B$2="Sexual Orientation",VLOOKUP(B20,Table2[],3,FALSE),IF($B$2="Disability",VLOOKUP(B20,Table4[],3,FALSE),IF($B$2="Transgender",VLOOKUP(B20,Table5[],3,FALSE),IF($B$2="Total Offences",VLOOKUP(B20,Table6[],3,FALSE),""))))))</f>
        <v>796</v>
      </c>
      <c r="E20" s="13">
        <f>IF($B$2="Race",VLOOKUP(B20,Table1[],4,FALSE),IF($B$2="Religion",VLOOKUP(B20,Table3[],4,FALSE),IF($B$2="Sexual Orientation",VLOOKUP(B20,Table2[],4,FALSE),IF($B$2="Disability",VLOOKUP(B20,Table4[],4,FALSE),IF($B$2="Transgender",VLOOKUP(B20,Table5[],4,FALSE),IF($B$2="Total Offences",VLOOKUP(B20,Table6[],4,FALSE),""))))))</f>
        <v>626</v>
      </c>
      <c r="F20" s="13">
        <f>IF($B$2="Race",VLOOKUP(B20,Table1[],5,FALSE),IF($B$2="Religion",VLOOKUP(B20,Table3[],5,FALSE),IF($B$2="Sexual Orientation",VLOOKUP(B20,Table2[],5,FALSE),IF($B$2="Disability",VLOOKUP(B20,Table4[],5,FALSE),IF($B$2="Transgender",VLOOKUP(B20,Table5[],5,FALSE),IF($B$2="Total Offences",VLOOKUP(B20,Table6[],5,FALSE),""))))))</f>
        <v>838</v>
      </c>
      <c r="G20" s="13">
        <f>IF($B$2="Race",VLOOKUP(B20,Table1[],6,FALSE),IF($B$2="Religion",VLOOKUP(B20,Table3[],6,FALSE),IF($B$2="Sexual Orientation",VLOOKUP(B20,Table2[],6,FALSE),IF($B$2="Disability",VLOOKUP(B20,Table4[],6,FALSE),IF($B$2="Transgender",VLOOKUP(B20,Table5[],6,FALSE),IF($B$2="Total Offences",VLOOKUP(B20,Table6[],6,FALSE),""))))))</f>
        <v>948</v>
      </c>
      <c r="H20" s="13">
        <f>IF($B$2="Race",VLOOKUP(B20,Table1[],7,FALSE),IF($B$2="Religion",VLOOKUP(B20,Table3[],7,FALSE),IF($B$2="Sexual Orientation",VLOOKUP(B20,Table2[],7,FALSE),IF($B$2="Disability",VLOOKUP(B20,Table4[],7,FALSE),IF($B$2="Transgender",VLOOKUP(B20,Table5[],7,FALSE),IF($B$2="Total Offences",VLOOKUP(B20,Table6[],7,FALSE),""))))))</f>
        <v>1376</v>
      </c>
      <c r="I20" s="13">
        <f>IF($B$2="Race",VLOOKUP(B20,Table1[],8,FALSE),IF($B$2="Religion",VLOOKUP(B20,Table3[],8,FALSE),IF($B$2="Sexual Orientation",VLOOKUP(B20,Table2[],8,FALSE),IF($B$2="Disability",VLOOKUP(B20,Table4[],8,FALSE),IF($B$2="Transgender",VLOOKUP(B20,Table5[],8,FALSE),IF($B$2="Total Offences",VLOOKUP(B20,Table6[],8,FALSE),""))))))</f>
        <v>1468</v>
      </c>
      <c r="J20" s="62">
        <f t="shared" si="0"/>
        <v>6.6860465116278966E-2</v>
      </c>
      <c r="K20" s="62">
        <f t="shared" si="1"/>
        <v>0.54852320675105481</v>
      </c>
      <c r="L20" s="12"/>
      <c r="M20" s="6"/>
    </row>
    <row r="21" spans="1:13">
      <c r="A21" s="12"/>
      <c r="B21" s="12" t="s">
        <v>26</v>
      </c>
      <c r="C21" s="13" t="str">
        <f>IF($B$2="Race",VLOOKUP(B21,Table1[],2,FALSE),IF($B$2="Religion",VLOOKUP(B21,Table3[],2,FALSE),IF($B$2="Sexual Orientation",VLOOKUP(B21,Table2[],2,FALSE),IF($B$2="Disability",VLOOKUP(B21,Table4[],2,FALSE),IF($B$2="Transgender",VLOOKUP(B21,Table5[],2,FALSE),IF($B$2="Total Offences",VLOOKUP(B21,Table6[],2,FALSE),""))))))</f>
        <v>N/A</v>
      </c>
      <c r="D21" s="13">
        <f>IF($B$2="Race",VLOOKUP(B21,Table1[],3,FALSE),IF($B$2="Religion",VLOOKUP(B21,Table3[],3,FALSE),IF($B$2="Sexual Orientation",VLOOKUP(B21,Table2[],3,FALSE),IF($B$2="Disability",VLOOKUP(B21,Table4[],3,FALSE),IF($B$2="Transgender",VLOOKUP(B21,Table5[],3,FALSE),IF($B$2="Total Offences",VLOOKUP(B21,Table6[],3,FALSE),""))))))</f>
        <v>523</v>
      </c>
      <c r="E21" s="13">
        <f>IF($B$2="Race",VLOOKUP(B21,Table1[],4,FALSE),IF($B$2="Religion",VLOOKUP(B21,Table3[],4,FALSE),IF($B$2="Sexual Orientation",VLOOKUP(B21,Table2[],4,FALSE),IF($B$2="Disability",VLOOKUP(B21,Table4[],4,FALSE),IF($B$2="Transgender",VLOOKUP(B21,Table5[],4,FALSE),IF($B$2="Total Offences",VLOOKUP(B21,Table6[],4,FALSE),""))))))</f>
        <v>548</v>
      </c>
      <c r="F21" s="13">
        <f>IF($B$2="Race",VLOOKUP(B21,Table1[],5,FALSE),IF($B$2="Religion",VLOOKUP(B21,Table3[],5,FALSE),IF($B$2="Sexual Orientation",VLOOKUP(B21,Table2[],5,FALSE),IF($B$2="Disability",VLOOKUP(B21,Table4[],5,FALSE),IF($B$2="Transgender",VLOOKUP(B21,Table5[],5,FALSE),IF($B$2="Total Offences",VLOOKUP(B21,Table6[],5,FALSE),""))))))</f>
        <v>521</v>
      </c>
      <c r="G21" s="13">
        <f>IF($B$2="Race",VLOOKUP(B21,Table1[],6,FALSE),IF($B$2="Religion",VLOOKUP(B21,Table3[],6,FALSE),IF($B$2="Sexual Orientation",VLOOKUP(B21,Table2[],6,FALSE),IF($B$2="Disability",VLOOKUP(B21,Table4[],6,FALSE),IF($B$2="Transgender",VLOOKUP(B21,Table5[],6,FALSE),IF($B$2="Total Offences",VLOOKUP(B21,Table6[],6,FALSE),""))))))</f>
        <v>527</v>
      </c>
      <c r="H21" s="13">
        <f>IF($B$2="Race",VLOOKUP(B21,Table1[],7,FALSE),IF($B$2="Religion",VLOOKUP(B21,Table3[],7,FALSE),IF($B$2="Sexual Orientation",VLOOKUP(B21,Table2[],7,FALSE),IF($B$2="Disability",VLOOKUP(B21,Table4[],7,FALSE),IF($B$2="Transgender",VLOOKUP(B21,Table5[],7,FALSE),IF($B$2="Total Offences",VLOOKUP(B21,Table6[],7,FALSE),""))))))</f>
        <v>852</v>
      </c>
      <c r="I21" s="13">
        <f>IF($B$2="Race",VLOOKUP(B21,Table1[],8,FALSE),IF($B$2="Religion",VLOOKUP(B21,Table3[],8,FALSE),IF($B$2="Sexual Orientation",VLOOKUP(B21,Table2[],8,FALSE),IF($B$2="Disability",VLOOKUP(B21,Table4[],8,FALSE),IF($B$2="Transgender",VLOOKUP(B21,Table5[],8,FALSE),IF($B$2="Total Offences",VLOOKUP(B21,Table6[],8,FALSE),""))))))</f>
        <v>1060</v>
      </c>
      <c r="J21" s="62">
        <f t="shared" si="0"/>
        <v>0.244131455399061</v>
      </c>
      <c r="K21" s="62">
        <f t="shared" si="1"/>
        <v>1.0113851992409866</v>
      </c>
      <c r="L21" s="12"/>
      <c r="M21" s="6"/>
    </row>
    <row r="22" spans="1:13">
      <c r="A22" s="12"/>
      <c r="B22" s="12" t="s">
        <v>27</v>
      </c>
      <c r="C22" s="13" t="str">
        <f>IF($B$2="Race",VLOOKUP(B22,Table1[],2,FALSE),IF($B$2="Religion",VLOOKUP(B22,Table3[],2,FALSE),IF($B$2="Sexual Orientation",VLOOKUP(B22,Table2[],2,FALSE),IF($B$2="Disability",VLOOKUP(B22,Table4[],2,FALSE),IF($B$2="Transgender",VLOOKUP(B22,Table5[],2,FALSE),IF($B$2="Total Offences",VLOOKUP(B22,Table6[],2,FALSE),""))))))</f>
        <v>N/A</v>
      </c>
      <c r="D22" s="13">
        <f>IF($B$2="Race",VLOOKUP(B22,Table1[],3,FALSE),IF($B$2="Religion",VLOOKUP(B22,Table3[],3,FALSE),IF($B$2="Sexual Orientation",VLOOKUP(B22,Table2[],3,FALSE),IF($B$2="Disability",VLOOKUP(B22,Table4[],3,FALSE),IF($B$2="Transgender",VLOOKUP(B22,Table5[],3,FALSE),IF($B$2="Total Offences",VLOOKUP(B22,Table6[],3,FALSE),""))))))</f>
        <v>810</v>
      </c>
      <c r="E22" s="13">
        <f>IF($B$2="Race",VLOOKUP(B22,Table1[],4,FALSE),IF($B$2="Religion",VLOOKUP(B22,Table3[],4,FALSE),IF($B$2="Sexual Orientation",VLOOKUP(B22,Table2[],4,FALSE),IF($B$2="Disability",VLOOKUP(B22,Table4[],4,FALSE),IF($B$2="Transgender",VLOOKUP(B22,Table5[],4,FALSE),IF($B$2="Total Offences",VLOOKUP(B22,Table6[],4,FALSE),""))))))</f>
        <v>1067</v>
      </c>
      <c r="F22" s="13">
        <f>IF($B$2="Race",VLOOKUP(B22,Table1[],5,FALSE),IF($B$2="Religion",VLOOKUP(B22,Table3[],5,FALSE),IF($B$2="Sexual Orientation",VLOOKUP(B22,Table2[],5,FALSE),IF($B$2="Disability",VLOOKUP(B22,Table4[],5,FALSE),IF($B$2="Transgender",VLOOKUP(B22,Table5[],5,FALSE),IF($B$2="Total Offences",VLOOKUP(B22,Table6[],5,FALSE),""))))))</f>
        <v>966</v>
      </c>
      <c r="G22" s="13">
        <f>IF($B$2="Race",VLOOKUP(B22,Table1[],6,FALSE),IF($B$2="Religion",VLOOKUP(B22,Table3[],6,FALSE),IF($B$2="Sexual Orientation",VLOOKUP(B22,Table2[],6,FALSE),IF($B$2="Disability",VLOOKUP(B22,Table4[],6,FALSE),IF($B$2="Transgender",VLOOKUP(B22,Table5[],6,FALSE),IF($B$2="Total Offences",VLOOKUP(B22,Table6[],6,FALSE),""))))))</f>
        <v>1193</v>
      </c>
      <c r="H22" s="13">
        <f>IF($B$2="Race",VLOOKUP(B22,Table1[],7,FALSE),IF($B$2="Religion",VLOOKUP(B22,Table3[],7,FALSE),IF($B$2="Sexual Orientation",VLOOKUP(B22,Table2[],7,FALSE),IF($B$2="Disability",VLOOKUP(B22,Table4[],7,FALSE),IF($B$2="Transgender",VLOOKUP(B22,Table5[],7,FALSE),IF($B$2="Total Offences",VLOOKUP(B22,Table6[],7,FALSE),""))))))</f>
        <v>1927</v>
      </c>
      <c r="I22" s="13">
        <f>IF($B$2="Race",VLOOKUP(B22,Table1[],8,FALSE),IF($B$2="Religion",VLOOKUP(B22,Table3[],8,FALSE),IF($B$2="Sexual Orientation",VLOOKUP(B22,Table2[],8,FALSE),IF($B$2="Disability",VLOOKUP(B22,Table4[],8,FALSE),IF($B$2="Transgender",VLOOKUP(B22,Table5[],8,FALSE),IF($B$2="Total Offences",VLOOKUP(B22,Table6[],8,FALSE),""))))))</f>
        <v>3359</v>
      </c>
      <c r="J22" s="62">
        <f t="shared" si="0"/>
        <v>0.74312402698495061</v>
      </c>
      <c r="K22" s="62">
        <f t="shared" si="1"/>
        <v>1.8155909471919531</v>
      </c>
      <c r="L22" s="12"/>
      <c r="M22" s="6"/>
    </row>
    <row r="23" spans="1:13">
      <c r="A23" s="12"/>
      <c r="B23" s="12" t="s">
        <v>28</v>
      </c>
      <c r="C23" s="13" t="str">
        <f>IF($B$2="Race",VLOOKUP(B23,Table1[],2,FALSE),IF($B$2="Religion",VLOOKUP(B23,Table3[],2,FALSE),IF($B$2="Sexual Orientation",VLOOKUP(B23,Table2[],2,FALSE),IF($B$2="Disability",VLOOKUP(B23,Table4[],2,FALSE),IF($B$2="Transgender",VLOOKUP(B23,Table5[],2,FALSE),IF($B$2="Total Offences",VLOOKUP(B23,Table6[],2,FALSE),""))))))</f>
        <v>N/A</v>
      </c>
      <c r="D23" s="13">
        <f>IF($B$2="Race",VLOOKUP(B23,Table1[],3,FALSE),IF($B$2="Religion",VLOOKUP(B23,Table3[],3,FALSE),IF($B$2="Sexual Orientation",VLOOKUP(B23,Table2[],3,FALSE),IF($B$2="Disability",VLOOKUP(B23,Table4[],3,FALSE),IF($B$2="Transgender",VLOOKUP(B23,Table5[],3,FALSE),IF($B$2="Total Offences",VLOOKUP(B23,Table6[],3,FALSE),""))))))</f>
        <v>777</v>
      </c>
      <c r="E23" s="13">
        <f>IF($B$2="Race",VLOOKUP(B23,Table1[],4,FALSE),IF($B$2="Religion",VLOOKUP(B23,Table3[],4,FALSE),IF($B$2="Sexual Orientation",VLOOKUP(B23,Table2[],4,FALSE),IF($B$2="Disability",VLOOKUP(B23,Table4[],4,FALSE),IF($B$2="Transgender",VLOOKUP(B23,Table5[],4,FALSE),IF($B$2="Total Offences",VLOOKUP(B23,Table6[],4,FALSE),""))))))</f>
        <v>1027</v>
      </c>
      <c r="F23" s="13">
        <f>IF($B$2="Race",VLOOKUP(B23,Table1[],5,FALSE),IF($B$2="Religion",VLOOKUP(B23,Table3[],5,FALSE),IF($B$2="Sexual Orientation",VLOOKUP(B23,Table2[],5,FALSE),IF($B$2="Disability",VLOOKUP(B23,Table4[],5,FALSE),IF($B$2="Transgender",VLOOKUP(B23,Table5[],5,FALSE),IF($B$2="Total Offences",VLOOKUP(B23,Table6[],5,FALSE),""))))))</f>
        <v>881</v>
      </c>
      <c r="G23" s="13">
        <f>IF($B$2="Race",VLOOKUP(B23,Table1[],6,FALSE),IF($B$2="Religion",VLOOKUP(B23,Table3[],6,FALSE),IF($B$2="Sexual Orientation",VLOOKUP(B23,Table2[],6,FALSE),IF($B$2="Disability",VLOOKUP(B23,Table4[],6,FALSE),IF($B$2="Transgender",VLOOKUP(B23,Table5[],6,FALSE),IF($B$2="Total Offences",VLOOKUP(B23,Table6[],6,FALSE),""))))))</f>
        <v>826</v>
      </c>
      <c r="H23" s="13">
        <f>IF($B$2="Race",VLOOKUP(B23,Table1[],7,FALSE),IF($B$2="Religion",VLOOKUP(B23,Table3[],7,FALSE),IF($B$2="Sexual Orientation",VLOOKUP(B23,Table2[],7,FALSE),IF($B$2="Disability",VLOOKUP(B23,Table4[],7,FALSE),IF($B$2="Transgender",VLOOKUP(B23,Table5[],7,FALSE),IF($B$2="Total Offences",VLOOKUP(B23,Table6[],7,FALSE),""))))))</f>
        <v>1076</v>
      </c>
      <c r="I23" s="13">
        <f>IF($B$2="Race",VLOOKUP(B23,Table1[],8,FALSE),IF($B$2="Religion",VLOOKUP(B23,Table3[],8,FALSE),IF($B$2="Sexual Orientation",VLOOKUP(B23,Table2[],8,FALSE),IF($B$2="Disability",VLOOKUP(B23,Table4[],8,FALSE),IF($B$2="Transgender",VLOOKUP(B23,Table5[],8,FALSE),IF($B$2="Total Offences",VLOOKUP(B23,Table6[],8,FALSE),""))))))</f>
        <v>2105</v>
      </c>
      <c r="J23" s="62">
        <f t="shared" si="0"/>
        <v>0.95631970260223054</v>
      </c>
      <c r="K23" s="62">
        <f t="shared" si="1"/>
        <v>1.5484261501210654</v>
      </c>
      <c r="L23" s="12"/>
      <c r="M23" s="6"/>
    </row>
    <row r="24" spans="1:13">
      <c r="A24" s="12"/>
      <c r="B24" s="12" t="s">
        <v>29</v>
      </c>
      <c r="C24" s="13" t="str">
        <f>IF($B$2="Race",VLOOKUP(B24,Table1[],2,FALSE),IF($B$2="Religion",VLOOKUP(B24,Table3[],2,FALSE),IF($B$2="Sexual Orientation",VLOOKUP(B24,Table2[],2,FALSE),IF($B$2="Disability",VLOOKUP(B24,Table4[],2,FALSE),IF($B$2="Transgender",VLOOKUP(B24,Table5[],2,FALSE),IF($B$2="Total Offences",VLOOKUP(B24,Table6[],2,FALSE),""))))))</f>
        <v>N/A</v>
      </c>
      <c r="D24" s="13">
        <f>IF($B$2="Race",VLOOKUP(B24,Table1[],3,FALSE),IF($B$2="Religion",VLOOKUP(B24,Table3[],3,FALSE),IF($B$2="Sexual Orientation",VLOOKUP(B24,Table2[],3,FALSE),IF($B$2="Disability",VLOOKUP(B24,Table4[],3,FALSE),IF($B$2="Transgender",VLOOKUP(B24,Table5[],3,FALSE),IF($B$2="Total Offences",VLOOKUP(B24,Table6[],3,FALSE),""))))))</f>
        <v>918</v>
      </c>
      <c r="E24" s="13">
        <f>IF($B$2="Race",VLOOKUP(B24,Table1[],4,FALSE),IF($B$2="Religion",VLOOKUP(B24,Table3[],4,FALSE),IF($B$2="Sexual Orientation",VLOOKUP(B24,Table2[],4,FALSE),IF($B$2="Disability",VLOOKUP(B24,Table4[],4,FALSE),IF($B$2="Transgender",VLOOKUP(B24,Table5[],4,FALSE),IF($B$2="Total Offences",VLOOKUP(B24,Table6[],4,FALSE),""))))))</f>
        <v>871</v>
      </c>
      <c r="F24" s="13">
        <f>IF($B$2="Race",VLOOKUP(B24,Table1[],5,FALSE),IF($B$2="Religion",VLOOKUP(B24,Table3[],5,FALSE),IF($B$2="Sexual Orientation",VLOOKUP(B24,Table2[],5,FALSE),IF($B$2="Disability",VLOOKUP(B24,Table4[],5,FALSE),IF($B$2="Transgender",VLOOKUP(B24,Table5[],5,FALSE),IF($B$2="Total Offences",VLOOKUP(B24,Table6[],5,FALSE),""))))))</f>
        <v>982</v>
      </c>
      <c r="G24" s="13">
        <f>IF($B$2="Race",VLOOKUP(B24,Table1[],6,FALSE),IF($B$2="Religion",VLOOKUP(B24,Table3[],6,FALSE),IF($B$2="Sexual Orientation",VLOOKUP(B24,Table2[],6,FALSE),IF($B$2="Disability",VLOOKUP(B24,Table4[],6,FALSE),IF($B$2="Transgender",VLOOKUP(B24,Table5[],6,FALSE),IF($B$2="Total Offences",VLOOKUP(B24,Table6[],6,FALSE),""))))))</f>
        <v>772</v>
      </c>
      <c r="H24" s="13">
        <f>IF($B$2="Race",VLOOKUP(B24,Table1[],7,FALSE),IF($B$2="Religion",VLOOKUP(B24,Table3[],7,FALSE),IF($B$2="Sexual Orientation",VLOOKUP(B24,Table2[],7,FALSE),IF($B$2="Disability",VLOOKUP(B24,Table4[],7,FALSE),IF($B$2="Transgender",VLOOKUP(B24,Table5[],7,FALSE),IF($B$2="Total Offences",VLOOKUP(B24,Table6[],7,FALSE),""))))))</f>
        <v>1136</v>
      </c>
      <c r="I24" s="13">
        <f>IF($B$2="Race",VLOOKUP(B24,Table1[],8,FALSE),IF($B$2="Religion",VLOOKUP(B24,Table3[],8,FALSE),IF($B$2="Sexual Orientation",VLOOKUP(B24,Table2[],8,FALSE),IF($B$2="Disability",VLOOKUP(B24,Table4[],8,FALSE),IF($B$2="Transgender",VLOOKUP(B24,Table5[],8,FALSE),IF($B$2="Total Offences",VLOOKUP(B24,Table6[],8,FALSE),""))))))</f>
        <v>1437</v>
      </c>
      <c r="J24" s="62">
        <f t="shared" si="0"/>
        <v>0.26496478873239426</v>
      </c>
      <c r="K24" s="62">
        <f t="shared" si="1"/>
        <v>0.8613989637305699</v>
      </c>
      <c r="L24" s="12"/>
      <c r="M24" s="6"/>
    </row>
    <row r="25" spans="1:13">
      <c r="A25" s="12"/>
      <c r="B25" s="12" t="s">
        <v>30</v>
      </c>
      <c r="C25" s="13" t="str">
        <f>IF($B$2="Race",VLOOKUP(B25,Table1[],2,FALSE),IF($B$2="Religion",VLOOKUP(B25,Table3[],2,FALSE),IF($B$2="Sexual Orientation",VLOOKUP(B25,Table2[],2,FALSE),IF($B$2="Disability",VLOOKUP(B25,Table4[],2,FALSE),IF($B$2="Transgender",VLOOKUP(B25,Table5[],2,FALSE),IF($B$2="Total Offences",VLOOKUP(B25,Table6[],2,FALSE),""))))))</f>
        <v>N/A</v>
      </c>
      <c r="D25" s="13">
        <f>IF($B$2="Race",VLOOKUP(B25,Table1[],3,FALSE),IF($B$2="Religion",VLOOKUP(B25,Table3[],3,FALSE),IF($B$2="Sexual Orientation",VLOOKUP(B25,Table2[],3,FALSE),IF($B$2="Disability",VLOOKUP(B25,Table4[],3,FALSE),IF($B$2="Transgender",VLOOKUP(B25,Table5[],3,FALSE),IF($B$2="Total Offences",VLOOKUP(B25,Table6[],3,FALSE),""))))))</f>
        <v>249</v>
      </c>
      <c r="E25" s="13">
        <f>IF($B$2="Race",VLOOKUP(B25,Table1[],4,FALSE),IF($B$2="Religion",VLOOKUP(B25,Table3[],4,FALSE),IF($B$2="Sexual Orientation",VLOOKUP(B25,Table2[],4,FALSE),IF($B$2="Disability",VLOOKUP(B25,Table4[],4,FALSE),IF($B$2="Transgender",VLOOKUP(B25,Table5[],4,FALSE),IF($B$2="Total Offences",VLOOKUP(B25,Table6[],4,FALSE),""))))))</f>
        <v>256</v>
      </c>
      <c r="F25" s="13">
        <f>IF($B$2="Race",VLOOKUP(B25,Table1[],5,FALSE),IF($B$2="Religion",VLOOKUP(B25,Table3[],5,FALSE),IF($B$2="Sexual Orientation",VLOOKUP(B25,Table2[],5,FALSE),IF($B$2="Disability",VLOOKUP(B25,Table4[],5,FALSE),IF($B$2="Transgender",VLOOKUP(B25,Table5[],5,FALSE),IF($B$2="Total Offences",VLOOKUP(B25,Table6[],5,FALSE),""))))))</f>
        <v>217</v>
      </c>
      <c r="G25" s="13">
        <f>IF($B$2="Race",VLOOKUP(B25,Table1[],6,FALSE),IF($B$2="Religion",VLOOKUP(B25,Table3[],6,FALSE),IF($B$2="Sexual Orientation",VLOOKUP(B25,Table2[],6,FALSE),IF($B$2="Disability",VLOOKUP(B25,Table4[],6,FALSE),IF($B$2="Transgender",VLOOKUP(B25,Table5[],6,FALSE),IF($B$2="Total Offences",VLOOKUP(B25,Table6[],6,FALSE),""))))))</f>
        <v>299</v>
      </c>
      <c r="H25" s="13">
        <f>IF($B$2="Race",VLOOKUP(B25,Table1[],7,FALSE),IF($B$2="Religion",VLOOKUP(B25,Table3[],7,FALSE),IF($B$2="Sexual Orientation",VLOOKUP(B25,Table2[],7,FALSE),IF($B$2="Disability",VLOOKUP(B25,Table4[],7,FALSE),IF($B$2="Transgender",VLOOKUP(B25,Table5[],7,FALSE),IF($B$2="Total Offences",VLOOKUP(B25,Table6[],7,FALSE),""))))))</f>
        <v>376</v>
      </c>
      <c r="I25" s="13">
        <f>IF($B$2="Race",VLOOKUP(B25,Table1[],8,FALSE),IF($B$2="Religion",VLOOKUP(B25,Table3[],8,FALSE),IF($B$2="Sexual Orientation",VLOOKUP(B25,Table2[],8,FALSE),IF($B$2="Disability",VLOOKUP(B25,Table4[],8,FALSE),IF($B$2="Transgender",VLOOKUP(B25,Table5[],8,FALSE),IF($B$2="Total Offences",VLOOKUP(B25,Table6[],8,FALSE),""))))))</f>
        <v>416</v>
      </c>
      <c r="J25" s="62">
        <f t="shared" si="0"/>
        <v>0.1063829787234043</v>
      </c>
      <c r="K25" s="62">
        <f t="shared" si="1"/>
        <v>0.39130434782608692</v>
      </c>
      <c r="L25" s="12"/>
      <c r="M25" s="6"/>
    </row>
    <row r="26" spans="1:13">
      <c r="A26" s="12"/>
      <c r="B26" s="12" t="s">
        <v>31</v>
      </c>
      <c r="C26" s="13" t="str">
        <f>IF($B$2="Race",VLOOKUP(B26,Table1[],2,FALSE),IF($B$2="Religion",VLOOKUP(B26,Table3[],2,FALSE),IF($B$2="Sexual Orientation",VLOOKUP(B26,Table2[],2,FALSE),IF($B$2="Disability",VLOOKUP(B26,Table4[],2,FALSE),IF($B$2="Transgender",VLOOKUP(B26,Table5[],2,FALSE),IF($B$2="Total Offences",VLOOKUP(B26,Table6[],2,FALSE),""))))))</f>
        <v>N/A</v>
      </c>
      <c r="D26" s="13">
        <f>IF($B$2="Race",VLOOKUP(B26,Table1[],3,FALSE),IF($B$2="Religion",VLOOKUP(B26,Table3[],3,FALSE),IF($B$2="Sexual Orientation",VLOOKUP(B26,Table2[],3,FALSE),IF($B$2="Disability",VLOOKUP(B26,Table4[],3,FALSE),IF($B$2="Transgender",VLOOKUP(B26,Table5[],3,FALSE),IF($B$2="Total Offences",VLOOKUP(B26,Table6[],3,FALSE),""))))))</f>
        <v>78</v>
      </c>
      <c r="E26" s="13">
        <f>IF($B$2="Race",VLOOKUP(B26,Table1[],4,FALSE),IF($B$2="Religion",VLOOKUP(B26,Table3[],4,FALSE),IF($B$2="Sexual Orientation",VLOOKUP(B26,Table2[],4,FALSE),IF($B$2="Disability",VLOOKUP(B26,Table4[],4,FALSE),IF($B$2="Transgender",VLOOKUP(B26,Table5[],4,FALSE),IF($B$2="Total Offences",VLOOKUP(B26,Table6[],4,FALSE),""))))))</f>
        <v>73</v>
      </c>
      <c r="F26" s="13">
        <f>IF($B$2="Race",VLOOKUP(B26,Table1[],5,FALSE),IF($B$2="Religion",VLOOKUP(B26,Table3[],5,FALSE),IF($B$2="Sexual Orientation",VLOOKUP(B26,Table2[],5,FALSE),IF($B$2="Disability",VLOOKUP(B26,Table4[],5,FALSE),IF($B$2="Transgender",VLOOKUP(B26,Table5[],5,FALSE),IF($B$2="Total Offences",VLOOKUP(B26,Table6[],5,FALSE),""))))))</f>
        <v>65</v>
      </c>
      <c r="G26" s="13">
        <f>IF($B$2="Race",VLOOKUP(B26,Table1[],6,FALSE),IF($B$2="Religion",VLOOKUP(B26,Table3[],6,FALSE),IF($B$2="Sexual Orientation",VLOOKUP(B26,Table2[],6,FALSE),IF($B$2="Disability",VLOOKUP(B26,Table4[],6,FALSE),IF($B$2="Transgender",VLOOKUP(B26,Table5[],6,FALSE),IF($B$2="Total Offences",VLOOKUP(B26,Table6[],6,FALSE),""))))))</f>
        <v>119</v>
      </c>
      <c r="H26" s="13">
        <f>IF($B$2="Race",VLOOKUP(B26,Table1[],7,FALSE),IF($B$2="Religion",VLOOKUP(B26,Table3[],7,FALSE),IF($B$2="Sexual Orientation",VLOOKUP(B26,Table2[],7,FALSE),IF($B$2="Disability",VLOOKUP(B26,Table4[],7,FALSE),IF($B$2="Transgender",VLOOKUP(B26,Table5[],7,FALSE),IF($B$2="Total Offences",VLOOKUP(B26,Table6[],7,FALSE),""))))))</f>
        <v>101</v>
      </c>
      <c r="I26" s="13">
        <f>IF($B$2="Race",VLOOKUP(B26,Table1[],8,FALSE),IF($B$2="Religion",VLOOKUP(B26,Table3[],8,FALSE),IF($B$2="Sexual Orientation",VLOOKUP(B26,Table2[],8,FALSE),IF($B$2="Disability",VLOOKUP(B26,Table4[],8,FALSE),IF($B$2="Transgender",VLOOKUP(B26,Table5[],8,FALSE),IF($B$2="Total Offences",VLOOKUP(B26,Table6[],8,FALSE),""))))))</f>
        <v>79</v>
      </c>
      <c r="J26" s="63">
        <f t="shared" si="0"/>
        <v>-0.21782178217821779</v>
      </c>
      <c r="K26" s="62">
        <f t="shared" si="1"/>
        <v>-0.33613445378151263</v>
      </c>
      <c r="L26" s="12"/>
      <c r="M26" s="6"/>
    </row>
    <row r="27" spans="1:13">
      <c r="A27" s="12"/>
      <c r="B27" s="12" t="s">
        <v>32</v>
      </c>
      <c r="C27" s="13" t="str">
        <f>IF($B$2="Race",VLOOKUP(B27,Table1[],2,FALSE),IF($B$2="Religion",VLOOKUP(B27,Table3[],2,FALSE),IF($B$2="Sexual Orientation",VLOOKUP(B27,Table2[],2,FALSE),IF($B$2="Disability",VLOOKUP(B27,Table4[],2,FALSE),IF($B$2="Transgender",VLOOKUP(B27,Table5[],2,FALSE),IF($B$2="Total Offences",VLOOKUP(B27,Table6[],2,FALSE),""))))))</f>
        <v>N/A</v>
      </c>
      <c r="D27" s="13">
        <f>IF($B$2="Race",VLOOKUP(B27,Table1[],3,FALSE),IF($B$2="Religion",VLOOKUP(B27,Table3[],3,FALSE),IF($B$2="Sexual Orientation",VLOOKUP(B27,Table2[],3,FALSE),IF($B$2="Disability",VLOOKUP(B27,Table4[],3,FALSE),IF($B$2="Transgender",VLOOKUP(B27,Table5[],3,FALSE),IF($B$2="Total Offences",VLOOKUP(B27,Table6[],3,FALSE),""))))))</f>
        <v>1318</v>
      </c>
      <c r="E27" s="13">
        <f>IF($B$2="Race",VLOOKUP(B27,Table1[],4,FALSE),IF($B$2="Religion",VLOOKUP(B27,Table3[],4,FALSE),IF($B$2="Sexual Orientation",VLOOKUP(B27,Table2[],4,FALSE),IF($B$2="Disability",VLOOKUP(B27,Table4[],4,FALSE),IF($B$2="Transgender",VLOOKUP(B27,Table5[],4,FALSE),IF($B$2="Total Offences",VLOOKUP(B27,Table6[],4,FALSE),""))))))</f>
        <v>1679</v>
      </c>
      <c r="F27" s="13">
        <f>IF($B$2="Race",VLOOKUP(B27,Table1[],5,FALSE),IF($B$2="Religion",VLOOKUP(B27,Table3[],5,FALSE),IF($B$2="Sexual Orientation",VLOOKUP(B27,Table2[],5,FALSE),IF($B$2="Disability",VLOOKUP(B27,Table4[],5,FALSE),IF($B$2="Transgender",VLOOKUP(B27,Table5[],5,FALSE),IF($B$2="Total Offences",VLOOKUP(B27,Table6[],5,FALSE),""))))))</f>
        <v>1914</v>
      </c>
      <c r="G27" s="13">
        <f>IF($B$2="Race",VLOOKUP(B27,Table1[],6,FALSE),IF($B$2="Religion",VLOOKUP(B27,Table3[],6,FALSE),IF($B$2="Sexual Orientation",VLOOKUP(B27,Table2[],6,FALSE),IF($B$2="Disability",VLOOKUP(B27,Table4[],6,FALSE),IF($B$2="Transgender",VLOOKUP(B27,Table5[],6,FALSE),IF($B$2="Total Offences",VLOOKUP(B27,Table6[],6,FALSE),""))))))</f>
        <v>2245</v>
      </c>
      <c r="H27" s="13">
        <f>IF($B$2="Race",VLOOKUP(B27,Table1[],7,FALSE),IF($B$2="Religion",VLOOKUP(B27,Table3[],7,FALSE),IF($B$2="Sexual Orientation",VLOOKUP(B27,Table2[],7,FALSE),IF($B$2="Disability",VLOOKUP(B27,Table4[],7,FALSE),IF($B$2="Transgender",VLOOKUP(B27,Table5[],7,FALSE),IF($B$2="Total Offences",VLOOKUP(B27,Table6[],7,FALSE),""))))))</f>
        <v>2871</v>
      </c>
      <c r="I27" s="13">
        <f>IF($B$2="Race",VLOOKUP(B27,Table1[],8,FALSE),IF($B$2="Religion",VLOOKUP(B27,Table3[],8,FALSE),IF($B$2="Sexual Orientation",VLOOKUP(B27,Table2[],8,FALSE),IF($B$2="Disability",VLOOKUP(B27,Table4[],8,FALSE),IF($B$2="Transgender",VLOOKUP(B27,Table5[],8,FALSE),IF($B$2="Total Offences",VLOOKUP(B27,Table6[],8,FALSE),""))))))</f>
        <v>2656</v>
      </c>
      <c r="J27" s="62">
        <f t="shared" si="0"/>
        <v>-7.4886799024730055E-2</v>
      </c>
      <c r="K27" s="62">
        <f t="shared" si="1"/>
        <v>0.18307349665924266</v>
      </c>
      <c r="L27" s="12"/>
      <c r="M27" s="6"/>
    </row>
    <row r="28" spans="1:13">
      <c r="A28" s="12"/>
      <c r="B28" s="12" t="s">
        <v>33</v>
      </c>
      <c r="C28" s="13" t="str">
        <f>IF($B$2="Race",VLOOKUP(B28,Table1[],2,FALSE),IF($B$2="Religion",VLOOKUP(B28,Table3[],2,FALSE),IF($B$2="Sexual Orientation",VLOOKUP(B28,Table2[],2,FALSE),IF($B$2="Disability",VLOOKUP(B28,Table4[],2,FALSE),IF($B$2="Transgender",VLOOKUP(B28,Table5[],2,FALSE),IF($B$2="Total Offences",VLOOKUP(B28,Table6[],2,FALSE),""))))))</f>
        <v>N/A</v>
      </c>
      <c r="D28" s="13">
        <f>IF($B$2="Race",VLOOKUP(B28,Table1[],3,FALSE),IF($B$2="Religion",VLOOKUP(B28,Table3[],3,FALSE),IF($B$2="Sexual Orientation",VLOOKUP(B28,Table2[],3,FALSE),IF($B$2="Disability",VLOOKUP(B28,Table4[],3,FALSE),IF($B$2="Transgender",VLOOKUP(B28,Table5[],3,FALSE),IF($B$2="Total Offences",VLOOKUP(B28,Table6[],3,FALSE),""))))))</f>
        <v>10371</v>
      </c>
      <c r="E28" s="13">
        <f>IF($B$2="Race",VLOOKUP(B28,Table1[],4,FALSE),IF($B$2="Religion",VLOOKUP(B28,Table3[],4,FALSE),IF($B$2="Sexual Orientation",VLOOKUP(B28,Table2[],4,FALSE),IF($B$2="Disability",VLOOKUP(B28,Table4[],4,FALSE),IF($B$2="Transgender",VLOOKUP(B28,Table5[],4,FALSE),IF($B$2="Total Offences",VLOOKUP(B28,Table6[],4,FALSE),""))))))</f>
        <v>10748</v>
      </c>
      <c r="F28" s="13">
        <f>IF($B$2="Race",VLOOKUP(B28,Table1[],5,FALSE),IF($B$2="Religion",VLOOKUP(B28,Table3[],5,FALSE),IF($B$2="Sexual Orientation",VLOOKUP(B28,Table2[],5,FALSE),IF($B$2="Disability",VLOOKUP(B28,Table4[],5,FALSE),IF($B$2="Transgender",VLOOKUP(B28,Table5[],5,FALSE),IF($B$2="Total Offences",VLOOKUP(B28,Table6[],5,FALSE),""))))))</f>
        <v>13889</v>
      </c>
      <c r="G28" s="13">
        <f>IF($B$2="Race",VLOOKUP(B28,Table1[],6,FALSE),IF($B$2="Religion",VLOOKUP(B28,Table3[],6,FALSE),IF($B$2="Sexual Orientation",VLOOKUP(B28,Table2[],6,FALSE),IF($B$2="Disability",VLOOKUP(B28,Table4[],6,FALSE),IF($B$2="Transgender",VLOOKUP(B28,Table5[],6,FALSE),IF($B$2="Total Offences",VLOOKUP(B28,Table6[],6,FALSE),""))))))</f>
        <v>16447</v>
      </c>
      <c r="H28" s="13">
        <f>IF($B$2="Race",VLOOKUP(B28,Table1[],7,FALSE),IF($B$2="Religion",VLOOKUP(B28,Table3[],7,FALSE),IF($B$2="Sexual Orientation",VLOOKUP(B28,Table2[],7,FALSE),IF($B$2="Disability",VLOOKUP(B28,Table4[],7,FALSE),IF($B$2="Transgender",VLOOKUP(B28,Table5[],7,FALSE),IF($B$2="Total Offences",VLOOKUP(B28,Table6[],7,FALSE),""))))))</f>
        <v>19743</v>
      </c>
      <c r="I28" s="13">
        <f>IF($B$2="Race",VLOOKUP(B28,Table1[],8,FALSE),IF($B$2="Religion",VLOOKUP(B28,Table3[],8,FALSE),IF($B$2="Sexual Orientation",VLOOKUP(B28,Table2[],8,FALSE),IF($B$2="Disability",VLOOKUP(B28,Table4[],8,FALSE),IF($B$2="Transgender",VLOOKUP(B28,Table5[],8,FALSE),IF($B$2="Total Offences",VLOOKUP(B28,Table6[],8,FALSE),""))))))</f>
        <v>19424</v>
      </c>
      <c r="J28" s="62">
        <f t="shared" si="0"/>
        <v>-1.6157625487514538E-2</v>
      </c>
      <c r="K28" s="62">
        <f t="shared" si="1"/>
        <v>0.1810056545266614</v>
      </c>
      <c r="L28" s="12"/>
      <c r="M28" s="6"/>
    </row>
    <row r="29" spans="1:13">
      <c r="A29" s="12"/>
      <c r="B29" s="12" t="s">
        <v>34</v>
      </c>
      <c r="C29" s="13" t="str">
        <f>IF($B$2="Race",VLOOKUP(B29,Table1[],2,FALSE),IF($B$2="Religion",VLOOKUP(B29,Table3[],2,FALSE),IF($B$2="Sexual Orientation",VLOOKUP(B29,Table2[],2,FALSE),IF($B$2="Disability",VLOOKUP(B29,Table4[],2,FALSE),IF($B$2="Transgender",VLOOKUP(B29,Table5[],2,FALSE),IF($B$2="Total Offences",VLOOKUP(B29,Table6[],2,FALSE),""))))))</f>
        <v>N/A</v>
      </c>
      <c r="D29" s="13">
        <f>IF($B$2="Race",VLOOKUP(B29,Table1[],3,FALSE),IF($B$2="Religion",VLOOKUP(B29,Table3[],3,FALSE),IF($B$2="Sexual Orientation",VLOOKUP(B29,Table2[],3,FALSE),IF($B$2="Disability",VLOOKUP(B29,Table4[],3,FALSE),IF($B$2="Transgender",VLOOKUP(B29,Table5[],3,FALSE),IF($B$2="Total Offences",VLOOKUP(B29,Table6[],3,FALSE),""))))))</f>
        <v>411</v>
      </c>
      <c r="E29" s="13">
        <f>IF($B$2="Race",VLOOKUP(B29,Table1[],4,FALSE),IF($B$2="Religion",VLOOKUP(B29,Table3[],4,FALSE),IF($B$2="Sexual Orientation",VLOOKUP(B29,Table2[],4,FALSE),IF($B$2="Disability",VLOOKUP(B29,Table4[],4,FALSE),IF($B$2="Transgender",VLOOKUP(B29,Table5[],4,FALSE),IF($B$2="Total Offences",VLOOKUP(B29,Table6[],4,FALSE),""))))))</f>
        <v>395</v>
      </c>
      <c r="F29" s="13">
        <f>IF($B$2="Race",VLOOKUP(B29,Table1[],5,FALSE),IF($B$2="Religion",VLOOKUP(B29,Table3[],5,FALSE),IF($B$2="Sexual Orientation",VLOOKUP(B29,Table2[],5,FALSE),IF($B$2="Disability",VLOOKUP(B29,Table4[],5,FALSE),IF($B$2="Transgender",VLOOKUP(B29,Table5[],5,FALSE),IF($B$2="Total Offences",VLOOKUP(B29,Table6[],5,FALSE),""))))))</f>
        <v>570</v>
      </c>
      <c r="G29" s="13">
        <f>IF($B$2="Race",VLOOKUP(B29,Table1[],6,FALSE),IF($B$2="Religion",VLOOKUP(B29,Table3[],6,FALSE),IF($B$2="Sexual Orientation",VLOOKUP(B29,Table2[],6,FALSE),IF($B$2="Disability",VLOOKUP(B29,Table4[],6,FALSE),IF($B$2="Transgender",VLOOKUP(B29,Table5[],6,FALSE),IF($B$2="Total Offences",VLOOKUP(B29,Table6[],6,FALSE),""))))))</f>
        <v>630</v>
      </c>
      <c r="H29" s="13">
        <f>IF($B$2="Race",VLOOKUP(B29,Table1[],7,FALSE),IF($B$2="Religion",VLOOKUP(B29,Table3[],7,FALSE),IF($B$2="Sexual Orientation",VLOOKUP(B29,Table2[],7,FALSE),IF($B$2="Disability",VLOOKUP(B29,Table4[],7,FALSE),IF($B$2="Transgender",VLOOKUP(B29,Table5[],7,FALSE),IF($B$2="Total Offences",VLOOKUP(B29,Table6[],7,FALSE),""))))))</f>
        <v>1081</v>
      </c>
      <c r="I29" s="13">
        <f>IF($B$2="Race",VLOOKUP(B29,Table1[],8,FALSE),IF($B$2="Religion",VLOOKUP(B29,Table3[],8,FALSE),IF($B$2="Sexual Orientation",VLOOKUP(B29,Table2[],8,FALSE),IF($B$2="Disability",VLOOKUP(B29,Table4[],8,FALSE),IF($B$2="Transgender",VLOOKUP(B29,Table5[],8,FALSE),IF($B$2="Total Offences",VLOOKUP(B29,Table6[],8,FALSE),""))))))</f>
        <v>1204</v>
      </c>
      <c r="J29" s="62">
        <f t="shared" si="0"/>
        <v>0.11378353376503236</v>
      </c>
      <c r="K29" s="62">
        <f t="shared" si="1"/>
        <v>0.9111111111111112</v>
      </c>
      <c r="L29" s="12"/>
      <c r="M29" s="6"/>
    </row>
    <row r="30" spans="1:13">
      <c r="A30" s="12"/>
      <c r="B30" s="12" t="s">
        <v>36</v>
      </c>
      <c r="C30" s="13" t="str">
        <f>IF($B$2="Race",VLOOKUP(B30,Table1[],2,FALSE),IF($B$2="Religion",VLOOKUP(B30,Table3[],2,FALSE),IF($B$2="Sexual Orientation",VLOOKUP(B30,Table2[],2,FALSE),IF($B$2="Disability",VLOOKUP(B30,Table4[],2,FALSE),IF($B$2="Transgender",VLOOKUP(B30,Table5[],2,FALSE),IF($B$2="Total Offences",VLOOKUP(B30,Table6[],2,FALSE),""))))))</f>
        <v>N/A</v>
      </c>
      <c r="D30" s="13">
        <f>IF($B$2="Race",VLOOKUP(B30,Table1[],3,FALSE),IF($B$2="Religion",VLOOKUP(B30,Table3[],3,FALSE),IF($B$2="Sexual Orientation",VLOOKUP(B30,Table2[],3,FALSE),IF($B$2="Disability",VLOOKUP(B30,Table4[],3,FALSE),IF($B$2="Transgender",VLOOKUP(B30,Table5[],3,FALSE),IF($B$2="Total Offences",VLOOKUP(B30,Table6[],3,FALSE),""))))))</f>
        <v>192</v>
      </c>
      <c r="E30" s="13">
        <f>IF($B$2="Race",VLOOKUP(B30,Table1[],4,FALSE),IF($B$2="Religion",VLOOKUP(B30,Table3[],4,FALSE),IF($B$2="Sexual Orientation",VLOOKUP(B30,Table2[],4,FALSE),IF($B$2="Disability",VLOOKUP(B30,Table4[],4,FALSE),IF($B$2="Transgender",VLOOKUP(B30,Table5[],4,FALSE),IF($B$2="Total Offences",VLOOKUP(B30,Table6[],4,FALSE),""))))))</f>
        <v>199</v>
      </c>
      <c r="F30" s="13">
        <f>IF($B$2="Race",VLOOKUP(B30,Table1[],5,FALSE),IF($B$2="Religion",VLOOKUP(B30,Table3[],5,FALSE),IF($B$2="Sexual Orientation",VLOOKUP(B30,Table2[],5,FALSE),IF($B$2="Disability",VLOOKUP(B30,Table4[],5,FALSE),IF($B$2="Transgender",VLOOKUP(B30,Table5[],5,FALSE),IF($B$2="Total Offences",VLOOKUP(B30,Table6[],5,FALSE),""))))))</f>
        <v>225</v>
      </c>
      <c r="G30" s="13">
        <f>IF($B$2="Race",VLOOKUP(B30,Table1[],6,FALSE),IF($B$2="Religion",VLOOKUP(B30,Table3[],6,FALSE),IF($B$2="Sexual Orientation",VLOOKUP(B30,Table2[],6,FALSE),IF($B$2="Disability",VLOOKUP(B30,Table4[],6,FALSE),IF($B$2="Transgender",VLOOKUP(B30,Table5[],6,FALSE),IF($B$2="Total Offences",VLOOKUP(B30,Table6[],6,FALSE),""))))))</f>
        <v>246</v>
      </c>
      <c r="H30" s="13">
        <f>IF($B$2="Race",VLOOKUP(B30,Table1[],7,FALSE),IF($B$2="Religion",VLOOKUP(B30,Table3[],7,FALSE),IF($B$2="Sexual Orientation",VLOOKUP(B30,Table2[],7,FALSE),IF($B$2="Disability",VLOOKUP(B30,Table4[],7,FALSE),IF($B$2="Transgender",VLOOKUP(B30,Table5[],7,FALSE),IF($B$2="Total Offences",VLOOKUP(B30,Table6[],7,FALSE),""))))))</f>
        <v>317</v>
      </c>
      <c r="I30" s="13">
        <f>IF($B$2="Race",VLOOKUP(B30,Table1[],8,FALSE),IF($B$2="Religion",VLOOKUP(B30,Table3[],8,FALSE),IF($B$2="Sexual Orientation",VLOOKUP(B30,Table2[],8,FALSE),IF($B$2="Disability",VLOOKUP(B30,Table4[],8,FALSE),IF($B$2="Transgender",VLOOKUP(B30,Table5[],8,FALSE),IF($B$2="Total Offences",VLOOKUP(B30,Table6[],8,FALSE),""))))))</f>
        <v>384</v>
      </c>
      <c r="J30" s="63">
        <f t="shared" si="0"/>
        <v>0.21135646687697163</v>
      </c>
      <c r="K30" s="62">
        <f t="shared" si="1"/>
        <v>0.56097560975609762</v>
      </c>
      <c r="L30" s="12"/>
      <c r="M30" s="6"/>
    </row>
    <row r="31" spans="1:13">
      <c r="A31" s="12"/>
      <c r="B31" s="12" t="s">
        <v>37</v>
      </c>
      <c r="C31" s="13" t="str">
        <f>IF($B$2="Race",VLOOKUP(B31,Table1[],2,FALSE),IF($B$2="Religion",VLOOKUP(B31,Table3[],2,FALSE),IF($B$2="Sexual Orientation",VLOOKUP(B31,Table2[],2,FALSE),IF($B$2="Disability",VLOOKUP(B31,Table4[],2,FALSE),IF($B$2="Transgender",VLOOKUP(B31,Table5[],2,FALSE),IF($B$2="Total Offences",VLOOKUP(B31,Table6[],2,FALSE),""))))))</f>
        <v>N/A</v>
      </c>
      <c r="D31" s="13">
        <f>IF($B$2="Race",VLOOKUP(B31,Table1[],3,FALSE),IF($B$2="Religion",VLOOKUP(B31,Table3[],3,FALSE),IF($B$2="Sexual Orientation",VLOOKUP(B31,Table2[],3,FALSE),IF($B$2="Disability",VLOOKUP(B31,Table4[],3,FALSE),IF($B$2="Transgender",VLOOKUP(B31,Table5[],3,FALSE),IF($B$2="Total Offences",VLOOKUP(B31,Table6[],3,FALSE),""))))))</f>
        <v>460</v>
      </c>
      <c r="E31" s="13">
        <f>IF($B$2="Race",VLOOKUP(B31,Table1[],4,FALSE),IF($B$2="Religion",VLOOKUP(B31,Table3[],4,FALSE),IF($B$2="Sexual Orientation",VLOOKUP(B31,Table2[],4,FALSE),IF($B$2="Disability",VLOOKUP(B31,Table4[],4,FALSE),IF($B$2="Transgender",VLOOKUP(B31,Table5[],4,FALSE),IF($B$2="Total Offences",VLOOKUP(B31,Table6[],4,FALSE),""))))))</f>
        <v>385</v>
      </c>
      <c r="F31" s="13">
        <f>IF($B$2="Race",VLOOKUP(B31,Table1[],5,FALSE),IF($B$2="Religion",VLOOKUP(B31,Table3[],5,FALSE),IF($B$2="Sexual Orientation",VLOOKUP(B31,Table2[],5,FALSE),IF($B$2="Disability",VLOOKUP(B31,Table4[],5,FALSE),IF($B$2="Transgender",VLOOKUP(B31,Table5[],5,FALSE),IF($B$2="Total Offences",VLOOKUP(B31,Table6[],5,FALSE),""))))))</f>
        <v>534</v>
      </c>
      <c r="G31" s="13">
        <f>IF($B$2="Race",VLOOKUP(B31,Table1[],6,FALSE),IF($B$2="Religion",VLOOKUP(B31,Table3[],6,FALSE),IF($B$2="Sexual Orientation",VLOOKUP(B31,Table2[],6,FALSE),IF($B$2="Disability",VLOOKUP(B31,Table4[],6,FALSE),IF($B$2="Transgender",VLOOKUP(B31,Table5[],6,FALSE),IF($B$2="Total Offences",VLOOKUP(B31,Table6[],6,FALSE),""))))))</f>
        <v>551</v>
      </c>
      <c r="H31" s="13">
        <f>IF($B$2="Race",VLOOKUP(B31,Table1[],7,FALSE),IF($B$2="Religion",VLOOKUP(B31,Table3[],7,FALSE),IF($B$2="Sexual Orientation",VLOOKUP(B31,Table2[],7,FALSE),IF($B$2="Disability",VLOOKUP(B31,Table4[],7,FALSE),IF($B$2="Transgender",VLOOKUP(B31,Table5[],7,FALSE),IF($B$2="Total Offences",VLOOKUP(B31,Table6[],7,FALSE),""))))))</f>
        <v>583</v>
      </c>
      <c r="I31" s="13">
        <f>IF($B$2="Race",VLOOKUP(B31,Table1[],8,FALSE),IF($B$2="Religion",VLOOKUP(B31,Table3[],8,FALSE),IF($B$2="Sexual Orientation",VLOOKUP(B31,Table2[],8,FALSE),IF($B$2="Disability",VLOOKUP(B31,Table4[],8,FALSE),IF($B$2="Transgender",VLOOKUP(B31,Table5[],8,FALSE),IF($B$2="Total Offences",VLOOKUP(B31,Table6[],8,FALSE),""))))))</f>
        <v>744</v>
      </c>
      <c r="J31" s="62">
        <f t="shared" si="0"/>
        <v>0.27615780445969129</v>
      </c>
      <c r="K31" s="62">
        <f t="shared" si="1"/>
        <v>0.35027223230490012</v>
      </c>
      <c r="L31" s="12"/>
      <c r="M31" s="6"/>
    </row>
    <row r="32" spans="1:13">
      <c r="A32" s="12"/>
      <c r="B32" s="12" t="s">
        <v>38</v>
      </c>
      <c r="C32" s="13" t="str">
        <f>IF($B$2="Race",VLOOKUP(B32,Table1[],2,FALSE),IF($B$2="Religion",VLOOKUP(B32,Table3[],2,FALSE),IF($B$2="Sexual Orientation",VLOOKUP(B32,Table2[],2,FALSE),IF($B$2="Disability",VLOOKUP(B32,Table4[],2,FALSE),IF($B$2="Transgender",VLOOKUP(B32,Table5[],2,FALSE),IF($B$2="Total Offences",VLOOKUP(B32,Table6[],2,FALSE),""))))))</f>
        <v>N/A</v>
      </c>
      <c r="D32" s="13">
        <f>IF($B$2="Race",VLOOKUP(B32,Table1[],3,FALSE),IF($B$2="Religion",VLOOKUP(B32,Table3[],3,FALSE),IF($B$2="Sexual Orientation",VLOOKUP(B32,Table2[],3,FALSE),IF($B$2="Disability",VLOOKUP(B32,Table4[],3,FALSE),IF($B$2="Transgender",VLOOKUP(B32,Table5[],3,FALSE),IF($B$2="Total Offences",VLOOKUP(B32,Table6[],3,FALSE),""))))))</f>
        <v>573</v>
      </c>
      <c r="E32" s="13">
        <f>IF($B$2="Race",VLOOKUP(B32,Table1[],4,FALSE),IF($B$2="Religion",VLOOKUP(B32,Table3[],4,FALSE),IF($B$2="Sexual Orientation",VLOOKUP(B32,Table2[],4,FALSE),IF($B$2="Disability",VLOOKUP(B32,Table4[],4,FALSE),IF($B$2="Transgender",VLOOKUP(B32,Table5[],4,FALSE),IF($B$2="Total Offences",VLOOKUP(B32,Table6[],4,FALSE),""))))))</f>
        <v>674</v>
      </c>
      <c r="F32" s="13">
        <f>IF($B$2="Race",VLOOKUP(B32,Table1[],5,FALSE),IF($B$2="Religion",VLOOKUP(B32,Table3[],5,FALSE),IF($B$2="Sexual Orientation",VLOOKUP(B32,Table2[],5,FALSE),IF($B$2="Disability",VLOOKUP(B32,Table4[],5,FALSE),IF($B$2="Transgender",VLOOKUP(B32,Table5[],5,FALSE),IF($B$2="Total Offences",VLOOKUP(B32,Table6[],5,FALSE),""))))))</f>
        <v>912</v>
      </c>
      <c r="G32" s="13">
        <f>IF($B$2="Race",VLOOKUP(B32,Table1[],6,FALSE),IF($B$2="Religion",VLOOKUP(B32,Table3[],6,FALSE),IF($B$2="Sexual Orientation",VLOOKUP(B32,Table2[],6,FALSE),IF($B$2="Disability",VLOOKUP(B32,Table4[],6,FALSE),IF($B$2="Transgender",VLOOKUP(B32,Table5[],6,FALSE),IF($B$2="Total Offences",VLOOKUP(B32,Table6[],6,FALSE),""))))))</f>
        <v>1295</v>
      </c>
      <c r="H32" s="13">
        <f>IF($B$2="Race",VLOOKUP(B32,Table1[],7,FALSE),IF($B$2="Religion",VLOOKUP(B32,Table3[],7,FALSE),IF($B$2="Sexual Orientation",VLOOKUP(B32,Table2[],7,FALSE),IF($B$2="Disability",VLOOKUP(B32,Table4[],7,FALSE),IF($B$2="Transgender",VLOOKUP(B32,Table5[],7,FALSE),IF($B$2="Total Offences",VLOOKUP(B32,Table6[],7,FALSE),""))))))</f>
        <v>2187</v>
      </c>
      <c r="I32" s="13">
        <f>IF($B$2="Race",VLOOKUP(B32,Table1[],8,FALSE),IF($B$2="Religion",VLOOKUP(B32,Table3[],8,FALSE),IF($B$2="Sexual Orientation",VLOOKUP(B32,Table2[],8,FALSE),IF($B$2="Disability",VLOOKUP(B32,Table4[],8,FALSE),IF($B$2="Transgender",VLOOKUP(B32,Table5[],8,FALSE),IF($B$2="Total Offences",VLOOKUP(B32,Table6[],8,FALSE),""))))))</f>
        <v>2559</v>
      </c>
      <c r="J32" s="62">
        <f t="shared" si="0"/>
        <v>0.17009602194787377</v>
      </c>
      <c r="K32" s="62">
        <f t="shared" si="1"/>
        <v>0.97606177606177602</v>
      </c>
      <c r="L32" s="12"/>
      <c r="M32" s="6"/>
    </row>
    <row r="33" spans="1:13">
      <c r="A33" s="12"/>
      <c r="B33" s="12" t="s">
        <v>39</v>
      </c>
      <c r="C33" s="13" t="str">
        <f>IF($B$2="Race",VLOOKUP(B33,Table1[],2,FALSE),IF($B$2="Religion",VLOOKUP(B33,Table3[],2,FALSE),IF($B$2="Sexual Orientation",VLOOKUP(B33,Table2[],2,FALSE),IF($B$2="Disability",VLOOKUP(B33,Table4[],2,FALSE),IF($B$2="Transgender",VLOOKUP(B33,Table5[],2,FALSE),IF($B$2="Total Offences",VLOOKUP(B33,Table6[],2,FALSE),""))))))</f>
        <v>N/A</v>
      </c>
      <c r="D33" s="13">
        <f>IF($B$2="Race",VLOOKUP(B33,Table1[],3,FALSE),IF($B$2="Religion",VLOOKUP(B33,Table3[],3,FALSE),IF($B$2="Sexual Orientation",VLOOKUP(B33,Table2[],3,FALSE),IF($B$2="Disability",VLOOKUP(B33,Table4[],3,FALSE),IF($B$2="Transgender",VLOOKUP(B33,Table5[],3,FALSE),IF($B$2="Total Offences",VLOOKUP(B33,Table6[],3,FALSE),""))))))</f>
        <v>594</v>
      </c>
      <c r="E33" s="13">
        <f>IF($B$2="Race",VLOOKUP(B33,Table1[],4,FALSE),IF($B$2="Religion",VLOOKUP(B33,Table3[],4,FALSE),IF($B$2="Sexual Orientation",VLOOKUP(B33,Table2[],4,FALSE),IF($B$2="Disability",VLOOKUP(B33,Table4[],4,FALSE),IF($B$2="Transgender",VLOOKUP(B33,Table5[],4,FALSE),IF($B$2="Total Offences",VLOOKUP(B33,Table6[],4,FALSE),""))))))</f>
        <v>828</v>
      </c>
      <c r="F33" s="13">
        <f>IF($B$2="Race",VLOOKUP(B33,Table1[],5,FALSE),IF($B$2="Religion",VLOOKUP(B33,Table3[],5,FALSE),IF($B$2="Sexual Orientation",VLOOKUP(B33,Table2[],5,FALSE),IF($B$2="Disability",VLOOKUP(B33,Table4[],5,FALSE),IF($B$2="Transgender",VLOOKUP(B33,Table5[],5,FALSE),IF($B$2="Total Offences",VLOOKUP(B33,Table6[],5,FALSE),""))))))</f>
        <v>796</v>
      </c>
      <c r="G33" s="13">
        <f>IF($B$2="Race",VLOOKUP(B33,Table1[],6,FALSE),IF($B$2="Religion",VLOOKUP(B33,Table3[],6,FALSE),IF($B$2="Sexual Orientation",VLOOKUP(B33,Table2[],6,FALSE),IF($B$2="Disability",VLOOKUP(B33,Table4[],6,FALSE),IF($B$2="Transgender",VLOOKUP(B33,Table5[],6,FALSE),IF($B$2="Total Offences",VLOOKUP(B33,Table6[],6,FALSE),""))))))</f>
        <v>911</v>
      </c>
      <c r="H33" s="13">
        <f>IF($B$2="Race",VLOOKUP(B33,Table1[],7,FALSE),IF($B$2="Religion",VLOOKUP(B33,Table3[],7,FALSE),IF($B$2="Sexual Orientation",VLOOKUP(B33,Table2[],7,FALSE),IF($B$2="Disability",VLOOKUP(B33,Table4[],7,FALSE),IF($B$2="Transgender",VLOOKUP(B33,Table5[],7,FALSE),IF($B$2="Total Offences",VLOOKUP(B33,Table6[],7,FALSE),""))))))</f>
        <v>1264</v>
      </c>
      <c r="I33" s="13">
        <f>IF($B$2="Race",VLOOKUP(B33,Table1[],8,FALSE),IF($B$2="Religion",VLOOKUP(B33,Table3[],8,FALSE),IF($B$2="Sexual Orientation",VLOOKUP(B33,Table2[],8,FALSE),IF($B$2="Disability",VLOOKUP(B33,Table4[],8,FALSE),IF($B$2="Transgender",VLOOKUP(B33,Table5[],8,FALSE),IF($B$2="Total Offences",VLOOKUP(B33,Table6[],8,FALSE),""))))))</f>
        <v>1509</v>
      </c>
      <c r="J33" s="62">
        <f t="shared" si="0"/>
        <v>0.19382911392405067</v>
      </c>
      <c r="K33" s="63">
        <f t="shared" si="1"/>
        <v>0.65642151481888034</v>
      </c>
      <c r="L33" s="12"/>
      <c r="M33" s="6"/>
    </row>
    <row r="34" spans="1:13">
      <c r="A34" s="12"/>
      <c r="B34" s="12" t="s">
        <v>41</v>
      </c>
      <c r="C34" s="13" t="str">
        <f>IF($B$2="Race",VLOOKUP(B34,Table1[],2,FALSE),IF($B$2="Religion",VLOOKUP(B34,Table3[],2,FALSE),IF($B$2="Sexual Orientation",VLOOKUP(B34,Table2[],2,FALSE),IF($B$2="Disability",VLOOKUP(B34,Table4[],2,FALSE),IF($B$2="Transgender",VLOOKUP(B34,Table5[],2,FALSE),IF($B$2="Total Offences",VLOOKUP(B34,Table6[],2,FALSE),""))))))</f>
        <v>N/A</v>
      </c>
      <c r="D34" s="13">
        <f>IF($B$2="Race",VLOOKUP(B34,Table1[],3,FALSE),IF($B$2="Religion",VLOOKUP(B34,Table3[],3,FALSE),IF($B$2="Sexual Orientation",VLOOKUP(B34,Table2[],3,FALSE),IF($B$2="Disability",VLOOKUP(B34,Table4[],3,FALSE),IF($B$2="Transgender",VLOOKUP(B34,Table5[],3,FALSE),IF($B$2="Total Offences",VLOOKUP(B34,Table6[],3,FALSE),""))))))</f>
        <v>575</v>
      </c>
      <c r="E34" s="13">
        <f>IF($B$2="Race",VLOOKUP(B34,Table1[],4,FALSE),IF($B$2="Religion",VLOOKUP(B34,Table3[],4,FALSE),IF($B$2="Sexual Orientation",VLOOKUP(B34,Table2[],4,FALSE),IF($B$2="Disability",VLOOKUP(B34,Table4[],4,FALSE),IF($B$2="Transgender",VLOOKUP(B34,Table5[],4,FALSE),IF($B$2="Total Offences",VLOOKUP(B34,Table6[],4,FALSE),""))))))</f>
        <v>663</v>
      </c>
      <c r="F34" s="13">
        <f>IF($B$2="Race",VLOOKUP(B34,Table1[],5,FALSE),IF($B$2="Religion",VLOOKUP(B34,Table3[],5,FALSE),IF($B$2="Sexual Orientation",VLOOKUP(B34,Table2[],5,FALSE),IF($B$2="Disability",VLOOKUP(B34,Table4[],5,FALSE),IF($B$2="Transgender",VLOOKUP(B34,Table5[],5,FALSE),IF($B$2="Total Offences",VLOOKUP(B34,Table6[],5,FALSE),""))))))</f>
        <v>757</v>
      </c>
      <c r="G34" s="13">
        <f>IF($B$2="Race",VLOOKUP(B34,Table1[],6,FALSE),IF($B$2="Religion",VLOOKUP(B34,Table3[],6,FALSE),IF($B$2="Sexual Orientation",VLOOKUP(B34,Table2[],6,FALSE),IF($B$2="Disability",VLOOKUP(B34,Table4[],6,FALSE),IF($B$2="Transgender",VLOOKUP(B34,Table5[],6,FALSE),IF($B$2="Total Offences",VLOOKUP(B34,Table6[],6,FALSE),""))))))</f>
        <v>974</v>
      </c>
      <c r="H34" s="13">
        <f>IF($B$2="Race",VLOOKUP(B34,Table1[],7,FALSE),IF($B$2="Religion",VLOOKUP(B34,Table3[],7,FALSE),IF($B$2="Sexual Orientation",VLOOKUP(B34,Table2[],7,FALSE),IF($B$2="Disability",VLOOKUP(B34,Table4[],7,FALSE),IF($B$2="Transgender",VLOOKUP(B34,Table5[],7,FALSE),IF($B$2="Total Offences",VLOOKUP(B34,Table6[],7,FALSE),""))))))</f>
        <v>1591</v>
      </c>
      <c r="I34" s="13">
        <f>IF($B$2="Race",VLOOKUP(B34,Table1[],8,FALSE),IF($B$2="Religion",VLOOKUP(B34,Table3[],8,FALSE),IF($B$2="Sexual Orientation",VLOOKUP(B34,Table2[],8,FALSE),IF($B$2="Disability",VLOOKUP(B34,Table4[],8,FALSE),IF($B$2="Transgender",VLOOKUP(B34,Table5[],8,FALSE),IF($B$2="Total Offences",VLOOKUP(B34,Table6[],8,FALSE),""))))))</f>
        <v>2219</v>
      </c>
      <c r="J34" s="62">
        <f t="shared" si="0"/>
        <v>0.39472030169704597</v>
      </c>
      <c r="K34" s="62">
        <f t="shared" si="1"/>
        <v>1.2782340862422998</v>
      </c>
      <c r="L34" s="12"/>
      <c r="M34" s="6"/>
    </row>
    <row r="35" spans="1:13">
      <c r="A35" s="12"/>
      <c r="B35" s="12" t="s">
        <v>42</v>
      </c>
      <c r="C35" s="13" t="str">
        <f>IF($B$2="Race",VLOOKUP(B35,Table1[],2,FALSE),IF($B$2="Religion",VLOOKUP(B35,Table3[],2,FALSE),IF($B$2="Sexual Orientation",VLOOKUP(B35,Table2[],2,FALSE),IF($B$2="Disability",VLOOKUP(B35,Table4[],2,FALSE),IF($B$2="Transgender",VLOOKUP(B35,Table5[],2,FALSE),IF($B$2="Total Offences",VLOOKUP(B35,Table6[],2,FALSE),""))))))</f>
        <v>N/A</v>
      </c>
      <c r="D35" s="13">
        <f>IF($B$2="Race",VLOOKUP(B35,Table1[],3,FALSE),IF($B$2="Religion",VLOOKUP(B35,Table3[],3,FALSE),IF($B$2="Sexual Orientation",VLOOKUP(B35,Table2[],3,FALSE),IF($B$2="Disability",VLOOKUP(B35,Table4[],3,FALSE),IF($B$2="Transgender",VLOOKUP(B35,Table5[],3,FALSE),IF($B$2="Total Offences",VLOOKUP(B35,Table6[],3,FALSE),""))))))</f>
        <v>793</v>
      </c>
      <c r="E35" s="13">
        <f>IF($B$2="Race",VLOOKUP(B35,Table1[],4,FALSE),IF($B$2="Religion",VLOOKUP(B35,Table3[],4,FALSE),IF($B$2="Sexual Orientation",VLOOKUP(B35,Table2[],4,FALSE),IF($B$2="Disability",VLOOKUP(B35,Table4[],4,FALSE),IF($B$2="Transgender",VLOOKUP(B35,Table5[],4,FALSE),IF($B$2="Total Offences",VLOOKUP(B35,Table6[],4,FALSE),""))))))</f>
        <v>832</v>
      </c>
      <c r="F35" s="13">
        <f>IF($B$2="Race",VLOOKUP(B35,Table1[],5,FALSE),IF($B$2="Religion",VLOOKUP(B35,Table3[],5,FALSE),IF($B$2="Sexual Orientation",VLOOKUP(B35,Table2[],5,FALSE),IF($B$2="Disability",VLOOKUP(B35,Table4[],5,FALSE),IF($B$2="Transgender",VLOOKUP(B35,Table5[],5,FALSE),IF($B$2="Total Offences",VLOOKUP(B35,Table6[],5,FALSE),""))))))</f>
        <v>845</v>
      </c>
      <c r="G35" s="13">
        <f>IF($B$2="Race",VLOOKUP(B35,Table1[],6,FALSE),IF($B$2="Religion",VLOOKUP(B35,Table3[],6,FALSE),IF($B$2="Sexual Orientation",VLOOKUP(B35,Table2[],6,FALSE),IF($B$2="Disability",VLOOKUP(B35,Table4[],6,FALSE),IF($B$2="Transgender",VLOOKUP(B35,Table5[],6,FALSE),IF($B$2="Total Offences",VLOOKUP(B35,Table6[],6,FALSE),""))))))</f>
        <v>1081</v>
      </c>
      <c r="H35" s="13">
        <f>IF($B$2="Race",VLOOKUP(B35,Table1[],7,FALSE),IF($B$2="Religion",VLOOKUP(B35,Table3[],7,FALSE),IF($B$2="Sexual Orientation",VLOOKUP(B35,Table2[],7,FALSE),IF($B$2="Disability",VLOOKUP(B35,Table4[],7,FALSE),IF($B$2="Transgender",VLOOKUP(B35,Table5[],7,FALSE),IF($B$2="Total Offences",VLOOKUP(B35,Table6[],7,FALSE),""))))))</f>
        <v>1412</v>
      </c>
      <c r="I35" s="13">
        <f>IF($B$2="Race",VLOOKUP(B35,Table1[],8,FALSE),IF($B$2="Religion",VLOOKUP(B35,Table3[],8,FALSE),IF($B$2="Sexual Orientation",VLOOKUP(B35,Table2[],8,FALSE),IF($B$2="Disability",VLOOKUP(B35,Table4[],8,FALSE),IF($B$2="Transgender",VLOOKUP(B35,Table5[],8,FALSE),IF($B$2="Total Offences",VLOOKUP(B35,Table6[],8,FALSE),""))))))</f>
        <v>1578</v>
      </c>
      <c r="J35" s="62">
        <f t="shared" si="0"/>
        <v>0.11756373937677056</v>
      </c>
      <c r="K35" s="62">
        <f t="shared" si="1"/>
        <v>0.45975948196114702</v>
      </c>
      <c r="L35" s="12"/>
      <c r="M35" s="6"/>
    </row>
    <row r="36" spans="1:13">
      <c r="A36" s="12"/>
      <c r="B36" s="12" t="s">
        <v>43</v>
      </c>
      <c r="C36" s="13" t="str">
        <f>IF($B$2="Race",VLOOKUP(B36,Table1[],2,FALSE),IF($B$2="Religion",VLOOKUP(B36,Table3[],2,FALSE),IF($B$2="Sexual Orientation",VLOOKUP(B36,Table2[],2,FALSE),IF($B$2="Disability",VLOOKUP(B36,Table4[],2,FALSE),IF($B$2="Transgender",VLOOKUP(B36,Table5[],2,FALSE),IF($B$2="Total Offences",VLOOKUP(B36,Table6[],2,FALSE),""))))))</f>
        <v>N/A</v>
      </c>
      <c r="D36" s="13">
        <f>IF($B$2="Race",VLOOKUP(B36,Table1[],3,FALSE),IF($B$2="Religion",VLOOKUP(B36,Table3[],3,FALSE),IF($B$2="Sexual Orientation",VLOOKUP(B36,Table2[],3,FALSE),IF($B$2="Disability",VLOOKUP(B36,Table4[],3,FALSE),IF($B$2="Transgender",VLOOKUP(B36,Table5[],3,FALSE),IF($B$2="Total Offences",VLOOKUP(B36,Table6[],3,FALSE),""))))))</f>
        <v>604</v>
      </c>
      <c r="E36" s="13">
        <f>IF($B$2="Race",VLOOKUP(B36,Table1[],4,FALSE),IF($B$2="Religion",VLOOKUP(B36,Table3[],4,FALSE),IF($B$2="Sexual Orientation",VLOOKUP(B36,Table2[],4,FALSE),IF($B$2="Disability",VLOOKUP(B36,Table4[],4,FALSE),IF($B$2="Transgender",VLOOKUP(B36,Table5[],4,FALSE),IF($B$2="Total Offences",VLOOKUP(B36,Table6[],4,FALSE),""))))))</f>
        <v>571</v>
      </c>
      <c r="F36" s="13">
        <f>IF($B$2="Race",VLOOKUP(B36,Table1[],5,FALSE),IF($B$2="Religion",VLOOKUP(B36,Table3[],5,FALSE),IF($B$2="Sexual Orientation",VLOOKUP(B36,Table2[],5,FALSE),IF($B$2="Disability",VLOOKUP(B36,Table4[],5,FALSE),IF($B$2="Transgender",VLOOKUP(B36,Table5[],5,FALSE),IF($B$2="Total Offences",VLOOKUP(B36,Table6[],5,FALSE),""))))))</f>
        <v>440</v>
      </c>
      <c r="G36" s="13">
        <f>IF($B$2="Race",VLOOKUP(B36,Table1[],6,FALSE),IF($B$2="Religion",VLOOKUP(B36,Table3[],6,FALSE),IF($B$2="Sexual Orientation",VLOOKUP(B36,Table2[],6,FALSE),IF($B$2="Disability",VLOOKUP(B36,Table4[],6,FALSE),IF($B$2="Transgender",VLOOKUP(B36,Table5[],6,FALSE),IF($B$2="Total Offences",VLOOKUP(B36,Table6[],6,FALSE),""))))))</f>
        <v>463</v>
      </c>
      <c r="H36" s="13">
        <f>IF($B$2="Race",VLOOKUP(B36,Table1[],7,FALSE),IF($B$2="Religion",VLOOKUP(B36,Table3[],7,FALSE),IF($B$2="Sexual Orientation",VLOOKUP(B36,Table2[],7,FALSE),IF($B$2="Disability",VLOOKUP(B36,Table4[],7,FALSE),IF($B$2="Transgender",VLOOKUP(B36,Table5[],7,FALSE),IF($B$2="Total Offences",VLOOKUP(B36,Table6[],7,FALSE),""))))))</f>
        <v>796</v>
      </c>
      <c r="I36" s="13">
        <f>IF($B$2="Race",VLOOKUP(B36,Table1[],8,FALSE),IF($B$2="Religion",VLOOKUP(B36,Table3[],8,FALSE),IF($B$2="Sexual Orientation",VLOOKUP(B36,Table2[],8,FALSE),IF($B$2="Disability",VLOOKUP(B36,Table4[],8,FALSE),IF($B$2="Transgender",VLOOKUP(B36,Table5[],8,FALSE),IF($B$2="Total Offences",VLOOKUP(B36,Table6[],8,FALSE),""))))))</f>
        <v>1118</v>
      </c>
      <c r="J36" s="62">
        <f t="shared" si="0"/>
        <v>0.40452261306532655</v>
      </c>
      <c r="K36" s="62">
        <f t="shared" si="1"/>
        <v>1.4146868250539959</v>
      </c>
      <c r="L36" s="12"/>
      <c r="M36" s="6"/>
    </row>
    <row r="37" spans="1:13">
      <c r="A37" s="12"/>
      <c r="B37" s="12" t="s">
        <v>44</v>
      </c>
      <c r="C37" s="13" t="str">
        <f>IF($B$2="Race",VLOOKUP(B37,Table1[],2,FALSE),IF($B$2="Religion",VLOOKUP(B37,Table3[],2,FALSE),IF($B$2="Sexual Orientation",VLOOKUP(B37,Table2[],2,FALSE),IF($B$2="Disability",VLOOKUP(B37,Table4[],2,FALSE),IF($B$2="Transgender",VLOOKUP(B37,Table5[],2,FALSE),IF($B$2="Total Offences",VLOOKUP(B37,Table6[],2,FALSE),""))))))</f>
        <v>N/A</v>
      </c>
      <c r="D37" s="13">
        <f>IF($B$2="Race",VLOOKUP(B37,Table1[],3,FALSE),IF($B$2="Religion",VLOOKUP(B37,Table3[],3,FALSE),IF($B$2="Sexual Orientation",VLOOKUP(B37,Table2[],3,FALSE),IF($B$2="Disability",VLOOKUP(B37,Table4[],3,FALSE),IF($B$2="Transgender",VLOOKUP(B37,Table5[],3,FALSE),IF($B$2="Total Offences",VLOOKUP(B37,Table6[],3,FALSE),""))))))</f>
        <v>566</v>
      </c>
      <c r="E37" s="13">
        <f>IF($B$2="Race",VLOOKUP(B37,Table1[],4,FALSE),IF($B$2="Religion",VLOOKUP(B37,Table3[],4,FALSE),IF($B$2="Sexual Orientation",VLOOKUP(B37,Table2[],4,FALSE),IF($B$2="Disability",VLOOKUP(B37,Table4[],4,FALSE),IF($B$2="Transgender",VLOOKUP(B37,Table5[],4,FALSE),IF($B$2="Total Offences",VLOOKUP(B37,Table6[],4,FALSE),""))))))</f>
        <v>449</v>
      </c>
      <c r="F37" s="13">
        <f>IF($B$2="Race",VLOOKUP(B37,Table1[],5,FALSE),IF($B$2="Religion",VLOOKUP(B37,Table3[],5,FALSE),IF($B$2="Sexual Orientation",VLOOKUP(B37,Table2[],5,FALSE),IF($B$2="Disability",VLOOKUP(B37,Table4[],5,FALSE),IF($B$2="Transgender",VLOOKUP(B37,Table5[],5,FALSE),IF($B$2="Total Offences",VLOOKUP(B37,Table6[],5,FALSE),""))))))</f>
        <v>684</v>
      </c>
      <c r="G37" s="13">
        <f>IF($B$2="Race",VLOOKUP(B37,Table1[],6,FALSE),IF($B$2="Religion",VLOOKUP(B37,Table3[],6,FALSE),IF($B$2="Sexual Orientation",VLOOKUP(B37,Table2[],6,FALSE),IF($B$2="Disability",VLOOKUP(B37,Table4[],6,FALSE),IF($B$2="Transgender",VLOOKUP(B37,Table5[],6,FALSE),IF($B$2="Total Offences",VLOOKUP(B37,Table6[],6,FALSE),""))))))</f>
        <v>979</v>
      </c>
      <c r="H37" s="13">
        <f>IF($B$2="Race",VLOOKUP(B37,Table1[],7,FALSE),IF($B$2="Religion",VLOOKUP(B37,Table3[],7,FALSE),IF($B$2="Sexual Orientation",VLOOKUP(B37,Table2[],7,FALSE),IF($B$2="Disability",VLOOKUP(B37,Table4[],7,FALSE),IF($B$2="Transgender",VLOOKUP(B37,Table5[],7,FALSE),IF($B$2="Total Offences",VLOOKUP(B37,Table6[],7,FALSE),""))))))</f>
        <v>1393</v>
      </c>
      <c r="I37" s="13">
        <f>IF($B$2="Race",VLOOKUP(B37,Table1[],8,FALSE),IF($B$2="Religion",VLOOKUP(B37,Table3[],8,FALSE),IF($B$2="Sexual Orientation",VLOOKUP(B37,Table2[],8,FALSE),IF($B$2="Disability",VLOOKUP(B37,Table4[],8,FALSE),IF($B$2="Transgender",VLOOKUP(B37,Table5[],8,FALSE),IF($B$2="Total Offences",VLOOKUP(B37,Table6[],8,FALSE),""))))))</f>
        <v>1631</v>
      </c>
      <c r="J37" s="62">
        <f t="shared" si="0"/>
        <v>0.17085427135678399</v>
      </c>
      <c r="K37" s="62">
        <f t="shared" si="1"/>
        <v>0.66598569969356491</v>
      </c>
      <c r="L37" s="12"/>
      <c r="M37" s="6"/>
    </row>
    <row r="38" spans="1:13">
      <c r="A38" s="12"/>
      <c r="B38" s="12" t="s">
        <v>45</v>
      </c>
      <c r="C38" s="13" t="str">
        <f>IF($B$2="Race",VLOOKUP(B38,Table1[],2,FALSE),IF($B$2="Religion",VLOOKUP(B38,Table3[],2,FALSE),IF($B$2="Sexual Orientation",VLOOKUP(B38,Table2[],2,FALSE),IF($B$2="Disability",VLOOKUP(B38,Table4[],2,FALSE),IF($B$2="Transgender",VLOOKUP(B38,Table5[],2,FALSE),IF($B$2="Total Offences",VLOOKUP(B38,Table6[],2,FALSE),""))))))</f>
        <v>N/A</v>
      </c>
      <c r="D38" s="13">
        <f>IF($B$2="Race",VLOOKUP(B38,Table1[],3,FALSE),IF($B$2="Religion",VLOOKUP(B38,Table3[],3,FALSE),IF($B$2="Sexual Orientation",VLOOKUP(B38,Table2[],3,FALSE),IF($B$2="Disability",VLOOKUP(B38,Table4[],3,FALSE),IF($B$2="Transgender",VLOOKUP(B38,Table5[],3,FALSE),IF($B$2="Total Offences",VLOOKUP(B38,Table6[],3,FALSE),""))))))</f>
        <v>766</v>
      </c>
      <c r="E38" s="13">
        <f>IF($B$2="Race",VLOOKUP(B38,Table1[],4,FALSE),IF($B$2="Religion",VLOOKUP(B38,Table3[],4,FALSE),IF($B$2="Sexual Orientation",VLOOKUP(B38,Table2[],4,FALSE),IF($B$2="Disability",VLOOKUP(B38,Table4[],4,FALSE),IF($B$2="Transgender",VLOOKUP(B38,Table5[],4,FALSE),IF($B$2="Total Offences",VLOOKUP(B38,Table6[],4,FALSE),""))))))</f>
        <v>1031</v>
      </c>
      <c r="F38" s="13">
        <f>IF($B$2="Race",VLOOKUP(B38,Table1[],5,FALSE),IF($B$2="Religion",VLOOKUP(B38,Table3[],5,FALSE),IF($B$2="Sexual Orientation",VLOOKUP(B38,Table2[],5,FALSE),IF($B$2="Disability",VLOOKUP(B38,Table4[],5,FALSE),IF($B$2="Transgender",VLOOKUP(B38,Table5[],5,FALSE),IF($B$2="Total Offences",VLOOKUP(B38,Table6[],5,FALSE),""))))))</f>
        <v>1365</v>
      </c>
      <c r="G38" s="13">
        <f>IF($B$2="Race",VLOOKUP(B38,Table1[],6,FALSE),IF($B$2="Religion",VLOOKUP(B38,Table3[],6,FALSE),IF($B$2="Sexual Orientation",VLOOKUP(B38,Table2[],6,FALSE),IF($B$2="Disability",VLOOKUP(B38,Table4[],6,FALSE),IF($B$2="Transgender",VLOOKUP(B38,Table5[],6,FALSE),IF($B$2="Total Offences",VLOOKUP(B38,Table6[],6,FALSE),""))))))</f>
        <v>1740</v>
      </c>
      <c r="H38" s="13">
        <f>IF($B$2="Race",VLOOKUP(B38,Table1[],7,FALSE),IF($B$2="Religion",VLOOKUP(B38,Table3[],7,FALSE),IF($B$2="Sexual Orientation",VLOOKUP(B38,Table2[],7,FALSE),IF($B$2="Disability",VLOOKUP(B38,Table4[],7,FALSE),IF($B$2="Transgender",VLOOKUP(B38,Table5[],7,FALSE),IF($B$2="Total Offences",VLOOKUP(B38,Table6[],7,FALSE),""))))))</f>
        <v>2006</v>
      </c>
      <c r="I38" s="13">
        <f>IF($B$2="Race",VLOOKUP(B38,Table1[],8,FALSE),IF($B$2="Religion",VLOOKUP(B38,Table3[],8,FALSE),IF($B$2="Sexual Orientation",VLOOKUP(B38,Table2[],8,FALSE),IF($B$2="Disability",VLOOKUP(B38,Table4[],8,FALSE),IF($B$2="Transgender",VLOOKUP(B38,Table5[],8,FALSE),IF($B$2="Total Offences",VLOOKUP(B38,Table6[],8,FALSE),""))))))</f>
        <v>2187</v>
      </c>
      <c r="J38" s="62">
        <f t="shared" si="0"/>
        <v>9.0229312063808464E-2</v>
      </c>
      <c r="K38" s="62">
        <f t="shared" si="1"/>
        <v>0.25689655172413794</v>
      </c>
      <c r="L38" s="12"/>
      <c r="M38" s="6"/>
    </row>
    <row r="39" spans="1:13">
      <c r="A39" s="12"/>
      <c r="B39" s="12" t="s">
        <v>46</v>
      </c>
      <c r="C39" s="13" t="str">
        <f>IF($B$2="Race",VLOOKUP(B39,Table1[],2,FALSE),IF($B$2="Religion",VLOOKUP(B39,Table3[],2,FALSE),IF($B$2="Sexual Orientation",VLOOKUP(B39,Table2[],2,FALSE),IF($B$2="Disability",VLOOKUP(B39,Table4[],2,FALSE),IF($B$2="Transgender",VLOOKUP(B39,Table5[],2,FALSE),IF($B$2="Total Offences",VLOOKUP(B39,Table6[],2,FALSE),""))))))</f>
        <v>N/A</v>
      </c>
      <c r="D39" s="13">
        <f>IF($B$2="Race",VLOOKUP(B39,Table1[],3,FALSE),IF($B$2="Religion",VLOOKUP(B39,Table3[],3,FALSE),IF($B$2="Sexual Orientation",VLOOKUP(B39,Table2[],3,FALSE),IF($B$2="Disability",VLOOKUP(B39,Table4[],3,FALSE),IF($B$2="Transgender",VLOOKUP(B39,Table5[],3,FALSE),IF($B$2="Total Offences",VLOOKUP(B39,Table6[],3,FALSE),""))))))</f>
        <v>1323</v>
      </c>
      <c r="E39" s="13">
        <f>IF($B$2="Race",VLOOKUP(B39,Table1[],4,FALSE),IF($B$2="Religion",VLOOKUP(B39,Table3[],4,FALSE),IF($B$2="Sexual Orientation",VLOOKUP(B39,Table2[],4,FALSE),IF($B$2="Disability",VLOOKUP(B39,Table4[],4,FALSE),IF($B$2="Transgender",VLOOKUP(B39,Table5[],4,FALSE),IF($B$2="Total Offences",VLOOKUP(B39,Table6[],4,FALSE),""))))))</f>
        <v>1309</v>
      </c>
      <c r="F39" s="13">
        <f>IF($B$2="Race",VLOOKUP(B39,Table1[],5,FALSE),IF($B$2="Religion",VLOOKUP(B39,Table3[],5,FALSE),IF($B$2="Sexual Orientation",VLOOKUP(B39,Table2[],5,FALSE),IF($B$2="Disability",VLOOKUP(B39,Table4[],5,FALSE),IF($B$2="Transgender",VLOOKUP(B39,Table5[],5,FALSE),IF($B$2="Total Offences",VLOOKUP(B39,Table6[],5,FALSE),""))))))</f>
        <v>1236</v>
      </c>
      <c r="G39" s="13">
        <f>IF($B$2="Race",VLOOKUP(B39,Table1[],6,FALSE),IF($B$2="Religion",VLOOKUP(B39,Table3[],6,FALSE),IF($B$2="Sexual Orientation",VLOOKUP(B39,Table2[],6,FALSE),IF($B$2="Disability",VLOOKUP(B39,Table4[],6,FALSE),IF($B$2="Transgender",VLOOKUP(B39,Table5[],6,FALSE),IF($B$2="Total Offences",VLOOKUP(B39,Table6[],6,FALSE),""))))))</f>
        <v>1616</v>
      </c>
      <c r="H39" s="13">
        <f>IF($B$2="Race",VLOOKUP(B39,Table1[],7,FALSE),IF($B$2="Religion",VLOOKUP(B39,Table3[],7,FALSE),IF($B$2="Sexual Orientation",VLOOKUP(B39,Table2[],7,FALSE),IF($B$2="Disability",VLOOKUP(B39,Table4[],7,FALSE),IF($B$2="Transgender",VLOOKUP(B39,Table5[],7,FALSE),IF($B$2="Total Offences",VLOOKUP(B39,Table6[],7,FALSE),""))))))</f>
        <v>1775</v>
      </c>
      <c r="I39" s="13">
        <f>IF($B$2="Race",VLOOKUP(B39,Table1[],8,FALSE),IF($B$2="Religion",VLOOKUP(B39,Table3[],8,FALSE),IF($B$2="Sexual Orientation",VLOOKUP(B39,Table2[],8,FALSE),IF($B$2="Disability",VLOOKUP(B39,Table4[],8,FALSE),IF($B$2="Transgender",VLOOKUP(B39,Table5[],8,FALSE),IF($B$2="Total Offences",VLOOKUP(B39,Table6[],8,FALSE),""))))))</f>
        <v>2396</v>
      </c>
      <c r="J39" s="62">
        <f t="shared" si="0"/>
        <v>0.34985915492957753</v>
      </c>
      <c r="K39" s="62">
        <f t="shared" si="1"/>
        <v>0.48267326732673266</v>
      </c>
      <c r="L39" s="12"/>
      <c r="M39" s="6"/>
    </row>
    <row r="40" spans="1:13">
      <c r="A40" s="12"/>
      <c r="B40" s="12" t="s">
        <v>47</v>
      </c>
      <c r="C40" s="13" t="str">
        <f>IF($B$2="Race",VLOOKUP(B40,Table1[],2,FALSE),IF($B$2="Religion",VLOOKUP(B40,Table3[],2,FALSE),IF($B$2="Sexual Orientation",VLOOKUP(B40,Table2[],2,FALSE),IF($B$2="Disability",VLOOKUP(B40,Table4[],2,FALSE),IF($B$2="Transgender",VLOOKUP(B40,Table5[],2,FALSE),IF($B$2="Total Offences",VLOOKUP(B40,Table6[],2,FALSE),""))))))</f>
        <v>N/A</v>
      </c>
      <c r="D40" s="13">
        <f>IF($B$2="Race",VLOOKUP(B40,Table1[],3,FALSE),IF($B$2="Religion",VLOOKUP(B40,Table3[],3,FALSE),IF($B$2="Sexual Orientation",VLOOKUP(B40,Table2[],3,FALSE),IF($B$2="Disability",VLOOKUP(B40,Table4[],3,FALSE),IF($B$2="Transgender",VLOOKUP(B40,Table5[],3,FALSE),IF($B$2="Total Offences",VLOOKUP(B40,Table6[],3,FALSE),""))))))</f>
        <v>268</v>
      </c>
      <c r="E40" s="13">
        <f>IF($B$2="Race",VLOOKUP(B40,Table1[],4,FALSE),IF($B$2="Religion",VLOOKUP(B40,Table3[],4,FALSE),IF($B$2="Sexual Orientation",VLOOKUP(B40,Table2[],4,FALSE),IF($B$2="Disability",VLOOKUP(B40,Table4[],4,FALSE),IF($B$2="Transgender",VLOOKUP(B40,Table5[],4,FALSE),IF($B$2="Total Offences",VLOOKUP(B40,Table6[],4,FALSE),""))))))</f>
        <v>194</v>
      </c>
      <c r="F40" s="13">
        <f>IF($B$2="Race",VLOOKUP(B40,Table1[],5,FALSE),IF($B$2="Religion",VLOOKUP(B40,Table3[],5,FALSE),IF($B$2="Sexual Orientation",VLOOKUP(B40,Table2[],5,FALSE),IF($B$2="Disability",VLOOKUP(B40,Table4[],5,FALSE),IF($B$2="Transgender",VLOOKUP(B40,Table5[],5,FALSE),IF($B$2="Total Offences",VLOOKUP(B40,Table6[],5,FALSE),""))))))</f>
        <v>173</v>
      </c>
      <c r="G40" s="13">
        <f>IF($B$2="Race",VLOOKUP(B40,Table1[],6,FALSE),IF($B$2="Religion",VLOOKUP(B40,Table3[],6,FALSE),IF($B$2="Sexual Orientation",VLOOKUP(B40,Table2[],6,FALSE),IF($B$2="Disability",VLOOKUP(B40,Table4[],6,FALSE),IF($B$2="Transgender",VLOOKUP(B40,Table5[],6,FALSE),IF($B$2="Total Offences",VLOOKUP(B40,Table6[],6,FALSE),""))))))</f>
        <v>339</v>
      </c>
      <c r="H40" s="13">
        <f>IF($B$2="Race",VLOOKUP(B40,Table1[],7,FALSE),IF($B$2="Religion",VLOOKUP(B40,Table3[],7,FALSE),IF($B$2="Sexual Orientation",VLOOKUP(B40,Table2[],7,FALSE),IF($B$2="Disability",VLOOKUP(B40,Table4[],7,FALSE),IF($B$2="Transgender",VLOOKUP(B40,Table5[],7,FALSE),IF($B$2="Total Offences",VLOOKUP(B40,Table6[],7,FALSE),""))))))</f>
        <v>539</v>
      </c>
      <c r="I40" s="13">
        <f>IF($B$2="Race",VLOOKUP(B40,Table1[],8,FALSE),IF($B$2="Religion",VLOOKUP(B40,Table3[],8,FALSE),IF($B$2="Sexual Orientation",VLOOKUP(B40,Table2[],8,FALSE),IF($B$2="Disability",VLOOKUP(B40,Table4[],8,FALSE),IF($B$2="Transgender",VLOOKUP(B40,Table5[],8,FALSE),IF($B$2="Total Offences",VLOOKUP(B40,Table6[],8,FALSE),""))))))</f>
        <v>676</v>
      </c>
      <c r="J40" s="62">
        <f t="shared" si="0"/>
        <v>0.25417439703153999</v>
      </c>
      <c r="K40" s="62">
        <f t="shared" si="1"/>
        <v>0.99410029498525065</v>
      </c>
      <c r="L40" s="12"/>
      <c r="M40" s="6"/>
    </row>
    <row r="41" spans="1:13">
      <c r="A41" s="12"/>
      <c r="B41" s="12" t="s">
        <v>48</v>
      </c>
      <c r="C41" s="13" t="str">
        <f>IF($B$2="Race",VLOOKUP(B41,Table1[],2,FALSE),IF($B$2="Religion",VLOOKUP(B41,Table3[],2,FALSE),IF($B$2="Sexual Orientation",VLOOKUP(B41,Table2[],2,FALSE),IF($B$2="Disability",VLOOKUP(B41,Table4[],2,FALSE),IF($B$2="Transgender",VLOOKUP(B41,Table5[],2,FALSE),IF($B$2="Total Offences",VLOOKUP(B41,Table6[],2,FALSE),""))))))</f>
        <v>N/A</v>
      </c>
      <c r="D41" s="13">
        <f>IF($B$2="Race",VLOOKUP(B41,Table1[],3,FALSE),IF($B$2="Religion",VLOOKUP(B41,Table3[],3,FALSE),IF($B$2="Sexual Orientation",VLOOKUP(B41,Table2[],3,FALSE),IF($B$2="Disability",VLOOKUP(B41,Table4[],3,FALSE),IF($B$2="Transgender",VLOOKUP(B41,Table5[],3,FALSE),IF($B$2="Total Offences",VLOOKUP(B41,Table6[],3,FALSE),""))))))</f>
        <v>608</v>
      </c>
      <c r="E41" s="13">
        <f>IF($B$2="Race",VLOOKUP(B41,Table1[],4,FALSE),IF($B$2="Religion",VLOOKUP(B41,Table3[],4,FALSE),IF($B$2="Sexual Orientation",VLOOKUP(B41,Table2[],4,FALSE),IF($B$2="Disability",VLOOKUP(B41,Table4[],4,FALSE),IF($B$2="Transgender",VLOOKUP(B41,Table5[],4,FALSE),IF($B$2="Total Offences",VLOOKUP(B41,Table6[],4,FALSE),""))))))</f>
        <v>544</v>
      </c>
      <c r="F41" s="13">
        <f>IF($B$2="Race",VLOOKUP(B41,Table1[],5,FALSE),IF($B$2="Religion",VLOOKUP(B41,Table3[],5,FALSE),IF($B$2="Sexual Orientation",VLOOKUP(B41,Table2[],5,FALSE),IF($B$2="Disability",VLOOKUP(B41,Table4[],5,FALSE),IF($B$2="Transgender",VLOOKUP(B41,Table5[],5,FALSE),IF($B$2="Total Offences",VLOOKUP(B41,Table6[],5,FALSE),""))))))</f>
        <v>588</v>
      </c>
      <c r="G41" s="13">
        <f>IF($B$2="Race",VLOOKUP(B41,Table1[],6,FALSE),IF($B$2="Religion",VLOOKUP(B41,Table3[],6,FALSE),IF($B$2="Sexual Orientation",VLOOKUP(B41,Table2[],6,FALSE),IF($B$2="Disability",VLOOKUP(B41,Table4[],6,FALSE),IF($B$2="Transgender",VLOOKUP(B41,Table5[],6,FALSE),IF($B$2="Total Offences",VLOOKUP(B41,Table6[],6,FALSE),""))))))</f>
        <v>797</v>
      </c>
      <c r="H41" s="13">
        <f>IF($B$2="Race",VLOOKUP(B41,Table1[],7,FALSE),IF($B$2="Religion",VLOOKUP(B41,Table3[],7,FALSE),IF($B$2="Sexual Orientation",VLOOKUP(B41,Table2[],7,FALSE),IF($B$2="Disability",VLOOKUP(B41,Table4[],7,FALSE),IF($B$2="Transgender",VLOOKUP(B41,Table5[],7,FALSE),IF($B$2="Total Offences",VLOOKUP(B41,Table6[],7,FALSE),""))))))</f>
        <v>1152</v>
      </c>
      <c r="I41" s="13">
        <f>IF($B$2="Race",VLOOKUP(B41,Table1[],8,FALSE),IF($B$2="Religion",VLOOKUP(B41,Table3[],8,FALSE),IF($B$2="Sexual Orientation",VLOOKUP(B41,Table2[],8,FALSE),IF($B$2="Disability",VLOOKUP(B41,Table4[],8,FALSE),IF($B$2="Transgender",VLOOKUP(B41,Table5[],8,FALSE),IF($B$2="Total Offences",VLOOKUP(B41,Table6[],8,FALSE),""))))))</f>
        <v>1330</v>
      </c>
      <c r="J41" s="62">
        <f t="shared" si="0"/>
        <v>0.15451388888888884</v>
      </c>
      <c r="K41" s="62">
        <f t="shared" si="1"/>
        <v>0.66875784190715182</v>
      </c>
      <c r="L41" s="12"/>
      <c r="M41" s="6"/>
    </row>
    <row r="42" spans="1:13">
      <c r="A42" s="12"/>
      <c r="B42" s="12" t="s">
        <v>7</v>
      </c>
      <c r="C42" s="13" t="str">
        <f>IF($B$2="Race",VLOOKUP(B42,Table1[],2,FALSE),IF($B$2="Religion",VLOOKUP(B42,Table3[],2,FALSE),IF($B$2="Sexual Orientation",VLOOKUP(B42,Table2[],2,FALSE),IF($B$2="Disability",VLOOKUP(B42,Table4[],2,FALSE),IF($B$2="Transgender",VLOOKUP(B42,Table5[],2,FALSE),IF($B$2="Total Offences",VLOOKUP(B42,Table6[],2,FALSE),""))))))</f>
        <v>N/A</v>
      </c>
      <c r="D42" s="13">
        <f>IF($B$2="Race",VLOOKUP(B42,Table1[],3,FALSE),IF($B$2="Religion",VLOOKUP(B42,Table3[],3,FALSE),IF($B$2="Sexual Orientation",VLOOKUP(B42,Table2[],3,FALSE),IF($B$2="Disability",VLOOKUP(B42,Table4[],3,FALSE),IF($B$2="Transgender",VLOOKUP(B42,Table5[],3,FALSE),IF($B$2="Total Offences",VLOOKUP(B42,Table6[],3,FALSE),""))))))</f>
        <v>2664</v>
      </c>
      <c r="E42" s="13">
        <f>IF($B$2="Race",VLOOKUP(B42,Table1[],4,FALSE),IF($B$2="Religion",VLOOKUP(B42,Table3[],4,FALSE),IF($B$2="Sexual Orientation",VLOOKUP(B42,Table2[],4,FALSE),IF($B$2="Disability",VLOOKUP(B42,Table4[],4,FALSE),IF($B$2="Transgender",VLOOKUP(B42,Table5[],4,FALSE),IF($B$2="Total Offences",VLOOKUP(B42,Table6[],4,FALSE),""))))))</f>
        <v>2969</v>
      </c>
      <c r="F42" s="13">
        <f>IF($B$2="Race",VLOOKUP(B42,Table1[],5,FALSE),IF($B$2="Religion",VLOOKUP(B42,Table3[],5,FALSE),IF($B$2="Sexual Orientation",VLOOKUP(B42,Table2[],5,FALSE),IF($B$2="Disability",VLOOKUP(B42,Table4[],5,FALSE),IF($B$2="Transgender",VLOOKUP(B42,Table5[],5,FALSE),IF($B$2="Total Offences",VLOOKUP(B42,Table6[],5,FALSE),""))))))</f>
        <v>3414</v>
      </c>
      <c r="G42" s="13">
        <f>IF($B$2="Race",VLOOKUP(B42,Table1[],6,FALSE),IF($B$2="Religion",VLOOKUP(B42,Table3[],6,FALSE),IF($B$2="Sexual Orientation",VLOOKUP(B42,Table2[],6,FALSE),IF($B$2="Disability",VLOOKUP(B42,Table4[],6,FALSE),IF($B$2="Transgender",VLOOKUP(B42,Table5[],6,FALSE),IF($B$2="Total Offences",VLOOKUP(B42,Table6[],6,FALSE),""))))))</f>
        <v>3780</v>
      </c>
      <c r="H42" s="13">
        <f>IF($B$2="Race",VLOOKUP(B42,Table1[],7,FALSE),IF($B$2="Religion",VLOOKUP(B42,Table3[],7,FALSE),IF($B$2="Sexual Orientation",VLOOKUP(B42,Table2[],7,FALSE),IF($B$2="Disability",VLOOKUP(B42,Table4[],7,FALSE),IF($B$2="Transgender",VLOOKUP(B42,Table5[],7,FALSE),IF($B$2="Total Offences",VLOOKUP(B42,Table6[],7,FALSE),""))))))</f>
        <v>4244</v>
      </c>
      <c r="I42" s="13">
        <f>IF($B$2="Race",VLOOKUP(B42,Table1[],8,FALSE),IF($B$2="Religion",VLOOKUP(B42,Table3[],8,FALSE),IF($B$2="Sexual Orientation",VLOOKUP(B42,Table2[],8,FALSE),IF($B$2="Disability",VLOOKUP(B42,Table4[],8,FALSE),IF($B$2="Transgender",VLOOKUP(B42,Table5[],8,FALSE),IF($B$2="Total Offences",VLOOKUP(B42,Table6[],8,FALSE),""))))))</f>
        <v>4678</v>
      </c>
      <c r="J42" s="62">
        <f t="shared" si="0"/>
        <v>0.10226201696512716</v>
      </c>
      <c r="K42" s="62">
        <f t="shared" si="1"/>
        <v>0.23756613756613754</v>
      </c>
      <c r="L42" s="12"/>
      <c r="M42" s="6"/>
    </row>
    <row r="43" spans="1:13">
      <c r="A43" s="12"/>
      <c r="B43" s="12" t="s">
        <v>49</v>
      </c>
      <c r="C43" s="13" t="str">
        <f>IF($B$2="Race",VLOOKUP(B43,Table1[],2,FALSE),IF($B$2="Religion",VLOOKUP(B43,Table3[],2,FALSE),IF($B$2="Sexual Orientation",VLOOKUP(B43,Table2[],2,FALSE),IF($B$2="Disability",VLOOKUP(B43,Table4[],2,FALSE),IF($B$2="Transgender",VLOOKUP(B43,Table5[],2,FALSE),IF($B$2="Total Offences",VLOOKUP(B43,Table6[],2,FALSE),""))))))</f>
        <v>N/A</v>
      </c>
      <c r="D43" s="13">
        <f>IF($B$2="Race",VLOOKUP(B43,Table1[],3,FALSE),IF($B$2="Religion",VLOOKUP(B43,Table3[],3,FALSE),IF($B$2="Sexual Orientation",VLOOKUP(B43,Table2[],3,FALSE),IF($B$2="Disability",VLOOKUP(B43,Table4[],3,FALSE),IF($B$2="Transgender",VLOOKUP(B43,Table5[],3,FALSE),IF($B$2="Total Offences",VLOOKUP(B43,Table6[],3,FALSE),""))))))</f>
        <v>1955</v>
      </c>
      <c r="E43" s="13">
        <f>IF($B$2="Race",VLOOKUP(B43,Table1[],4,FALSE),IF($B$2="Religion",VLOOKUP(B43,Table3[],4,FALSE),IF($B$2="Sexual Orientation",VLOOKUP(B43,Table2[],4,FALSE),IF($B$2="Disability",VLOOKUP(B43,Table4[],4,FALSE),IF($B$2="Transgender",VLOOKUP(B43,Table5[],4,FALSE),IF($B$2="Total Offences",VLOOKUP(B43,Table6[],4,FALSE),""))))))</f>
        <v>1919</v>
      </c>
      <c r="F43" s="13">
        <f>IF($B$2="Race",VLOOKUP(B43,Table1[],5,FALSE),IF($B$2="Religion",VLOOKUP(B43,Table3[],5,FALSE),IF($B$2="Sexual Orientation",VLOOKUP(B43,Table2[],5,FALSE),IF($B$2="Disability",VLOOKUP(B43,Table4[],5,FALSE),IF($B$2="Transgender",VLOOKUP(B43,Table5[],5,FALSE),IF($B$2="Total Offences",VLOOKUP(B43,Table6[],5,FALSE),""))))))</f>
        <v>2160</v>
      </c>
      <c r="G43" s="13">
        <f>IF($B$2="Race",VLOOKUP(B43,Table1[],6,FALSE),IF($B$2="Religion",VLOOKUP(B43,Table3[],6,FALSE),IF($B$2="Sexual Orientation",VLOOKUP(B43,Table2[],6,FALSE),IF($B$2="Disability",VLOOKUP(B43,Table4[],6,FALSE),IF($B$2="Transgender",VLOOKUP(B43,Table5[],6,FALSE),IF($B$2="Total Offences",VLOOKUP(B43,Table6[],6,FALSE),""))))))</f>
        <v>3657</v>
      </c>
      <c r="H43" s="13">
        <f>IF($B$2="Race",VLOOKUP(B43,Table1[],7,FALSE),IF($B$2="Religion",VLOOKUP(B43,Table3[],7,FALSE),IF($B$2="Sexual Orientation",VLOOKUP(B43,Table2[],7,FALSE),IF($B$2="Disability",VLOOKUP(B43,Table4[],7,FALSE),IF($B$2="Transgender",VLOOKUP(B43,Table5[],7,FALSE),IF($B$2="Total Offences",VLOOKUP(B43,Table6[],7,FALSE),""))))))</f>
        <v>5155</v>
      </c>
      <c r="I43" s="13">
        <f>IF($B$2="Race",VLOOKUP(B43,Table1[],8,FALSE),IF($B$2="Religion",VLOOKUP(B43,Table3[],8,FALSE),IF($B$2="Sexual Orientation",VLOOKUP(B43,Table2[],8,FALSE),IF($B$2="Disability",VLOOKUP(B43,Table4[],8,FALSE),IF($B$2="Transgender",VLOOKUP(B43,Table5[],8,FALSE),IF($B$2="Total Offences",VLOOKUP(B43,Table6[],8,FALSE),""))))))</f>
        <v>6106</v>
      </c>
      <c r="J43" s="62">
        <f t="shared" si="0"/>
        <v>0.18448108632395743</v>
      </c>
      <c r="K43" s="62">
        <f t="shared" si="1"/>
        <v>0.66967459666393214</v>
      </c>
      <c r="L43" s="12"/>
      <c r="M43" s="6"/>
    </row>
    <row r="44" spans="1:13">
      <c r="A44" s="12"/>
      <c r="B44" s="12" t="s">
        <v>50</v>
      </c>
      <c r="C44" s="13" t="str">
        <f>IF($B$2="Race",VLOOKUP(B44,Table1[],2,FALSE),IF($B$2="Religion",VLOOKUP(B44,Table3[],2,FALSE),IF($B$2="Sexual Orientation",VLOOKUP(B44,Table2[],2,FALSE),IF($B$2="Disability",VLOOKUP(B44,Table4[],2,FALSE),IF($B$2="Transgender",VLOOKUP(B44,Table5[],2,FALSE),IF($B$2="Total Offences",VLOOKUP(B44,Table6[],2,FALSE),""))))))</f>
        <v>N/A</v>
      </c>
      <c r="D44" s="13">
        <f>IF($B$2="Race",VLOOKUP(B44,Table1[],3,FALSE),IF($B$2="Religion",VLOOKUP(B44,Table3[],3,FALSE),IF($B$2="Sexual Orientation",VLOOKUP(B44,Table2[],3,FALSE),IF($B$2="Disability",VLOOKUP(B44,Table4[],3,FALSE),IF($B$2="Transgender",VLOOKUP(B44,Table5[],3,FALSE),IF($B$2="Total Offences",VLOOKUP(B44,Table6[],3,FALSE),""))))))</f>
        <v>339</v>
      </c>
      <c r="E44" s="13">
        <f>IF($B$2="Race",VLOOKUP(B44,Table1[],4,FALSE),IF($B$2="Religion",VLOOKUP(B44,Table3[],4,FALSE),IF($B$2="Sexual Orientation",VLOOKUP(B44,Table2[],4,FALSE),IF($B$2="Disability",VLOOKUP(B44,Table4[],4,FALSE),IF($B$2="Transgender",VLOOKUP(B44,Table5[],4,FALSE),IF($B$2="Total Offences",VLOOKUP(B44,Table6[],4,FALSE),""))))))</f>
        <v>286</v>
      </c>
      <c r="F44" s="13">
        <f>IF($B$2="Race",VLOOKUP(B44,Table1[],5,FALSE),IF($B$2="Religion",VLOOKUP(B44,Table3[],5,FALSE),IF($B$2="Sexual Orientation",VLOOKUP(B44,Table2[],5,FALSE),IF($B$2="Disability",VLOOKUP(B44,Table4[],5,FALSE),IF($B$2="Transgender",VLOOKUP(B44,Table5[],5,FALSE),IF($B$2="Total Offences",VLOOKUP(B44,Table6[],5,FALSE),""))))))</f>
        <v>295</v>
      </c>
      <c r="G44" s="13">
        <f>IF($B$2="Race",VLOOKUP(B44,Table1[],6,FALSE),IF($B$2="Religion",VLOOKUP(B44,Table3[],6,FALSE),IF($B$2="Sexual Orientation",VLOOKUP(B44,Table2[],6,FALSE),IF($B$2="Disability",VLOOKUP(B44,Table4[],6,FALSE),IF($B$2="Transgender",VLOOKUP(B44,Table5[],6,FALSE),IF($B$2="Total Offences",VLOOKUP(B44,Table6[],6,FALSE),""))))))</f>
        <v>467</v>
      </c>
      <c r="H44" s="13">
        <f>IF($B$2="Race",VLOOKUP(B44,Table1[],7,FALSE),IF($B$2="Religion",VLOOKUP(B44,Table3[],7,FALSE),IF($B$2="Sexual Orientation",VLOOKUP(B44,Table2[],7,FALSE),IF($B$2="Disability",VLOOKUP(B44,Table4[],7,FALSE),IF($B$2="Transgender",VLOOKUP(B44,Table5[],7,FALSE),IF($B$2="Total Offences",VLOOKUP(B44,Table6[],7,FALSE),""))))))</f>
        <v>541</v>
      </c>
      <c r="I44" s="13">
        <f>IF($B$2="Race",VLOOKUP(B44,Table1[],8,FALSE),IF($B$2="Religion",VLOOKUP(B44,Table3[],8,FALSE),IF($B$2="Sexual Orientation",VLOOKUP(B44,Table2[],8,FALSE),IF($B$2="Disability",VLOOKUP(B44,Table4[],8,FALSE),IF($B$2="Transgender",VLOOKUP(B44,Table5[],8,FALSE),IF($B$2="Total Offences",VLOOKUP(B44,Table6[],8,FALSE),""))))))</f>
        <v>554</v>
      </c>
      <c r="J44" s="62">
        <f t="shared" si="0"/>
        <v>2.4029574861367919E-2</v>
      </c>
      <c r="K44" s="62">
        <f t="shared" si="1"/>
        <v>0.18629550321199151</v>
      </c>
      <c r="L44" s="12"/>
      <c r="M44" s="6"/>
    </row>
    <row r="45" spans="1:13" ht="18" customHeight="1">
      <c r="A45" s="12"/>
      <c r="B45" s="14" t="s">
        <v>52</v>
      </c>
      <c r="C45" s="15">
        <f>IFERROR(SUM(C6:C44),"N/A")</f>
        <v>0</v>
      </c>
      <c r="D45" s="15">
        <f t="shared" ref="D45:I45" si="2">SUM(D6:D44)</f>
        <v>38803</v>
      </c>
      <c r="E45" s="15">
        <f t="shared" si="2"/>
        <v>40786</v>
      </c>
      <c r="F45" s="15">
        <f t="shared" si="2"/>
        <v>48249</v>
      </c>
      <c r="G45" s="15">
        <f t="shared" si="2"/>
        <v>57916</v>
      </c>
      <c r="H45" s="15">
        <f t="shared" si="2"/>
        <v>74722</v>
      </c>
      <c r="I45" s="15">
        <f t="shared" si="2"/>
        <v>87465</v>
      </c>
      <c r="J45" s="64">
        <f t="shared" ref="J45:J53" si="3">I45/H45-1</f>
        <v>0.17053879714140407</v>
      </c>
      <c r="K45" s="64">
        <f t="shared" si="1"/>
        <v>0.51020443400787352</v>
      </c>
      <c r="L45" s="12"/>
    </row>
    <row r="46" spans="1:13" ht="22.5" customHeight="1">
      <c r="A46" s="12"/>
      <c r="B46" s="12" t="s">
        <v>19</v>
      </c>
      <c r="C46" s="13" t="str">
        <f>IF($B$2="Race",VLOOKUP(B46,Table1[],2,FALSE),IF($B$2="Religion",VLOOKUP(B46,Table3[],2,FALSE),IF($B$2="Sexual Orientation",VLOOKUP(B46,Table2[],2,FALSE),IF($B$2="Disability",VLOOKUP(B46,Table4[],2,FALSE),IF($B$2="Transgender",VLOOKUP(B46,Table5[],2,FALSE),IF($B$2="Total Offences",VLOOKUP(B46,Table6[],2,FALSE),""))))))</f>
        <v>N/A</v>
      </c>
      <c r="D46" s="13">
        <f>IF($B$2="Race",VLOOKUP(B46,Table1[],3,FALSE),IF($B$2="Religion",VLOOKUP(B46,Table3[],3,FALSE),IF($B$2="Sexual Orientation",VLOOKUP(B46,Table2[],3,FALSE),IF($B$2="Disability",VLOOKUP(B46,Table4[],3,FALSE),IF($B$2="Transgender",VLOOKUP(B46,Table5[],3,FALSE),IF($B$2="Total Offences",VLOOKUP(B46,Table6[],3,FALSE),""))))))</f>
        <v>91</v>
      </c>
      <c r="E46" s="13">
        <f>IF($B$2="Race",VLOOKUP(B46,Table1[],4,FALSE),IF($B$2="Religion",VLOOKUP(B46,Table3[],4,FALSE),IF($B$2="Sexual Orientation",VLOOKUP(B46,Table2[],4,FALSE),IF($B$2="Disability",VLOOKUP(B46,Table4[],4,FALSE),IF($B$2="Transgender",VLOOKUP(B46,Table5[],4,FALSE),IF($B$2="Total Offences",VLOOKUP(B46,Table6[],4,FALSE),""))))))</f>
        <v>84</v>
      </c>
      <c r="F46" s="13">
        <f>IF($B$2="Race",VLOOKUP(B46,Table1[],5,FALSE),IF($B$2="Religion",VLOOKUP(B46,Table3[],5,FALSE),IF($B$2="Sexual Orientation",VLOOKUP(B46,Table2[],5,FALSE),IF($B$2="Disability",VLOOKUP(B46,Table4[],5,FALSE),IF($B$2="Transgender",VLOOKUP(B46,Table5[],5,FALSE),IF($B$2="Total Offences",VLOOKUP(B46,Table6[],5,FALSE),""))))))</f>
        <v>99</v>
      </c>
      <c r="G46" s="13">
        <f>IF($B$2="Race",VLOOKUP(B46,Table1[],6,FALSE),IF($B$2="Religion",VLOOKUP(B46,Table3[],6,FALSE),IF($B$2="Sexual Orientation",VLOOKUP(B46,Table2[],6,FALSE),IF($B$2="Disability",VLOOKUP(B46,Table4[],6,FALSE),IF($B$2="Transgender",VLOOKUP(B46,Table5[],6,FALSE),IF($B$2="Total Offences",VLOOKUP(B46,Table6[],6,FALSE),""))))))</f>
        <v>114</v>
      </c>
      <c r="H46" s="13">
        <f>IF($B$2="Race",VLOOKUP(B46,Table1[],7,FALSE),IF($B$2="Religion",VLOOKUP(B46,Table3[],7,FALSE),IF($B$2="Sexual Orientation",VLOOKUP(B46,Table2[],7,FALSE),IF($B$2="Disability",VLOOKUP(B46,Table4[],7,FALSE),IF($B$2="Transgender",VLOOKUP(B46,Table5[],7,FALSE),IF($B$2="Total Offences",VLOOKUP(B46,Table6[],7,FALSE),""))))))</f>
        <v>168</v>
      </c>
      <c r="I46" s="13">
        <f>IF($B$2="Race",VLOOKUP(B46,Table1[],8,FALSE),IF($B$2="Religion",VLOOKUP(B46,Table3[],8,FALSE),IF($B$2="Sexual Orientation",VLOOKUP(B46,Table2[],8,FALSE),IF($B$2="Disability",VLOOKUP(B46,Table4[],8,FALSE),IF($B$2="Transgender",VLOOKUP(B46,Table5[],8,FALSE),IF($B$2="Total Offences",VLOOKUP(B46,Table6[],8,FALSE),""))))))</f>
        <v>223</v>
      </c>
      <c r="J46" s="62">
        <f t="shared" si="3"/>
        <v>0.32738095238095233</v>
      </c>
      <c r="K46" s="63">
        <f t="shared" si="1"/>
        <v>0.95614035087719307</v>
      </c>
      <c r="L46" s="12"/>
    </row>
    <row r="47" spans="1:13">
      <c r="A47" s="12"/>
      <c r="B47" s="12" t="s">
        <v>35</v>
      </c>
      <c r="C47" s="13" t="str">
        <f>IF($B$2="Race",VLOOKUP(B47,Table1[],2,FALSE),IF($B$2="Religion",VLOOKUP(B47,Table3[],2,FALSE),IF($B$2="Sexual Orientation",VLOOKUP(B47,Table2[],2,FALSE),IF($B$2="Disability",VLOOKUP(B47,Table4[],2,FALSE),IF($B$2="Transgender",VLOOKUP(B47,Table5[],2,FALSE),IF($B$2="Total Offences",VLOOKUP(B47,Table6[],2,FALSE),""))))))</f>
        <v>N/A</v>
      </c>
      <c r="D47" s="13">
        <f>IF($B$2="Race",VLOOKUP(B47,Table1[],3,FALSE),IF($B$2="Religion",VLOOKUP(B47,Table3[],3,FALSE),IF($B$2="Sexual Orientation",VLOOKUP(B47,Table2[],3,FALSE),IF($B$2="Disability",VLOOKUP(B47,Table4[],3,FALSE),IF($B$2="Transgender",VLOOKUP(B47,Table5[],3,FALSE),IF($B$2="Total Offences",VLOOKUP(B47,Table6[],3,FALSE),""))))))</f>
        <v>418</v>
      </c>
      <c r="E47" s="13">
        <f>IF($B$2="Race",VLOOKUP(B47,Table1[],4,FALSE),IF($B$2="Religion",VLOOKUP(B47,Table3[],4,FALSE),IF($B$2="Sexual Orientation",VLOOKUP(B47,Table2[],4,FALSE),IF($B$2="Disability",VLOOKUP(B47,Table4[],4,FALSE),IF($B$2="Transgender",VLOOKUP(B47,Table5[],4,FALSE),IF($B$2="Total Offences",VLOOKUP(B47,Table6[],4,FALSE),""))))))</f>
        <v>389</v>
      </c>
      <c r="F47" s="13">
        <f>IF($B$2="Race",VLOOKUP(B47,Table1[],5,FALSE),IF($B$2="Religion",VLOOKUP(B47,Table3[],5,FALSE),IF($B$2="Sexual Orientation",VLOOKUP(B47,Table2[],5,FALSE),IF($B$2="Disability",VLOOKUP(B47,Table4[],5,FALSE),IF($B$2="Transgender",VLOOKUP(B47,Table5[],5,FALSE),IF($B$2="Total Offences",VLOOKUP(B47,Table6[],5,FALSE),""))))))</f>
        <v>392</v>
      </c>
      <c r="G47" s="13">
        <f>IF($B$2="Race",VLOOKUP(B47,Table1[],6,FALSE),IF($B$2="Religion",VLOOKUP(B47,Table3[],6,FALSE),IF($B$2="Sexual Orientation",VLOOKUP(B47,Table2[],6,FALSE),IF($B$2="Disability",VLOOKUP(B47,Table4[],6,FALSE),IF($B$2="Transgender",VLOOKUP(B47,Table5[],6,FALSE),IF($B$2="Total Offences",VLOOKUP(B47,Table6[],6,FALSE),""))))))</f>
        <v>385</v>
      </c>
      <c r="H47" s="13">
        <f>IF($B$2="Race",VLOOKUP(B47,Table1[],7,FALSE),IF($B$2="Religion",VLOOKUP(B47,Table3[],7,FALSE),IF($B$2="Sexual Orientation",VLOOKUP(B47,Table2[],7,FALSE),IF($B$2="Disability",VLOOKUP(B47,Table4[],7,FALSE),IF($B$2="Transgender",VLOOKUP(B47,Table5[],7,FALSE),IF($B$2="Total Offences",VLOOKUP(B47,Table6[],7,FALSE),""))))))</f>
        <v>465</v>
      </c>
      <c r="I47" s="13">
        <f>IF($B$2="Race",VLOOKUP(B47,Table1[],8,FALSE),IF($B$2="Religion",VLOOKUP(B47,Table3[],8,FALSE),IF($B$2="Sexual Orientation",VLOOKUP(B47,Table2[],8,FALSE),IF($B$2="Disability",VLOOKUP(B47,Table4[],8,FALSE),IF($B$2="Transgender",VLOOKUP(B47,Table5[],8,FALSE),IF($B$2="Total Offences",VLOOKUP(B47,Table6[],8,FALSE),""))))))</f>
        <v>681</v>
      </c>
      <c r="J47" s="62">
        <f t="shared" si="3"/>
        <v>0.46451612903225814</v>
      </c>
      <c r="K47" s="62">
        <f t="shared" si="1"/>
        <v>0.76883116883116887</v>
      </c>
      <c r="L47" s="12"/>
    </row>
    <row r="48" spans="1:13">
      <c r="A48" s="12"/>
      <c r="B48" s="12" t="s">
        <v>40</v>
      </c>
      <c r="C48" s="13" t="str">
        <f>IF($B$2="Race",VLOOKUP(B48,Table1[],2,FALSE),IF($B$2="Religion",VLOOKUP(B48,Table3[],2,FALSE),IF($B$2="Sexual Orientation",VLOOKUP(B48,Table2[],2,FALSE),IF($B$2="Disability",VLOOKUP(B48,Table4[],2,FALSE),IF($B$2="Transgender",VLOOKUP(B48,Table5[],2,FALSE),IF($B$2="Total Offences",VLOOKUP(B48,Table6[],2,FALSE),""))))))</f>
        <v>N/A</v>
      </c>
      <c r="D48" s="13">
        <f>IF($B$2="Race",VLOOKUP(B48,Table1[],3,FALSE),IF($B$2="Religion",VLOOKUP(B48,Table3[],3,FALSE),IF($B$2="Sexual Orientation",VLOOKUP(B48,Table2[],3,FALSE),IF($B$2="Disability",VLOOKUP(B48,Table4[],3,FALSE),IF($B$2="Transgender",VLOOKUP(B48,Table5[],3,FALSE),IF($B$2="Total Offences",VLOOKUP(B48,Table6[],3,FALSE),""))))))</f>
        <v>1019</v>
      </c>
      <c r="E48" s="13">
        <f>IF($B$2="Race",VLOOKUP(B48,Table1[],4,FALSE),IF($B$2="Religion",VLOOKUP(B48,Table3[],4,FALSE),IF($B$2="Sexual Orientation",VLOOKUP(B48,Table2[],4,FALSE),IF($B$2="Disability",VLOOKUP(B48,Table4[],4,FALSE),IF($B$2="Transgender",VLOOKUP(B48,Table5[],4,FALSE),IF($B$2="Total Offences",VLOOKUP(B48,Table6[],4,FALSE),""))))))</f>
        <v>1160</v>
      </c>
      <c r="F48" s="13">
        <f>IF($B$2="Race",VLOOKUP(B48,Table1[],5,FALSE),IF($B$2="Religion",VLOOKUP(B48,Table3[],5,FALSE),IF($B$2="Sexual Orientation",VLOOKUP(B48,Table2[],5,FALSE),IF($B$2="Disability",VLOOKUP(B48,Table4[],5,FALSE),IF($B$2="Transgender",VLOOKUP(B48,Table5[],5,FALSE),IF($B$2="Total Offences",VLOOKUP(B48,Table6[],5,FALSE),""))))))</f>
        <v>1501</v>
      </c>
      <c r="G48" s="13">
        <f>IF($B$2="Race",VLOOKUP(B48,Table1[],6,FALSE),IF($B$2="Religion",VLOOKUP(B48,Table3[],6,FALSE),IF($B$2="Sexual Orientation",VLOOKUP(B48,Table2[],6,FALSE),IF($B$2="Disability",VLOOKUP(B48,Table4[],6,FALSE),IF($B$2="Transgender",VLOOKUP(B48,Table5[],6,FALSE),IF($B$2="Total Offences",VLOOKUP(B48,Table6[],6,FALSE),""))))))</f>
        <v>1693</v>
      </c>
      <c r="H48" s="13">
        <f>IF($B$2="Race",VLOOKUP(B48,Table1[],7,FALSE),IF($B$2="Religion",VLOOKUP(B48,Table3[],7,FALSE),IF($B$2="Sexual Orientation",VLOOKUP(B48,Table2[],7,FALSE),IF($B$2="Disability",VLOOKUP(B48,Table4[],7,FALSE),IF($B$2="Transgender",VLOOKUP(B48,Table5[],7,FALSE),IF($B$2="Total Offences",VLOOKUP(B48,Table6[],7,FALSE),""))))))</f>
        <v>1900</v>
      </c>
      <c r="I48" s="13">
        <f>IF($B$2="Race",VLOOKUP(B48,Table1[],8,FALSE),IF($B$2="Religion",VLOOKUP(B48,Table3[],8,FALSE),IF($B$2="Sexual Orientation",VLOOKUP(B48,Table2[],8,FALSE),IF($B$2="Disability",VLOOKUP(B48,Table4[],8,FALSE),IF($B$2="Transgender",VLOOKUP(B48,Table5[],8,FALSE),IF($B$2="Total Offences",VLOOKUP(B48,Table6[],8,FALSE),""))))))</f>
        <v>1800</v>
      </c>
      <c r="J48" s="62">
        <f t="shared" si="3"/>
        <v>-5.2631578947368474E-2</v>
      </c>
      <c r="K48" s="62">
        <f t="shared" si="1"/>
        <v>6.3201417601890242E-2</v>
      </c>
      <c r="L48" s="12"/>
    </row>
    <row r="49" spans="1:12">
      <c r="A49" s="12"/>
      <c r="B49" s="12" t="s">
        <v>23</v>
      </c>
      <c r="C49" s="13" t="str">
        <f>IF($B$2="Race",VLOOKUP(B49,Table1[],2,FALSE),IF($B$2="Religion",VLOOKUP(B49,Table3[],2,FALSE),IF($B$2="Sexual Orientation",VLOOKUP(B49,Table2[],2,FALSE),IF($B$2="Disability",VLOOKUP(B49,Table4[],2,FALSE),IF($B$2="Transgender",VLOOKUP(B49,Table5[],2,FALSE),IF($B$2="Total Offences",VLOOKUP(B49,Table6[],2,FALSE),""))))))</f>
        <v>N/A</v>
      </c>
      <c r="D49" s="13">
        <f>IF($B$2="Race",VLOOKUP(B49,Table1[],3,FALSE),IF($B$2="Religion",VLOOKUP(B49,Table3[],3,FALSE),IF($B$2="Sexual Orientation",VLOOKUP(B49,Table2[],3,FALSE),IF($B$2="Disability",VLOOKUP(B49,Table4[],3,FALSE),IF($B$2="Transgender",VLOOKUP(B49,Table5[],3,FALSE),IF($B$2="Total Offences",VLOOKUP(B49,Table6[],3,FALSE),""))))))</f>
        <v>237</v>
      </c>
      <c r="E49" s="13">
        <f>IF($B$2="Race",VLOOKUP(B49,Table1[],4,FALSE),IF($B$2="Religion",VLOOKUP(B49,Table3[],4,FALSE),IF($B$2="Sexual Orientation",VLOOKUP(B49,Table2[],4,FALSE),IF($B$2="Disability",VLOOKUP(B49,Table4[],4,FALSE),IF($B$2="Transgender",VLOOKUP(B49,Table5[],4,FALSE),IF($B$2="Total Offences",VLOOKUP(B49,Table6[],4,FALSE),""))))))</f>
        <v>244</v>
      </c>
      <c r="F49" s="13">
        <f>IF($B$2="Race",VLOOKUP(B49,Table1[],5,FALSE),IF($B$2="Religion",VLOOKUP(B49,Table3[],5,FALSE),IF($B$2="Sexual Orientation",VLOOKUP(B49,Table2[],5,FALSE),IF($B$2="Disability",VLOOKUP(B49,Table4[],5,FALSE),IF($B$2="Transgender",VLOOKUP(B49,Table5[],5,FALSE),IF($B$2="Total Offences",VLOOKUP(B49,Table6[],5,FALSE),""))))))</f>
        <v>267</v>
      </c>
      <c r="G49" s="13">
        <f>IF($B$2="Race",VLOOKUP(B49,Table1[],6,FALSE),IF($B$2="Religion",VLOOKUP(B49,Table3[],6,FALSE),IF($B$2="Sexual Orientation",VLOOKUP(B49,Table2[],6,FALSE),IF($B$2="Disability",VLOOKUP(B49,Table4[],6,FALSE),IF($B$2="Transgender",VLOOKUP(B49,Table5[],6,FALSE),IF($B$2="Total Offences",VLOOKUP(B49,Table6[],6,FALSE),""))))))</f>
        <v>213</v>
      </c>
      <c r="H49" s="13">
        <f>IF($B$2="Race",VLOOKUP(B49,Table1[],7,FALSE),IF($B$2="Religion",VLOOKUP(B49,Table3[],7,FALSE),IF($B$2="Sexual Orientation",VLOOKUP(B49,Table2[],7,FALSE),IF($B$2="Disability",VLOOKUP(B49,Table4[],7,FALSE),IF($B$2="Transgender",VLOOKUP(B49,Table5[],7,FALSE),IF($B$2="Total Offences",VLOOKUP(B49,Table6[],7,FALSE),""))))))</f>
        <v>408</v>
      </c>
      <c r="I49" s="13">
        <f>IF($B$2="Race",VLOOKUP(B49,Table1[],8,FALSE),IF($B$2="Religion",VLOOKUP(B49,Table3[],8,FALSE),IF($B$2="Sexual Orientation",VLOOKUP(B49,Table2[],8,FALSE),IF($B$2="Disability",VLOOKUP(B49,Table4[],8,FALSE),IF($B$2="Transgender",VLOOKUP(B49,Table5[],8,FALSE),IF($B$2="Total Offences",VLOOKUP(B49,Table6[],8,FALSE),""))))))</f>
        <v>666</v>
      </c>
      <c r="J49" s="62">
        <f t="shared" si="3"/>
        <v>0.63235294117647056</v>
      </c>
      <c r="K49" s="62">
        <f t="shared" si="1"/>
        <v>2.1267605633802815</v>
      </c>
      <c r="L49" s="12"/>
    </row>
    <row r="50" spans="1:12" ht="15.75" customHeight="1">
      <c r="A50" s="12"/>
      <c r="B50" s="14" t="s">
        <v>53</v>
      </c>
      <c r="C50" s="15">
        <f>SUM(C46:C49)</f>
        <v>0</v>
      </c>
      <c r="D50" s="15">
        <f t="shared" ref="D50:I50" si="4">SUM(D46:D49)</f>
        <v>1765</v>
      </c>
      <c r="E50" s="15">
        <f t="shared" si="4"/>
        <v>1877</v>
      </c>
      <c r="F50" s="15">
        <f t="shared" si="4"/>
        <v>2259</v>
      </c>
      <c r="G50" s="15">
        <f t="shared" si="4"/>
        <v>2405</v>
      </c>
      <c r="H50" s="15">
        <f t="shared" si="4"/>
        <v>2941</v>
      </c>
      <c r="I50" s="15">
        <f t="shared" si="4"/>
        <v>3370</v>
      </c>
      <c r="J50" s="64">
        <f t="shared" si="3"/>
        <v>0.1458687521251274</v>
      </c>
      <c r="K50" s="64">
        <f t="shared" si="1"/>
        <v>0.40124740124740121</v>
      </c>
      <c r="L50" s="12"/>
    </row>
    <row r="51" spans="1:12" ht="21" customHeight="1">
      <c r="A51" s="12"/>
      <c r="B51" s="14" t="s">
        <v>55</v>
      </c>
      <c r="C51" s="15">
        <f t="shared" ref="C51:I51" si="5">SUM(C45+C50)</f>
        <v>0</v>
      </c>
      <c r="D51" s="15">
        <f t="shared" si="5"/>
        <v>40568</v>
      </c>
      <c r="E51" s="15">
        <f t="shared" si="5"/>
        <v>42663</v>
      </c>
      <c r="F51" s="15">
        <f t="shared" si="5"/>
        <v>50508</v>
      </c>
      <c r="G51" s="15">
        <f t="shared" si="5"/>
        <v>60321</v>
      </c>
      <c r="H51" s="15">
        <f t="shared" si="5"/>
        <v>77663</v>
      </c>
      <c r="I51" s="15">
        <f t="shared" si="5"/>
        <v>90835</v>
      </c>
      <c r="J51" s="64">
        <f t="shared" si="3"/>
        <v>0.16960457360647929</v>
      </c>
      <c r="K51" s="64">
        <f t="shared" si="1"/>
        <v>0.50586031398683717</v>
      </c>
      <c r="L51" s="12"/>
    </row>
    <row r="52" spans="1:12" ht="21.75" customHeight="1">
      <c r="A52" s="12"/>
      <c r="B52" s="12" t="s">
        <v>10</v>
      </c>
      <c r="C52" s="13" t="str">
        <f>IF($B$2="Race",VLOOKUP(B52,Table1[],2,FALSE),IF($B$2="Religion",VLOOKUP(B52,Table3[],2,FALSE),IF($B$2="Sexual Orientation",VLOOKUP(B52,Table2[],2,FALSE),IF($B$2="Disability",VLOOKUP(B52,Table4[],2,FALSE),IF($B$2="Transgender",VLOOKUP(B52,Table5[],2,FALSE),IF($B$2="Total Offences",VLOOKUP(B52,Table6[],2,FALSE),""))))))</f>
        <v>N/A</v>
      </c>
      <c r="D52" s="13">
        <f>IF($B$2="Race",VLOOKUP(B52,Table1[],3,FALSE),IF($B$2="Religion",VLOOKUP(B52,Table3[],3,FALSE),IF($B$2="Sexual Orientation",VLOOKUP(B52,Table2[],3,FALSE),IF($B$2="Disability",VLOOKUP(B52,Table4[],3,FALSE),IF($B$2="Transgender",VLOOKUP(B52,Table5[],3,FALSE),IF($B$2="Total Offences",VLOOKUP(B52,Table6[],3,FALSE),""))))))</f>
        <v>1687</v>
      </c>
      <c r="E52" s="13">
        <f>IF($B$2="Race",VLOOKUP(B52,Table1[],4,FALSE),IF($B$2="Religion",VLOOKUP(B52,Table3[],4,FALSE),IF($B$2="Sexual Orientation",VLOOKUP(B52,Table2[],4,FALSE),IF($B$2="Disability",VLOOKUP(B52,Table4[],4,FALSE),IF($B$2="Transgender",VLOOKUP(B52,Table5[],4,FALSE),IF($B$2="Total Offences",VLOOKUP(B52,Table6[],4,FALSE),""))))))</f>
        <v>1914</v>
      </c>
      <c r="F52" s="13">
        <f>IF($B$2="Race",VLOOKUP(B52,Table1[],5,FALSE),IF($B$2="Religion",VLOOKUP(B52,Table3[],5,FALSE),IF($B$2="Sexual Orientation",VLOOKUP(B52,Table2[],5,FALSE),IF($B$2="Disability",VLOOKUP(B52,Table4[],5,FALSE),IF($B$2="Transgender",VLOOKUP(B52,Table5[],5,FALSE),IF($B$2="Total Offences",VLOOKUP(B52,Table6[],5,FALSE),""))))))</f>
        <v>1957</v>
      </c>
      <c r="G52" s="13">
        <f>IF($B$2="Race",VLOOKUP(B52,Table1[],6,FALSE),IF($B$2="Religion",VLOOKUP(B52,Table3[],6,FALSE),IF($B$2="Sexual Orientation",VLOOKUP(B52,Table2[],6,FALSE),IF($B$2="Disability",VLOOKUP(B52,Table4[],6,FALSE),IF($B$2="Transgender",VLOOKUP(B52,Table5[],6,FALSE),IF($B$2="Total Offences",VLOOKUP(B52,Table6[],6,FALSE),""))))))</f>
        <v>2197</v>
      </c>
      <c r="H52" s="13">
        <f>IF($B$2="Race",VLOOKUP(B52,Table1[],7,FALSE),IF($B$2="Religion",VLOOKUP(B52,Table3[],7,FALSE),IF($B$2="Sexual Orientation",VLOOKUP(B52,Table2[],7,FALSE),IF($B$2="Disability",VLOOKUP(B52,Table4[],7,FALSE),IF($B$2="Transgender",VLOOKUP(B52,Table5[],7,FALSE),IF($B$2="Total Offences",VLOOKUP(B52,Table6[],7,FALSE),""))))))</f>
        <v>2730</v>
      </c>
      <c r="I52" s="13">
        <f>IF($B$2="Race",VLOOKUP(B52,Table1[],8,FALSE),IF($B$2="Religion",VLOOKUP(B52,Table3[],8,FALSE),IF($B$2="Sexual Orientation",VLOOKUP(B52,Table2[],8,FALSE),IF($B$2="Disability",VLOOKUP(B52,Table4[],8,FALSE),IF($B$2="Transgender",VLOOKUP(B52,Table5[],8,FALSE),IF($B$2="Total Offences",VLOOKUP(B52,Table6[],8,FALSE),""))))))</f>
        <v>3263</v>
      </c>
      <c r="J52" s="62">
        <f t="shared" si="3"/>
        <v>0.19523809523809521</v>
      </c>
      <c r="K52" s="62">
        <f t="shared" si="1"/>
        <v>0.48520710059171601</v>
      </c>
      <c r="L52" s="12"/>
    </row>
    <row r="53" spans="1:12" ht="25.5" customHeight="1">
      <c r="A53" s="12"/>
      <c r="B53" s="14" t="s">
        <v>54</v>
      </c>
      <c r="C53" s="15" t="str">
        <f>IFERROR(SUM(C45+C50+C52),"N/A")</f>
        <v>N/A</v>
      </c>
      <c r="D53" s="15">
        <f t="shared" ref="D53:I53" si="6">SUM(D45+D50+D52)</f>
        <v>42255</v>
      </c>
      <c r="E53" s="15">
        <f t="shared" si="6"/>
        <v>44577</v>
      </c>
      <c r="F53" s="15">
        <f t="shared" si="6"/>
        <v>52465</v>
      </c>
      <c r="G53" s="15">
        <f t="shared" si="6"/>
        <v>62518</v>
      </c>
      <c r="H53" s="15">
        <f t="shared" si="6"/>
        <v>80393</v>
      </c>
      <c r="I53" s="15">
        <f t="shared" si="6"/>
        <v>94098</v>
      </c>
      <c r="J53" s="64">
        <f t="shared" si="3"/>
        <v>0.17047504135932234</v>
      </c>
      <c r="K53" s="64">
        <f t="shared" si="1"/>
        <v>0.50513452125787772</v>
      </c>
      <c r="L53" s="12"/>
    </row>
    <row r="54" spans="1:12" ht="3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>
      <c r="A55" s="32" t="s">
        <v>186</v>
      </c>
    </row>
    <row r="56" spans="1:12" ht="27.75" customHeight="1">
      <c r="A56" s="65" t="s">
        <v>209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0"/>
    </row>
    <row r="57" spans="1:12" ht="42.75" customHeight="1">
      <c r="B57" s="65" t="s">
        <v>203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</row>
    <row r="58" spans="1:12">
      <c r="B58" s="33" t="s">
        <v>73</v>
      </c>
    </row>
  </sheetData>
  <mergeCells count="2">
    <mergeCell ref="B57:L57"/>
    <mergeCell ref="A56:K56"/>
  </mergeCells>
  <conditionalFormatting sqref="J6:K6 J7:J44 K7:K53">
    <cfRule type="cellIs" dxfId="59" priority="2" operator="lessThan">
      <formula>0</formula>
    </cfRule>
  </conditionalFormatting>
  <conditionalFormatting sqref="J46:J49">
    <cfRule type="cellIs" dxfId="58" priority="1" operator="lessThan">
      <formula>0</formula>
    </cfRule>
  </conditionalFormatting>
  <dataValidations count="1">
    <dataValidation type="list" allowBlank="1" showInputMessage="1" showErrorMessage="1" sqref="B2" xr:uid="{00000000-0002-0000-0000-000000000000}">
      <formula1>HateCrime</formula1>
    </dataValidation>
  </dataValidations>
  <hyperlinks>
    <hyperlink ref="B58" r:id="rId1" xr:uid="{00000000-0004-0000-0000-000000000000}"/>
  </hyperlinks>
  <pageMargins left="0.7" right="0.7" top="0.75" bottom="0.75" header="0.3" footer="0.3"/>
  <pageSetup paperSize="9" orientation="portrait" r:id="rId2"/>
  <ignoredErrors>
    <ignoredError sqref="C45 D45:I4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AD56"/>
  <sheetViews>
    <sheetView showGridLines="0" workbookViewId="0">
      <selection sqref="A1:AB56"/>
    </sheetView>
  </sheetViews>
  <sheetFormatPr defaultRowHeight="12.75"/>
  <cols>
    <col min="1" max="1" width="1.140625" customWidth="1"/>
    <col min="2" max="2" width="24.85546875" customWidth="1"/>
    <col min="3" max="3" width="13.5703125" customWidth="1"/>
    <col min="4" max="4" width="1.140625" customWidth="1"/>
    <col min="6" max="6" width="10.42578125" customWidth="1"/>
    <col min="8" max="8" width="1.140625" customWidth="1"/>
    <col min="10" max="10" width="10.42578125" customWidth="1"/>
    <col min="12" max="12" width="1.140625" customWidth="1"/>
    <col min="14" max="14" width="10.28515625" customWidth="1"/>
    <col min="16" max="16" width="1.140625" customWidth="1"/>
    <col min="18" max="18" width="10.5703125" customWidth="1"/>
    <col min="20" max="20" width="1.140625" customWidth="1"/>
    <col min="22" max="22" width="10.85546875" customWidth="1"/>
    <col min="24" max="24" width="1.140625" customWidth="1"/>
    <col min="26" max="26" width="12.140625" customWidth="1"/>
    <col min="28" max="28" width="1.140625" customWidth="1"/>
  </cols>
  <sheetData>
    <row r="1" spans="1:30" ht="21">
      <c r="A1" s="19"/>
      <c r="B1" s="51" t="s">
        <v>205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30" ht="13.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62</v>
      </c>
      <c r="V2" s="67"/>
      <c r="W2" s="67"/>
      <c r="X2" s="16"/>
      <c r="Y2" s="68" t="s">
        <v>64</v>
      </c>
      <c r="Z2" s="68"/>
      <c r="AA2" s="68"/>
      <c r="AB2" s="16"/>
    </row>
    <row r="3" spans="1:30" ht="39.75">
      <c r="A3" s="16"/>
      <c r="B3" s="16"/>
      <c r="C3" s="18" t="s">
        <v>178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69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30" ht="14.25">
      <c r="A4" s="12"/>
      <c r="B4" s="14" t="s">
        <v>176</v>
      </c>
      <c r="C4" s="22">
        <v>58744600</v>
      </c>
      <c r="D4" s="14"/>
      <c r="E4" s="22">
        <v>71251</v>
      </c>
      <c r="F4" s="54">
        <f>E4/C4*100000</f>
        <v>121.28944617888283</v>
      </c>
      <c r="G4" s="14"/>
      <c r="H4" s="14"/>
      <c r="I4" s="22">
        <v>8336</v>
      </c>
      <c r="J4" s="54">
        <f>I4/C4*100000</f>
        <v>14.190240464655474</v>
      </c>
      <c r="K4" s="14"/>
      <c r="L4" s="14"/>
      <c r="M4" s="22">
        <v>11638</v>
      </c>
      <c r="N4" s="54">
        <f>M4/C4*100000</f>
        <v>19.81118264487289</v>
      </c>
      <c r="O4" s="14"/>
      <c r="P4" s="14"/>
      <c r="Q4" s="22">
        <v>7226</v>
      </c>
      <c r="R4" s="54">
        <f>Q4/C4*100000</f>
        <v>12.300705086084509</v>
      </c>
      <c r="S4" s="14"/>
      <c r="T4" s="14"/>
      <c r="U4" s="22">
        <v>1651</v>
      </c>
      <c r="V4" s="23">
        <f>U4/C4*100000</f>
        <v>2.8104710901087078</v>
      </c>
      <c r="W4" s="14"/>
      <c r="X4" s="14"/>
      <c r="Y4" s="22">
        <v>94098</v>
      </c>
      <c r="Z4" s="54">
        <f>Y4/C4*100000</f>
        <v>160.18153157907278</v>
      </c>
      <c r="AA4" s="14"/>
      <c r="AB4" s="12"/>
      <c r="AD4" s="9"/>
    </row>
    <row r="5" spans="1:30">
      <c r="A5" s="12"/>
      <c r="B5" s="12" t="s">
        <v>8</v>
      </c>
      <c r="C5" s="24">
        <v>1695000</v>
      </c>
      <c r="D5" s="12"/>
      <c r="E5" s="24">
        <v>2357</v>
      </c>
      <c r="F5" s="26">
        <v>139.05719575264931</v>
      </c>
      <c r="G5" s="12">
        <f>RANK(F5,$F$5:$F$46,0)</f>
        <v>5</v>
      </c>
      <c r="H5" s="12"/>
      <c r="I5" s="24">
        <v>257</v>
      </c>
      <c r="J5" s="26">
        <v>15.162367122796296</v>
      </c>
      <c r="K5" s="12">
        <f>RANK(J5,$J$5:$J$46,0)</f>
        <v>5</v>
      </c>
      <c r="L5" s="12"/>
      <c r="M5" s="24">
        <v>406</v>
      </c>
      <c r="N5" s="26">
        <v>23.953000201771577</v>
      </c>
      <c r="O5" s="12">
        <f>RANK(N5,$N$5:$N$46,0)</f>
        <v>6</v>
      </c>
      <c r="P5" s="12"/>
      <c r="Q5" s="24">
        <v>296</v>
      </c>
      <c r="R5" s="26">
        <v>17.463271083064992</v>
      </c>
      <c r="S5" s="12">
        <f>RANK(R5,$R$5:$R$46,0)</f>
        <v>6</v>
      </c>
      <c r="T5" s="12"/>
      <c r="U5" s="24">
        <v>85</v>
      </c>
      <c r="V5" s="25">
        <v>5.0147906826369066</v>
      </c>
      <c r="W5" s="12">
        <f>RANK(V5,$V$5:$V$46,0)</f>
        <v>2</v>
      </c>
      <c r="X5" s="12"/>
      <c r="Y5" s="22">
        <v>3138</v>
      </c>
      <c r="Z5" s="54">
        <v>185.13427249546606</v>
      </c>
      <c r="AA5" s="14">
        <f>RANK(Z5,$Z$5:$Z$46,0)</f>
        <v>5</v>
      </c>
      <c r="AB5" s="12"/>
    </row>
    <row r="6" spans="1:30">
      <c r="A6" s="12"/>
      <c r="B6" s="12" t="s">
        <v>9</v>
      </c>
      <c r="C6" s="24">
        <v>664600</v>
      </c>
      <c r="D6" s="12"/>
      <c r="E6" s="24">
        <v>787</v>
      </c>
      <c r="F6" s="26">
        <v>118.41709298826362</v>
      </c>
      <c r="G6" s="12">
        <f t="shared" ref="G6:G46" si="0">RANK(F6,$F$5:$F$46,0)</f>
        <v>11</v>
      </c>
      <c r="H6" s="12"/>
      <c r="I6" s="24">
        <v>61</v>
      </c>
      <c r="J6" s="26">
        <v>9.1784532049353</v>
      </c>
      <c r="K6" s="12">
        <f t="shared" ref="K6:K46" si="1">RANK(J6,$J$5:$J$46,0)</f>
        <v>16</v>
      </c>
      <c r="L6" s="12"/>
      <c r="M6" s="24">
        <v>59</v>
      </c>
      <c r="N6" s="26">
        <v>8.8775203129702085</v>
      </c>
      <c r="O6" s="12">
        <f t="shared" ref="O6:O46" si="2">RANK(N6,$N$5:$N$46,0)</f>
        <v>36</v>
      </c>
      <c r="P6" s="12"/>
      <c r="Q6" s="24">
        <v>49</v>
      </c>
      <c r="R6" s="26">
        <v>7.372855853144749</v>
      </c>
      <c r="S6" s="12">
        <f t="shared" ref="S6:S46" si="3">RANK(R6,$R$5:$R$46,0)</f>
        <v>33</v>
      </c>
      <c r="T6" s="12"/>
      <c r="U6" s="24">
        <v>9</v>
      </c>
      <c r="V6" s="25">
        <v>1.3541980138429131</v>
      </c>
      <c r="W6" s="12">
        <f t="shared" ref="W6:W46" si="4">RANK(V6,$V$5:$V$46,0)</f>
        <v>33</v>
      </c>
      <c r="X6" s="12"/>
      <c r="Y6" s="22">
        <v>913</v>
      </c>
      <c r="Z6" s="54">
        <v>137.37586518206439</v>
      </c>
      <c r="AA6" s="14">
        <f t="shared" ref="AA6:AA46" si="5">RANK(Z6,$Z$5:$Z$46,0)</f>
        <v>16</v>
      </c>
      <c r="AB6" s="12"/>
    </row>
    <row r="7" spans="1:30">
      <c r="A7" s="12"/>
      <c r="B7" s="12" t="s">
        <v>11</v>
      </c>
      <c r="C7" s="24">
        <v>847200</v>
      </c>
      <c r="D7" s="12"/>
      <c r="E7" s="24">
        <v>887</v>
      </c>
      <c r="F7" s="26">
        <v>104.70388395929416</v>
      </c>
      <c r="G7" s="12">
        <f t="shared" si="0"/>
        <v>14</v>
      </c>
      <c r="H7" s="12"/>
      <c r="I7" s="24">
        <v>86</v>
      </c>
      <c r="J7" s="26">
        <v>10.151673078353211</v>
      </c>
      <c r="K7" s="12">
        <f t="shared" si="1"/>
        <v>13</v>
      </c>
      <c r="L7" s="12"/>
      <c r="M7" s="24">
        <v>96</v>
      </c>
      <c r="N7" s="26">
        <v>11.332100180487304</v>
      </c>
      <c r="O7" s="12">
        <f t="shared" si="2"/>
        <v>32</v>
      </c>
      <c r="P7" s="12"/>
      <c r="Q7" s="24">
        <v>51</v>
      </c>
      <c r="R7" s="26">
        <v>6.0201782208838797</v>
      </c>
      <c r="S7" s="12">
        <f t="shared" si="3"/>
        <v>35</v>
      </c>
      <c r="T7" s="12"/>
      <c r="U7" s="24">
        <v>11</v>
      </c>
      <c r="V7" s="25">
        <v>1.2984698123475036</v>
      </c>
      <c r="W7" s="12">
        <f t="shared" si="4"/>
        <v>35</v>
      </c>
      <c r="X7" s="12"/>
      <c r="Y7" s="22">
        <v>1095</v>
      </c>
      <c r="Z7" s="54">
        <v>129.25676768368331</v>
      </c>
      <c r="AA7" s="14">
        <f t="shared" si="5"/>
        <v>22</v>
      </c>
      <c r="AB7" s="12"/>
    </row>
    <row r="8" spans="1:30">
      <c r="A8" s="12"/>
      <c r="B8" s="12" t="s">
        <v>12</v>
      </c>
      <c r="C8" s="24">
        <v>1054100</v>
      </c>
      <c r="D8" s="12"/>
      <c r="E8" s="24">
        <v>1014</v>
      </c>
      <c r="F8" s="26">
        <v>96.192977912612378</v>
      </c>
      <c r="G8" s="12">
        <f t="shared" si="0"/>
        <v>19</v>
      </c>
      <c r="H8" s="12"/>
      <c r="I8" s="24">
        <v>96</v>
      </c>
      <c r="J8" s="26">
        <v>9.1070274946851963</v>
      </c>
      <c r="K8" s="12">
        <f t="shared" si="1"/>
        <v>17</v>
      </c>
      <c r="L8" s="12"/>
      <c r="M8" s="24">
        <v>231</v>
      </c>
      <c r="N8" s="26">
        <v>21.913784909086253</v>
      </c>
      <c r="O8" s="12">
        <f t="shared" si="2"/>
        <v>10</v>
      </c>
      <c r="P8" s="12"/>
      <c r="Q8" s="24">
        <v>136</v>
      </c>
      <c r="R8" s="26">
        <v>12.90162228413736</v>
      </c>
      <c r="S8" s="12">
        <f t="shared" si="3"/>
        <v>19</v>
      </c>
      <c r="T8" s="12"/>
      <c r="U8" s="24">
        <v>26</v>
      </c>
      <c r="V8" s="25">
        <v>2.4664866131439069</v>
      </c>
      <c r="W8" s="12">
        <f t="shared" si="4"/>
        <v>23</v>
      </c>
      <c r="X8" s="12"/>
      <c r="Y8" s="22">
        <v>1466</v>
      </c>
      <c r="Z8" s="54">
        <v>139.07189903342186</v>
      </c>
      <c r="AA8" s="14">
        <f t="shared" si="5"/>
        <v>14</v>
      </c>
      <c r="AB8" s="12"/>
    </row>
    <row r="9" spans="1:30">
      <c r="A9" s="12"/>
      <c r="B9" s="12" t="s">
        <v>13</v>
      </c>
      <c r="C9" s="24">
        <v>566200</v>
      </c>
      <c r="D9" s="12"/>
      <c r="E9" s="24">
        <v>721</v>
      </c>
      <c r="F9" s="26">
        <v>127.35140863728695</v>
      </c>
      <c r="G9" s="12">
        <f t="shared" si="0"/>
        <v>8</v>
      </c>
      <c r="H9" s="12"/>
      <c r="I9" s="24">
        <v>19</v>
      </c>
      <c r="J9" s="26">
        <v>3.3560010597898087</v>
      </c>
      <c r="K9" s="12">
        <f t="shared" si="1"/>
        <v>38</v>
      </c>
      <c r="L9" s="12"/>
      <c r="M9" s="24">
        <v>74</v>
      </c>
      <c r="N9" s="26">
        <v>13.070740969707675</v>
      </c>
      <c r="O9" s="12">
        <f t="shared" si="2"/>
        <v>30</v>
      </c>
      <c r="P9" s="12"/>
      <c r="Q9" s="24">
        <v>53</v>
      </c>
      <c r="R9" s="26">
        <v>9.3614766404663072</v>
      </c>
      <c r="S9" s="12">
        <f t="shared" si="3"/>
        <v>28</v>
      </c>
      <c r="T9" s="12"/>
      <c r="U9" s="24">
        <v>17</v>
      </c>
      <c r="V9" s="25">
        <v>3.0027377903382497</v>
      </c>
      <c r="W9" s="12">
        <f t="shared" si="4"/>
        <v>18</v>
      </c>
      <c r="X9" s="12"/>
      <c r="Y9" s="22">
        <v>878</v>
      </c>
      <c r="Z9" s="54">
        <v>155.08257528923431</v>
      </c>
      <c r="AA9" s="14">
        <f t="shared" si="5"/>
        <v>10</v>
      </c>
      <c r="AB9" s="12"/>
    </row>
    <row r="10" spans="1:30">
      <c r="A10" s="12"/>
      <c r="B10" s="12" t="s">
        <v>14</v>
      </c>
      <c r="C10" s="24">
        <v>498400</v>
      </c>
      <c r="D10" s="12"/>
      <c r="E10" s="24">
        <v>263</v>
      </c>
      <c r="F10" s="26">
        <v>52.771507399046904</v>
      </c>
      <c r="G10" s="12">
        <f t="shared" si="0"/>
        <v>38</v>
      </c>
      <c r="H10" s="12"/>
      <c r="I10" s="24">
        <v>44</v>
      </c>
      <c r="J10" s="26">
        <v>8.8286932530724851</v>
      </c>
      <c r="K10" s="12">
        <f t="shared" si="1"/>
        <v>20</v>
      </c>
      <c r="L10" s="12"/>
      <c r="M10" s="24">
        <v>83</v>
      </c>
      <c r="N10" s="26">
        <v>16.654125909204918</v>
      </c>
      <c r="O10" s="12">
        <f t="shared" si="2"/>
        <v>20</v>
      </c>
      <c r="P10" s="12"/>
      <c r="Q10" s="24">
        <v>57</v>
      </c>
      <c r="R10" s="26">
        <v>11.437170805116629</v>
      </c>
      <c r="S10" s="12">
        <f t="shared" si="3"/>
        <v>23</v>
      </c>
      <c r="T10" s="12"/>
      <c r="U10" s="24">
        <v>25</v>
      </c>
      <c r="V10" s="25">
        <v>5.0163029847002756</v>
      </c>
      <c r="W10" s="12">
        <f t="shared" si="4"/>
        <v>1</v>
      </c>
      <c r="X10" s="12"/>
      <c r="Y10" s="22">
        <v>426</v>
      </c>
      <c r="Z10" s="54">
        <v>85.477802859292694</v>
      </c>
      <c r="AA10" s="14">
        <f t="shared" si="5"/>
        <v>34</v>
      </c>
      <c r="AB10" s="12"/>
    </row>
    <row r="11" spans="1:30">
      <c r="A11" s="12"/>
      <c r="B11" s="12" t="s">
        <v>15</v>
      </c>
      <c r="C11" s="24">
        <v>1049000</v>
      </c>
      <c r="D11" s="12"/>
      <c r="E11" s="24">
        <v>562</v>
      </c>
      <c r="F11" s="26">
        <v>53.574833174451861</v>
      </c>
      <c r="G11" s="12">
        <f t="shared" si="0"/>
        <v>36</v>
      </c>
      <c r="H11" s="12"/>
      <c r="I11" s="24">
        <v>31</v>
      </c>
      <c r="J11" s="26">
        <v>2.955195424213537</v>
      </c>
      <c r="K11" s="12">
        <f t="shared" si="1"/>
        <v>41</v>
      </c>
      <c r="L11" s="12"/>
      <c r="M11" s="24">
        <v>84</v>
      </c>
      <c r="N11" s="26">
        <v>8.0076263107721637</v>
      </c>
      <c r="O11" s="12">
        <f t="shared" si="2"/>
        <v>39</v>
      </c>
      <c r="P11" s="12"/>
      <c r="Q11" s="24">
        <v>20</v>
      </c>
      <c r="R11" s="26">
        <v>1.9065776930409915</v>
      </c>
      <c r="S11" s="12">
        <f t="shared" si="3"/>
        <v>42</v>
      </c>
      <c r="T11" s="12"/>
      <c r="U11" s="24">
        <v>10</v>
      </c>
      <c r="V11" s="25">
        <v>0.95328884652049573</v>
      </c>
      <c r="W11" s="12">
        <f t="shared" si="4"/>
        <v>41</v>
      </c>
      <c r="X11" s="12"/>
      <c r="Y11" s="22">
        <v>673</v>
      </c>
      <c r="Z11" s="54">
        <v>64.156339370829372</v>
      </c>
      <c r="AA11" s="14">
        <f t="shared" si="5"/>
        <v>39</v>
      </c>
      <c r="AB11" s="12"/>
    </row>
    <row r="12" spans="1:30">
      <c r="A12" s="12"/>
      <c r="B12" s="12" t="s">
        <v>56</v>
      </c>
      <c r="C12" s="24">
        <v>1749100</v>
      </c>
      <c r="D12" s="12"/>
      <c r="E12" s="24">
        <v>932</v>
      </c>
      <c r="F12" s="26">
        <v>53.28466819431295</v>
      </c>
      <c r="G12" s="12">
        <f t="shared" si="0"/>
        <v>37</v>
      </c>
      <c r="H12" s="12"/>
      <c r="I12" s="24">
        <v>91</v>
      </c>
      <c r="J12" s="26">
        <v>5.2026875597451481</v>
      </c>
      <c r="K12" s="12">
        <f t="shared" si="1"/>
        <v>34</v>
      </c>
      <c r="L12" s="12"/>
      <c r="M12" s="24">
        <v>241</v>
      </c>
      <c r="N12" s="26">
        <v>13.77854617470968</v>
      </c>
      <c r="O12" s="12">
        <f t="shared" si="2"/>
        <v>27</v>
      </c>
      <c r="P12" s="12"/>
      <c r="Q12" s="24">
        <v>194</v>
      </c>
      <c r="R12" s="26">
        <v>11.091443808687458</v>
      </c>
      <c r="S12" s="12">
        <f t="shared" si="3"/>
        <v>24</v>
      </c>
      <c r="T12" s="12"/>
      <c r="U12" s="24">
        <v>50</v>
      </c>
      <c r="V12" s="25">
        <v>2.8586195383215101</v>
      </c>
      <c r="W12" s="12">
        <f t="shared" si="4"/>
        <v>21</v>
      </c>
      <c r="X12" s="12"/>
      <c r="Y12" s="22">
        <v>1467</v>
      </c>
      <c r="Z12" s="54">
        <v>83.871897254353101</v>
      </c>
      <c r="AA12" s="14">
        <f t="shared" si="5"/>
        <v>35</v>
      </c>
      <c r="AB12" s="12"/>
    </row>
    <row r="13" spans="1:30">
      <c r="A13" s="12"/>
      <c r="B13" s="12" t="s">
        <v>17</v>
      </c>
      <c r="C13" s="24">
        <v>770700</v>
      </c>
      <c r="D13" s="12"/>
      <c r="E13" s="24">
        <v>418</v>
      </c>
      <c r="F13" s="26">
        <v>54.237182572996375</v>
      </c>
      <c r="G13" s="12">
        <f t="shared" si="0"/>
        <v>35</v>
      </c>
      <c r="H13" s="12"/>
      <c r="I13" s="24">
        <v>23</v>
      </c>
      <c r="J13" s="26">
        <v>2.9843425817677431</v>
      </c>
      <c r="K13" s="12">
        <f t="shared" si="1"/>
        <v>40</v>
      </c>
      <c r="L13" s="12"/>
      <c r="M13" s="24">
        <v>73</v>
      </c>
      <c r="N13" s="26">
        <v>9.4720438464802275</v>
      </c>
      <c r="O13" s="12">
        <f t="shared" si="2"/>
        <v>34</v>
      </c>
      <c r="P13" s="12"/>
      <c r="Q13" s="24">
        <v>43</v>
      </c>
      <c r="R13" s="26">
        <v>5.5794230876527369</v>
      </c>
      <c r="S13" s="12">
        <f t="shared" si="3"/>
        <v>36</v>
      </c>
      <c r="T13" s="12"/>
      <c r="U13" s="24">
        <v>14</v>
      </c>
      <c r="V13" s="25">
        <v>1.8165563541194958</v>
      </c>
      <c r="W13" s="12">
        <f t="shared" si="4"/>
        <v>29</v>
      </c>
      <c r="X13" s="12"/>
      <c r="Y13" s="22">
        <v>564</v>
      </c>
      <c r="Z13" s="54">
        <v>73.181270265956826</v>
      </c>
      <c r="AA13" s="14">
        <f t="shared" si="5"/>
        <v>38</v>
      </c>
      <c r="AB13" s="12"/>
    </row>
    <row r="14" spans="1:30">
      <c r="A14" s="12"/>
      <c r="B14" s="12" t="s">
        <v>18</v>
      </c>
      <c r="C14" s="24">
        <v>630000</v>
      </c>
      <c r="D14" s="12"/>
      <c r="E14" s="24">
        <v>474</v>
      </c>
      <c r="F14" s="26">
        <v>75.237020423517762</v>
      </c>
      <c r="G14" s="12">
        <f t="shared" si="0"/>
        <v>28</v>
      </c>
      <c r="H14" s="12"/>
      <c r="I14" s="24">
        <v>78</v>
      </c>
      <c r="J14" s="26">
        <v>12.380775512730771</v>
      </c>
      <c r="K14" s="12">
        <f t="shared" si="1"/>
        <v>9</v>
      </c>
      <c r="L14" s="12"/>
      <c r="M14" s="24">
        <v>100</v>
      </c>
      <c r="N14" s="26">
        <v>15.872789118885603</v>
      </c>
      <c r="O14" s="12">
        <f t="shared" si="2"/>
        <v>23</v>
      </c>
      <c r="P14" s="12"/>
      <c r="Q14" s="24">
        <v>91</v>
      </c>
      <c r="R14" s="26">
        <v>14.444238098185899</v>
      </c>
      <c r="S14" s="12">
        <f t="shared" si="3"/>
        <v>13</v>
      </c>
      <c r="T14" s="12"/>
      <c r="U14" s="24">
        <v>21</v>
      </c>
      <c r="V14" s="25">
        <v>3.3332857149659767</v>
      </c>
      <c r="W14" s="12">
        <f t="shared" si="4"/>
        <v>13</v>
      </c>
      <c r="X14" s="12"/>
      <c r="Y14" s="22">
        <v>711</v>
      </c>
      <c r="Z14" s="54">
        <v>112.85553063527664</v>
      </c>
      <c r="AA14" s="14">
        <f t="shared" si="5"/>
        <v>29</v>
      </c>
      <c r="AB14" s="12"/>
    </row>
    <row r="15" spans="1:30">
      <c r="A15" s="12"/>
      <c r="B15" s="12" t="s">
        <v>19</v>
      </c>
      <c r="C15" s="24">
        <v>516800</v>
      </c>
      <c r="D15" s="12"/>
      <c r="E15" s="24">
        <v>171</v>
      </c>
      <c r="F15" s="26">
        <v>33.09118071654985</v>
      </c>
      <c r="G15" s="12">
        <f t="shared" si="0"/>
        <v>42</v>
      </c>
      <c r="H15" s="12"/>
      <c r="I15" s="24">
        <v>9</v>
      </c>
      <c r="J15" s="26">
        <v>1.7416410903447288</v>
      </c>
      <c r="K15" s="12">
        <f t="shared" si="1"/>
        <v>42</v>
      </c>
      <c r="L15" s="12"/>
      <c r="M15" s="24">
        <v>33</v>
      </c>
      <c r="N15" s="26">
        <v>6.3860173312640054</v>
      </c>
      <c r="O15" s="12">
        <f t="shared" si="2"/>
        <v>42</v>
      </c>
      <c r="P15" s="12"/>
      <c r="Q15" s="24">
        <v>16</v>
      </c>
      <c r="R15" s="26">
        <v>3.0962508272795177</v>
      </c>
      <c r="S15" s="12">
        <f t="shared" si="3"/>
        <v>40</v>
      </c>
      <c r="T15" s="12"/>
      <c r="U15" s="24">
        <v>7</v>
      </c>
      <c r="V15" s="25">
        <v>1.3546097369347891</v>
      </c>
      <c r="W15" s="12">
        <f t="shared" si="4"/>
        <v>32</v>
      </c>
      <c r="X15" s="12"/>
      <c r="Y15" s="22">
        <v>223</v>
      </c>
      <c r="Z15" s="54">
        <v>43.153995905208284</v>
      </c>
      <c r="AA15" s="14">
        <f t="shared" si="5"/>
        <v>42</v>
      </c>
      <c r="AB15" s="12"/>
    </row>
    <row r="16" spans="1:30">
      <c r="A16" s="12"/>
      <c r="B16" s="12" t="s">
        <v>20</v>
      </c>
      <c r="C16" s="24">
        <v>1820400</v>
      </c>
      <c r="D16" s="12"/>
      <c r="E16" s="24">
        <v>1537</v>
      </c>
      <c r="F16" s="26">
        <v>84.432966981051749</v>
      </c>
      <c r="G16" s="12">
        <f t="shared" si="0"/>
        <v>24</v>
      </c>
      <c r="H16" s="12"/>
      <c r="I16" s="24">
        <v>140</v>
      </c>
      <c r="J16" s="26">
        <v>7.690706166133535</v>
      </c>
      <c r="K16" s="12">
        <f t="shared" si="1"/>
        <v>24</v>
      </c>
      <c r="L16" s="12"/>
      <c r="M16" s="24">
        <v>240</v>
      </c>
      <c r="N16" s="26">
        <v>13.184067713371777</v>
      </c>
      <c r="O16" s="12">
        <f t="shared" si="2"/>
        <v>28</v>
      </c>
      <c r="P16" s="12"/>
      <c r="Q16" s="24">
        <v>243</v>
      </c>
      <c r="R16" s="26">
        <v>13.348868559788922</v>
      </c>
      <c r="S16" s="12">
        <f t="shared" si="3"/>
        <v>17</v>
      </c>
      <c r="T16" s="12"/>
      <c r="U16" s="24">
        <v>77</v>
      </c>
      <c r="V16" s="25">
        <v>4.2298883913734446</v>
      </c>
      <c r="W16" s="12">
        <f t="shared" si="4"/>
        <v>7</v>
      </c>
      <c r="X16" s="12"/>
      <c r="Y16" s="22">
        <v>2197</v>
      </c>
      <c r="Z16" s="54">
        <v>120.68915319282414</v>
      </c>
      <c r="AA16" s="14">
        <f t="shared" si="5"/>
        <v>25</v>
      </c>
      <c r="AB16" s="12"/>
    </row>
    <row r="17" spans="1:28">
      <c r="A17" s="12"/>
      <c r="B17" s="12" t="s">
        <v>21</v>
      </c>
      <c r="C17" s="24">
        <v>628100</v>
      </c>
      <c r="D17" s="12"/>
      <c r="E17" s="24">
        <v>326</v>
      </c>
      <c r="F17" s="26">
        <v>51.899340751012119</v>
      </c>
      <c r="G17" s="12">
        <f t="shared" si="0"/>
        <v>39</v>
      </c>
      <c r="H17" s="12"/>
      <c r="I17" s="24">
        <v>34</v>
      </c>
      <c r="J17" s="26">
        <v>5.4128146795534109</v>
      </c>
      <c r="K17" s="12">
        <f t="shared" si="1"/>
        <v>33</v>
      </c>
      <c r="L17" s="12"/>
      <c r="M17" s="24">
        <v>74</v>
      </c>
      <c r="N17" s="26">
        <v>11.780831949616248</v>
      </c>
      <c r="O17" s="12">
        <f t="shared" si="2"/>
        <v>31</v>
      </c>
      <c r="P17" s="12"/>
      <c r="Q17" s="24">
        <v>65</v>
      </c>
      <c r="R17" s="26">
        <v>10.348028063852109</v>
      </c>
      <c r="S17" s="12">
        <f t="shared" si="3"/>
        <v>26</v>
      </c>
      <c r="T17" s="12"/>
      <c r="U17" s="24">
        <v>12</v>
      </c>
      <c r="V17" s="25">
        <v>1.9104051810188509</v>
      </c>
      <c r="W17" s="12">
        <f t="shared" si="4"/>
        <v>27</v>
      </c>
      <c r="X17" s="12"/>
      <c r="Y17" s="22">
        <v>498</v>
      </c>
      <c r="Z17" s="54">
        <v>79.281815012282323</v>
      </c>
      <c r="AA17" s="14">
        <f t="shared" si="5"/>
        <v>36</v>
      </c>
      <c r="AB17" s="12"/>
    </row>
    <row r="18" spans="1:28">
      <c r="A18" s="12"/>
      <c r="B18" s="12" t="s">
        <v>22</v>
      </c>
      <c r="C18" s="24">
        <v>2798800</v>
      </c>
      <c r="D18" s="12"/>
      <c r="E18" s="24">
        <v>6435</v>
      </c>
      <c r="F18" s="26">
        <v>229.92004784909525</v>
      </c>
      <c r="G18" s="12">
        <f t="shared" si="0"/>
        <v>1</v>
      </c>
      <c r="H18" s="12"/>
      <c r="I18" s="24">
        <v>1236</v>
      </c>
      <c r="J18" s="26">
        <v>44.161799400385668</v>
      </c>
      <c r="K18" s="12">
        <f t="shared" si="1"/>
        <v>1</v>
      </c>
      <c r="L18" s="12"/>
      <c r="M18" s="24">
        <v>922</v>
      </c>
      <c r="N18" s="26">
        <v>32.942701494462447</v>
      </c>
      <c r="O18" s="12">
        <f t="shared" si="2"/>
        <v>2</v>
      </c>
      <c r="P18" s="12"/>
      <c r="Q18" s="24">
        <v>434</v>
      </c>
      <c r="R18" s="26">
        <v>15.506651245766488</v>
      </c>
      <c r="S18" s="12">
        <f t="shared" si="3"/>
        <v>10</v>
      </c>
      <c r="T18" s="12"/>
      <c r="U18" s="24">
        <v>88</v>
      </c>
      <c r="V18" s="25">
        <v>3.1442057825517304</v>
      </c>
      <c r="W18" s="12">
        <f t="shared" si="4"/>
        <v>15</v>
      </c>
      <c r="X18" s="12"/>
      <c r="Y18" s="22">
        <v>7861</v>
      </c>
      <c r="Z18" s="54">
        <v>280.87047337089945</v>
      </c>
      <c r="AA18" s="14">
        <f t="shared" si="5"/>
        <v>1</v>
      </c>
      <c r="AB18" s="12"/>
    </row>
    <row r="19" spans="1:28">
      <c r="A19" s="12"/>
      <c r="B19" s="12" t="s">
        <v>23</v>
      </c>
      <c r="C19" s="24">
        <v>587700</v>
      </c>
      <c r="D19" s="12"/>
      <c r="E19" s="24">
        <v>397</v>
      </c>
      <c r="F19" s="26">
        <v>67.546529690698137</v>
      </c>
      <c r="G19" s="12">
        <f t="shared" si="0"/>
        <v>31</v>
      </c>
      <c r="H19" s="12"/>
      <c r="I19" s="24">
        <v>19</v>
      </c>
      <c r="J19" s="26">
        <v>3.232705451192103</v>
      </c>
      <c r="K19" s="12">
        <f t="shared" si="1"/>
        <v>39</v>
      </c>
      <c r="L19" s="12"/>
      <c r="M19" s="24">
        <v>151</v>
      </c>
      <c r="N19" s="26">
        <v>25.691501217368813</v>
      </c>
      <c r="O19" s="12">
        <f t="shared" si="2"/>
        <v>4</v>
      </c>
      <c r="P19" s="12"/>
      <c r="Q19" s="24">
        <v>88</v>
      </c>
      <c r="R19" s="26">
        <v>14.972530510784475</v>
      </c>
      <c r="S19" s="12">
        <f t="shared" si="3"/>
        <v>12</v>
      </c>
      <c r="T19" s="12"/>
      <c r="U19" s="24">
        <v>11</v>
      </c>
      <c r="V19" s="25">
        <v>1.8715663138480594</v>
      </c>
      <c r="W19" s="12">
        <f t="shared" si="4"/>
        <v>28</v>
      </c>
      <c r="X19" s="12"/>
      <c r="Y19" s="22">
        <v>666</v>
      </c>
      <c r="Z19" s="54">
        <v>113.31483318389159</v>
      </c>
      <c r="AA19" s="14">
        <f t="shared" si="5"/>
        <v>28</v>
      </c>
      <c r="AB19" s="12"/>
    </row>
    <row r="20" spans="1:28">
      <c r="A20" s="12"/>
      <c r="B20" s="12" t="s">
        <v>24</v>
      </c>
      <c r="C20" s="24">
        <v>1978800</v>
      </c>
      <c r="D20" s="12"/>
      <c r="E20" s="24">
        <v>1841</v>
      </c>
      <c r="F20" s="26">
        <v>93.03670072958765</v>
      </c>
      <c r="G20" s="12">
        <f t="shared" si="0"/>
        <v>21</v>
      </c>
      <c r="H20" s="12"/>
      <c r="I20" s="24">
        <v>167</v>
      </c>
      <c r="J20" s="26">
        <v>8.4395051721027361</v>
      </c>
      <c r="K20" s="12">
        <f t="shared" si="1"/>
        <v>21</v>
      </c>
      <c r="L20" s="12"/>
      <c r="M20" s="24">
        <v>424</v>
      </c>
      <c r="N20" s="26">
        <v>21.427246664500359</v>
      </c>
      <c r="O20" s="12">
        <f t="shared" si="2"/>
        <v>11</v>
      </c>
      <c r="P20" s="12"/>
      <c r="Q20" s="24">
        <v>261</v>
      </c>
      <c r="R20" s="26">
        <v>13.189885328855175</v>
      </c>
      <c r="S20" s="12">
        <f t="shared" si="3"/>
        <v>18</v>
      </c>
      <c r="T20" s="12"/>
      <c r="U20" s="24">
        <v>80</v>
      </c>
      <c r="V20" s="25">
        <v>4.0428767291510113</v>
      </c>
      <c r="W20" s="12">
        <f t="shared" si="4"/>
        <v>10</v>
      </c>
      <c r="X20" s="12"/>
      <c r="Y20" s="22">
        <v>2701</v>
      </c>
      <c r="Z20" s="54">
        <v>136.49762556796099</v>
      </c>
      <c r="AA20" s="14">
        <f t="shared" si="5"/>
        <v>17</v>
      </c>
      <c r="AB20" s="12"/>
    </row>
    <row r="21" spans="1:28">
      <c r="A21" s="12"/>
      <c r="B21" s="12" t="s">
        <v>25</v>
      </c>
      <c r="C21" s="24">
        <v>1180900</v>
      </c>
      <c r="D21" s="12"/>
      <c r="E21" s="24">
        <v>1136</v>
      </c>
      <c r="F21" s="26">
        <v>96.195045616435806</v>
      </c>
      <c r="G21" s="12">
        <f t="shared" si="0"/>
        <v>18</v>
      </c>
      <c r="H21" s="12"/>
      <c r="I21" s="24">
        <v>66</v>
      </c>
      <c r="J21" s="26">
        <v>5.5887966643351792</v>
      </c>
      <c r="K21" s="12">
        <f t="shared" si="1"/>
        <v>32</v>
      </c>
      <c r="L21" s="12"/>
      <c r="M21" s="24">
        <v>121</v>
      </c>
      <c r="N21" s="26">
        <v>10.246127217947828</v>
      </c>
      <c r="O21" s="12">
        <f t="shared" si="2"/>
        <v>33</v>
      </c>
      <c r="P21" s="12"/>
      <c r="Q21" s="24">
        <v>181</v>
      </c>
      <c r="R21" s="26">
        <v>15.326851458252536</v>
      </c>
      <c r="S21" s="12">
        <f t="shared" si="3"/>
        <v>11</v>
      </c>
      <c r="T21" s="12"/>
      <c r="U21" s="24">
        <v>23</v>
      </c>
      <c r="V21" s="25">
        <v>1.9476109587834716</v>
      </c>
      <c r="W21" s="12">
        <f t="shared" si="4"/>
        <v>26</v>
      </c>
      <c r="X21" s="12"/>
      <c r="Y21" s="22">
        <v>1468</v>
      </c>
      <c r="Z21" s="54">
        <v>124.30838641278852</v>
      </c>
      <c r="AA21" s="14">
        <f t="shared" si="5"/>
        <v>24</v>
      </c>
      <c r="AB21" s="12"/>
    </row>
    <row r="22" spans="1:28">
      <c r="A22" s="12"/>
      <c r="B22" s="12" t="s">
        <v>26</v>
      </c>
      <c r="C22" s="24">
        <v>929900</v>
      </c>
      <c r="D22" s="12"/>
      <c r="E22" s="24">
        <v>702</v>
      </c>
      <c r="F22" s="26">
        <v>75.495722984468529</v>
      </c>
      <c r="G22" s="12">
        <f t="shared" si="0"/>
        <v>27</v>
      </c>
      <c r="H22" s="12"/>
      <c r="I22" s="24">
        <v>53</v>
      </c>
      <c r="J22" s="26">
        <v>5.6998195415624391</v>
      </c>
      <c r="K22" s="12">
        <f t="shared" si="1"/>
        <v>31</v>
      </c>
      <c r="L22" s="12"/>
      <c r="M22" s="24">
        <v>150</v>
      </c>
      <c r="N22" s="26">
        <v>16.131564740271052</v>
      </c>
      <c r="O22" s="12">
        <f t="shared" si="2"/>
        <v>22</v>
      </c>
      <c r="P22" s="12"/>
      <c r="Q22" s="24">
        <v>150</v>
      </c>
      <c r="R22" s="26">
        <v>16.131564740271052</v>
      </c>
      <c r="S22" s="12">
        <f t="shared" si="3"/>
        <v>8</v>
      </c>
      <c r="T22" s="12"/>
      <c r="U22" s="24">
        <v>37</v>
      </c>
      <c r="V22" s="25">
        <v>3.9791193026001932</v>
      </c>
      <c r="W22" s="12">
        <f t="shared" si="4"/>
        <v>11</v>
      </c>
      <c r="X22" s="12"/>
      <c r="Y22" s="22">
        <v>1060</v>
      </c>
      <c r="Z22" s="54">
        <v>113.99639083124879</v>
      </c>
      <c r="AA22" s="14">
        <f t="shared" si="5"/>
        <v>27</v>
      </c>
      <c r="AB22" s="12"/>
    </row>
    <row r="23" spans="1:28">
      <c r="A23" s="12"/>
      <c r="B23" s="12" t="s">
        <v>27</v>
      </c>
      <c r="C23" s="24">
        <v>1832300</v>
      </c>
      <c r="D23" s="12"/>
      <c r="E23" s="24">
        <v>2467</v>
      </c>
      <c r="F23" s="26">
        <v>134.64305128333876</v>
      </c>
      <c r="G23" s="12">
        <f t="shared" si="0"/>
        <v>7</v>
      </c>
      <c r="H23" s="12"/>
      <c r="I23" s="24">
        <v>138</v>
      </c>
      <c r="J23" s="26">
        <v>7.5317150697611464</v>
      </c>
      <c r="K23" s="12">
        <f t="shared" si="1"/>
        <v>25</v>
      </c>
      <c r="L23" s="12"/>
      <c r="M23" s="24">
        <v>434</v>
      </c>
      <c r="N23" s="26">
        <v>23.686698117944477</v>
      </c>
      <c r="O23" s="12">
        <f t="shared" si="2"/>
        <v>8</v>
      </c>
      <c r="P23" s="12"/>
      <c r="Q23" s="24">
        <v>348</v>
      </c>
      <c r="R23" s="26">
        <v>18.993020610702022</v>
      </c>
      <c r="S23" s="12">
        <f t="shared" si="3"/>
        <v>5</v>
      </c>
      <c r="T23" s="12"/>
      <c r="U23" s="24">
        <v>57</v>
      </c>
      <c r="V23" s="25">
        <v>3.1109257896839519</v>
      </c>
      <c r="W23" s="12">
        <f t="shared" si="4"/>
        <v>16</v>
      </c>
      <c r="X23" s="12"/>
      <c r="Y23" s="22">
        <v>3359</v>
      </c>
      <c r="Z23" s="54">
        <v>183.32631100962095</v>
      </c>
      <c r="AA23" s="14">
        <f t="shared" si="5"/>
        <v>6</v>
      </c>
      <c r="AB23" s="12"/>
    </row>
    <row r="24" spans="1:28">
      <c r="A24" s="12"/>
      <c r="B24" s="12" t="s">
        <v>28</v>
      </c>
      <c r="C24" s="24">
        <v>1490500</v>
      </c>
      <c r="D24" s="12"/>
      <c r="E24" s="24">
        <v>1561</v>
      </c>
      <c r="F24" s="26">
        <v>104.73016718584472</v>
      </c>
      <c r="G24" s="12">
        <f t="shared" si="0"/>
        <v>13</v>
      </c>
      <c r="H24" s="12"/>
      <c r="I24" s="24">
        <v>150</v>
      </c>
      <c r="J24" s="26">
        <v>10.063757256807628</v>
      </c>
      <c r="K24" s="12">
        <f t="shared" si="1"/>
        <v>14</v>
      </c>
      <c r="L24" s="12"/>
      <c r="M24" s="24">
        <v>301</v>
      </c>
      <c r="N24" s="26">
        <v>20.194606228660643</v>
      </c>
      <c r="O24" s="12">
        <f t="shared" si="2"/>
        <v>13</v>
      </c>
      <c r="P24" s="12"/>
      <c r="Q24" s="24">
        <v>173</v>
      </c>
      <c r="R24" s="26">
        <v>11.606866702851464</v>
      </c>
      <c r="S24" s="12">
        <f t="shared" si="3"/>
        <v>22</v>
      </c>
      <c r="T24" s="12"/>
      <c r="U24" s="24">
        <v>66</v>
      </c>
      <c r="V24" s="25">
        <v>4.4280531929953568</v>
      </c>
      <c r="W24" s="12">
        <f t="shared" si="4"/>
        <v>5</v>
      </c>
      <c r="X24" s="12"/>
      <c r="Y24" s="22">
        <v>2105</v>
      </c>
      <c r="Z24" s="54">
        <v>141.22806017053372</v>
      </c>
      <c r="AA24" s="14">
        <f t="shared" si="5"/>
        <v>12</v>
      </c>
      <c r="AB24" s="12"/>
    </row>
    <row r="25" spans="1:28">
      <c r="A25" s="12"/>
      <c r="B25" s="12" t="s">
        <v>29</v>
      </c>
      <c r="C25" s="24">
        <v>1083200</v>
      </c>
      <c r="D25" s="12"/>
      <c r="E25" s="24">
        <v>1130</v>
      </c>
      <c r="F25" s="26">
        <v>104.31802781690985</v>
      </c>
      <c r="G25" s="12">
        <f t="shared" si="0"/>
        <v>15</v>
      </c>
      <c r="H25" s="12"/>
      <c r="I25" s="24">
        <v>195</v>
      </c>
      <c r="J25" s="26">
        <v>18.001783561325155</v>
      </c>
      <c r="K25" s="12">
        <f t="shared" si="1"/>
        <v>3</v>
      </c>
      <c r="L25" s="12"/>
      <c r="M25" s="24">
        <v>142</v>
      </c>
      <c r="N25" s="26">
        <v>13.108991106195752</v>
      </c>
      <c r="O25" s="12">
        <f t="shared" si="2"/>
        <v>29</v>
      </c>
      <c r="P25" s="12"/>
      <c r="Q25" s="24">
        <v>66</v>
      </c>
      <c r="R25" s="26">
        <v>6.0929113592177435</v>
      </c>
      <c r="S25" s="12">
        <f t="shared" si="3"/>
        <v>34</v>
      </c>
      <c r="T25" s="12"/>
      <c r="U25" s="24">
        <v>16</v>
      </c>
      <c r="V25" s="25">
        <v>1.4770694204164228</v>
      </c>
      <c r="W25" s="12">
        <f t="shared" si="4"/>
        <v>31</v>
      </c>
      <c r="X25" s="12"/>
      <c r="Y25" s="22">
        <v>1437</v>
      </c>
      <c r="Z25" s="54">
        <v>132.65929732114998</v>
      </c>
      <c r="AA25" s="14">
        <f t="shared" si="5"/>
        <v>20</v>
      </c>
      <c r="AB25" s="12"/>
    </row>
    <row r="26" spans="1:28">
      <c r="A26" s="12"/>
      <c r="B26" s="12" t="s">
        <v>30</v>
      </c>
      <c r="C26" s="24">
        <v>751200</v>
      </c>
      <c r="D26" s="12"/>
      <c r="E26" s="24">
        <v>266</v>
      </c>
      <c r="F26" s="26">
        <v>35.411377702280838</v>
      </c>
      <c r="G26" s="12">
        <f t="shared" si="0"/>
        <v>40</v>
      </c>
      <c r="H26" s="12"/>
      <c r="I26" s="24">
        <v>51</v>
      </c>
      <c r="J26" s="26">
        <v>6.7893994842718906</v>
      </c>
      <c r="K26" s="12">
        <f t="shared" si="1"/>
        <v>28</v>
      </c>
      <c r="L26" s="12"/>
      <c r="M26" s="24">
        <v>65</v>
      </c>
      <c r="N26" s="26">
        <v>8.6531562054445654</v>
      </c>
      <c r="O26" s="12">
        <f t="shared" si="2"/>
        <v>37</v>
      </c>
      <c r="P26" s="12"/>
      <c r="Q26" s="24">
        <v>62</v>
      </c>
      <c r="R26" s="26">
        <v>8.2537797651932792</v>
      </c>
      <c r="S26" s="12">
        <f t="shared" si="3"/>
        <v>31</v>
      </c>
      <c r="T26" s="12"/>
      <c r="U26" s="24">
        <v>19</v>
      </c>
      <c r="V26" s="25">
        <v>2.5293841215914887</v>
      </c>
      <c r="W26" s="12">
        <f t="shared" si="4"/>
        <v>22</v>
      </c>
      <c r="X26" s="12"/>
      <c r="Y26" s="22">
        <v>416</v>
      </c>
      <c r="Z26" s="54">
        <v>55.380199714845219</v>
      </c>
      <c r="AA26" s="14">
        <f t="shared" si="5"/>
        <v>40</v>
      </c>
      <c r="AB26" s="12"/>
    </row>
    <row r="27" spans="1:28">
      <c r="A27" s="12"/>
      <c r="B27" s="12" t="s">
        <v>32</v>
      </c>
      <c r="C27" s="24">
        <v>1416800</v>
      </c>
      <c r="D27" s="12"/>
      <c r="E27" s="24">
        <v>1909</v>
      </c>
      <c r="F27" s="26">
        <v>134.73788223669121</v>
      </c>
      <c r="G27" s="12">
        <f t="shared" si="0"/>
        <v>6</v>
      </c>
      <c r="H27" s="12"/>
      <c r="I27" s="24">
        <v>194</v>
      </c>
      <c r="J27" s="26">
        <v>13.692587299066574</v>
      </c>
      <c r="K27" s="12">
        <f t="shared" si="1"/>
        <v>7</v>
      </c>
      <c r="L27" s="12"/>
      <c r="M27" s="24">
        <v>486</v>
      </c>
      <c r="N27" s="26">
        <v>34.302048594568838</v>
      </c>
      <c r="O27" s="12">
        <f t="shared" si="2"/>
        <v>1</v>
      </c>
      <c r="P27" s="12"/>
      <c r="Q27" s="24">
        <v>223</v>
      </c>
      <c r="R27" s="26">
        <v>15.739417359236322</v>
      </c>
      <c r="S27" s="12">
        <f t="shared" si="3"/>
        <v>9</v>
      </c>
      <c r="T27" s="12"/>
      <c r="U27" s="24">
        <v>15</v>
      </c>
      <c r="V27" s="25">
        <v>1.0587052035360753</v>
      </c>
      <c r="W27" s="12">
        <f t="shared" si="4"/>
        <v>39</v>
      </c>
      <c r="X27" s="12"/>
      <c r="Y27" s="22">
        <v>2656</v>
      </c>
      <c r="Z27" s="54">
        <v>187.46140137278775</v>
      </c>
      <c r="AA27" s="14">
        <f t="shared" si="5"/>
        <v>4</v>
      </c>
      <c r="AB27" s="12"/>
    </row>
    <row r="28" spans="1:28">
      <c r="A28" s="12"/>
      <c r="B28" s="12" t="s">
        <v>33</v>
      </c>
      <c r="C28" s="24">
        <v>8825000</v>
      </c>
      <c r="D28" s="12"/>
      <c r="E28" s="24">
        <v>15537</v>
      </c>
      <c r="F28" s="26">
        <v>176.05665722379604</v>
      </c>
      <c r="G28" s="12">
        <f t="shared" si="0"/>
        <v>3</v>
      </c>
      <c r="H28" s="12"/>
      <c r="I28" s="24">
        <v>2521</v>
      </c>
      <c r="J28" s="26">
        <v>28.56657223796034</v>
      </c>
      <c r="K28" s="12">
        <f t="shared" si="1"/>
        <v>2</v>
      </c>
      <c r="L28" s="12"/>
      <c r="M28" s="24">
        <v>2106</v>
      </c>
      <c r="N28" s="26">
        <v>23.864022662889518</v>
      </c>
      <c r="O28" s="12">
        <f t="shared" si="2"/>
        <v>7</v>
      </c>
      <c r="P28" s="12"/>
      <c r="Q28" s="24">
        <v>462</v>
      </c>
      <c r="R28" s="26">
        <v>5.2351274787535411</v>
      </c>
      <c r="S28" s="12">
        <f t="shared" si="3"/>
        <v>38</v>
      </c>
      <c r="T28" s="12"/>
      <c r="U28" s="24">
        <v>180</v>
      </c>
      <c r="V28" s="25">
        <v>2.0396600566572238</v>
      </c>
      <c r="W28" s="12">
        <f t="shared" si="4"/>
        <v>25</v>
      </c>
      <c r="X28" s="12"/>
      <c r="Y28" s="22">
        <v>19503</v>
      </c>
      <c r="Z28" s="54">
        <v>220.9971671388102</v>
      </c>
      <c r="AA28" s="14">
        <f t="shared" si="5"/>
        <v>3</v>
      </c>
      <c r="AB28" s="12"/>
    </row>
    <row r="29" spans="1:28">
      <c r="A29" s="12"/>
      <c r="B29" s="12" t="s">
        <v>34</v>
      </c>
      <c r="C29" s="24">
        <v>898400</v>
      </c>
      <c r="D29" s="12"/>
      <c r="E29" s="24">
        <v>558</v>
      </c>
      <c r="F29" s="26">
        <v>62.111109874330751</v>
      </c>
      <c r="G29" s="12">
        <f t="shared" si="0"/>
        <v>33</v>
      </c>
      <c r="H29" s="12"/>
      <c r="I29" s="24">
        <v>92</v>
      </c>
      <c r="J29" s="26">
        <v>10.240541412972094</v>
      </c>
      <c r="K29" s="12">
        <f t="shared" si="1"/>
        <v>12</v>
      </c>
      <c r="L29" s="12"/>
      <c r="M29" s="24">
        <v>180</v>
      </c>
      <c r="N29" s="26">
        <v>20.035841894945403</v>
      </c>
      <c r="O29" s="12">
        <f t="shared" si="2"/>
        <v>14</v>
      </c>
      <c r="P29" s="12"/>
      <c r="Q29" s="24">
        <v>409</v>
      </c>
      <c r="R29" s="26">
        <v>45.525885194625943</v>
      </c>
      <c r="S29" s="12">
        <f t="shared" si="3"/>
        <v>2</v>
      </c>
      <c r="T29" s="12"/>
      <c r="U29" s="24">
        <v>39</v>
      </c>
      <c r="V29" s="25">
        <v>4.3410990772381703</v>
      </c>
      <c r="W29" s="12">
        <f t="shared" si="4"/>
        <v>6</v>
      </c>
      <c r="X29" s="12"/>
      <c r="Y29" s="22">
        <v>1204</v>
      </c>
      <c r="Z29" s="54">
        <v>134.0175202306348</v>
      </c>
      <c r="AA29" s="14">
        <f t="shared" si="5"/>
        <v>19</v>
      </c>
      <c r="AB29" s="12"/>
    </row>
    <row r="30" spans="1:28">
      <c r="A30" s="12"/>
      <c r="B30" s="12" t="s">
        <v>35</v>
      </c>
      <c r="C30" s="24">
        <v>696300</v>
      </c>
      <c r="D30" s="12"/>
      <c r="E30" s="24">
        <v>467</v>
      </c>
      <c r="F30" s="26">
        <v>67.070333369716948</v>
      </c>
      <c r="G30" s="12">
        <f t="shared" si="0"/>
        <v>32</v>
      </c>
      <c r="H30" s="12"/>
      <c r="I30" s="24">
        <v>46</v>
      </c>
      <c r="J30" s="26">
        <v>6.6064996466958883</v>
      </c>
      <c r="K30" s="12">
        <f t="shared" si="1"/>
        <v>29</v>
      </c>
      <c r="L30" s="12"/>
      <c r="M30" s="24">
        <v>148</v>
      </c>
      <c r="N30" s="26">
        <v>21.255694515456337</v>
      </c>
      <c r="O30" s="12">
        <f t="shared" si="2"/>
        <v>12</v>
      </c>
      <c r="P30" s="12"/>
      <c r="Q30" s="24">
        <v>65</v>
      </c>
      <c r="R30" s="26">
        <v>9.3352712398963646</v>
      </c>
      <c r="S30" s="12">
        <f t="shared" si="3"/>
        <v>29</v>
      </c>
      <c r="T30" s="12"/>
      <c r="U30" s="24">
        <v>7</v>
      </c>
      <c r="V30" s="25">
        <v>1.0053369027580701</v>
      </c>
      <c r="W30" s="12">
        <f t="shared" si="4"/>
        <v>40</v>
      </c>
      <c r="X30" s="12"/>
      <c r="Y30" s="22">
        <v>681</v>
      </c>
      <c r="Z30" s="54">
        <v>97.804918682606512</v>
      </c>
      <c r="AA30" s="14">
        <f t="shared" si="5"/>
        <v>33</v>
      </c>
      <c r="AB30" s="12"/>
    </row>
    <row r="31" spans="1:28">
      <c r="A31" s="12"/>
      <c r="B31" s="12" t="s">
        <v>36</v>
      </c>
      <c r="C31" s="24">
        <v>819800</v>
      </c>
      <c r="D31" s="12"/>
      <c r="E31" s="24">
        <v>276</v>
      </c>
      <c r="F31" s="26">
        <v>33.666912256219838</v>
      </c>
      <c r="G31" s="12">
        <f t="shared" si="0"/>
        <v>41</v>
      </c>
      <c r="H31" s="12"/>
      <c r="I31" s="24">
        <v>39</v>
      </c>
      <c r="J31" s="26">
        <v>4.7572810796832385</v>
      </c>
      <c r="K31" s="12">
        <f t="shared" si="1"/>
        <v>37</v>
      </c>
      <c r="L31" s="12"/>
      <c r="M31" s="24">
        <v>55</v>
      </c>
      <c r="N31" s="26">
        <v>6.708986138014823</v>
      </c>
      <c r="O31" s="12">
        <f t="shared" si="2"/>
        <v>41</v>
      </c>
      <c r="P31" s="12"/>
      <c r="Q31" s="24">
        <v>25</v>
      </c>
      <c r="R31" s="26">
        <v>3.0495391536431016</v>
      </c>
      <c r="S31" s="12">
        <f t="shared" si="3"/>
        <v>41</v>
      </c>
      <c r="T31" s="12"/>
      <c r="U31" s="24">
        <v>7</v>
      </c>
      <c r="V31" s="25">
        <v>0.85387096302006849</v>
      </c>
      <c r="W31" s="12">
        <f t="shared" si="4"/>
        <v>42</v>
      </c>
      <c r="X31" s="12"/>
      <c r="Y31" s="22">
        <v>384</v>
      </c>
      <c r="Z31" s="54">
        <v>46.840921399958042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741200</v>
      </c>
      <c r="D32" s="12"/>
      <c r="E32" s="24">
        <v>591</v>
      </c>
      <c r="F32" s="26">
        <v>79.734595775280653</v>
      </c>
      <c r="G32" s="12">
        <f t="shared" si="0"/>
        <v>26</v>
      </c>
      <c r="H32" s="12"/>
      <c r="I32" s="24">
        <v>53</v>
      </c>
      <c r="J32" s="26">
        <v>7.1504798241791443</v>
      </c>
      <c r="K32" s="12">
        <f t="shared" si="1"/>
        <v>26</v>
      </c>
      <c r="L32" s="12"/>
      <c r="M32" s="24">
        <v>68</v>
      </c>
      <c r="N32" s="26">
        <v>9.1742005291355078</v>
      </c>
      <c r="O32" s="12">
        <f t="shared" si="2"/>
        <v>35</v>
      </c>
      <c r="P32" s="12"/>
      <c r="Q32" s="24">
        <v>65</v>
      </c>
      <c r="R32" s="26">
        <v>8.7694563881442349</v>
      </c>
      <c r="S32" s="12">
        <f t="shared" si="3"/>
        <v>30</v>
      </c>
      <c r="T32" s="12"/>
      <c r="U32" s="24">
        <v>10</v>
      </c>
      <c r="V32" s="25">
        <v>1.3491471366375747</v>
      </c>
      <c r="W32" s="12">
        <f t="shared" si="4"/>
        <v>34</v>
      </c>
      <c r="X32" s="12"/>
      <c r="Y32" s="22">
        <v>744</v>
      </c>
      <c r="Z32" s="54">
        <v>100.37654696583554</v>
      </c>
      <c r="AA32" s="14">
        <f t="shared" si="5"/>
        <v>31</v>
      </c>
      <c r="AB32" s="12"/>
    </row>
    <row r="33" spans="1:28">
      <c r="A33" s="12"/>
      <c r="B33" s="12" t="s">
        <v>38</v>
      </c>
      <c r="C33" s="24">
        <v>1448600</v>
      </c>
      <c r="D33" s="12"/>
      <c r="E33" s="24">
        <v>1785</v>
      </c>
      <c r="F33" s="26">
        <v>123.22514372815083</v>
      </c>
      <c r="G33" s="12">
        <f t="shared" si="0"/>
        <v>9</v>
      </c>
      <c r="H33" s="12"/>
      <c r="I33" s="24">
        <v>243</v>
      </c>
      <c r="J33" s="26">
        <v>16.775187633580195</v>
      </c>
      <c r="K33" s="12">
        <f t="shared" si="1"/>
        <v>4</v>
      </c>
      <c r="L33" s="12"/>
      <c r="M33" s="24">
        <v>282</v>
      </c>
      <c r="N33" s="26">
        <v>19.467501698228869</v>
      </c>
      <c r="O33" s="12">
        <f t="shared" si="2"/>
        <v>15</v>
      </c>
      <c r="P33" s="12"/>
      <c r="Q33" s="24">
        <v>308</v>
      </c>
      <c r="R33" s="26">
        <v>21.262377741327988</v>
      </c>
      <c r="S33" s="12">
        <f t="shared" si="3"/>
        <v>4</v>
      </c>
      <c r="T33" s="12"/>
      <c r="U33" s="24">
        <v>59</v>
      </c>
      <c r="V33" s="25">
        <v>4.0729879439556855</v>
      </c>
      <c r="W33" s="12">
        <f t="shared" si="4"/>
        <v>9</v>
      </c>
      <c r="X33" s="12"/>
      <c r="Y33" s="22">
        <v>2559</v>
      </c>
      <c r="Z33" s="54">
        <v>176.65722285733221</v>
      </c>
      <c r="AA33" s="14">
        <f t="shared" si="5"/>
        <v>7</v>
      </c>
      <c r="AB33" s="12"/>
    </row>
    <row r="34" spans="1:28">
      <c r="A34" s="12"/>
      <c r="B34" s="12" t="s">
        <v>39</v>
      </c>
      <c r="C34" s="24">
        <v>1147100</v>
      </c>
      <c r="D34" s="12"/>
      <c r="E34" s="24">
        <v>1176</v>
      </c>
      <c r="F34" s="26">
        <v>102.52297177131099</v>
      </c>
      <c r="G34" s="12">
        <f t="shared" si="0"/>
        <v>16</v>
      </c>
      <c r="H34" s="12"/>
      <c r="I34" s="24">
        <v>93</v>
      </c>
      <c r="J34" s="26">
        <v>8.1076839921189823</v>
      </c>
      <c r="K34" s="12">
        <f t="shared" si="1"/>
        <v>22</v>
      </c>
      <c r="L34" s="12"/>
      <c r="M34" s="24">
        <v>182</v>
      </c>
      <c r="N34" s="26">
        <v>15.866650393179084</v>
      </c>
      <c r="O34" s="12">
        <f t="shared" si="2"/>
        <v>24</v>
      </c>
      <c r="P34" s="12"/>
      <c r="Q34" s="24">
        <v>89</v>
      </c>
      <c r="R34" s="26">
        <v>7.7589664010601016</v>
      </c>
      <c r="S34" s="12">
        <f t="shared" si="3"/>
        <v>32</v>
      </c>
      <c r="T34" s="12"/>
      <c r="U34" s="24">
        <v>37</v>
      </c>
      <c r="V34" s="25">
        <v>3.2256377172946493</v>
      </c>
      <c r="W34" s="12">
        <f t="shared" si="4"/>
        <v>14</v>
      </c>
      <c r="X34" s="12"/>
      <c r="Y34" s="22">
        <v>1509</v>
      </c>
      <c r="Z34" s="54">
        <v>131.55371122696283</v>
      </c>
      <c r="AA34" s="14">
        <f t="shared" si="5"/>
        <v>21</v>
      </c>
      <c r="AB34" s="12"/>
    </row>
    <row r="35" spans="1:28">
      <c r="A35" s="12"/>
      <c r="B35" s="12" t="s">
        <v>40</v>
      </c>
      <c r="C35" s="24">
        <v>1324400</v>
      </c>
      <c r="D35" s="12"/>
      <c r="E35" s="24">
        <v>1263</v>
      </c>
      <c r="F35" s="26">
        <v>95.365090487351097</v>
      </c>
      <c r="G35" s="12">
        <f t="shared" si="0"/>
        <v>20</v>
      </c>
      <c r="H35" s="12"/>
      <c r="I35" s="24">
        <v>124</v>
      </c>
      <c r="J35" s="26">
        <v>9.3628434049339155</v>
      </c>
      <c r="K35" s="12">
        <f t="shared" si="1"/>
        <v>15</v>
      </c>
      <c r="L35" s="12"/>
      <c r="M35" s="24">
        <v>338</v>
      </c>
      <c r="N35" s="26">
        <v>25.521298958610192</v>
      </c>
      <c r="O35" s="12">
        <f t="shared" si="2"/>
        <v>5</v>
      </c>
      <c r="P35" s="12"/>
      <c r="Q35" s="24">
        <v>139</v>
      </c>
      <c r="R35" s="26">
        <v>10.49544542972431</v>
      </c>
      <c r="S35" s="12">
        <f t="shared" si="3"/>
        <v>25</v>
      </c>
      <c r="T35" s="12"/>
      <c r="U35" s="24">
        <v>39</v>
      </c>
      <c r="V35" s="25">
        <v>2.9447652644550222</v>
      </c>
      <c r="W35" s="12">
        <f t="shared" si="4"/>
        <v>19</v>
      </c>
      <c r="X35" s="12"/>
      <c r="Y35" s="22">
        <v>1800</v>
      </c>
      <c r="Z35" s="54">
        <v>135.91224297484717</v>
      </c>
      <c r="AA35" s="14">
        <f t="shared" si="5"/>
        <v>18</v>
      </c>
      <c r="AB35" s="12"/>
    </row>
    <row r="36" spans="1:28">
      <c r="A36" s="12"/>
      <c r="B36" s="12" t="s">
        <v>41</v>
      </c>
      <c r="C36" s="24">
        <v>1393400</v>
      </c>
      <c r="D36" s="12"/>
      <c r="E36" s="24">
        <v>1683</v>
      </c>
      <c r="F36" s="26">
        <v>120.77979396388089</v>
      </c>
      <c r="G36" s="12">
        <f t="shared" si="0"/>
        <v>10</v>
      </c>
      <c r="H36" s="12"/>
      <c r="I36" s="24">
        <v>97</v>
      </c>
      <c r="J36" s="26">
        <v>6.9611645956603958</v>
      </c>
      <c r="K36" s="12">
        <f t="shared" si="1"/>
        <v>27</v>
      </c>
      <c r="L36" s="12"/>
      <c r="M36" s="24">
        <v>269</v>
      </c>
      <c r="N36" s="26">
        <v>19.304672950852023</v>
      </c>
      <c r="O36" s="12">
        <f t="shared" si="2"/>
        <v>16</v>
      </c>
      <c r="P36" s="12"/>
      <c r="Q36" s="24">
        <v>175</v>
      </c>
      <c r="R36" s="26">
        <v>12.558802105572878</v>
      </c>
      <c r="S36" s="12">
        <f t="shared" si="3"/>
        <v>21</v>
      </c>
      <c r="T36" s="12"/>
      <c r="U36" s="24">
        <v>69</v>
      </c>
      <c r="V36" s="25">
        <v>4.9517562587687349</v>
      </c>
      <c r="W36" s="12">
        <f t="shared" si="4"/>
        <v>3</v>
      </c>
      <c r="X36" s="12"/>
      <c r="Y36" s="22">
        <v>2219</v>
      </c>
      <c r="Z36" s="54">
        <v>159.24561069866411</v>
      </c>
      <c r="AA36" s="14">
        <f t="shared" si="5"/>
        <v>9</v>
      </c>
      <c r="AB36" s="12"/>
    </row>
    <row r="37" spans="1:28">
      <c r="A37" s="12"/>
      <c r="B37" s="12" t="s">
        <v>42</v>
      </c>
      <c r="C37" s="24">
        <v>1126200</v>
      </c>
      <c r="D37" s="12"/>
      <c r="E37" s="24">
        <v>1198</v>
      </c>
      <c r="F37" s="26">
        <v>106.37513840755174</v>
      </c>
      <c r="G37" s="12">
        <f t="shared" si="0"/>
        <v>12</v>
      </c>
      <c r="H37" s="12"/>
      <c r="I37" s="24">
        <v>57</v>
      </c>
      <c r="J37" s="26">
        <v>5.0612544985229126</v>
      </c>
      <c r="K37" s="12">
        <f t="shared" si="1"/>
        <v>35</v>
      </c>
      <c r="L37" s="12"/>
      <c r="M37" s="24">
        <v>210</v>
      </c>
      <c r="N37" s="26">
        <v>18.646727099821259</v>
      </c>
      <c r="O37" s="12">
        <f t="shared" si="2"/>
        <v>17</v>
      </c>
      <c r="P37" s="12"/>
      <c r="Q37" s="24">
        <v>156</v>
      </c>
      <c r="R37" s="26">
        <v>13.851854417010076</v>
      </c>
      <c r="S37" s="12">
        <f t="shared" si="3"/>
        <v>14</v>
      </c>
      <c r="T37" s="12"/>
      <c r="U37" s="24">
        <v>33</v>
      </c>
      <c r="V37" s="25">
        <v>2.9301999728290546</v>
      </c>
      <c r="W37" s="12">
        <f t="shared" si="4"/>
        <v>20</v>
      </c>
      <c r="X37" s="12"/>
      <c r="Y37" s="22">
        <v>1578</v>
      </c>
      <c r="Z37" s="54">
        <v>140.11683506437117</v>
      </c>
      <c r="AA37" s="14">
        <f t="shared" si="5"/>
        <v>13</v>
      </c>
      <c r="AB37" s="12"/>
    </row>
    <row r="38" spans="1:28">
      <c r="A38" s="12"/>
      <c r="B38" s="12" t="s">
        <v>43</v>
      </c>
      <c r="C38" s="24">
        <v>757000</v>
      </c>
      <c r="D38" s="12"/>
      <c r="E38" s="24">
        <v>565</v>
      </c>
      <c r="F38" s="26">
        <v>74.638893072189674</v>
      </c>
      <c r="G38" s="12">
        <f t="shared" si="0"/>
        <v>29</v>
      </c>
      <c r="H38" s="12"/>
      <c r="I38" s="24">
        <v>49</v>
      </c>
      <c r="J38" s="26">
        <v>6.473107540773972</v>
      </c>
      <c r="K38" s="12">
        <f t="shared" si="1"/>
        <v>30</v>
      </c>
      <c r="L38" s="12"/>
      <c r="M38" s="24">
        <v>138</v>
      </c>
      <c r="N38" s="26">
        <v>18.230384502587921</v>
      </c>
      <c r="O38" s="12">
        <f t="shared" si="2"/>
        <v>18</v>
      </c>
      <c r="P38" s="12"/>
      <c r="Q38" s="24">
        <v>378</v>
      </c>
      <c r="R38" s="26">
        <v>49.935401028827783</v>
      </c>
      <c r="S38" s="12">
        <f t="shared" si="3"/>
        <v>1</v>
      </c>
      <c r="T38" s="12"/>
      <c r="U38" s="24">
        <v>26</v>
      </c>
      <c r="V38" s="25">
        <v>3.4347101236759854</v>
      </c>
      <c r="W38" s="12">
        <f t="shared" si="4"/>
        <v>12</v>
      </c>
      <c r="X38" s="12"/>
      <c r="Y38" s="22">
        <v>1118</v>
      </c>
      <c r="Z38" s="54">
        <v>147.69253531806737</v>
      </c>
      <c r="AA38" s="14">
        <f t="shared" si="5"/>
        <v>11</v>
      </c>
      <c r="AB38" s="12"/>
    </row>
    <row r="39" spans="1:28">
      <c r="A39" s="12"/>
      <c r="B39" s="12" t="s">
        <v>44</v>
      </c>
      <c r="C39" s="24">
        <v>1185300</v>
      </c>
      <c r="D39" s="12"/>
      <c r="E39" s="24">
        <v>1179</v>
      </c>
      <c r="F39" s="26">
        <v>99.466726734783236</v>
      </c>
      <c r="G39" s="12">
        <f t="shared" si="0"/>
        <v>17</v>
      </c>
      <c r="H39" s="12"/>
      <c r="I39" s="24">
        <v>161</v>
      </c>
      <c r="J39" s="26">
        <v>13.582818493893214</v>
      </c>
      <c r="K39" s="12">
        <f t="shared" si="1"/>
        <v>8</v>
      </c>
      <c r="L39" s="12"/>
      <c r="M39" s="24">
        <v>196</v>
      </c>
      <c r="N39" s="26">
        <v>16.535605123000437</v>
      </c>
      <c r="O39" s="12">
        <f t="shared" si="2"/>
        <v>21</v>
      </c>
      <c r="P39" s="12"/>
      <c r="Q39" s="24">
        <v>159</v>
      </c>
      <c r="R39" s="26">
        <v>13.414087829372802</v>
      </c>
      <c r="S39" s="12">
        <f t="shared" si="3"/>
        <v>16</v>
      </c>
      <c r="T39" s="12"/>
      <c r="U39" s="24">
        <v>29</v>
      </c>
      <c r="V39" s="25">
        <v>2.4465946355459827</v>
      </c>
      <c r="W39" s="12">
        <f t="shared" si="4"/>
        <v>24</v>
      </c>
      <c r="X39" s="12"/>
      <c r="Y39" s="22">
        <v>1631</v>
      </c>
      <c r="Z39" s="54">
        <v>137.59985691639648</v>
      </c>
      <c r="AA39" s="14">
        <f t="shared" si="5"/>
        <v>15</v>
      </c>
      <c r="AB39" s="12"/>
    </row>
    <row r="40" spans="1:28">
      <c r="A40" s="12"/>
      <c r="B40" s="12" t="s">
        <v>45</v>
      </c>
      <c r="C40" s="24">
        <v>1692800</v>
      </c>
      <c r="D40" s="12"/>
      <c r="E40" s="24">
        <v>1437</v>
      </c>
      <c r="F40" s="26">
        <v>84.890596284072174</v>
      </c>
      <c r="G40" s="12">
        <f t="shared" si="0"/>
        <v>23</v>
      </c>
      <c r="H40" s="12"/>
      <c r="I40" s="24">
        <v>184</v>
      </c>
      <c r="J40" s="26">
        <v>10.869777116401725</v>
      </c>
      <c r="K40" s="12">
        <f t="shared" si="1"/>
        <v>10</v>
      </c>
      <c r="L40" s="12"/>
      <c r="M40" s="24">
        <v>390</v>
      </c>
      <c r="N40" s="26">
        <v>23.039201496721049</v>
      </c>
      <c r="O40" s="12">
        <f t="shared" si="2"/>
        <v>9</v>
      </c>
      <c r="P40" s="12"/>
      <c r="Q40" s="24">
        <v>217</v>
      </c>
      <c r="R40" s="26">
        <v>12.819248012278122</v>
      </c>
      <c r="S40" s="12">
        <f t="shared" si="3"/>
        <v>20</v>
      </c>
      <c r="T40" s="12"/>
      <c r="U40" s="24">
        <v>70</v>
      </c>
      <c r="V40" s="25">
        <v>4.135241294283265</v>
      </c>
      <c r="W40" s="12">
        <f t="shared" si="4"/>
        <v>8</v>
      </c>
      <c r="X40" s="12"/>
      <c r="Y40" s="22">
        <v>2187</v>
      </c>
      <c r="Z40" s="54">
        <v>129.19675300853572</v>
      </c>
      <c r="AA40" s="14">
        <f t="shared" si="5"/>
        <v>23</v>
      </c>
      <c r="AB40" s="12"/>
    </row>
    <row r="41" spans="1:28">
      <c r="A41" s="12"/>
      <c r="B41" s="12" t="s">
        <v>46</v>
      </c>
      <c r="C41" s="24">
        <v>2391700</v>
      </c>
      <c r="D41" s="12"/>
      <c r="E41" s="24">
        <v>1909</v>
      </c>
      <c r="F41" s="26">
        <v>79.817836380543341</v>
      </c>
      <c r="G41" s="12">
        <f t="shared" si="0"/>
        <v>25</v>
      </c>
      <c r="H41" s="12"/>
      <c r="I41" s="24">
        <v>186</v>
      </c>
      <c r="J41" s="26">
        <v>7.7769081020330342</v>
      </c>
      <c r="K41" s="12">
        <f t="shared" si="1"/>
        <v>23</v>
      </c>
      <c r="L41" s="12"/>
      <c r="M41" s="24">
        <v>201</v>
      </c>
      <c r="N41" s="26">
        <v>8.404078110261505</v>
      </c>
      <c r="O41" s="12">
        <f t="shared" si="2"/>
        <v>38</v>
      </c>
      <c r="P41" s="12"/>
      <c r="Q41" s="24">
        <v>233</v>
      </c>
      <c r="R41" s="26">
        <v>9.7420407944822411</v>
      </c>
      <c r="S41" s="12">
        <f t="shared" si="3"/>
        <v>27</v>
      </c>
      <c r="T41" s="12"/>
      <c r="U41" s="24">
        <v>28</v>
      </c>
      <c r="V41" s="25">
        <v>1.170717348693145</v>
      </c>
      <c r="W41" s="12">
        <f t="shared" si="4"/>
        <v>38</v>
      </c>
      <c r="X41" s="12"/>
      <c r="Y41" s="22">
        <v>2396</v>
      </c>
      <c r="Z41" s="54">
        <v>100.17995598102769</v>
      </c>
      <c r="AA41" s="14">
        <f t="shared" si="5"/>
        <v>32</v>
      </c>
      <c r="AB41" s="12"/>
    </row>
    <row r="42" spans="1:28">
      <c r="A42" s="12"/>
      <c r="B42" s="12" t="s">
        <v>47</v>
      </c>
      <c r="C42" s="24">
        <v>564600</v>
      </c>
      <c r="D42" s="12"/>
      <c r="E42" s="24">
        <v>497</v>
      </c>
      <c r="F42" s="26">
        <v>88.032846702399382</v>
      </c>
      <c r="G42" s="12">
        <f t="shared" si="0"/>
        <v>22</v>
      </c>
      <c r="H42" s="12"/>
      <c r="I42" s="24">
        <v>51</v>
      </c>
      <c r="J42" s="26">
        <v>9.0335516736868584</v>
      </c>
      <c r="K42" s="12">
        <f t="shared" si="1"/>
        <v>18</v>
      </c>
      <c r="L42" s="12"/>
      <c r="M42" s="24">
        <v>88</v>
      </c>
      <c r="N42" s="26">
        <v>15.587304848714577</v>
      </c>
      <c r="O42" s="12">
        <f t="shared" si="2"/>
        <v>25</v>
      </c>
      <c r="P42" s="12"/>
      <c r="Q42" s="24">
        <v>77</v>
      </c>
      <c r="R42" s="26">
        <v>13.638891742625256</v>
      </c>
      <c r="S42" s="12">
        <f t="shared" si="3"/>
        <v>15</v>
      </c>
      <c r="T42" s="12"/>
      <c r="U42" s="24">
        <v>9</v>
      </c>
      <c r="V42" s="25">
        <v>1.5941561777094457</v>
      </c>
      <c r="W42" s="12">
        <f t="shared" si="4"/>
        <v>30</v>
      </c>
      <c r="X42" s="12"/>
      <c r="Y42" s="22">
        <v>676</v>
      </c>
      <c r="Z42" s="54">
        <v>119.73884179239836</v>
      </c>
      <c r="AA42" s="14">
        <f t="shared" si="5"/>
        <v>26</v>
      </c>
      <c r="AB42" s="12"/>
    </row>
    <row r="43" spans="1:28">
      <c r="A43" s="12"/>
      <c r="B43" s="12" t="s">
        <v>48</v>
      </c>
      <c r="C43" s="24">
        <v>1272600</v>
      </c>
      <c r="D43" s="12"/>
      <c r="E43" s="24">
        <v>870</v>
      </c>
      <c r="F43" s="26">
        <v>68.361937958791117</v>
      </c>
      <c r="G43" s="12">
        <f t="shared" si="0"/>
        <v>30</v>
      </c>
      <c r="H43" s="12"/>
      <c r="I43" s="24">
        <v>113</v>
      </c>
      <c r="J43" s="26">
        <v>8.8791942406245923</v>
      </c>
      <c r="K43" s="12">
        <f t="shared" si="1"/>
        <v>19</v>
      </c>
      <c r="L43" s="12"/>
      <c r="M43" s="24">
        <v>218</v>
      </c>
      <c r="N43" s="26">
        <v>17.129772959789037</v>
      </c>
      <c r="O43" s="12">
        <f t="shared" si="2"/>
        <v>19</v>
      </c>
      <c r="P43" s="12"/>
      <c r="Q43" s="24">
        <v>213</v>
      </c>
      <c r="R43" s="26">
        <v>16.736888258876444</v>
      </c>
      <c r="S43" s="12">
        <f t="shared" si="3"/>
        <v>7</v>
      </c>
      <c r="T43" s="12"/>
      <c r="U43" s="24">
        <v>39</v>
      </c>
      <c r="V43" s="25">
        <v>3.0645006671182227</v>
      </c>
      <c r="W43" s="12">
        <f t="shared" si="4"/>
        <v>17</v>
      </c>
      <c r="X43" s="12"/>
      <c r="Y43" s="22">
        <v>1330</v>
      </c>
      <c r="Z43" s="54">
        <v>104.50733044274963</v>
      </c>
      <c r="AA43" s="14">
        <f t="shared" si="5"/>
        <v>30</v>
      </c>
      <c r="AB43" s="12"/>
    </row>
    <row r="44" spans="1:28">
      <c r="A44" s="12"/>
      <c r="B44" s="12" t="s">
        <v>7</v>
      </c>
      <c r="C44" s="24">
        <v>2897300</v>
      </c>
      <c r="D44" s="12"/>
      <c r="E44" s="24">
        <v>4151</v>
      </c>
      <c r="F44" s="26">
        <v>143.27117322558254</v>
      </c>
      <c r="G44" s="12">
        <f t="shared" si="0"/>
        <v>4</v>
      </c>
      <c r="H44" s="12"/>
      <c r="I44" s="24">
        <v>303</v>
      </c>
      <c r="J44" s="26">
        <v>10.45800180374645</v>
      </c>
      <c r="K44" s="12">
        <f t="shared" si="1"/>
        <v>11</v>
      </c>
      <c r="L44" s="12"/>
      <c r="M44" s="24">
        <v>410</v>
      </c>
      <c r="N44" s="26">
        <v>14.151091549623908</v>
      </c>
      <c r="O44" s="12">
        <f t="shared" si="2"/>
        <v>26</v>
      </c>
      <c r="P44" s="12"/>
      <c r="Q44" s="24">
        <v>106</v>
      </c>
      <c r="R44" s="26">
        <v>3.6585748884393521</v>
      </c>
      <c r="S44" s="12">
        <f t="shared" si="3"/>
        <v>39</v>
      </c>
      <c r="T44" s="12"/>
      <c r="U44" s="24">
        <v>36</v>
      </c>
      <c r="V44" s="25">
        <v>1.2425348677718555</v>
      </c>
      <c r="W44" s="12">
        <f t="shared" si="4"/>
        <v>37</v>
      </c>
      <c r="X44" s="12"/>
      <c r="Y44" s="22">
        <v>4678</v>
      </c>
      <c r="Z44" s="54">
        <v>161.46050309546499</v>
      </c>
      <c r="AA44" s="14">
        <f t="shared" si="5"/>
        <v>8</v>
      </c>
      <c r="AB44" s="12"/>
    </row>
    <row r="45" spans="1:28">
      <c r="A45" s="12"/>
      <c r="B45" s="12" t="s">
        <v>49</v>
      </c>
      <c r="C45" s="24">
        <v>2307000</v>
      </c>
      <c r="D45" s="12"/>
      <c r="E45" s="24">
        <v>4689</v>
      </c>
      <c r="F45" s="26">
        <v>203.24789177450711</v>
      </c>
      <c r="G45" s="12">
        <f t="shared" si="0"/>
        <v>2</v>
      </c>
      <c r="H45" s="12"/>
      <c r="I45" s="24">
        <v>346</v>
      </c>
      <c r="J45" s="26">
        <v>14.997605151200567</v>
      </c>
      <c r="K45" s="12">
        <f t="shared" si="1"/>
        <v>6</v>
      </c>
      <c r="L45" s="12"/>
      <c r="M45" s="24">
        <v>673</v>
      </c>
      <c r="N45" s="26">
        <v>29.171642389473938</v>
      </c>
      <c r="O45" s="12">
        <f t="shared" si="2"/>
        <v>3</v>
      </c>
      <c r="P45" s="12"/>
      <c r="Q45" s="24">
        <v>534</v>
      </c>
      <c r="R45" s="26">
        <v>23.14659292121706</v>
      </c>
      <c r="S45" s="12">
        <f t="shared" si="3"/>
        <v>3</v>
      </c>
      <c r="T45" s="12"/>
      <c r="U45" s="24">
        <v>108</v>
      </c>
      <c r="V45" s="25">
        <v>4.681333399796709</v>
      </c>
      <c r="W45" s="12">
        <f t="shared" si="4"/>
        <v>4</v>
      </c>
      <c r="X45" s="12"/>
      <c r="Y45" s="22">
        <v>6106</v>
      </c>
      <c r="Z45" s="54">
        <v>264.66871980702501</v>
      </c>
      <c r="AA45" s="14">
        <f t="shared" si="5"/>
        <v>2</v>
      </c>
      <c r="AB45" s="12"/>
    </row>
    <row r="46" spans="1:28">
      <c r="A46" s="12"/>
      <c r="B46" s="12" t="s">
        <v>50</v>
      </c>
      <c r="C46" s="24">
        <v>716400</v>
      </c>
      <c r="D46" s="12"/>
      <c r="E46" s="24">
        <v>442</v>
      </c>
      <c r="F46" s="26">
        <v>61.696859043614936</v>
      </c>
      <c r="G46" s="12">
        <f t="shared" si="0"/>
        <v>34</v>
      </c>
      <c r="H46" s="12"/>
      <c r="I46" s="24">
        <v>35</v>
      </c>
      <c r="J46" s="26">
        <v>4.8854978880690556</v>
      </c>
      <c r="K46" s="12">
        <f t="shared" si="1"/>
        <v>36</v>
      </c>
      <c r="L46" s="12"/>
      <c r="M46" s="24">
        <v>55</v>
      </c>
      <c r="N46" s="26">
        <v>7.6772109669656592</v>
      </c>
      <c r="O46" s="12">
        <f t="shared" si="2"/>
        <v>40</v>
      </c>
      <c r="P46" s="12"/>
      <c r="Q46" s="24">
        <v>38</v>
      </c>
      <c r="R46" s="26">
        <v>5.304254849903546</v>
      </c>
      <c r="S46" s="12">
        <f t="shared" si="3"/>
        <v>37</v>
      </c>
      <c r="T46" s="12"/>
      <c r="U46" s="24">
        <v>9</v>
      </c>
      <c r="V46" s="25">
        <v>1.2562708855034714</v>
      </c>
      <c r="W46" s="12">
        <f t="shared" si="4"/>
        <v>36</v>
      </c>
      <c r="X46" s="12"/>
      <c r="Y46" s="22">
        <v>554</v>
      </c>
      <c r="Z46" s="54">
        <v>77.330452285435911</v>
      </c>
      <c r="AA46" s="14">
        <f t="shared" si="5"/>
        <v>37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213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177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L52" s="32"/>
      <c r="M52" s="32"/>
      <c r="N52" s="32"/>
      <c r="O52" s="32"/>
    </row>
    <row r="53" spans="2:15">
      <c r="B53" s="4" t="s">
        <v>75</v>
      </c>
    </row>
    <row r="54" spans="2:15">
      <c r="B54" s="33" t="s">
        <v>79</v>
      </c>
    </row>
    <row r="55" spans="2:15">
      <c r="B55" s="32" t="s">
        <v>77</v>
      </c>
    </row>
    <row r="56" spans="2:15">
      <c r="B56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4" r:id="rId1" xr:uid="{00000000-0004-0000-0800-000000000000}"/>
    <hyperlink ref="B56" r:id="rId2" xr:uid="{00000000-0004-0000-0800-000001000000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G5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2.75"/>
  <cols>
    <col min="1" max="1" width="1.140625" customWidth="1"/>
    <col min="4" max="4" width="8.85546875" customWidth="1"/>
    <col min="5" max="5" width="1.140625" customWidth="1"/>
  </cols>
  <sheetData>
    <row r="1" spans="1:5" ht="129.75" customHeight="1">
      <c r="A1" s="61"/>
      <c r="B1" s="70" t="s">
        <v>211</v>
      </c>
      <c r="C1" s="70"/>
      <c r="D1" s="70"/>
      <c r="E1" s="61"/>
    </row>
    <row r="2" spans="1:5" ht="22.5" customHeight="1">
      <c r="A2" s="61"/>
      <c r="B2" s="69" t="s">
        <v>212</v>
      </c>
      <c r="C2" s="69"/>
      <c r="D2" s="69"/>
      <c r="E2" s="61"/>
    </row>
    <row r="3" spans="1:5" ht="81" customHeight="1">
      <c r="A3" s="16"/>
      <c r="B3" s="17" t="s">
        <v>87</v>
      </c>
      <c r="C3" s="17" t="s">
        <v>86</v>
      </c>
      <c r="D3" s="18" t="s">
        <v>135</v>
      </c>
      <c r="E3" s="16"/>
    </row>
    <row r="4" spans="1:5" ht="18" customHeight="1">
      <c r="A4" s="12"/>
      <c r="B4" s="35">
        <v>41730</v>
      </c>
      <c r="C4" s="24">
        <v>2563</v>
      </c>
      <c r="D4" s="12"/>
      <c r="E4" s="12"/>
    </row>
    <row r="5" spans="1:5">
      <c r="A5" s="12"/>
      <c r="B5" s="35">
        <v>41760</v>
      </c>
      <c r="C5" s="24">
        <v>3030</v>
      </c>
      <c r="D5" s="57">
        <f>C5/C4-1</f>
        <v>0.18220834959032395</v>
      </c>
      <c r="E5" s="12"/>
    </row>
    <row r="6" spans="1:5">
      <c r="A6" s="12"/>
      <c r="B6" s="35">
        <v>41791</v>
      </c>
      <c r="C6" s="24">
        <v>3300</v>
      </c>
      <c r="D6" s="57">
        <f t="shared" ref="D6:D51" si="0">C6/C5-1</f>
        <v>8.9108910891089188E-2</v>
      </c>
      <c r="E6" s="12"/>
    </row>
    <row r="7" spans="1:5">
      <c r="A7" s="12"/>
      <c r="B7" s="35">
        <v>41821</v>
      </c>
      <c r="C7" s="24">
        <v>3537</v>
      </c>
      <c r="D7" s="57">
        <f t="shared" si="0"/>
        <v>7.1818181818181781E-2</v>
      </c>
      <c r="E7" s="12"/>
    </row>
    <row r="8" spans="1:5">
      <c r="A8" s="12"/>
      <c r="B8" s="35">
        <v>41852</v>
      </c>
      <c r="C8" s="24">
        <v>3259</v>
      </c>
      <c r="D8" s="57">
        <f t="shared" si="0"/>
        <v>-7.8597681651116802E-2</v>
      </c>
      <c r="E8" s="12"/>
    </row>
    <row r="9" spans="1:5">
      <c r="A9" s="12"/>
      <c r="B9" s="35">
        <v>41883</v>
      </c>
      <c r="C9" s="24">
        <v>3361</v>
      </c>
      <c r="D9" s="57">
        <f t="shared" si="0"/>
        <v>3.1297944154648594E-2</v>
      </c>
      <c r="E9" s="12"/>
    </row>
    <row r="10" spans="1:5">
      <c r="A10" s="12"/>
      <c r="B10" s="35">
        <v>41913</v>
      </c>
      <c r="C10" s="24">
        <v>3359</v>
      </c>
      <c r="D10" s="57">
        <f t="shared" si="0"/>
        <v>-5.9506099375183918E-4</v>
      </c>
      <c r="E10" s="12"/>
    </row>
    <row r="11" spans="1:5">
      <c r="A11" s="12"/>
      <c r="B11" s="35">
        <v>41944</v>
      </c>
      <c r="C11" s="24">
        <v>3121</v>
      </c>
      <c r="D11" s="57">
        <f t="shared" si="0"/>
        <v>-7.0854420958618602E-2</v>
      </c>
      <c r="E11" s="12"/>
    </row>
    <row r="12" spans="1:5">
      <c r="A12" s="12"/>
      <c r="B12" s="35">
        <v>41974</v>
      </c>
      <c r="C12" s="24">
        <v>2789</v>
      </c>
      <c r="D12" s="57">
        <f t="shared" si="0"/>
        <v>-0.10637616148670292</v>
      </c>
      <c r="E12" s="12"/>
    </row>
    <row r="13" spans="1:5">
      <c r="A13" s="12"/>
      <c r="B13" s="35">
        <v>42005</v>
      </c>
      <c r="C13" s="24">
        <v>2899</v>
      </c>
      <c r="D13" s="57">
        <f t="shared" si="0"/>
        <v>3.9440659734671923E-2</v>
      </c>
      <c r="E13" s="12"/>
    </row>
    <row r="14" spans="1:5">
      <c r="A14" s="12"/>
      <c r="B14" s="35">
        <v>42036</v>
      </c>
      <c r="C14" s="24">
        <v>2909</v>
      </c>
      <c r="D14" s="57">
        <f t="shared" si="0"/>
        <v>3.4494653328733804E-3</v>
      </c>
      <c r="E14" s="12"/>
    </row>
    <row r="15" spans="1:5">
      <c r="A15" s="12"/>
      <c r="B15" s="35">
        <v>42064</v>
      </c>
      <c r="C15" s="24">
        <v>3508</v>
      </c>
      <c r="D15" s="57">
        <f t="shared" si="0"/>
        <v>0.20591268477139901</v>
      </c>
      <c r="E15" s="12"/>
    </row>
    <row r="16" spans="1:5">
      <c r="A16" s="12"/>
      <c r="B16" s="35">
        <v>42095</v>
      </c>
      <c r="C16" s="24">
        <v>3435</v>
      </c>
      <c r="D16" s="57">
        <f t="shared" si="0"/>
        <v>-2.0809578107183535E-2</v>
      </c>
      <c r="E16" s="12"/>
    </row>
    <row r="17" spans="1:7">
      <c r="A17" s="12"/>
      <c r="B17" s="35">
        <v>42125</v>
      </c>
      <c r="C17" s="24">
        <v>3473</v>
      </c>
      <c r="D17" s="57">
        <f t="shared" si="0"/>
        <v>1.1062590975254638E-2</v>
      </c>
      <c r="E17" s="12"/>
    </row>
    <row r="18" spans="1:7">
      <c r="A18" s="12"/>
      <c r="B18" s="35">
        <v>42156</v>
      </c>
      <c r="C18" s="24">
        <v>3599</v>
      </c>
      <c r="D18" s="57">
        <f t="shared" si="0"/>
        <v>3.6279873308378896E-2</v>
      </c>
      <c r="E18" s="12"/>
    </row>
    <row r="19" spans="1:7">
      <c r="A19" s="12"/>
      <c r="B19" s="35">
        <v>42186</v>
      </c>
      <c r="C19" s="24">
        <v>3882</v>
      </c>
      <c r="D19" s="57">
        <f t="shared" si="0"/>
        <v>7.8632953598221755E-2</v>
      </c>
      <c r="E19" s="12"/>
    </row>
    <row r="20" spans="1:7" ht="14.45" customHeight="1">
      <c r="A20" s="12"/>
      <c r="B20" s="35">
        <v>42217</v>
      </c>
      <c r="C20" s="24">
        <v>3579</v>
      </c>
      <c r="D20" s="57">
        <f t="shared" si="0"/>
        <v>-7.8052550231839213E-2</v>
      </c>
      <c r="E20" s="12"/>
    </row>
    <row r="21" spans="1:7" ht="13.5" customHeight="1">
      <c r="A21" s="12"/>
      <c r="B21" s="35">
        <v>42248</v>
      </c>
      <c r="C21" s="24">
        <v>3315</v>
      </c>
      <c r="D21" s="57">
        <f t="shared" si="0"/>
        <v>-7.376362112321877E-2</v>
      </c>
      <c r="E21" s="12"/>
      <c r="F21" s="32"/>
      <c r="G21" s="32"/>
    </row>
    <row r="22" spans="1:7" ht="16.899999999999999" customHeight="1">
      <c r="A22" s="12"/>
      <c r="B22" s="35">
        <v>42278</v>
      </c>
      <c r="C22" s="24">
        <v>3570</v>
      </c>
      <c r="D22" s="57">
        <f t="shared" si="0"/>
        <v>7.6923076923076872E-2</v>
      </c>
      <c r="E22" s="12"/>
      <c r="F22" s="32"/>
      <c r="G22" s="32"/>
    </row>
    <row r="23" spans="1:7">
      <c r="A23" s="12"/>
      <c r="B23" s="35">
        <v>42309</v>
      </c>
      <c r="C23" s="24">
        <v>3611</v>
      </c>
      <c r="D23" s="57">
        <f t="shared" si="0"/>
        <v>1.1484593837534973E-2</v>
      </c>
      <c r="E23" s="12"/>
    </row>
    <row r="24" spans="1:7">
      <c r="A24" s="12"/>
      <c r="B24" s="35">
        <v>42339</v>
      </c>
      <c r="C24" s="24">
        <v>3497</v>
      </c>
      <c r="D24" s="57">
        <f t="shared" si="0"/>
        <v>-3.1570202160066452E-2</v>
      </c>
      <c r="E24" s="12"/>
    </row>
    <row r="25" spans="1:7">
      <c r="A25" s="12"/>
      <c r="B25" s="35">
        <v>42370</v>
      </c>
      <c r="C25" s="24">
        <v>3053</v>
      </c>
      <c r="D25" s="57">
        <f t="shared" si="0"/>
        <v>-0.12696597083214178</v>
      </c>
      <c r="E25" s="12"/>
    </row>
    <row r="26" spans="1:7">
      <c r="A26" s="12"/>
      <c r="B26" s="35">
        <v>42401</v>
      </c>
      <c r="C26" s="24">
        <v>3067</v>
      </c>
      <c r="D26" s="57">
        <f t="shared" si="0"/>
        <v>4.5856534556174555E-3</v>
      </c>
      <c r="E26" s="12"/>
    </row>
    <row r="27" spans="1:7">
      <c r="A27" s="12"/>
      <c r="B27" s="35">
        <v>42430</v>
      </c>
      <c r="C27" s="24">
        <v>3447</v>
      </c>
      <c r="D27" s="57">
        <f t="shared" si="0"/>
        <v>0.12389957613302904</v>
      </c>
      <c r="E27" s="12"/>
    </row>
    <row r="28" spans="1:7">
      <c r="A28" s="12"/>
      <c r="B28" s="35">
        <v>42461</v>
      </c>
      <c r="C28" s="24">
        <v>3353</v>
      </c>
      <c r="D28" s="57">
        <f t="shared" si="0"/>
        <v>-2.7270089933275288E-2</v>
      </c>
      <c r="E28" s="12"/>
    </row>
    <row r="29" spans="1:7">
      <c r="A29" s="12"/>
      <c r="B29" s="35">
        <v>42491</v>
      </c>
      <c r="C29" s="24">
        <v>3779</v>
      </c>
      <c r="D29" s="57">
        <f t="shared" si="0"/>
        <v>0.12705040262451539</v>
      </c>
      <c r="E29" s="12"/>
    </row>
    <row r="30" spans="1:7">
      <c r="A30" s="12"/>
      <c r="B30" s="35">
        <v>42522</v>
      </c>
      <c r="C30" s="24">
        <v>4183</v>
      </c>
      <c r="D30" s="57">
        <f t="shared" si="0"/>
        <v>0.10690658904472072</v>
      </c>
      <c r="E30" s="12"/>
    </row>
    <row r="31" spans="1:7">
      <c r="A31" s="12"/>
      <c r="B31" s="35">
        <v>42552</v>
      </c>
      <c r="C31" s="24">
        <v>5600</v>
      </c>
      <c r="D31" s="57">
        <f t="shared" si="0"/>
        <v>0.33875209180014343</v>
      </c>
      <c r="E31" s="12"/>
    </row>
    <row r="32" spans="1:7">
      <c r="A32" s="12"/>
      <c r="B32" s="35">
        <v>42583</v>
      </c>
      <c r="C32" s="24">
        <v>4491</v>
      </c>
      <c r="D32" s="57">
        <f t="shared" si="0"/>
        <v>-0.19803571428571431</v>
      </c>
      <c r="E32" s="12"/>
    </row>
    <row r="33" spans="1:5">
      <c r="A33" s="12"/>
      <c r="B33" s="35">
        <v>42614</v>
      </c>
      <c r="C33" s="24">
        <v>4278</v>
      </c>
      <c r="D33" s="57">
        <f t="shared" si="0"/>
        <v>-4.7428189712758861E-2</v>
      </c>
      <c r="E33" s="12"/>
    </row>
    <row r="34" spans="1:5">
      <c r="A34" s="12"/>
      <c r="B34" s="35">
        <v>42644</v>
      </c>
      <c r="C34" s="24">
        <v>4015</v>
      </c>
      <c r="D34" s="57">
        <f t="shared" si="0"/>
        <v>-6.1477325853202425E-2</v>
      </c>
      <c r="E34" s="12"/>
    </row>
    <row r="35" spans="1:5">
      <c r="A35" s="12"/>
      <c r="B35" s="35">
        <v>42675</v>
      </c>
      <c r="C35" s="24">
        <v>3766</v>
      </c>
      <c r="D35" s="57">
        <f t="shared" si="0"/>
        <v>-6.2017434620174394E-2</v>
      </c>
      <c r="E35" s="12"/>
    </row>
    <row r="36" spans="1:5">
      <c r="A36" s="12"/>
      <c r="B36" s="35">
        <v>42705</v>
      </c>
      <c r="C36" s="24">
        <v>3871</v>
      </c>
      <c r="D36" s="57">
        <f t="shared" si="0"/>
        <v>2.7881040892193232E-2</v>
      </c>
      <c r="E36" s="12"/>
    </row>
    <row r="37" spans="1:5">
      <c r="A37" s="12"/>
      <c r="B37" s="35">
        <v>42736</v>
      </c>
      <c r="C37" s="24">
        <v>3364</v>
      </c>
      <c r="D37" s="57">
        <f t="shared" si="0"/>
        <v>-0.13097390855076207</v>
      </c>
      <c r="E37" s="12"/>
    </row>
    <row r="38" spans="1:5">
      <c r="A38" s="12"/>
      <c r="B38" s="35">
        <v>42767</v>
      </c>
      <c r="C38" s="24">
        <v>3578</v>
      </c>
      <c r="D38" s="57">
        <f t="shared" si="0"/>
        <v>6.3614744351961905E-2</v>
      </c>
      <c r="E38" s="12"/>
    </row>
    <row r="39" spans="1:5">
      <c r="A39" s="12"/>
      <c r="B39" s="35">
        <v>42795</v>
      </c>
      <c r="C39" s="24">
        <v>4697</v>
      </c>
      <c r="D39" s="57">
        <f t="shared" si="0"/>
        <v>0.31274455002794865</v>
      </c>
      <c r="E39" s="12"/>
    </row>
    <row r="40" spans="1:5">
      <c r="A40" s="12"/>
      <c r="B40" s="35">
        <v>42826</v>
      </c>
      <c r="C40" s="24">
        <v>4275</v>
      </c>
      <c r="D40" s="57">
        <f t="shared" si="0"/>
        <v>-8.9844581647860355E-2</v>
      </c>
      <c r="E40" s="12"/>
    </row>
    <row r="41" spans="1:5">
      <c r="A41" s="12"/>
      <c r="B41" s="35">
        <v>42856</v>
      </c>
      <c r="C41" s="24">
        <v>4987</v>
      </c>
      <c r="D41" s="57">
        <f t="shared" si="0"/>
        <v>0.16654970760233923</v>
      </c>
      <c r="E41" s="12"/>
    </row>
    <row r="42" spans="1:5">
      <c r="A42" s="12"/>
      <c r="B42" s="35">
        <v>42887</v>
      </c>
      <c r="C42" s="24">
        <v>6003</v>
      </c>
      <c r="D42" s="57">
        <f t="shared" si="0"/>
        <v>0.20372969721275314</v>
      </c>
      <c r="E42" s="12"/>
    </row>
    <row r="43" spans="1:5">
      <c r="A43" s="12"/>
      <c r="B43" s="35">
        <v>42917</v>
      </c>
      <c r="C43" s="24">
        <v>5421</v>
      </c>
      <c r="D43" s="57">
        <f t="shared" si="0"/>
        <v>-9.6951524237881115E-2</v>
      </c>
      <c r="E43" s="12"/>
    </row>
    <row r="44" spans="1:5">
      <c r="A44" s="12"/>
      <c r="B44" s="35">
        <v>42948</v>
      </c>
      <c r="C44" s="24">
        <v>4837</v>
      </c>
      <c r="D44" s="57">
        <f t="shared" si="0"/>
        <v>-0.10772920125438112</v>
      </c>
      <c r="E44" s="12"/>
    </row>
    <row r="45" spans="1:5">
      <c r="A45" s="12"/>
      <c r="B45" s="35">
        <v>42979</v>
      </c>
      <c r="C45" s="24">
        <v>4448</v>
      </c>
      <c r="D45" s="57">
        <f t="shared" si="0"/>
        <v>-8.0421749017986377E-2</v>
      </c>
      <c r="E45" s="12"/>
    </row>
    <row r="46" spans="1:5">
      <c r="A46" s="12"/>
      <c r="B46" s="35">
        <v>43009</v>
      </c>
      <c r="C46" s="24">
        <v>4568</v>
      </c>
      <c r="D46" s="57">
        <f t="shared" si="0"/>
        <v>2.6978417266187105E-2</v>
      </c>
      <c r="E46" s="12"/>
    </row>
    <row r="47" spans="1:5">
      <c r="A47" s="12"/>
      <c r="B47" s="35">
        <v>43040</v>
      </c>
      <c r="C47" s="24">
        <v>4165</v>
      </c>
      <c r="D47" s="57">
        <f t="shared" si="0"/>
        <v>-8.822241681260945E-2</v>
      </c>
      <c r="E47" s="12"/>
    </row>
    <row r="48" spans="1:5">
      <c r="A48" s="12"/>
      <c r="B48" s="35">
        <v>43070</v>
      </c>
      <c r="C48" s="24">
        <v>4090</v>
      </c>
      <c r="D48" s="57">
        <f t="shared" si="0"/>
        <v>-1.8007202881152429E-2</v>
      </c>
      <c r="E48" s="12"/>
    </row>
    <row r="49" spans="1:5">
      <c r="A49" s="12"/>
      <c r="B49" s="35">
        <v>43101</v>
      </c>
      <c r="C49" s="24">
        <v>4040</v>
      </c>
      <c r="D49" s="57">
        <f t="shared" si="0"/>
        <v>-1.2224938875305624E-2</v>
      </c>
      <c r="E49" s="12"/>
    </row>
    <row r="50" spans="1:5">
      <c r="A50" s="12"/>
      <c r="B50" s="35">
        <v>43132</v>
      </c>
      <c r="C50" s="24">
        <v>3782</v>
      </c>
      <c r="D50" s="57">
        <f t="shared" si="0"/>
        <v>-6.3861386138613807E-2</v>
      </c>
      <c r="E50" s="12"/>
    </row>
    <row r="51" spans="1:5">
      <c r="A51" s="12"/>
      <c r="B51" s="35">
        <v>43160</v>
      </c>
      <c r="C51" s="24">
        <v>4730</v>
      </c>
      <c r="D51" s="57">
        <f t="shared" si="0"/>
        <v>0.25066102591221573</v>
      </c>
      <c r="E51" s="12"/>
    </row>
    <row r="52" spans="1:5" ht="4.5" customHeight="1">
      <c r="A52" s="16"/>
      <c r="B52" s="16"/>
      <c r="C52" s="16"/>
      <c r="D52" s="16"/>
      <c r="E52" s="16"/>
    </row>
    <row r="53" spans="1:5">
      <c r="A53" s="34" t="s">
        <v>202</v>
      </c>
      <c r="B53" s="32"/>
      <c r="C53" s="32"/>
      <c r="D53" s="32"/>
      <c r="E53" s="32"/>
    </row>
    <row r="54" spans="1:5" ht="39.75" customHeight="1">
      <c r="A54" s="65" t="s">
        <v>138</v>
      </c>
      <c r="B54" s="65"/>
      <c r="C54" s="65"/>
      <c r="D54" s="65"/>
      <c r="E54" s="65"/>
    </row>
  </sheetData>
  <mergeCells count="3">
    <mergeCell ref="A54:E54"/>
    <mergeCell ref="B2:D2"/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P44"/>
  <sheetViews>
    <sheetView showGridLines="0" topLeftCell="A19" workbookViewId="0">
      <selection activeCell="L47" sqref="L47"/>
    </sheetView>
  </sheetViews>
  <sheetFormatPr defaultRowHeight="12.75"/>
  <cols>
    <col min="1" max="1" width="1" customWidth="1"/>
    <col min="2" max="2" width="24.42578125" bestFit="1" customWidth="1"/>
    <col min="3" max="3" width="13.28515625" customWidth="1"/>
    <col min="4" max="4" width="11" customWidth="1"/>
    <col min="5" max="5" width="10.42578125" customWidth="1"/>
    <col min="8" max="8" width="1.140625" customWidth="1"/>
    <col min="9" max="9" width="11.28515625" customWidth="1"/>
    <col min="11" max="11" width="10.85546875" customWidth="1"/>
    <col min="14" max="14" width="1.42578125" customWidth="1"/>
    <col min="15" max="15" width="10.85546875" customWidth="1"/>
    <col min="16" max="16" width="11.5703125" customWidth="1"/>
  </cols>
  <sheetData>
    <row r="1" spans="1:16" ht="21">
      <c r="A1" s="10"/>
      <c r="B1" s="51" t="s">
        <v>206</v>
      </c>
      <c r="C1" s="53"/>
      <c r="D1" s="53"/>
      <c r="E1" s="53"/>
      <c r="F1" s="53"/>
      <c r="G1" s="10"/>
      <c r="H1" s="10"/>
      <c r="I1" s="10"/>
      <c r="J1" s="10"/>
      <c r="K1" s="10"/>
      <c r="L1" s="10"/>
      <c r="M1" s="10"/>
      <c r="N1" s="10"/>
    </row>
    <row r="2" spans="1:16">
      <c r="A2" s="10"/>
      <c r="B2" s="10" t="s">
        <v>140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6" ht="13.5" thickBot="1">
      <c r="A3" s="16"/>
      <c r="B3" s="16"/>
      <c r="C3" s="67" t="s">
        <v>5</v>
      </c>
      <c r="D3" s="67"/>
      <c r="E3" s="67"/>
      <c r="F3" s="67"/>
      <c r="G3" s="67"/>
      <c r="H3" s="16"/>
      <c r="I3" s="67" t="s">
        <v>6</v>
      </c>
      <c r="J3" s="67"/>
      <c r="K3" s="67"/>
      <c r="L3" s="67"/>
      <c r="M3" s="67"/>
      <c r="N3" s="16"/>
    </row>
    <row r="4" spans="1:16" ht="39.75">
      <c r="A4" s="16"/>
      <c r="B4" s="37" t="s">
        <v>139</v>
      </c>
      <c r="C4" s="18" t="s">
        <v>182</v>
      </c>
      <c r="D4" s="18" t="s">
        <v>120</v>
      </c>
      <c r="E4" s="18" t="s">
        <v>130</v>
      </c>
      <c r="F4" s="18" t="s">
        <v>131</v>
      </c>
      <c r="G4" s="18" t="s">
        <v>132</v>
      </c>
      <c r="H4" s="16"/>
      <c r="I4" s="18" t="s">
        <v>183</v>
      </c>
      <c r="J4" s="18" t="s">
        <v>120</v>
      </c>
      <c r="K4" s="18" t="s">
        <v>130</v>
      </c>
      <c r="L4" s="18" t="s">
        <v>131</v>
      </c>
      <c r="M4" s="18" t="s">
        <v>132</v>
      </c>
      <c r="N4" s="16"/>
      <c r="O4" s="3"/>
      <c r="P4" s="3"/>
    </row>
    <row r="5" spans="1:16">
      <c r="A5" s="38"/>
      <c r="B5" s="39" t="s">
        <v>88</v>
      </c>
      <c r="C5" s="40">
        <v>43400</v>
      </c>
      <c r="D5" s="41">
        <v>13</v>
      </c>
      <c r="E5" s="42">
        <f>D5/C5*1000</f>
        <v>0.29953917050691242</v>
      </c>
      <c r="F5" s="38">
        <f>RANK(D5,$D$5:$D$37)</f>
        <v>29</v>
      </c>
      <c r="G5" s="38">
        <f>RANK(E5,$E$5:$E$36)</f>
        <v>32</v>
      </c>
      <c r="H5" s="38"/>
      <c r="I5" s="40">
        <v>47400</v>
      </c>
      <c r="J5" s="38">
        <v>28</v>
      </c>
      <c r="K5" s="43">
        <f>J5/I5*1000</f>
        <v>0.59071729957805896</v>
      </c>
      <c r="L5" s="38">
        <f>RANK(J5,$J$5:$J$36)</f>
        <v>22</v>
      </c>
      <c r="M5" s="38">
        <f>RANK(K5,$K$5:$K$36)</f>
        <v>31</v>
      </c>
      <c r="N5" s="38"/>
      <c r="O5" s="9"/>
    </row>
    <row r="6" spans="1:16">
      <c r="A6" s="38"/>
      <c r="B6" s="39" t="s">
        <v>89</v>
      </c>
      <c r="C6" s="40">
        <v>35700</v>
      </c>
      <c r="D6" s="41">
        <v>45</v>
      </c>
      <c r="E6" s="42">
        <f t="shared" ref="E6:E36" si="0">D6/C6*1000</f>
        <v>1.2605042016806725</v>
      </c>
      <c r="F6" s="38">
        <f t="shared" ref="F6:F36" si="1">RANK(D6,$D$5:$D$37)</f>
        <v>12</v>
      </c>
      <c r="G6" s="38">
        <f t="shared" ref="G6:G36" si="2">RANK(E6,$E$5:$E$36)</f>
        <v>12</v>
      </c>
      <c r="H6" s="38"/>
      <c r="I6" s="40">
        <v>31000</v>
      </c>
      <c r="J6" s="38">
        <v>55</v>
      </c>
      <c r="K6" s="43">
        <f t="shared" ref="K6:K36" si="3">J6/I6*1000</f>
        <v>1.774193548387097</v>
      </c>
      <c r="L6" s="38">
        <f t="shared" ref="L6:L36" si="4">RANK(J6,$J$5:$J$36)</f>
        <v>15</v>
      </c>
      <c r="M6" s="38">
        <f t="shared" ref="M6:M35" si="5">RANK(K6,$K$5:$K$36)</f>
        <v>11</v>
      </c>
      <c r="N6" s="38"/>
      <c r="O6" s="9"/>
    </row>
    <row r="7" spans="1:16">
      <c r="A7" s="38"/>
      <c r="B7" s="39" t="s">
        <v>90</v>
      </c>
      <c r="C7" s="40">
        <v>7900</v>
      </c>
      <c r="D7" s="41">
        <v>7</v>
      </c>
      <c r="E7" s="42">
        <f t="shared" si="0"/>
        <v>0.88607594936708856</v>
      </c>
      <c r="F7" s="38">
        <f t="shared" si="1"/>
        <v>32</v>
      </c>
      <c r="G7" s="38">
        <f t="shared" si="2"/>
        <v>21</v>
      </c>
      <c r="H7" s="38"/>
      <c r="I7" s="40">
        <v>10500</v>
      </c>
      <c r="J7" s="38">
        <v>10</v>
      </c>
      <c r="K7" s="43">
        <f t="shared" si="3"/>
        <v>0.95238095238095233</v>
      </c>
      <c r="L7" s="38">
        <f t="shared" si="4"/>
        <v>31</v>
      </c>
      <c r="M7" s="38">
        <f t="shared" si="5"/>
        <v>24</v>
      </c>
      <c r="N7" s="38"/>
      <c r="O7" s="9"/>
    </row>
    <row r="8" spans="1:16">
      <c r="A8" s="38"/>
      <c r="B8" s="39" t="s">
        <v>91</v>
      </c>
      <c r="C8" s="40">
        <v>77200</v>
      </c>
      <c r="D8" s="41">
        <v>65</v>
      </c>
      <c r="E8" s="42">
        <f t="shared" si="0"/>
        <v>0.84196891191709844</v>
      </c>
      <c r="F8" s="38">
        <f t="shared" si="1"/>
        <v>4</v>
      </c>
      <c r="G8" s="38">
        <f t="shared" si="2"/>
        <v>23</v>
      </c>
      <c r="H8" s="38"/>
      <c r="I8" s="40">
        <v>102600</v>
      </c>
      <c r="J8" s="38">
        <v>76</v>
      </c>
      <c r="K8" s="43">
        <f t="shared" si="3"/>
        <v>0.7407407407407407</v>
      </c>
      <c r="L8" s="38">
        <f t="shared" si="4"/>
        <v>5</v>
      </c>
      <c r="M8" s="38">
        <f t="shared" si="5"/>
        <v>26</v>
      </c>
      <c r="N8" s="38"/>
      <c r="O8" s="9"/>
    </row>
    <row r="9" spans="1:16">
      <c r="A9" s="38"/>
      <c r="B9" s="39" t="s">
        <v>92</v>
      </c>
      <c r="C9" s="40">
        <v>15800</v>
      </c>
      <c r="D9" s="41">
        <v>13</v>
      </c>
      <c r="E9" s="42">
        <f t="shared" si="0"/>
        <v>0.82278481012658222</v>
      </c>
      <c r="F9" s="38">
        <f t="shared" si="1"/>
        <v>29</v>
      </c>
      <c r="G9" s="38">
        <f t="shared" si="2"/>
        <v>24</v>
      </c>
      <c r="H9" s="38"/>
      <c r="I9" s="40">
        <v>11500</v>
      </c>
      <c r="J9" s="38">
        <v>17</v>
      </c>
      <c r="K9" s="43">
        <f t="shared" si="3"/>
        <v>1.4782608695652175</v>
      </c>
      <c r="L9" s="38">
        <f t="shared" si="4"/>
        <v>29</v>
      </c>
      <c r="M9" s="38">
        <f t="shared" si="5"/>
        <v>16</v>
      </c>
      <c r="N9" s="38"/>
      <c r="O9" s="9"/>
    </row>
    <row r="10" spans="1:16">
      <c r="A10" s="38"/>
      <c r="B10" s="39" t="s">
        <v>93</v>
      </c>
      <c r="C10" s="40">
        <v>37300</v>
      </c>
      <c r="D10" s="41">
        <v>53</v>
      </c>
      <c r="E10" s="42">
        <f t="shared" si="0"/>
        <v>1.4209115281501341</v>
      </c>
      <c r="F10" s="38">
        <f t="shared" si="1"/>
        <v>7</v>
      </c>
      <c r="G10" s="38">
        <f t="shared" si="2"/>
        <v>8</v>
      </c>
      <c r="H10" s="38"/>
      <c r="I10" s="40">
        <v>35100</v>
      </c>
      <c r="J10" s="38">
        <v>58</v>
      </c>
      <c r="K10" s="43">
        <f t="shared" si="3"/>
        <v>1.6524216524216524</v>
      </c>
      <c r="L10" s="38">
        <f t="shared" si="4"/>
        <v>13</v>
      </c>
      <c r="M10" s="38">
        <f t="shared" si="5"/>
        <v>14</v>
      </c>
      <c r="N10" s="38"/>
      <c r="O10" s="9"/>
    </row>
    <row r="11" spans="1:16">
      <c r="A11" s="38"/>
      <c r="B11" s="39" t="s">
        <v>94</v>
      </c>
      <c r="C11" s="40">
        <v>42700</v>
      </c>
      <c r="D11" s="41">
        <v>44</v>
      </c>
      <c r="E11" s="42">
        <f t="shared" si="0"/>
        <v>1.0304449648711944</v>
      </c>
      <c r="F11" s="38">
        <f t="shared" si="1"/>
        <v>15</v>
      </c>
      <c r="G11" s="38">
        <f t="shared" si="2"/>
        <v>18</v>
      </c>
      <c r="H11" s="38"/>
      <c r="I11" s="40">
        <v>49300</v>
      </c>
      <c r="J11" s="38">
        <v>52</v>
      </c>
      <c r="K11" s="43">
        <f t="shared" si="3"/>
        <v>1.054766734279919</v>
      </c>
      <c r="L11" s="38">
        <f t="shared" si="4"/>
        <v>16</v>
      </c>
      <c r="M11" s="38">
        <f t="shared" si="5"/>
        <v>23</v>
      </c>
      <c r="N11" s="38"/>
      <c r="O11" s="9"/>
    </row>
    <row r="12" spans="1:16">
      <c r="A12" s="38"/>
      <c r="B12" s="39" t="s">
        <v>95</v>
      </c>
      <c r="C12" s="40">
        <v>65600</v>
      </c>
      <c r="D12" s="41">
        <v>57</v>
      </c>
      <c r="E12" s="42">
        <f t="shared" si="0"/>
        <v>0.86890243902439024</v>
      </c>
      <c r="F12" s="38">
        <f t="shared" si="1"/>
        <v>5</v>
      </c>
      <c r="G12" s="38">
        <f t="shared" si="2"/>
        <v>22</v>
      </c>
      <c r="H12" s="38"/>
      <c r="I12" s="40">
        <v>52300</v>
      </c>
      <c r="J12" s="38">
        <v>74</v>
      </c>
      <c r="K12" s="43">
        <f t="shared" si="3"/>
        <v>1.4149139579349905</v>
      </c>
      <c r="L12" s="38">
        <f t="shared" si="4"/>
        <v>6</v>
      </c>
      <c r="M12" s="38">
        <f t="shared" si="5"/>
        <v>17</v>
      </c>
      <c r="N12" s="38"/>
      <c r="O12" s="9"/>
    </row>
    <row r="13" spans="1:16">
      <c r="A13" s="38"/>
      <c r="B13" s="39" t="s">
        <v>96</v>
      </c>
      <c r="C13" s="40">
        <v>55100</v>
      </c>
      <c r="D13" s="41">
        <v>30</v>
      </c>
      <c r="E13" s="42">
        <f t="shared" si="0"/>
        <v>0.54446460980036304</v>
      </c>
      <c r="F13" s="38">
        <f t="shared" si="1"/>
        <v>21</v>
      </c>
      <c r="G13" s="38">
        <f t="shared" si="2"/>
        <v>30</v>
      </c>
      <c r="H13" s="38"/>
      <c r="I13" s="40">
        <v>50800</v>
      </c>
      <c r="J13" s="38">
        <v>28</v>
      </c>
      <c r="K13" s="43">
        <f t="shared" si="3"/>
        <v>0.55118110236220474</v>
      </c>
      <c r="L13" s="38">
        <f t="shared" si="4"/>
        <v>22</v>
      </c>
      <c r="M13" s="38">
        <f t="shared" si="5"/>
        <v>32</v>
      </c>
      <c r="N13" s="38"/>
      <c r="O13" s="9"/>
    </row>
    <row r="14" spans="1:16">
      <c r="A14" s="38"/>
      <c r="B14" s="39" t="s">
        <v>97</v>
      </c>
      <c r="C14" s="40">
        <v>16100</v>
      </c>
      <c r="D14" s="41">
        <v>19</v>
      </c>
      <c r="E14" s="42">
        <f t="shared" si="0"/>
        <v>1.1801242236024845</v>
      </c>
      <c r="F14" s="38">
        <f t="shared" si="1"/>
        <v>25</v>
      </c>
      <c r="G14" s="38">
        <f t="shared" si="2"/>
        <v>13</v>
      </c>
      <c r="H14" s="38"/>
      <c r="I14" s="40">
        <v>15800</v>
      </c>
      <c r="J14" s="38">
        <v>28</v>
      </c>
      <c r="K14" s="43">
        <f t="shared" si="3"/>
        <v>1.7721518987341771</v>
      </c>
      <c r="L14" s="38">
        <f t="shared" si="4"/>
        <v>22</v>
      </c>
      <c r="M14" s="38">
        <f t="shared" si="5"/>
        <v>13</v>
      </c>
      <c r="N14" s="38"/>
      <c r="O14" s="9"/>
    </row>
    <row r="15" spans="1:16">
      <c r="A15" s="38"/>
      <c r="B15" s="39" t="s">
        <v>98</v>
      </c>
      <c r="C15" s="40">
        <v>31900</v>
      </c>
      <c r="D15" s="41">
        <v>43</v>
      </c>
      <c r="E15" s="42">
        <f t="shared" si="0"/>
        <v>1.3479623824451412</v>
      </c>
      <c r="F15" s="38">
        <f t="shared" si="1"/>
        <v>16</v>
      </c>
      <c r="G15" s="38">
        <f t="shared" si="2"/>
        <v>11</v>
      </c>
      <c r="H15" s="38"/>
      <c r="I15" s="40">
        <v>35500</v>
      </c>
      <c r="J15" s="38">
        <v>74</v>
      </c>
      <c r="K15" s="43">
        <f t="shared" si="3"/>
        <v>2.084507042253521</v>
      </c>
      <c r="L15" s="38">
        <f t="shared" si="4"/>
        <v>6</v>
      </c>
      <c r="M15" s="38">
        <f t="shared" si="5"/>
        <v>9</v>
      </c>
      <c r="N15" s="38"/>
      <c r="O15" s="9"/>
    </row>
    <row r="16" spans="1:16">
      <c r="A16" s="38"/>
      <c r="B16" s="39" t="s">
        <v>99</v>
      </c>
      <c r="C16" s="40">
        <v>17600</v>
      </c>
      <c r="D16" s="41">
        <v>51</v>
      </c>
      <c r="E16" s="42">
        <f t="shared" si="0"/>
        <v>2.8977272727272729</v>
      </c>
      <c r="F16" s="38">
        <f t="shared" si="1"/>
        <v>9</v>
      </c>
      <c r="G16" s="38">
        <f t="shared" si="2"/>
        <v>2</v>
      </c>
      <c r="H16" s="38"/>
      <c r="I16" s="40">
        <v>19000</v>
      </c>
      <c r="J16" s="38">
        <v>46</v>
      </c>
      <c r="K16" s="43">
        <f t="shared" si="3"/>
        <v>2.4210526315789473</v>
      </c>
      <c r="L16" s="38">
        <f t="shared" si="4"/>
        <v>18</v>
      </c>
      <c r="M16" s="38">
        <f t="shared" si="5"/>
        <v>6</v>
      </c>
      <c r="N16" s="38"/>
      <c r="O16" s="9"/>
    </row>
    <row r="17" spans="1:15">
      <c r="A17" s="38"/>
      <c r="B17" s="39" t="s">
        <v>100</v>
      </c>
      <c r="C17" s="40">
        <v>42300</v>
      </c>
      <c r="D17" s="41">
        <v>45</v>
      </c>
      <c r="E17" s="42">
        <f t="shared" si="0"/>
        <v>1.0638297872340425</v>
      </c>
      <c r="F17" s="38">
        <f t="shared" si="1"/>
        <v>12</v>
      </c>
      <c r="G17" s="38">
        <f t="shared" si="2"/>
        <v>16</v>
      </c>
      <c r="H17" s="38"/>
      <c r="I17" s="40">
        <v>36100</v>
      </c>
      <c r="J17" s="38">
        <v>64</v>
      </c>
      <c r="K17" s="43">
        <f t="shared" si="3"/>
        <v>1.7728531855955678</v>
      </c>
      <c r="L17" s="38">
        <f t="shared" si="4"/>
        <v>10</v>
      </c>
      <c r="M17" s="38">
        <f t="shared" si="5"/>
        <v>12</v>
      </c>
      <c r="N17" s="38"/>
      <c r="O17" s="9"/>
    </row>
    <row r="18" spans="1:15">
      <c r="A18" s="38"/>
      <c r="B18" s="39" t="s">
        <v>101</v>
      </c>
      <c r="C18" s="40">
        <v>25400</v>
      </c>
      <c r="D18" s="41">
        <v>19</v>
      </c>
      <c r="E18" s="42">
        <f t="shared" si="0"/>
        <v>0.74803149606299213</v>
      </c>
      <c r="F18" s="38">
        <f t="shared" si="1"/>
        <v>25</v>
      </c>
      <c r="G18" s="38">
        <f t="shared" si="2"/>
        <v>27</v>
      </c>
      <c r="H18" s="38"/>
      <c r="I18" s="40">
        <v>35000</v>
      </c>
      <c r="J18" s="38">
        <v>23</v>
      </c>
      <c r="K18" s="43">
        <f t="shared" si="3"/>
        <v>0.65714285714285714</v>
      </c>
      <c r="L18" s="38">
        <f t="shared" si="4"/>
        <v>27</v>
      </c>
      <c r="M18" s="38">
        <f t="shared" si="5"/>
        <v>29</v>
      </c>
      <c r="N18" s="38"/>
      <c r="O18" s="9"/>
    </row>
    <row r="19" spans="1:15">
      <c r="A19" s="38"/>
      <c r="B19" s="39" t="s">
        <v>102</v>
      </c>
      <c r="C19" s="40">
        <v>9600</v>
      </c>
      <c r="D19" s="41">
        <v>10</v>
      </c>
      <c r="E19" s="42">
        <f t="shared" si="0"/>
        <v>1.0416666666666667</v>
      </c>
      <c r="F19" s="38">
        <f t="shared" si="1"/>
        <v>31</v>
      </c>
      <c r="G19" s="38">
        <f t="shared" si="2"/>
        <v>17</v>
      </c>
      <c r="H19" s="38"/>
      <c r="I19" s="40">
        <v>10800</v>
      </c>
      <c r="J19" s="38">
        <v>31</v>
      </c>
      <c r="K19" s="43">
        <f t="shared" si="3"/>
        <v>2.8703703703703702</v>
      </c>
      <c r="L19" s="38">
        <f t="shared" si="4"/>
        <v>21</v>
      </c>
      <c r="M19" s="38">
        <f t="shared" si="5"/>
        <v>5</v>
      </c>
      <c r="N19" s="38"/>
      <c r="O19" s="9"/>
    </row>
    <row r="20" spans="1:15">
      <c r="A20" s="38"/>
      <c r="B20" s="39" t="s">
        <v>103</v>
      </c>
      <c r="C20" s="40">
        <v>40000</v>
      </c>
      <c r="D20" s="41">
        <v>30</v>
      </c>
      <c r="E20" s="42">
        <f t="shared" si="0"/>
        <v>0.75</v>
      </c>
      <c r="F20" s="38">
        <f t="shared" si="1"/>
        <v>21</v>
      </c>
      <c r="G20" s="38">
        <f t="shared" si="2"/>
        <v>26</v>
      </c>
      <c r="H20" s="38"/>
      <c r="I20" s="40">
        <v>26500</v>
      </c>
      <c r="J20" s="38">
        <v>42</v>
      </c>
      <c r="K20" s="43">
        <f t="shared" si="3"/>
        <v>1.5849056603773584</v>
      </c>
      <c r="L20" s="38">
        <f t="shared" si="4"/>
        <v>19</v>
      </c>
      <c r="M20" s="38">
        <f t="shared" si="5"/>
        <v>15</v>
      </c>
      <c r="N20" s="38"/>
      <c r="O20" s="9"/>
    </row>
    <row r="21" spans="1:15">
      <c r="A21" s="38"/>
      <c r="B21" s="39" t="s">
        <v>104</v>
      </c>
      <c r="C21" s="40">
        <v>41600</v>
      </c>
      <c r="D21" s="41">
        <v>46</v>
      </c>
      <c r="E21" s="42">
        <f t="shared" si="0"/>
        <v>1.1057692307692306</v>
      </c>
      <c r="F21" s="38">
        <f t="shared" si="1"/>
        <v>11</v>
      </c>
      <c r="G21" s="38">
        <f t="shared" si="2"/>
        <v>15</v>
      </c>
      <c r="H21" s="38"/>
      <c r="I21" s="40">
        <v>45800</v>
      </c>
      <c r="J21" s="38">
        <v>51</v>
      </c>
      <c r="K21" s="43">
        <f t="shared" si="3"/>
        <v>1.11353711790393</v>
      </c>
      <c r="L21" s="38">
        <f t="shared" si="4"/>
        <v>17</v>
      </c>
      <c r="M21" s="38">
        <f t="shared" si="5"/>
        <v>21</v>
      </c>
      <c r="N21" s="38"/>
      <c r="O21" s="9"/>
    </row>
    <row r="22" spans="1:15">
      <c r="A22" s="38"/>
      <c r="B22" s="39" t="s">
        <v>105</v>
      </c>
      <c r="C22" s="40">
        <v>29200</v>
      </c>
      <c r="D22" s="41">
        <v>55</v>
      </c>
      <c r="E22" s="42">
        <f t="shared" si="0"/>
        <v>1.8835616438356164</v>
      </c>
      <c r="F22" s="38">
        <f t="shared" si="1"/>
        <v>6</v>
      </c>
      <c r="G22" s="38">
        <f t="shared" si="2"/>
        <v>6</v>
      </c>
      <c r="H22" s="38"/>
      <c r="I22" s="40">
        <v>22800</v>
      </c>
      <c r="J22" s="38">
        <v>83</v>
      </c>
      <c r="K22" s="43">
        <f t="shared" si="3"/>
        <v>3.6403508771929824</v>
      </c>
      <c r="L22" s="38">
        <f t="shared" si="4"/>
        <v>4</v>
      </c>
      <c r="M22" s="38">
        <f t="shared" si="5"/>
        <v>2</v>
      </c>
      <c r="N22" s="38"/>
      <c r="O22" s="9"/>
    </row>
    <row r="23" spans="1:15">
      <c r="A23" s="38"/>
      <c r="B23" s="39" t="s">
        <v>106</v>
      </c>
      <c r="C23" s="40">
        <v>22300</v>
      </c>
      <c r="D23" s="41">
        <v>50</v>
      </c>
      <c r="E23" s="42">
        <f t="shared" si="0"/>
        <v>2.2421524663677128</v>
      </c>
      <c r="F23" s="38">
        <f t="shared" si="1"/>
        <v>10</v>
      </c>
      <c r="G23" s="38">
        <f t="shared" si="2"/>
        <v>3</v>
      </c>
      <c r="H23" s="38"/>
      <c r="I23" s="40">
        <v>23500</v>
      </c>
      <c r="J23" s="38">
        <v>56</v>
      </c>
      <c r="K23" s="43">
        <f t="shared" si="3"/>
        <v>2.3829787234042552</v>
      </c>
      <c r="L23" s="38">
        <f t="shared" si="4"/>
        <v>14</v>
      </c>
      <c r="M23" s="38">
        <f t="shared" si="5"/>
        <v>7</v>
      </c>
      <c r="N23" s="38"/>
      <c r="O23" s="9"/>
    </row>
    <row r="24" spans="1:15">
      <c r="A24" s="38"/>
      <c r="B24" s="39" t="s">
        <v>107</v>
      </c>
      <c r="C24" s="40">
        <v>11300</v>
      </c>
      <c r="D24" s="41">
        <v>25</v>
      </c>
      <c r="E24" s="42">
        <f t="shared" si="0"/>
        <v>2.2123893805309733</v>
      </c>
      <c r="F24" s="38">
        <f t="shared" si="1"/>
        <v>23</v>
      </c>
      <c r="G24" s="38">
        <f t="shared" si="2"/>
        <v>4</v>
      </c>
      <c r="H24" s="38"/>
      <c r="I24" s="40">
        <v>18700</v>
      </c>
      <c r="J24" s="38">
        <v>13</v>
      </c>
      <c r="K24" s="43">
        <f t="shared" si="3"/>
        <v>0.69518716577540107</v>
      </c>
      <c r="L24" s="38">
        <f t="shared" si="4"/>
        <v>30</v>
      </c>
      <c r="M24" s="38">
        <f t="shared" si="5"/>
        <v>27</v>
      </c>
      <c r="N24" s="38"/>
      <c r="O24" s="9"/>
    </row>
    <row r="25" spans="1:15">
      <c r="A25" s="38"/>
      <c r="B25" s="39" t="s">
        <v>108</v>
      </c>
      <c r="C25" s="40">
        <v>21400</v>
      </c>
      <c r="D25" s="41">
        <v>45</v>
      </c>
      <c r="E25" s="42">
        <f t="shared" si="0"/>
        <v>2.1028037383177569</v>
      </c>
      <c r="F25" s="38">
        <f t="shared" si="1"/>
        <v>12</v>
      </c>
      <c r="G25" s="38">
        <f t="shared" si="2"/>
        <v>5</v>
      </c>
      <c r="H25" s="38"/>
      <c r="I25" s="40">
        <v>14100</v>
      </c>
      <c r="J25" s="38">
        <v>64</v>
      </c>
      <c r="K25" s="43">
        <f t="shared" si="3"/>
        <v>4.5390070921985819</v>
      </c>
      <c r="L25" s="38">
        <f t="shared" si="4"/>
        <v>10</v>
      </c>
      <c r="M25" s="38">
        <f t="shared" si="5"/>
        <v>1</v>
      </c>
      <c r="N25" s="38"/>
      <c r="O25" s="9"/>
    </row>
    <row r="26" spans="1:15">
      <c r="A26" s="38"/>
      <c r="B26" s="39" t="s">
        <v>109</v>
      </c>
      <c r="C26" s="40">
        <v>22800</v>
      </c>
      <c r="D26" s="41">
        <v>31</v>
      </c>
      <c r="E26" s="42">
        <f t="shared" si="0"/>
        <v>1.3596491228070176</v>
      </c>
      <c r="F26" s="38">
        <f t="shared" si="1"/>
        <v>19</v>
      </c>
      <c r="G26" s="38">
        <f t="shared" si="2"/>
        <v>10</v>
      </c>
      <c r="H26" s="38"/>
      <c r="I26" s="40">
        <v>12600</v>
      </c>
      <c r="J26" s="38">
        <v>26</v>
      </c>
      <c r="K26" s="43">
        <f t="shared" si="3"/>
        <v>2.0634920634920637</v>
      </c>
      <c r="L26" s="38">
        <f t="shared" si="4"/>
        <v>25</v>
      </c>
      <c r="M26" s="38">
        <f t="shared" si="5"/>
        <v>10</v>
      </c>
      <c r="N26" s="38"/>
      <c r="O26" s="9"/>
    </row>
    <row r="27" spans="1:15">
      <c r="A27" s="38"/>
      <c r="B27" s="39" t="s">
        <v>110</v>
      </c>
      <c r="C27" s="40">
        <v>25000</v>
      </c>
      <c r="D27" s="41">
        <v>20</v>
      </c>
      <c r="E27" s="42">
        <f t="shared" si="0"/>
        <v>0.8</v>
      </c>
      <c r="F27" s="38">
        <f t="shared" si="1"/>
        <v>24</v>
      </c>
      <c r="G27" s="38">
        <f t="shared" si="2"/>
        <v>25</v>
      </c>
      <c r="H27" s="38"/>
      <c r="I27" s="40">
        <v>21700</v>
      </c>
      <c r="J27" s="38">
        <v>24</v>
      </c>
      <c r="K27" s="43">
        <f t="shared" si="3"/>
        <v>1.1059907834101383</v>
      </c>
      <c r="L27" s="38">
        <f t="shared" si="4"/>
        <v>26</v>
      </c>
      <c r="M27" s="38">
        <f t="shared" si="5"/>
        <v>22</v>
      </c>
      <c r="N27" s="38"/>
      <c r="O27" s="9"/>
    </row>
    <row r="28" spans="1:15">
      <c r="A28" s="38"/>
      <c r="B28" s="39" t="s">
        <v>111</v>
      </c>
      <c r="C28" s="40">
        <v>122600</v>
      </c>
      <c r="D28" s="41">
        <v>80</v>
      </c>
      <c r="E28" s="42">
        <f t="shared" si="0"/>
        <v>0.65252854812398042</v>
      </c>
      <c r="F28" s="38">
        <f t="shared" si="1"/>
        <v>3</v>
      </c>
      <c r="G28" s="38">
        <f t="shared" si="2"/>
        <v>29</v>
      </c>
      <c r="H28" s="38"/>
      <c r="I28" s="40">
        <v>148800</v>
      </c>
      <c r="J28" s="38">
        <v>93</v>
      </c>
      <c r="K28" s="43">
        <f t="shared" si="3"/>
        <v>0.625</v>
      </c>
      <c r="L28" s="38">
        <f t="shared" si="4"/>
        <v>3</v>
      </c>
      <c r="M28" s="38">
        <f t="shared" si="5"/>
        <v>30</v>
      </c>
      <c r="N28" s="38"/>
      <c r="O28" s="9"/>
    </row>
    <row r="29" spans="1:15">
      <c r="A29" s="38"/>
      <c r="B29" s="39" t="s">
        <v>112</v>
      </c>
      <c r="C29" s="40">
        <v>85000</v>
      </c>
      <c r="D29" s="41">
        <v>34</v>
      </c>
      <c r="E29" s="42">
        <f t="shared" si="0"/>
        <v>0.4</v>
      </c>
      <c r="F29" s="38">
        <f t="shared" si="1"/>
        <v>18</v>
      </c>
      <c r="G29" s="38">
        <f t="shared" si="2"/>
        <v>31</v>
      </c>
      <c r="H29" s="38"/>
      <c r="I29" s="40">
        <v>90000</v>
      </c>
      <c r="J29" s="38">
        <v>60</v>
      </c>
      <c r="K29" s="43">
        <f t="shared" si="3"/>
        <v>0.66666666666666663</v>
      </c>
      <c r="L29" s="38">
        <f t="shared" si="4"/>
        <v>12</v>
      </c>
      <c r="M29" s="38">
        <f t="shared" si="5"/>
        <v>28</v>
      </c>
      <c r="N29" s="38"/>
      <c r="O29" s="9"/>
    </row>
    <row r="30" spans="1:15">
      <c r="A30" s="38"/>
      <c r="B30" s="39" t="s">
        <v>113</v>
      </c>
      <c r="C30" s="40">
        <v>4100</v>
      </c>
      <c r="D30" s="41">
        <v>18</v>
      </c>
      <c r="E30" s="42">
        <f t="shared" si="0"/>
        <v>4.3902439024390247</v>
      </c>
      <c r="F30" s="38">
        <f t="shared" si="1"/>
        <v>27</v>
      </c>
      <c r="G30" s="38">
        <f t="shared" si="2"/>
        <v>1</v>
      </c>
      <c r="H30" s="38"/>
      <c r="I30" s="40">
        <v>6900</v>
      </c>
      <c r="J30" s="38">
        <v>8</v>
      </c>
      <c r="K30" s="43">
        <f t="shared" si="3"/>
        <v>1.1594202898550725</v>
      </c>
      <c r="L30" s="38">
        <f t="shared" si="4"/>
        <v>32</v>
      </c>
      <c r="M30" s="38">
        <f t="shared" si="5"/>
        <v>20</v>
      </c>
      <c r="N30" s="38"/>
      <c r="O30" s="9"/>
    </row>
    <row r="31" spans="1:15">
      <c r="A31" s="38"/>
      <c r="B31" s="39" t="s">
        <v>114</v>
      </c>
      <c r="C31" s="40">
        <v>27600</v>
      </c>
      <c r="D31" s="41">
        <v>31</v>
      </c>
      <c r="E31" s="42">
        <f t="shared" si="0"/>
        <v>1.1231884057971016</v>
      </c>
      <c r="F31" s="38">
        <f t="shared" si="1"/>
        <v>19</v>
      </c>
      <c r="G31" s="38">
        <f t="shared" si="2"/>
        <v>14</v>
      </c>
      <c r="H31" s="38"/>
      <c r="I31" s="40">
        <v>21500</v>
      </c>
      <c r="J31" s="38">
        <v>67</v>
      </c>
      <c r="K31" s="43">
        <f t="shared" si="3"/>
        <v>3.1162790697674416</v>
      </c>
      <c r="L31" s="38">
        <f t="shared" si="4"/>
        <v>9</v>
      </c>
      <c r="M31" s="38">
        <f t="shared" si="5"/>
        <v>4</v>
      </c>
      <c r="N31" s="38"/>
      <c r="O31" s="9"/>
    </row>
    <row r="32" spans="1:15">
      <c r="A32" s="38"/>
      <c r="B32" s="39" t="s">
        <v>115</v>
      </c>
      <c r="C32" s="40">
        <v>14600</v>
      </c>
      <c r="D32" s="41">
        <v>15</v>
      </c>
      <c r="E32" s="42">
        <f t="shared" si="0"/>
        <v>1.0273972602739725</v>
      </c>
      <c r="F32" s="38">
        <f t="shared" si="1"/>
        <v>28</v>
      </c>
      <c r="G32" s="38">
        <f t="shared" si="2"/>
        <v>19</v>
      </c>
      <c r="H32" s="38"/>
      <c r="I32" s="40">
        <v>18200</v>
      </c>
      <c r="J32" s="38">
        <v>23</v>
      </c>
      <c r="K32" s="43">
        <f t="shared" si="3"/>
        <v>1.2637362637362639</v>
      </c>
      <c r="L32" s="38">
        <f t="shared" si="4"/>
        <v>27</v>
      </c>
      <c r="M32" s="38">
        <f t="shared" si="5"/>
        <v>19</v>
      </c>
      <c r="N32" s="38"/>
      <c r="O32" s="9"/>
    </row>
    <row r="33" spans="1:15">
      <c r="A33" s="38"/>
      <c r="B33" s="39" t="s">
        <v>116</v>
      </c>
      <c r="C33" s="40">
        <v>124100</v>
      </c>
      <c r="D33" s="41">
        <v>88</v>
      </c>
      <c r="E33" s="42">
        <f t="shared" si="0"/>
        <v>0.70910556003223213</v>
      </c>
      <c r="F33" s="38">
        <f t="shared" si="1"/>
        <v>2</v>
      </c>
      <c r="G33" s="38">
        <f t="shared" si="2"/>
        <v>28</v>
      </c>
      <c r="H33" s="38"/>
      <c r="I33" s="40">
        <v>124400</v>
      </c>
      <c r="J33" s="38">
        <v>95</v>
      </c>
      <c r="K33" s="43">
        <f t="shared" si="3"/>
        <v>0.7636655948553055</v>
      </c>
      <c r="L33" s="38">
        <f t="shared" si="4"/>
        <v>2</v>
      </c>
      <c r="M33" s="38">
        <f t="shared" si="5"/>
        <v>25</v>
      </c>
      <c r="N33" s="38"/>
      <c r="O33" s="9"/>
    </row>
    <row r="34" spans="1:15">
      <c r="A34" s="38"/>
      <c r="B34" s="39" t="s">
        <v>117</v>
      </c>
      <c r="C34" s="40">
        <v>51700</v>
      </c>
      <c r="D34" s="41">
        <v>52</v>
      </c>
      <c r="E34" s="42">
        <f t="shared" si="0"/>
        <v>1.0058027079303673</v>
      </c>
      <c r="F34" s="38">
        <f t="shared" si="1"/>
        <v>8</v>
      </c>
      <c r="G34" s="38">
        <f t="shared" si="2"/>
        <v>20</v>
      </c>
      <c r="H34" s="38"/>
      <c r="I34" s="40">
        <v>56800</v>
      </c>
      <c r="J34" s="38">
        <v>73</v>
      </c>
      <c r="K34" s="43">
        <f t="shared" si="3"/>
        <v>1.2852112676056338</v>
      </c>
      <c r="L34" s="38">
        <f t="shared" si="4"/>
        <v>8</v>
      </c>
      <c r="M34" s="38">
        <f t="shared" si="5"/>
        <v>18</v>
      </c>
      <c r="N34" s="38"/>
      <c r="O34" s="9"/>
    </row>
    <row r="35" spans="1:15">
      <c r="A35" s="38"/>
      <c r="B35" s="39" t="s">
        <v>118</v>
      </c>
      <c r="C35" s="40">
        <v>26900</v>
      </c>
      <c r="D35" s="41">
        <v>38</v>
      </c>
      <c r="E35" s="42">
        <f t="shared" si="0"/>
        <v>1.4126394052044609</v>
      </c>
      <c r="F35" s="38">
        <f t="shared" si="1"/>
        <v>17</v>
      </c>
      <c r="G35" s="38">
        <f t="shared" si="2"/>
        <v>9</v>
      </c>
      <c r="H35" s="38"/>
      <c r="I35" s="40">
        <v>19600</v>
      </c>
      <c r="J35" s="38">
        <v>41</v>
      </c>
      <c r="K35" s="43">
        <f t="shared" si="3"/>
        <v>2.0918367346938775</v>
      </c>
      <c r="L35" s="38">
        <f t="shared" si="4"/>
        <v>20</v>
      </c>
      <c r="M35" s="38">
        <f t="shared" si="5"/>
        <v>8</v>
      </c>
      <c r="N35" s="38"/>
      <c r="O35" s="9"/>
    </row>
    <row r="36" spans="1:15">
      <c r="A36" s="38"/>
      <c r="B36" s="39" t="s">
        <v>119</v>
      </c>
      <c r="C36" s="40">
        <v>52500</v>
      </c>
      <c r="D36" s="41">
        <v>90</v>
      </c>
      <c r="E36" s="42">
        <f t="shared" si="0"/>
        <v>1.7142857142857142</v>
      </c>
      <c r="F36" s="38">
        <f t="shared" si="1"/>
        <v>1</v>
      </c>
      <c r="G36" s="38">
        <f t="shared" si="2"/>
        <v>7</v>
      </c>
      <c r="H36" s="38"/>
      <c r="I36" s="40">
        <v>52300</v>
      </c>
      <c r="J36" s="38">
        <v>173</v>
      </c>
      <c r="K36" s="43">
        <f t="shared" si="3"/>
        <v>3.3078393881453154</v>
      </c>
      <c r="L36" s="38">
        <f t="shared" si="4"/>
        <v>1</v>
      </c>
      <c r="M36" s="38">
        <f>RANK(K36,$K$5:$K$36)</f>
        <v>3</v>
      </c>
      <c r="N36" s="38"/>
      <c r="O36" s="9"/>
    </row>
    <row r="37" spans="1:15" ht="2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5">
      <c r="A38" s="34" t="s">
        <v>137</v>
      </c>
    </row>
    <row r="39" spans="1:15">
      <c r="A39" s="32" t="s">
        <v>214</v>
      </c>
      <c r="B39" s="4"/>
    </row>
    <row r="40" spans="1:15">
      <c r="A40" s="32" t="s">
        <v>181</v>
      </c>
      <c r="B40" s="32"/>
      <c r="C40" s="32"/>
      <c r="D40" s="32"/>
      <c r="E40" s="32"/>
    </row>
    <row r="41" spans="1:15" ht="7.5" customHeight="1"/>
    <row r="42" spans="1:15">
      <c r="A42" s="34" t="s">
        <v>75</v>
      </c>
      <c r="B42" s="32"/>
      <c r="C42" s="32"/>
      <c r="D42" s="32"/>
      <c r="E42" s="32"/>
    </row>
    <row r="43" spans="1:15">
      <c r="A43" s="33" t="s">
        <v>157</v>
      </c>
      <c r="B43" s="32"/>
      <c r="C43" s="32"/>
      <c r="D43" s="32"/>
      <c r="E43" s="32"/>
    </row>
    <row r="44" spans="1:15">
      <c r="A44" s="33" t="s">
        <v>154</v>
      </c>
      <c r="B44" s="32"/>
      <c r="C44" s="32"/>
      <c r="D44" s="32"/>
      <c r="E44" s="32"/>
    </row>
  </sheetData>
  <sortState xmlns:xlrd2="http://schemas.microsoft.com/office/spreadsheetml/2017/richdata2" ref="B5:C36">
    <sortCondition ref="B5:B36"/>
  </sortState>
  <mergeCells count="2">
    <mergeCell ref="C3:G3"/>
    <mergeCell ref="I3:M3"/>
  </mergeCells>
  <hyperlinks>
    <hyperlink ref="A43" r:id="rId1" display="London Data Store: Annual Population Survey, various years " xr:uid="{00000000-0004-0000-0B00-000000000000}"/>
    <hyperlink ref="A44" r:id="rId2" xr:uid="{00000000-0004-0000-0B00-000001000000}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U43"/>
  <sheetViews>
    <sheetView showGridLines="0" workbookViewId="0">
      <selection sqref="A1:P43"/>
    </sheetView>
  </sheetViews>
  <sheetFormatPr defaultRowHeight="12.75"/>
  <cols>
    <col min="1" max="1" width="1.140625" customWidth="1"/>
    <col min="2" max="2" width="24.42578125" bestFit="1" customWidth="1"/>
    <col min="3" max="3" width="10.140625" customWidth="1"/>
    <col min="4" max="4" width="10" customWidth="1"/>
    <col min="5" max="5" width="11.28515625" customWidth="1"/>
    <col min="8" max="8" width="1.140625" customWidth="1"/>
    <col min="9" max="9" width="10.85546875" customWidth="1"/>
    <col min="10" max="10" width="11.28515625" customWidth="1"/>
    <col min="11" max="11" width="11" customWidth="1"/>
    <col min="12" max="12" width="11.140625" customWidth="1"/>
    <col min="14" max="15" width="11.42578125" customWidth="1"/>
    <col min="16" max="16" width="1.140625" customWidth="1"/>
  </cols>
  <sheetData>
    <row r="1" spans="1:20" ht="18">
      <c r="A1" s="10"/>
      <c r="B1" s="51" t="s">
        <v>143</v>
      </c>
      <c r="C1" s="51"/>
      <c r="D1" s="51"/>
      <c r="E1" s="51"/>
      <c r="F1" s="51"/>
      <c r="G1" s="51"/>
      <c r="H1" s="51"/>
      <c r="I1" s="51"/>
      <c r="J1" s="51"/>
      <c r="K1" s="11"/>
      <c r="L1" s="11"/>
      <c r="M1" s="11"/>
      <c r="N1" s="11"/>
      <c r="O1" s="11"/>
      <c r="P1" s="10"/>
    </row>
    <row r="2" spans="1:20">
      <c r="A2" s="10"/>
      <c r="B2" s="10" t="s">
        <v>127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0" ht="13.5" thickBot="1">
      <c r="A3" s="16"/>
      <c r="B3" s="16"/>
      <c r="C3" s="67" t="s">
        <v>5</v>
      </c>
      <c r="D3" s="67"/>
      <c r="E3" s="67"/>
      <c r="F3" s="67"/>
      <c r="G3" s="67"/>
      <c r="H3" s="16"/>
      <c r="I3" s="67" t="s">
        <v>6</v>
      </c>
      <c r="J3" s="67"/>
      <c r="K3" s="67"/>
      <c r="L3" s="67"/>
      <c r="M3" s="67"/>
      <c r="N3" s="16"/>
      <c r="O3" s="16"/>
      <c r="P3" s="16"/>
    </row>
    <row r="4" spans="1:20" ht="51">
      <c r="A4" s="16"/>
      <c r="B4" s="16" t="s">
        <v>125</v>
      </c>
      <c r="C4" s="18" t="s">
        <v>180</v>
      </c>
      <c r="D4" s="18" t="s">
        <v>120</v>
      </c>
      <c r="E4" s="18" t="s">
        <v>121</v>
      </c>
      <c r="F4" s="18" t="s">
        <v>122</v>
      </c>
      <c r="G4" s="18" t="s">
        <v>123</v>
      </c>
      <c r="H4" s="18"/>
      <c r="I4" s="18" t="s">
        <v>136</v>
      </c>
      <c r="J4" s="18" t="s">
        <v>124</v>
      </c>
      <c r="K4" s="18" t="s">
        <v>121</v>
      </c>
      <c r="L4" s="18" t="s">
        <v>122</v>
      </c>
      <c r="M4" s="18" t="s">
        <v>123</v>
      </c>
      <c r="N4" s="18" t="s">
        <v>126</v>
      </c>
      <c r="O4" s="18" t="s">
        <v>128</v>
      </c>
      <c r="P4" s="16"/>
    </row>
    <row r="5" spans="1:20">
      <c r="A5" s="12"/>
      <c r="B5" s="12" t="s">
        <v>88</v>
      </c>
      <c r="C5" s="24">
        <v>204800</v>
      </c>
      <c r="D5" s="24">
        <v>329</v>
      </c>
      <c r="E5" s="26">
        <f t="shared" ref="E5:E36" si="0">D5/C5*10000</f>
        <v>16.064453125</v>
      </c>
      <c r="F5" s="12">
        <f t="shared" ref="F5:F36" si="1">RANK(D5,$D$5:$D$36,0)</f>
        <v>25</v>
      </c>
      <c r="G5" s="12">
        <f>RANK(E5,$E$4:$E$36,0)</f>
        <v>22</v>
      </c>
      <c r="H5" s="12"/>
      <c r="I5" s="24">
        <v>209100</v>
      </c>
      <c r="J5" s="24">
        <v>361</v>
      </c>
      <c r="K5" s="24">
        <f t="shared" ref="K5:K36" si="2">J5/I5*10000</f>
        <v>17.264466762314683</v>
      </c>
      <c r="L5" s="12">
        <f t="shared" ref="L5:L36" si="3">RANK(J5,$J$4:$J$36,0)</f>
        <v>25</v>
      </c>
      <c r="M5" s="12">
        <f>RANK(K5,$K$4:$K$36,0)</f>
        <v>17</v>
      </c>
      <c r="N5" s="36">
        <f t="shared" ref="N5:N36" si="4">J5/D5-1</f>
        <v>9.7264437689969618E-2</v>
      </c>
      <c r="O5" s="12">
        <f>RANK(N5,$N$4:$N$36,0)</f>
        <v>4</v>
      </c>
      <c r="P5" s="12"/>
    </row>
    <row r="6" spans="1:20">
      <c r="A6" s="12"/>
      <c r="B6" s="12" t="s">
        <v>89</v>
      </c>
      <c r="C6" s="24">
        <v>377700</v>
      </c>
      <c r="D6" s="24">
        <v>727</v>
      </c>
      <c r="E6" s="26">
        <f t="shared" si="0"/>
        <v>19.248080487159122</v>
      </c>
      <c r="F6" s="12">
        <f t="shared" si="1"/>
        <v>5</v>
      </c>
      <c r="G6" s="12">
        <f t="shared" ref="G6:G36" si="5">RANK(E6,$E$4:$E$36,0)</f>
        <v>15</v>
      </c>
      <c r="H6" s="12"/>
      <c r="I6" s="24">
        <v>384200</v>
      </c>
      <c r="J6" s="24">
        <v>706</v>
      </c>
      <c r="K6" s="24">
        <f t="shared" si="2"/>
        <v>18.375845913586673</v>
      </c>
      <c r="L6" s="12">
        <f t="shared" si="3"/>
        <v>5</v>
      </c>
      <c r="M6" s="12">
        <f t="shared" ref="M6:M36" si="6">RANK(K6,$K$4:$K$36,0)</f>
        <v>14</v>
      </c>
      <c r="N6" s="36">
        <f t="shared" si="4"/>
        <v>-2.8885832187070193E-2</v>
      </c>
      <c r="O6" s="12">
        <f t="shared" ref="O6:O36" si="7">RANK(N6,$N$4:$N$36,0)</f>
        <v>17</v>
      </c>
      <c r="P6" s="12"/>
      <c r="T6" s="2"/>
    </row>
    <row r="7" spans="1:20">
      <c r="A7" s="12"/>
      <c r="B7" s="12" t="s">
        <v>90</v>
      </c>
      <c r="C7" s="24">
        <v>244000</v>
      </c>
      <c r="D7" s="24">
        <v>268</v>
      </c>
      <c r="E7" s="26">
        <f t="shared" si="0"/>
        <v>10.983606557377049</v>
      </c>
      <c r="F7" s="12">
        <f t="shared" si="1"/>
        <v>29</v>
      </c>
      <c r="G7" s="12">
        <f t="shared" si="5"/>
        <v>32</v>
      </c>
      <c r="H7" s="12"/>
      <c r="I7" s="24">
        <v>246500</v>
      </c>
      <c r="J7" s="24">
        <v>240</v>
      </c>
      <c r="K7" s="24">
        <f t="shared" si="2"/>
        <v>9.736308316430021</v>
      </c>
      <c r="L7" s="12">
        <f t="shared" si="3"/>
        <v>30</v>
      </c>
      <c r="M7" s="12">
        <f t="shared" si="6"/>
        <v>32</v>
      </c>
      <c r="N7" s="36">
        <f t="shared" si="4"/>
        <v>-0.10447761194029848</v>
      </c>
      <c r="O7" s="12">
        <f t="shared" si="7"/>
        <v>26</v>
      </c>
      <c r="P7" s="12"/>
    </row>
    <row r="8" spans="1:20">
      <c r="A8" s="12"/>
      <c r="B8" s="12" t="s">
        <v>91</v>
      </c>
      <c r="C8" s="24">
        <v>324900</v>
      </c>
      <c r="D8" s="24">
        <v>639</v>
      </c>
      <c r="E8" s="26">
        <f t="shared" si="0"/>
        <v>19.667590027700829</v>
      </c>
      <c r="F8" s="12">
        <f t="shared" si="1"/>
        <v>11</v>
      </c>
      <c r="G8" s="12">
        <f t="shared" si="5"/>
        <v>14</v>
      </c>
      <c r="H8" s="12"/>
      <c r="I8" s="24">
        <v>331800</v>
      </c>
      <c r="J8" s="24">
        <v>651</v>
      </c>
      <c r="K8" s="24">
        <f t="shared" si="2"/>
        <v>19.620253164556964</v>
      </c>
      <c r="L8" s="12">
        <f t="shared" si="3"/>
        <v>9</v>
      </c>
      <c r="M8" s="12">
        <f t="shared" si="6"/>
        <v>13</v>
      </c>
      <c r="N8" s="36">
        <f t="shared" si="4"/>
        <v>1.8779342723004744E-2</v>
      </c>
      <c r="O8" s="12">
        <f t="shared" si="7"/>
        <v>10</v>
      </c>
      <c r="P8" s="12"/>
    </row>
    <row r="9" spans="1:20">
      <c r="A9" s="12"/>
      <c r="B9" s="12" t="s">
        <v>92</v>
      </c>
      <c r="C9" s="24">
        <v>325400</v>
      </c>
      <c r="D9" s="24">
        <v>427</v>
      </c>
      <c r="E9" s="26">
        <f t="shared" si="0"/>
        <v>13.122311001843885</v>
      </c>
      <c r="F9" s="12">
        <f t="shared" si="1"/>
        <v>23</v>
      </c>
      <c r="G9" s="12">
        <f t="shared" si="5"/>
        <v>25</v>
      </c>
      <c r="H9" s="12"/>
      <c r="I9" s="24">
        <v>329700</v>
      </c>
      <c r="J9" s="24">
        <v>363</v>
      </c>
      <c r="K9" s="24">
        <f t="shared" si="2"/>
        <v>11.010009099181074</v>
      </c>
      <c r="L9" s="12">
        <f t="shared" si="3"/>
        <v>24</v>
      </c>
      <c r="M9" s="12">
        <f t="shared" si="6"/>
        <v>30</v>
      </c>
      <c r="N9" s="36">
        <f t="shared" si="4"/>
        <v>-0.14988290398126469</v>
      </c>
      <c r="O9" s="12">
        <f t="shared" si="7"/>
        <v>32</v>
      </c>
      <c r="P9" s="12"/>
    </row>
    <row r="10" spans="1:20">
      <c r="A10" s="12"/>
      <c r="B10" s="12" t="s">
        <v>93</v>
      </c>
      <c r="C10" s="24">
        <v>239200</v>
      </c>
      <c r="D10" s="24">
        <v>689</v>
      </c>
      <c r="E10" s="26">
        <f t="shared" si="0"/>
        <v>28.804347826086957</v>
      </c>
      <c r="F10" s="12">
        <f t="shared" si="1"/>
        <v>7</v>
      </c>
      <c r="G10" s="12">
        <f t="shared" si="5"/>
        <v>5</v>
      </c>
      <c r="H10" s="12"/>
      <c r="I10" s="24">
        <v>248000</v>
      </c>
      <c r="J10" s="24">
        <v>694</v>
      </c>
      <c r="K10" s="24">
        <f t="shared" si="2"/>
        <v>27.983870967741936</v>
      </c>
      <c r="L10" s="12">
        <f t="shared" si="3"/>
        <v>7</v>
      </c>
      <c r="M10" s="12">
        <f t="shared" si="6"/>
        <v>3</v>
      </c>
      <c r="N10" s="36">
        <f t="shared" si="4"/>
        <v>7.2568940493469292E-3</v>
      </c>
      <c r="O10" s="12">
        <f t="shared" si="7"/>
        <v>13</v>
      </c>
      <c r="P10" s="12"/>
    </row>
    <row r="11" spans="1:20">
      <c r="A11" s="12"/>
      <c r="B11" s="12" t="s">
        <v>94</v>
      </c>
      <c r="C11" s="24">
        <v>380300</v>
      </c>
      <c r="D11" s="24">
        <v>613</v>
      </c>
      <c r="E11" s="26">
        <f t="shared" si="0"/>
        <v>16.118853536681566</v>
      </c>
      <c r="F11" s="12">
        <f t="shared" si="1"/>
        <v>13</v>
      </c>
      <c r="G11" s="12">
        <f t="shared" si="5"/>
        <v>21</v>
      </c>
      <c r="H11" s="12"/>
      <c r="I11" s="24">
        <v>386000</v>
      </c>
      <c r="J11" s="24">
        <v>622</v>
      </c>
      <c r="K11" s="24">
        <f t="shared" si="2"/>
        <v>16.1139896373057</v>
      </c>
      <c r="L11" s="12">
        <f t="shared" si="3"/>
        <v>11</v>
      </c>
      <c r="M11" s="12">
        <f t="shared" si="6"/>
        <v>20</v>
      </c>
      <c r="N11" s="36">
        <f t="shared" si="4"/>
        <v>1.4681892332789603E-2</v>
      </c>
      <c r="O11" s="12">
        <f t="shared" si="7"/>
        <v>11</v>
      </c>
      <c r="P11" s="12"/>
    </row>
    <row r="12" spans="1:20">
      <c r="A12" s="12"/>
      <c r="B12" s="12" t="s">
        <v>95</v>
      </c>
      <c r="C12" s="24">
        <v>340100</v>
      </c>
      <c r="D12" s="24">
        <v>740</v>
      </c>
      <c r="E12" s="26">
        <f t="shared" si="0"/>
        <v>21.758306380476331</v>
      </c>
      <c r="F12" s="12">
        <f t="shared" si="1"/>
        <v>4</v>
      </c>
      <c r="G12" s="12">
        <f t="shared" si="5"/>
        <v>9</v>
      </c>
      <c r="H12" s="12"/>
      <c r="I12" s="24">
        <v>347900</v>
      </c>
      <c r="J12" s="24">
        <v>710</v>
      </c>
      <c r="K12" s="24">
        <f t="shared" si="2"/>
        <v>20.408163265306126</v>
      </c>
      <c r="L12" s="12">
        <f t="shared" si="3"/>
        <v>4</v>
      </c>
      <c r="M12" s="12">
        <f t="shared" si="6"/>
        <v>12</v>
      </c>
      <c r="N12" s="36">
        <f t="shared" si="4"/>
        <v>-4.0540540540540571E-2</v>
      </c>
      <c r="O12" s="12">
        <f t="shared" si="7"/>
        <v>19</v>
      </c>
      <c r="P12" s="12"/>
    </row>
    <row r="13" spans="1:20">
      <c r="A13" s="12"/>
      <c r="B13" s="12" t="s">
        <v>96</v>
      </c>
      <c r="C13" s="24">
        <v>326800</v>
      </c>
      <c r="D13" s="24">
        <v>419</v>
      </c>
      <c r="E13" s="26">
        <f t="shared" si="0"/>
        <v>12.821297429620564</v>
      </c>
      <c r="F13" s="12">
        <f t="shared" si="1"/>
        <v>24</v>
      </c>
      <c r="G13" s="12">
        <f t="shared" si="5"/>
        <v>26</v>
      </c>
      <c r="H13" s="12"/>
      <c r="I13" s="24">
        <v>334100</v>
      </c>
      <c r="J13" s="24">
        <v>419</v>
      </c>
      <c r="K13" s="24">
        <f t="shared" si="2"/>
        <v>12.541155342711763</v>
      </c>
      <c r="L13" s="12">
        <f t="shared" si="3"/>
        <v>23</v>
      </c>
      <c r="M13" s="12">
        <f t="shared" si="6"/>
        <v>28</v>
      </c>
      <c r="N13" s="36">
        <f t="shared" si="4"/>
        <v>0</v>
      </c>
      <c r="O13" s="12">
        <f t="shared" si="7"/>
        <v>15</v>
      </c>
      <c r="P13" s="12"/>
    </row>
    <row r="14" spans="1:20">
      <c r="A14" s="12"/>
      <c r="B14" s="12" t="s">
        <v>97</v>
      </c>
      <c r="C14" s="24">
        <v>275200</v>
      </c>
      <c r="D14" s="24">
        <v>578</v>
      </c>
      <c r="E14" s="26">
        <f t="shared" si="0"/>
        <v>21.002906976744185</v>
      </c>
      <c r="F14" s="12">
        <f t="shared" si="1"/>
        <v>14</v>
      </c>
      <c r="G14" s="12">
        <f t="shared" si="5"/>
        <v>11</v>
      </c>
      <c r="H14" s="12"/>
      <c r="I14" s="24">
        <v>279200</v>
      </c>
      <c r="J14" s="24">
        <v>494</v>
      </c>
      <c r="K14" s="24">
        <f t="shared" si="2"/>
        <v>17.693409742120341</v>
      </c>
      <c r="L14" s="12">
        <f t="shared" si="3"/>
        <v>16</v>
      </c>
      <c r="M14" s="12">
        <f t="shared" si="6"/>
        <v>16</v>
      </c>
      <c r="N14" s="36">
        <f t="shared" si="4"/>
        <v>-0.1453287197231834</v>
      </c>
      <c r="O14" s="12">
        <f t="shared" si="7"/>
        <v>31</v>
      </c>
      <c r="P14" s="12"/>
    </row>
    <row r="15" spans="1:20">
      <c r="A15" s="12"/>
      <c r="B15" s="12" t="s">
        <v>98</v>
      </c>
      <c r="C15" s="24">
        <v>272100</v>
      </c>
      <c r="D15" s="24">
        <v>747</v>
      </c>
      <c r="E15" s="26">
        <f t="shared" si="0"/>
        <v>27.453142227122381</v>
      </c>
      <c r="F15" s="12">
        <f t="shared" si="1"/>
        <v>3</v>
      </c>
      <c r="G15" s="12">
        <f t="shared" si="5"/>
        <v>7</v>
      </c>
      <c r="H15" s="12"/>
      <c r="I15" s="24">
        <v>277000</v>
      </c>
      <c r="J15" s="24">
        <v>705</v>
      </c>
      <c r="K15" s="24">
        <f t="shared" si="2"/>
        <v>25.451263537906136</v>
      </c>
      <c r="L15" s="12">
        <f t="shared" si="3"/>
        <v>6</v>
      </c>
      <c r="M15" s="12">
        <f t="shared" si="6"/>
        <v>6</v>
      </c>
      <c r="N15" s="36">
        <f t="shared" si="4"/>
        <v>-5.6224899598393607E-2</v>
      </c>
      <c r="O15" s="12">
        <f t="shared" si="7"/>
        <v>22</v>
      </c>
      <c r="P15" s="12"/>
    </row>
    <row r="16" spans="1:20">
      <c r="A16" s="12"/>
      <c r="B16" s="12" t="s">
        <v>99</v>
      </c>
      <c r="C16" s="24">
        <v>174500</v>
      </c>
      <c r="D16" s="24">
        <v>545</v>
      </c>
      <c r="E16" s="26">
        <f t="shared" si="0"/>
        <v>31.232091690544411</v>
      </c>
      <c r="F16" s="12">
        <f t="shared" si="1"/>
        <v>15</v>
      </c>
      <c r="G16" s="12">
        <f t="shared" si="5"/>
        <v>3</v>
      </c>
      <c r="H16" s="12"/>
      <c r="I16" s="24">
        <v>180800</v>
      </c>
      <c r="J16" s="24">
        <v>488</v>
      </c>
      <c r="K16" s="24">
        <f t="shared" si="2"/>
        <v>26.991150442477874</v>
      </c>
      <c r="L16" s="12">
        <f t="shared" si="3"/>
        <v>18</v>
      </c>
      <c r="M16" s="12">
        <f t="shared" si="6"/>
        <v>4</v>
      </c>
      <c r="N16" s="36">
        <f t="shared" si="4"/>
        <v>-0.1045871559633027</v>
      </c>
      <c r="O16" s="12">
        <f t="shared" si="7"/>
        <v>27</v>
      </c>
      <c r="P16" s="12"/>
    </row>
    <row r="17" spans="1:16">
      <c r="A17" s="12"/>
      <c r="B17" s="12" t="s">
        <v>100</v>
      </c>
      <c r="C17" s="24">
        <v>272100</v>
      </c>
      <c r="D17" s="24">
        <v>703</v>
      </c>
      <c r="E17" s="26">
        <f t="shared" si="0"/>
        <v>25.836089672914369</v>
      </c>
      <c r="F17" s="12">
        <f t="shared" si="1"/>
        <v>6</v>
      </c>
      <c r="G17" s="12">
        <f t="shared" si="5"/>
        <v>8</v>
      </c>
      <c r="H17" s="12"/>
      <c r="I17" s="24">
        <v>275900</v>
      </c>
      <c r="J17" s="24">
        <v>658</v>
      </c>
      <c r="K17" s="24">
        <f t="shared" si="2"/>
        <v>23.84922073214933</v>
      </c>
      <c r="L17" s="12">
        <f t="shared" si="3"/>
        <v>8</v>
      </c>
      <c r="M17" s="12">
        <f t="shared" si="6"/>
        <v>8</v>
      </c>
      <c r="N17" s="36">
        <f t="shared" si="4"/>
        <v>-6.4011379800853474E-2</v>
      </c>
      <c r="O17" s="12">
        <f t="shared" si="7"/>
        <v>23</v>
      </c>
      <c r="P17" s="12"/>
    </row>
    <row r="18" spans="1:16">
      <c r="A18" s="12"/>
      <c r="B18" s="12" t="s">
        <v>101</v>
      </c>
      <c r="C18" s="24">
        <v>247100</v>
      </c>
      <c r="D18" s="24">
        <v>298</v>
      </c>
      <c r="E18" s="26">
        <f t="shared" si="0"/>
        <v>12.059894779441521</v>
      </c>
      <c r="F18" s="12">
        <f t="shared" si="1"/>
        <v>26</v>
      </c>
      <c r="G18" s="12">
        <f t="shared" si="5"/>
        <v>29</v>
      </c>
      <c r="H18" s="12"/>
      <c r="I18" s="24">
        <v>250600</v>
      </c>
      <c r="J18" s="24">
        <v>346</v>
      </c>
      <c r="K18" s="24">
        <f t="shared" si="2"/>
        <v>13.806863527533919</v>
      </c>
      <c r="L18" s="12">
        <f t="shared" si="3"/>
        <v>26</v>
      </c>
      <c r="M18" s="12">
        <f t="shared" si="6"/>
        <v>25</v>
      </c>
      <c r="N18" s="36">
        <f t="shared" si="4"/>
        <v>0.16107382550335569</v>
      </c>
      <c r="O18" s="12">
        <f t="shared" si="7"/>
        <v>3</v>
      </c>
      <c r="P18" s="12"/>
    </row>
    <row r="19" spans="1:16">
      <c r="A19" s="12"/>
      <c r="B19" s="12" t="s">
        <v>102</v>
      </c>
      <c r="C19" s="24">
        <v>250700</v>
      </c>
      <c r="D19" s="24">
        <v>298</v>
      </c>
      <c r="E19" s="26">
        <f t="shared" si="0"/>
        <v>11.886717191862783</v>
      </c>
      <c r="F19" s="12">
        <f t="shared" si="1"/>
        <v>26</v>
      </c>
      <c r="G19" s="12">
        <f t="shared" si="5"/>
        <v>30</v>
      </c>
      <c r="H19" s="12"/>
      <c r="I19" s="24">
        <v>252700</v>
      </c>
      <c r="J19" s="24">
        <v>308</v>
      </c>
      <c r="K19" s="24">
        <f t="shared" si="2"/>
        <v>12.18836565096953</v>
      </c>
      <c r="L19" s="12">
        <f t="shared" si="3"/>
        <v>27</v>
      </c>
      <c r="M19" s="12">
        <f t="shared" si="6"/>
        <v>29</v>
      </c>
      <c r="N19" s="36">
        <f t="shared" si="4"/>
        <v>3.3557046979865834E-2</v>
      </c>
      <c r="O19" s="12">
        <f t="shared" si="7"/>
        <v>9</v>
      </c>
      <c r="P19" s="12"/>
    </row>
    <row r="20" spans="1:16">
      <c r="A20" s="12"/>
      <c r="B20" s="12" t="s">
        <v>103</v>
      </c>
      <c r="C20" s="24">
        <v>300900</v>
      </c>
      <c r="D20" s="24">
        <v>537</v>
      </c>
      <c r="E20" s="26">
        <f t="shared" si="0"/>
        <v>17.846460618145564</v>
      </c>
      <c r="F20" s="12">
        <f t="shared" si="1"/>
        <v>18</v>
      </c>
      <c r="G20" s="12">
        <f t="shared" si="5"/>
        <v>18</v>
      </c>
      <c r="H20" s="12"/>
      <c r="I20" s="24">
        <v>306000</v>
      </c>
      <c r="J20" s="24">
        <v>498</v>
      </c>
      <c r="K20" s="24">
        <f t="shared" si="2"/>
        <v>16.274509803921568</v>
      </c>
      <c r="L20" s="12">
        <f t="shared" si="3"/>
        <v>15</v>
      </c>
      <c r="M20" s="12">
        <f t="shared" si="6"/>
        <v>19</v>
      </c>
      <c r="N20" s="36">
        <f t="shared" si="4"/>
        <v>-7.2625698324022325E-2</v>
      </c>
      <c r="O20" s="12">
        <f t="shared" si="7"/>
        <v>24</v>
      </c>
      <c r="P20" s="12"/>
    </row>
    <row r="21" spans="1:16">
      <c r="A21" s="12"/>
      <c r="B21" s="12" t="s">
        <v>104</v>
      </c>
      <c r="C21" s="24">
        <v>270900</v>
      </c>
      <c r="D21" s="24">
        <v>543</v>
      </c>
      <c r="E21" s="26">
        <f t="shared" si="0"/>
        <v>20.044296788482836</v>
      </c>
      <c r="F21" s="12">
        <f t="shared" si="1"/>
        <v>16</v>
      </c>
      <c r="G21" s="12">
        <f t="shared" si="5"/>
        <v>13</v>
      </c>
      <c r="H21" s="12"/>
      <c r="I21" s="24">
        <v>275300</v>
      </c>
      <c r="J21" s="24">
        <v>581</v>
      </c>
      <c r="K21" s="24">
        <f t="shared" si="2"/>
        <v>21.104249909189974</v>
      </c>
      <c r="L21" s="12">
        <f t="shared" si="3"/>
        <v>13</v>
      </c>
      <c r="M21" s="12">
        <f t="shared" si="6"/>
        <v>10</v>
      </c>
      <c r="N21" s="36">
        <f t="shared" si="4"/>
        <v>6.9981583793738533E-2</v>
      </c>
      <c r="O21" s="12">
        <f t="shared" si="7"/>
        <v>6</v>
      </c>
      <c r="P21" s="12"/>
    </row>
    <row r="22" spans="1:16">
      <c r="A22" s="12"/>
      <c r="B22" s="12" t="s">
        <v>105</v>
      </c>
      <c r="C22" s="24">
        <v>227500</v>
      </c>
      <c r="D22" s="24">
        <v>677</v>
      </c>
      <c r="E22" s="26">
        <f t="shared" si="0"/>
        <v>29.758241758241756</v>
      </c>
      <c r="F22" s="12">
        <f t="shared" si="1"/>
        <v>8</v>
      </c>
      <c r="G22" s="12">
        <f t="shared" si="5"/>
        <v>4</v>
      </c>
      <c r="H22" s="12"/>
      <c r="I22" s="24">
        <v>232600</v>
      </c>
      <c r="J22" s="24">
        <v>604</v>
      </c>
      <c r="K22" s="24">
        <f t="shared" si="2"/>
        <v>25.96732588134136</v>
      </c>
      <c r="L22" s="12">
        <f t="shared" si="3"/>
        <v>12</v>
      </c>
      <c r="M22" s="12">
        <f t="shared" si="6"/>
        <v>5</v>
      </c>
      <c r="N22" s="36">
        <f t="shared" si="4"/>
        <v>-0.10782865583456425</v>
      </c>
      <c r="O22" s="12">
        <f t="shared" si="7"/>
        <v>28</v>
      </c>
      <c r="P22" s="12"/>
    </row>
    <row r="23" spans="1:16">
      <c r="A23" s="12"/>
      <c r="B23" s="12" t="s">
        <v>106</v>
      </c>
      <c r="C23" s="24">
        <v>154200</v>
      </c>
      <c r="D23" s="24">
        <v>507</v>
      </c>
      <c r="E23" s="26">
        <f t="shared" si="0"/>
        <v>32.879377431906619</v>
      </c>
      <c r="F23" s="12">
        <f t="shared" si="1"/>
        <v>19</v>
      </c>
      <c r="G23" s="12">
        <f t="shared" si="5"/>
        <v>2</v>
      </c>
      <c r="H23" s="12"/>
      <c r="I23" s="24">
        <v>156200</v>
      </c>
      <c r="J23" s="24">
        <v>482</v>
      </c>
      <c r="K23" s="24">
        <f t="shared" si="2"/>
        <v>30.857874519846352</v>
      </c>
      <c r="L23" s="12">
        <f t="shared" si="3"/>
        <v>20</v>
      </c>
      <c r="M23" s="12">
        <f t="shared" si="6"/>
        <v>2</v>
      </c>
      <c r="N23" s="36">
        <f t="shared" si="4"/>
        <v>-4.9309664694280109E-2</v>
      </c>
      <c r="O23" s="12">
        <f t="shared" si="7"/>
        <v>20</v>
      </c>
      <c r="P23" s="12"/>
    </row>
    <row r="24" spans="1:16">
      <c r="A24" s="12"/>
      <c r="B24" s="12" t="s">
        <v>107</v>
      </c>
      <c r="C24" s="24">
        <v>172700</v>
      </c>
      <c r="D24" s="24">
        <v>219</v>
      </c>
      <c r="E24" s="26">
        <f t="shared" si="0"/>
        <v>12.680949623624784</v>
      </c>
      <c r="F24" s="12">
        <f t="shared" si="1"/>
        <v>32</v>
      </c>
      <c r="G24" s="12">
        <f t="shared" si="5"/>
        <v>27</v>
      </c>
      <c r="H24" s="12"/>
      <c r="I24" s="24">
        <v>177600</v>
      </c>
      <c r="J24" s="24">
        <v>229</v>
      </c>
      <c r="K24" s="24">
        <f t="shared" si="2"/>
        <v>12.894144144144144</v>
      </c>
      <c r="L24" s="12">
        <f t="shared" si="3"/>
        <v>31</v>
      </c>
      <c r="M24" s="12">
        <f t="shared" si="6"/>
        <v>27</v>
      </c>
      <c r="N24" s="36">
        <f t="shared" si="4"/>
        <v>4.5662100456621113E-2</v>
      </c>
      <c r="O24" s="12">
        <f t="shared" si="7"/>
        <v>8</v>
      </c>
      <c r="P24" s="12"/>
    </row>
    <row r="25" spans="1:16">
      <c r="A25" s="12"/>
      <c r="B25" s="12" t="s">
        <v>108</v>
      </c>
      <c r="C25" s="24">
        <v>323100</v>
      </c>
      <c r="D25" s="24">
        <v>652</v>
      </c>
      <c r="E25" s="26">
        <f t="shared" si="0"/>
        <v>20.179510987310429</v>
      </c>
      <c r="F25" s="12">
        <f t="shared" si="1"/>
        <v>9</v>
      </c>
      <c r="G25" s="12">
        <f t="shared" si="5"/>
        <v>12</v>
      </c>
      <c r="H25" s="12"/>
      <c r="I25" s="24">
        <v>328400</v>
      </c>
      <c r="J25" s="24">
        <v>711</v>
      </c>
      <c r="K25" s="24">
        <f t="shared" si="2"/>
        <v>21.650426309378808</v>
      </c>
      <c r="L25" s="12">
        <f t="shared" si="3"/>
        <v>3</v>
      </c>
      <c r="M25" s="12">
        <f t="shared" si="6"/>
        <v>9</v>
      </c>
      <c r="N25" s="36">
        <f t="shared" si="4"/>
        <v>9.0490797546012303E-2</v>
      </c>
      <c r="O25" s="12">
        <f t="shared" si="7"/>
        <v>5</v>
      </c>
      <c r="P25" s="12"/>
    </row>
    <row r="26" spans="1:16">
      <c r="A26" s="12"/>
      <c r="B26" s="12" t="s">
        <v>109</v>
      </c>
      <c r="C26" s="24">
        <v>299600</v>
      </c>
      <c r="D26" s="24">
        <v>539</v>
      </c>
      <c r="E26" s="26">
        <f t="shared" si="0"/>
        <v>17.990654205607477</v>
      </c>
      <c r="F26" s="12">
        <f t="shared" si="1"/>
        <v>17</v>
      </c>
      <c r="G26" s="12">
        <f t="shared" si="5"/>
        <v>17</v>
      </c>
      <c r="H26" s="12"/>
      <c r="I26" s="24">
        <v>303700</v>
      </c>
      <c r="J26" s="24">
        <v>483</v>
      </c>
      <c r="K26" s="24">
        <f t="shared" si="2"/>
        <v>15.903852486005928</v>
      </c>
      <c r="L26" s="12">
        <f t="shared" si="3"/>
        <v>19</v>
      </c>
      <c r="M26" s="12">
        <f t="shared" si="6"/>
        <v>21</v>
      </c>
      <c r="N26" s="36">
        <f t="shared" si="4"/>
        <v>-0.10389610389610393</v>
      </c>
      <c r="O26" s="12">
        <f t="shared" si="7"/>
        <v>25</v>
      </c>
      <c r="P26" s="12"/>
    </row>
    <row r="27" spans="1:16">
      <c r="A27" s="12"/>
      <c r="B27" s="12" t="s">
        <v>110</v>
      </c>
      <c r="C27" s="24">
        <v>203500</v>
      </c>
      <c r="D27" s="24">
        <v>278</v>
      </c>
      <c r="E27" s="26">
        <f t="shared" si="0"/>
        <v>13.66093366093366</v>
      </c>
      <c r="F27" s="12">
        <f t="shared" si="1"/>
        <v>28</v>
      </c>
      <c r="G27" s="12">
        <f t="shared" si="5"/>
        <v>24</v>
      </c>
      <c r="H27" s="12"/>
      <c r="I27" s="24">
        <v>209300</v>
      </c>
      <c r="J27" s="24">
        <v>277</v>
      </c>
      <c r="K27" s="24">
        <f t="shared" si="2"/>
        <v>13.234591495461061</v>
      </c>
      <c r="L27" s="12">
        <f t="shared" si="3"/>
        <v>29</v>
      </c>
      <c r="M27" s="12">
        <f t="shared" si="6"/>
        <v>26</v>
      </c>
      <c r="N27" s="36">
        <f t="shared" si="4"/>
        <v>-3.597122302158251E-3</v>
      </c>
      <c r="O27" s="12">
        <f t="shared" si="7"/>
        <v>16</v>
      </c>
      <c r="P27" s="12"/>
    </row>
    <row r="28" spans="1:16">
      <c r="A28" s="12"/>
      <c r="B28" s="12" t="s">
        <v>111</v>
      </c>
      <c r="C28" s="24">
        <v>333900</v>
      </c>
      <c r="D28" s="24">
        <v>638</v>
      </c>
      <c r="E28" s="26">
        <f t="shared" si="0"/>
        <v>19.107517220724766</v>
      </c>
      <c r="F28" s="12">
        <f t="shared" si="1"/>
        <v>12</v>
      </c>
      <c r="G28" s="12">
        <f t="shared" si="5"/>
        <v>16</v>
      </c>
      <c r="H28" s="12"/>
      <c r="I28" s="24">
        <v>345600</v>
      </c>
      <c r="J28" s="24">
        <v>567</v>
      </c>
      <c r="K28" s="24">
        <f t="shared" si="2"/>
        <v>16.40625</v>
      </c>
      <c r="L28" s="12">
        <f t="shared" si="3"/>
        <v>14</v>
      </c>
      <c r="M28" s="12">
        <f t="shared" si="6"/>
        <v>18</v>
      </c>
      <c r="N28" s="36">
        <f t="shared" si="4"/>
        <v>-0.11128526645768022</v>
      </c>
      <c r="O28" s="12">
        <f t="shared" si="7"/>
        <v>29</v>
      </c>
      <c r="P28" s="12"/>
    </row>
    <row r="29" spans="1:16">
      <c r="A29" s="12"/>
      <c r="B29" s="12" t="s">
        <v>112</v>
      </c>
      <c r="C29" s="24">
        <v>300000</v>
      </c>
      <c r="D29" s="24">
        <v>450</v>
      </c>
      <c r="E29" s="26">
        <f t="shared" si="0"/>
        <v>15</v>
      </c>
      <c r="F29" s="12">
        <f t="shared" si="1"/>
        <v>22</v>
      </c>
      <c r="G29" s="12">
        <f t="shared" si="5"/>
        <v>23</v>
      </c>
      <c r="H29" s="12"/>
      <c r="I29" s="24">
        <v>305900</v>
      </c>
      <c r="J29" s="24">
        <v>454</v>
      </c>
      <c r="K29" s="24">
        <f t="shared" si="2"/>
        <v>14.841451454723765</v>
      </c>
      <c r="L29" s="12">
        <f t="shared" si="3"/>
        <v>22</v>
      </c>
      <c r="M29" s="12">
        <f t="shared" si="6"/>
        <v>23</v>
      </c>
      <c r="N29" s="36">
        <f t="shared" si="4"/>
        <v>8.8888888888889461E-3</v>
      </c>
      <c r="O29" s="12">
        <f t="shared" si="7"/>
        <v>12</v>
      </c>
      <c r="P29" s="12"/>
    </row>
    <row r="30" spans="1:16">
      <c r="A30" s="12"/>
      <c r="B30" s="12" t="s">
        <v>113</v>
      </c>
      <c r="C30" s="24">
        <v>194600</v>
      </c>
      <c r="D30" s="24">
        <v>226</v>
      </c>
      <c r="E30" s="26">
        <f t="shared" si="0"/>
        <v>11.613566289825282</v>
      </c>
      <c r="F30" s="12">
        <f t="shared" si="1"/>
        <v>31</v>
      </c>
      <c r="G30" s="12">
        <f t="shared" si="5"/>
        <v>31</v>
      </c>
      <c r="H30" s="12"/>
      <c r="I30" s="24">
        <v>198000</v>
      </c>
      <c r="J30" s="24">
        <v>217</v>
      </c>
      <c r="K30" s="24">
        <f t="shared" si="2"/>
        <v>10.95959595959596</v>
      </c>
      <c r="L30" s="12">
        <f t="shared" si="3"/>
        <v>32</v>
      </c>
      <c r="M30" s="12">
        <f t="shared" si="6"/>
        <v>31</v>
      </c>
      <c r="N30" s="36">
        <f t="shared" si="4"/>
        <v>-3.9823008849557473E-2</v>
      </c>
      <c r="O30" s="12">
        <f t="shared" si="7"/>
        <v>18</v>
      </c>
      <c r="P30" s="12"/>
    </row>
    <row r="31" spans="1:16">
      <c r="A31" s="12"/>
      <c r="B31" s="12" t="s">
        <v>114</v>
      </c>
      <c r="C31" s="24">
        <v>308100</v>
      </c>
      <c r="D31" s="24">
        <v>648</v>
      </c>
      <c r="E31" s="26">
        <f t="shared" si="0"/>
        <v>21.03213242453749</v>
      </c>
      <c r="F31" s="12">
        <f t="shared" si="1"/>
        <v>10</v>
      </c>
      <c r="G31" s="12">
        <f t="shared" si="5"/>
        <v>10</v>
      </c>
      <c r="H31" s="12"/>
      <c r="I31" s="24">
        <v>315900</v>
      </c>
      <c r="J31" s="24">
        <v>649</v>
      </c>
      <c r="K31" s="24">
        <f t="shared" si="2"/>
        <v>20.544476100031655</v>
      </c>
      <c r="L31" s="12">
        <f t="shared" si="3"/>
        <v>10</v>
      </c>
      <c r="M31" s="12">
        <f t="shared" si="6"/>
        <v>11</v>
      </c>
      <c r="N31" s="36">
        <f t="shared" si="4"/>
        <v>1.5432098765431057E-3</v>
      </c>
      <c r="O31" s="12">
        <f t="shared" si="7"/>
        <v>14</v>
      </c>
      <c r="P31" s="12"/>
    </row>
    <row r="32" spans="1:16">
      <c r="A32" s="12"/>
      <c r="B32" s="12" t="s">
        <v>115</v>
      </c>
      <c r="C32" s="24">
        <v>200000</v>
      </c>
      <c r="D32" s="24">
        <v>242</v>
      </c>
      <c r="E32" s="26">
        <f t="shared" si="0"/>
        <v>12.1</v>
      </c>
      <c r="F32" s="12">
        <f t="shared" si="1"/>
        <v>30</v>
      </c>
      <c r="G32" s="12">
        <f t="shared" si="5"/>
        <v>28</v>
      </c>
      <c r="H32" s="12"/>
      <c r="I32" s="24">
        <v>202500</v>
      </c>
      <c r="J32" s="24">
        <v>283</v>
      </c>
      <c r="K32" s="24">
        <f t="shared" si="2"/>
        <v>13.975308641975309</v>
      </c>
      <c r="L32" s="12">
        <f t="shared" si="3"/>
        <v>28</v>
      </c>
      <c r="M32" s="12">
        <f t="shared" si="6"/>
        <v>24</v>
      </c>
      <c r="N32" s="36">
        <f t="shared" si="4"/>
        <v>0.16942148760330578</v>
      </c>
      <c r="O32" s="12">
        <f t="shared" si="7"/>
        <v>2</v>
      </c>
      <c r="P32" s="12"/>
    </row>
    <row r="33" spans="1:21">
      <c r="A33" s="12"/>
      <c r="B33" s="12" t="s">
        <v>116</v>
      </c>
      <c r="C33" s="24">
        <v>302900</v>
      </c>
      <c r="D33" s="24">
        <v>844</v>
      </c>
      <c r="E33" s="26">
        <f t="shared" si="0"/>
        <v>27.863981512050181</v>
      </c>
      <c r="F33" s="12">
        <f t="shared" si="1"/>
        <v>2</v>
      </c>
      <c r="G33" s="12">
        <f t="shared" si="5"/>
        <v>6</v>
      </c>
      <c r="H33" s="12"/>
      <c r="I33" s="24">
        <v>308400</v>
      </c>
      <c r="J33" s="24">
        <v>742</v>
      </c>
      <c r="K33" s="24">
        <f t="shared" si="2"/>
        <v>24.059662775616086</v>
      </c>
      <c r="L33" s="12">
        <f t="shared" si="3"/>
        <v>2</v>
      </c>
      <c r="M33" s="12">
        <f t="shared" si="6"/>
        <v>7</v>
      </c>
      <c r="N33" s="36">
        <f t="shared" si="4"/>
        <v>-0.12085308056872035</v>
      </c>
      <c r="O33" s="12">
        <f t="shared" si="7"/>
        <v>30</v>
      </c>
      <c r="P33" s="12"/>
    </row>
    <row r="34" spans="1:21">
      <c r="A34" s="12"/>
      <c r="B34" s="12" t="s">
        <v>117</v>
      </c>
      <c r="C34" s="24">
        <v>270900</v>
      </c>
      <c r="D34" s="24">
        <v>467</v>
      </c>
      <c r="E34" s="26">
        <f t="shared" si="0"/>
        <v>17.238833517903284</v>
      </c>
      <c r="F34" s="12">
        <f t="shared" si="1"/>
        <v>21</v>
      </c>
      <c r="G34" s="12">
        <f t="shared" si="5"/>
        <v>19</v>
      </c>
      <c r="H34" s="12"/>
      <c r="I34" s="24">
        <v>276300</v>
      </c>
      <c r="J34" s="24">
        <v>492</v>
      </c>
      <c r="K34" s="24">
        <f t="shared" si="2"/>
        <v>17.806731813246472</v>
      </c>
      <c r="L34" s="12">
        <f t="shared" si="3"/>
        <v>17</v>
      </c>
      <c r="M34" s="12">
        <f t="shared" si="6"/>
        <v>15</v>
      </c>
      <c r="N34" s="36">
        <f t="shared" si="4"/>
        <v>5.3533190578158418E-2</v>
      </c>
      <c r="O34" s="12">
        <f t="shared" si="7"/>
        <v>7</v>
      </c>
      <c r="P34" s="12"/>
    </row>
    <row r="35" spans="1:21">
      <c r="A35" s="12"/>
      <c r="B35" s="12" t="s">
        <v>118</v>
      </c>
      <c r="C35" s="24">
        <v>309000</v>
      </c>
      <c r="D35" s="24">
        <v>506</v>
      </c>
      <c r="E35" s="26">
        <f t="shared" si="0"/>
        <v>16.375404530744337</v>
      </c>
      <c r="F35" s="12">
        <f t="shared" si="1"/>
        <v>20</v>
      </c>
      <c r="G35" s="12">
        <f t="shared" si="5"/>
        <v>20</v>
      </c>
      <c r="H35" s="12"/>
      <c r="I35" s="24">
        <v>318300</v>
      </c>
      <c r="J35" s="24">
        <v>479</v>
      </c>
      <c r="K35" s="24">
        <f t="shared" si="2"/>
        <v>15.048696198554824</v>
      </c>
      <c r="L35" s="12">
        <f t="shared" si="3"/>
        <v>21</v>
      </c>
      <c r="M35" s="12">
        <f t="shared" si="6"/>
        <v>22</v>
      </c>
      <c r="N35" s="36">
        <f t="shared" si="4"/>
        <v>-5.3359683794466428E-2</v>
      </c>
      <c r="O35" s="12">
        <f t="shared" si="7"/>
        <v>21</v>
      </c>
      <c r="P35" s="12"/>
    </row>
    <row r="36" spans="1:21">
      <c r="A36" s="12"/>
      <c r="B36" s="12" t="s">
        <v>119</v>
      </c>
      <c r="C36" s="24">
        <v>238100</v>
      </c>
      <c r="D36" s="24">
        <v>1166</v>
      </c>
      <c r="E36" s="26">
        <f t="shared" si="0"/>
        <v>48.971020579588412</v>
      </c>
      <c r="F36" s="12">
        <f t="shared" si="1"/>
        <v>1</v>
      </c>
      <c r="G36" s="12">
        <f t="shared" si="5"/>
        <v>1</v>
      </c>
      <c r="H36" s="12"/>
      <c r="I36" s="24">
        <v>236600</v>
      </c>
      <c r="J36" s="24">
        <v>1370</v>
      </c>
      <c r="K36" s="24">
        <f t="shared" si="2"/>
        <v>57.903634826711752</v>
      </c>
      <c r="L36" s="12">
        <f t="shared" si="3"/>
        <v>1</v>
      </c>
      <c r="M36" s="12">
        <f t="shared" si="6"/>
        <v>1</v>
      </c>
      <c r="N36" s="36">
        <f t="shared" si="4"/>
        <v>0.17495711835334471</v>
      </c>
      <c r="O36" s="12">
        <f t="shared" si="7"/>
        <v>1</v>
      </c>
      <c r="P36" s="12"/>
    </row>
    <row r="37" spans="1:21" ht="2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U37" t="e">
        <f>D37/C37*$T$6</f>
        <v>#DIV/0!</v>
      </c>
    </row>
    <row r="38" spans="1:21">
      <c r="A38" s="34" t="s">
        <v>137</v>
      </c>
    </row>
    <row r="39" spans="1:21">
      <c r="A39" s="32" t="s">
        <v>179</v>
      </c>
      <c r="B39" s="32"/>
      <c r="C39" s="32"/>
      <c r="D39" s="32"/>
      <c r="E39" s="32"/>
      <c r="F39" s="32"/>
    </row>
    <row r="40" spans="1:21" ht="8.25" customHeight="1"/>
    <row r="41" spans="1:21">
      <c r="A41" s="34" t="s">
        <v>75</v>
      </c>
      <c r="B41" s="32"/>
      <c r="C41" s="32"/>
      <c r="D41" s="32"/>
      <c r="E41" s="32"/>
      <c r="F41" s="32"/>
    </row>
    <row r="42" spans="1:21">
      <c r="A42" s="33" t="s">
        <v>142</v>
      </c>
      <c r="B42" s="32"/>
      <c r="C42" s="32"/>
      <c r="D42" s="32"/>
      <c r="E42" s="32"/>
      <c r="F42" s="32"/>
    </row>
    <row r="43" spans="1:21">
      <c r="A43" s="33" t="s">
        <v>153</v>
      </c>
      <c r="B43" s="32"/>
      <c r="C43" s="32"/>
      <c r="D43" s="32"/>
      <c r="E43" s="32"/>
      <c r="F43" s="32"/>
    </row>
  </sheetData>
  <mergeCells count="2">
    <mergeCell ref="C3:G3"/>
    <mergeCell ref="I3:M3"/>
  </mergeCells>
  <conditionalFormatting sqref="N5:N36">
    <cfRule type="cellIs" dxfId="0" priority="1" operator="lessThan">
      <formula>0</formula>
    </cfRule>
  </conditionalFormatting>
  <hyperlinks>
    <hyperlink ref="A42" r:id="rId1" xr:uid="{00000000-0004-0000-0A00-000000000000}"/>
    <hyperlink ref="A43" r:id="rId2" xr:uid="{00000000-0004-0000-0A00-000001000000}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L45"/>
  <sheetViews>
    <sheetView showGridLines="0" topLeftCell="A16" workbookViewId="0">
      <selection activeCell="P21" sqref="P21"/>
    </sheetView>
  </sheetViews>
  <sheetFormatPr defaultRowHeight="12.75"/>
  <cols>
    <col min="1" max="1" width="1.140625" customWidth="1"/>
    <col min="2" max="2" width="24.42578125" bestFit="1" customWidth="1"/>
    <col min="3" max="3" width="10.5703125" customWidth="1"/>
    <col min="4" max="4" width="9.7109375" customWidth="1"/>
    <col min="5" max="5" width="10.7109375" customWidth="1"/>
    <col min="7" max="7" width="1.140625" customWidth="1"/>
    <col min="8" max="8" width="11.85546875" customWidth="1"/>
    <col min="9" max="9" width="10" customWidth="1"/>
    <col min="10" max="10" width="10.140625" customWidth="1"/>
    <col min="12" max="12" width="1.28515625" customWidth="1"/>
  </cols>
  <sheetData>
    <row r="1" spans="1:12" ht="18">
      <c r="A1" s="53"/>
      <c r="B1" s="51" t="s">
        <v>210</v>
      </c>
      <c r="C1" s="53"/>
      <c r="D1" s="53"/>
      <c r="E1" s="53"/>
      <c r="F1" s="53"/>
      <c r="G1" s="10"/>
      <c r="H1" s="10"/>
      <c r="I1" s="10"/>
      <c r="J1" s="10"/>
      <c r="K1" s="10"/>
      <c r="L1" s="10"/>
    </row>
    <row r="2" spans="1:12">
      <c r="A2" s="10"/>
      <c r="B2" s="10" t="s">
        <v>141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3.5" thickBot="1">
      <c r="A3" s="16"/>
      <c r="B3" s="16"/>
      <c r="C3" s="67" t="s">
        <v>5</v>
      </c>
      <c r="D3" s="67"/>
      <c r="E3" s="67"/>
      <c r="F3" s="67"/>
      <c r="G3" s="16"/>
      <c r="H3" s="67" t="s">
        <v>6</v>
      </c>
      <c r="I3" s="67"/>
      <c r="J3" s="67"/>
      <c r="K3" s="67"/>
      <c r="L3" s="16"/>
    </row>
    <row r="4" spans="1:12" ht="39.75">
      <c r="A4" s="16"/>
      <c r="B4" s="16" t="s">
        <v>129</v>
      </c>
      <c r="C4" s="18" t="s">
        <v>184</v>
      </c>
      <c r="D4" s="18" t="s">
        <v>120</v>
      </c>
      <c r="E4" s="18" t="s">
        <v>130</v>
      </c>
      <c r="F4" s="18" t="s">
        <v>133</v>
      </c>
      <c r="G4" s="18"/>
      <c r="H4" s="18" t="s">
        <v>185</v>
      </c>
      <c r="I4" s="18" t="s">
        <v>120</v>
      </c>
      <c r="J4" s="18" t="s">
        <v>130</v>
      </c>
      <c r="K4" s="18" t="s">
        <v>134</v>
      </c>
      <c r="L4" s="16"/>
    </row>
    <row r="5" spans="1:12">
      <c r="A5" s="12"/>
      <c r="B5" s="12" t="s">
        <v>88</v>
      </c>
      <c r="C5" s="44" t="s">
        <v>66</v>
      </c>
      <c r="D5" s="12">
        <v>1</v>
      </c>
      <c r="E5" s="56" t="str">
        <f>IFERROR(D5/C5*1000,"-")</f>
        <v>-</v>
      </c>
      <c r="F5" s="12">
        <f>RANK(D5,$D$5:$D$36)</f>
        <v>29</v>
      </c>
      <c r="G5" s="12"/>
      <c r="H5" s="44" t="s">
        <v>66</v>
      </c>
      <c r="I5" s="12">
        <v>1</v>
      </c>
      <c r="J5" s="56" t="str">
        <f>IFERROR(I5/H5*1000,"-")</f>
        <v>-</v>
      </c>
      <c r="K5" s="12">
        <f>RANK(I5,$I$5:$I$36)</f>
        <v>30</v>
      </c>
      <c r="L5" s="12"/>
    </row>
    <row r="6" spans="1:12">
      <c r="A6" s="12"/>
      <c r="B6" s="12" t="s">
        <v>89</v>
      </c>
      <c r="C6" s="13">
        <v>66100</v>
      </c>
      <c r="D6" s="12">
        <v>158</v>
      </c>
      <c r="E6" s="56">
        <f t="shared" ref="E6:E36" si="0">IFERROR(D6/C6*1000,"-")</f>
        <v>2.3903177004538581</v>
      </c>
      <c r="F6" s="12">
        <f t="shared" ref="F6:F36" si="1">RANK(D6,$D$5:$D$36)</f>
        <v>1</v>
      </c>
      <c r="G6" s="12"/>
      <c r="H6" s="13">
        <v>86600</v>
      </c>
      <c r="I6" s="12">
        <v>138</v>
      </c>
      <c r="J6" s="56">
        <f t="shared" ref="J6:J36" si="2">IFERROR(I6/H6*1000,"-")</f>
        <v>1.5935334872979214</v>
      </c>
      <c r="K6" s="12">
        <f t="shared" ref="K6:K36" si="3">RANK(I6,$I$5:$I$36)</f>
        <v>1</v>
      </c>
      <c r="L6" s="12"/>
    </row>
    <row r="7" spans="1:12">
      <c r="A7" s="12"/>
      <c r="B7" s="12" t="s">
        <v>90</v>
      </c>
      <c r="C7" s="44" t="s">
        <v>66</v>
      </c>
      <c r="D7" s="12">
        <v>0</v>
      </c>
      <c r="E7" s="56" t="str">
        <f t="shared" si="0"/>
        <v>-</v>
      </c>
      <c r="F7" s="12">
        <f t="shared" si="1"/>
        <v>30</v>
      </c>
      <c r="G7" s="12"/>
      <c r="H7" s="44" t="s">
        <v>66</v>
      </c>
      <c r="I7" s="12">
        <v>0</v>
      </c>
      <c r="J7" s="56" t="str">
        <f t="shared" si="2"/>
        <v>-</v>
      </c>
      <c r="K7" s="12">
        <f t="shared" si="3"/>
        <v>31</v>
      </c>
      <c r="L7" s="12"/>
    </row>
    <row r="8" spans="1:12">
      <c r="A8" s="12"/>
      <c r="B8" s="12" t="s">
        <v>91</v>
      </c>
      <c r="C8" s="13">
        <v>4500</v>
      </c>
      <c r="D8" s="12">
        <v>11</v>
      </c>
      <c r="E8" s="56">
        <f t="shared" si="0"/>
        <v>2.4444444444444442</v>
      </c>
      <c r="F8" s="12">
        <f t="shared" si="1"/>
        <v>10</v>
      </c>
      <c r="G8" s="12"/>
      <c r="H8" s="44" t="s">
        <v>66</v>
      </c>
      <c r="I8" s="12">
        <v>12</v>
      </c>
      <c r="J8" s="56" t="str">
        <f t="shared" si="2"/>
        <v>-</v>
      </c>
      <c r="K8" s="12">
        <f t="shared" si="3"/>
        <v>9</v>
      </c>
      <c r="L8" s="12"/>
    </row>
    <row r="9" spans="1:12">
      <c r="A9" s="12"/>
      <c r="B9" s="12" t="s">
        <v>92</v>
      </c>
      <c r="C9" s="44" t="s">
        <v>66</v>
      </c>
      <c r="D9" s="12">
        <v>6</v>
      </c>
      <c r="E9" s="56" t="str">
        <f t="shared" si="0"/>
        <v>-</v>
      </c>
      <c r="F9" s="12">
        <f t="shared" si="1"/>
        <v>18</v>
      </c>
      <c r="G9" s="12"/>
      <c r="H9" s="44" t="s">
        <v>66</v>
      </c>
      <c r="I9" s="12">
        <v>4</v>
      </c>
      <c r="J9" s="56" t="str">
        <f t="shared" si="2"/>
        <v>-</v>
      </c>
      <c r="K9" s="12">
        <f t="shared" si="3"/>
        <v>21</v>
      </c>
      <c r="L9" s="12"/>
    </row>
    <row r="10" spans="1:12">
      <c r="A10" s="12"/>
      <c r="B10" s="12" t="s">
        <v>93</v>
      </c>
      <c r="C10" s="13">
        <v>12800</v>
      </c>
      <c r="D10" s="12">
        <v>36</v>
      </c>
      <c r="E10" s="56">
        <f t="shared" si="0"/>
        <v>2.8125</v>
      </c>
      <c r="F10" s="12">
        <f t="shared" si="1"/>
        <v>3</v>
      </c>
      <c r="G10" s="12"/>
      <c r="H10" s="13">
        <v>12100</v>
      </c>
      <c r="I10" s="12">
        <v>27</v>
      </c>
      <c r="J10" s="56">
        <f t="shared" si="2"/>
        <v>2.2314049586776861</v>
      </c>
      <c r="K10" s="12">
        <f t="shared" si="3"/>
        <v>5</v>
      </c>
      <c r="L10" s="12"/>
    </row>
    <row r="11" spans="1:12">
      <c r="A11" s="12"/>
      <c r="B11" s="12" t="s">
        <v>94</v>
      </c>
      <c r="C11" s="44" t="s">
        <v>66</v>
      </c>
      <c r="D11" s="12">
        <v>2</v>
      </c>
      <c r="E11" s="56" t="str">
        <f t="shared" si="0"/>
        <v>-</v>
      </c>
      <c r="F11" s="12">
        <f t="shared" si="1"/>
        <v>25</v>
      </c>
      <c r="G11" s="12"/>
      <c r="H11" s="44" t="s">
        <v>66</v>
      </c>
      <c r="I11" s="12">
        <v>3</v>
      </c>
      <c r="J11" s="56" t="str">
        <f t="shared" si="2"/>
        <v>-</v>
      </c>
      <c r="K11" s="12">
        <f t="shared" si="3"/>
        <v>26</v>
      </c>
      <c r="L11" s="12"/>
    </row>
    <row r="12" spans="1:12">
      <c r="A12" s="12"/>
      <c r="B12" s="12" t="s">
        <v>95</v>
      </c>
      <c r="C12" s="44" t="s">
        <v>66</v>
      </c>
      <c r="D12" s="12">
        <v>10</v>
      </c>
      <c r="E12" s="56" t="str">
        <f t="shared" si="0"/>
        <v>-</v>
      </c>
      <c r="F12" s="12">
        <f t="shared" si="1"/>
        <v>11</v>
      </c>
      <c r="G12" s="12"/>
      <c r="H12" s="44" t="s">
        <v>66</v>
      </c>
      <c r="I12" s="12">
        <v>4</v>
      </c>
      <c r="J12" s="56" t="str">
        <f t="shared" si="2"/>
        <v>-</v>
      </c>
      <c r="K12" s="12">
        <f t="shared" si="3"/>
        <v>21</v>
      </c>
      <c r="L12" s="12"/>
    </row>
    <row r="13" spans="1:12">
      <c r="A13" s="12"/>
      <c r="B13" s="12" t="s">
        <v>96</v>
      </c>
      <c r="C13" s="13">
        <v>5500</v>
      </c>
      <c r="D13" s="12">
        <v>20</v>
      </c>
      <c r="E13" s="56">
        <f t="shared" si="0"/>
        <v>3.6363636363636362</v>
      </c>
      <c r="F13" s="12">
        <f t="shared" si="1"/>
        <v>7</v>
      </c>
      <c r="G13" s="12"/>
      <c r="H13" s="44" t="s">
        <v>66</v>
      </c>
      <c r="I13" s="12">
        <v>5</v>
      </c>
      <c r="J13" s="56" t="str">
        <f t="shared" si="2"/>
        <v>-</v>
      </c>
      <c r="K13" s="12">
        <f t="shared" si="3"/>
        <v>18</v>
      </c>
      <c r="L13" s="12"/>
    </row>
    <row r="14" spans="1:12">
      <c r="A14" s="12"/>
      <c r="B14" s="12" t="s">
        <v>97</v>
      </c>
      <c r="C14" s="44" t="s">
        <v>66</v>
      </c>
      <c r="D14" s="12">
        <v>0</v>
      </c>
      <c r="E14" s="56" t="str">
        <f t="shared" si="0"/>
        <v>-</v>
      </c>
      <c r="F14" s="12">
        <f t="shared" si="1"/>
        <v>30</v>
      </c>
      <c r="G14" s="12"/>
      <c r="H14" s="44" t="s">
        <v>66</v>
      </c>
      <c r="I14" s="12">
        <v>4</v>
      </c>
      <c r="J14" s="56" t="str">
        <f t="shared" si="2"/>
        <v>-</v>
      </c>
      <c r="K14" s="12">
        <f t="shared" si="3"/>
        <v>21</v>
      </c>
      <c r="L14" s="12"/>
    </row>
    <row r="15" spans="1:12">
      <c r="A15" s="12"/>
      <c r="B15" s="12" t="s">
        <v>98</v>
      </c>
      <c r="C15" s="13">
        <v>19800</v>
      </c>
      <c r="D15" s="12">
        <v>113</v>
      </c>
      <c r="E15" s="56">
        <f t="shared" si="0"/>
        <v>5.7070707070707076</v>
      </c>
      <c r="F15" s="12">
        <f t="shared" si="1"/>
        <v>2</v>
      </c>
      <c r="G15" s="12"/>
      <c r="H15" s="13">
        <v>21700</v>
      </c>
      <c r="I15" s="12">
        <v>83</v>
      </c>
      <c r="J15" s="56">
        <f t="shared" si="2"/>
        <v>3.8248847926267282</v>
      </c>
      <c r="K15" s="12">
        <f t="shared" si="3"/>
        <v>2</v>
      </c>
      <c r="L15" s="12"/>
    </row>
    <row r="16" spans="1:12">
      <c r="A16" s="12"/>
      <c r="B16" s="12" t="s">
        <v>99</v>
      </c>
      <c r="C16" s="44" t="s">
        <v>66</v>
      </c>
      <c r="D16" s="12">
        <v>12</v>
      </c>
      <c r="E16" s="56" t="str">
        <f t="shared" si="0"/>
        <v>-</v>
      </c>
      <c r="F16" s="12">
        <f t="shared" si="1"/>
        <v>9</v>
      </c>
      <c r="G16" s="12"/>
      <c r="H16" s="44" t="s">
        <v>66</v>
      </c>
      <c r="I16" s="12">
        <v>7</v>
      </c>
      <c r="J16" s="56" t="str">
        <f t="shared" si="2"/>
        <v>-</v>
      </c>
      <c r="K16" s="12">
        <f t="shared" si="3"/>
        <v>13</v>
      </c>
      <c r="L16" s="12"/>
    </row>
    <row r="17" spans="1:12">
      <c r="A17" s="12"/>
      <c r="B17" s="12" t="s">
        <v>100</v>
      </c>
      <c r="C17" s="13">
        <v>6700</v>
      </c>
      <c r="D17" s="12">
        <v>29</v>
      </c>
      <c r="E17" s="56">
        <f t="shared" si="0"/>
        <v>4.3283582089552235</v>
      </c>
      <c r="F17" s="12">
        <f t="shared" si="1"/>
        <v>4</v>
      </c>
      <c r="G17" s="12"/>
      <c r="H17" s="13">
        <v>7000</v>
      </c>
      <c r="I17" s="12">
        <v>37</v>
      </c>
      <c r="J17" s="56">
        <f t="shared" si="2"/>
        <v>5.2857142857142856</v>
      </c>
      <c r="K17" s="12">
        <f t="shared" si="3"/>
        <v>4</v>
      </c>
      <c r="L17" s="12"/>
    </row>
    <row r="18" spans="1:12">
      <c r="A18" s="12"/>
      <c r="B18" s="12" t="s">
        <v>101</v>
      </c>
      <c r="C18" s="13">
        <v>12300</v>
      </c>
      <c r="D18" s="12">
        <v>8</v>
      </c>
      <c r="E18" s="56">
        <f t="shared" si="0"/>
        <v>0.65040650406504064</v>
      </c>
      <c r="F18" s="12">
        <f t="shared" si="1"/>
        <v>14</v>
      </c>
      <c r="G18" s="12"/>
      <c r="H18" s="13">
        <v>10300</v>
      </c>
      <c r="I18" s="12">
        <v>22</v>
      </c>
      <c r="J18" s="56">
        <f t="shared" si="2"/>
        <v>2.1359223300970873</v>
      </c>
      <c r="K18" s="12">
        <f t="shared" si="3"/>
        <v>7</v>
      </c>
      <c r="L18" s="12"/>
    </row>
    <row r="19" spans="1:12">
      <c r="A19" s="12"/>
      <c r="B19" s="12" t="s">
        <v>102</v>
      </c>
      <c r="C19" s="44" t="s">
        <v>66</v>
      </c>
      <c r="D19" s="12">
        <v>3</v>
      </c>
      <c r="E19" s="56" t="str">
        <f t="shared" si="0"/>
        <v>-</v>
      </c>
      <c r="F19" s="12">
        <f t="shared" si="1"/>
        <v>22</v>
      </c>
      <c r="G19" s="12"/>
      <c r="H19" s="44" t="s">
        <v>66</v>
      </c>
      <c r="I19" s="12">
        <v>4</v>
      </c>
      <c r="J19" s="56" t="str">
        <f t="shared" si="2"/>
        <v>-</v>
      </c>
      <c r="K19" s="12">
        <f t="shared" si="3"/>
        <v>21</v>
      </c>
      <c r="L19" s="12"/>
    </row>
    <row r="20" spans="1:12">
      <c r="A20" s="12"/>
      <c r="B20" s="12" t="s">
        <v>103</v>
      </c>
      <c r="C20" s="44" t="s">
        <v>66</v>
      </c>
      <c r="D20" s="12">
        <v>3</v>
      </c>
      <c r="E20" s="56" t="str">
        <f t="shared" si="0"/>
        <v>-</v>
      </c>
      <c r="F20" s="12">
        <f t="shared" si="1"/>
        <v>22</v>
      </c>
      <c r="G20" s="12"/>
      <c r="H20" s="13">
        <v>3500</v>
      </c>
      <c r="I20" s="12">
        <v>5</v>
      </c>
      <c r="J20" s="56">
        <f t="shared" si="2"/>
        <v>1.4285714285714286</v>
      </c>
      <c r="K20" s="12">
        <f t="shared" si="3"/>
        <v>18</v>
      </c>
      <c r="L20" s="12"/>
    </row>
    <row r="21" spans="1:12">
      <c r="A21" s="12"/>
      <c r="B21" s="12" t="s">
        <v>104</v>
      </c>
      <c r="C21" s="44" t="s">
        <v>66</v>
      </c>
      <c r="D21" s="12">
        <v>6</v>
      </c>
      <c r="E21" s="56" t="str">
        <f t="shared" si="0"/>
        <v>-</v>
      </c>
      <c r="F21" s="12">
        <f t="shared" si="1"/>
        <v>18</v>
      </c>
      <c r="G21" s="12"/>
      <c r="H21" s="44" t="s">
        <v>66</v>
      </c>
      <c r="I21" s="12">
        <v>3</v>
      </c>
      <c r="J21" s="56" t="str">
        <f t="shared" si="2"/>
        <v>-</v>
      </c>
      <c r="K21" s="12">
        <f t="shared" si="3"/>
        <v>26</v>
      </c>
      <c r="L21" s="12"/>
    </row>
    <row r="22" spans="1:12">
      <c r="A22" s="12"/>
      <c r="B22" s="12" t="s">
        <v>105</v>
      </c>
      <c r="C22" s="13">
        <v>3800</v>
      </c>
      <c r="D22" s="12">
        <v>10</v>
      </c>
      <c r="E22" s="56">
        <f t="shared" si="0"/>
        <v>2.6315789473684208</v>
      </c>
      <c r="F22" s="12">
        <f t="shared" si="1"/>
        <v>11</v>
      </c>
      <c r="G22" s="12"/>
      <c r="H22" s="44" t="s">
        <v>66</v>
      </c>
      <c r="I22" s="12">
        <v>25</v>
      </c>
      <c r="J22" s="56" t="str">
        <f t="shared" si="2"/>
        <v>-</v>
      </c>
      <c r="K22" s="12">
        <f t="shared" si="3"/>
        <v>6</v>
      </c>
      <c r="L22" s="12"/>
    </row>
    <row r="23" spans="1:12">
      <c r="A23" s="12"/>
      <c r="B23" s="12" t="s">
        <v>106</v>
      </c>
      <c r="C23" s="13">
        <v>4300</v>
      </c>
      <c r="D23" s="12">
        <v>7</v>
      </c>
      <c r="E23" s="56">
        <f t="shared" si="0"/>
        <v>1.6279069767441861</v>
      </c>
      <c r="F23" s="12">
        <f t="shared" si="1"/>
        <v>15</v>
      </c>
      <c r="G23" s="12"/>
      <c r="H23" s="13">
        <v>3300</v>
      </c>
      <c r="I23" s="12">
        <v>8</v>
      </c>
      <c r="J23" s="56">
        <f t="shared" si="2"/>
        <v>2.4242424242424243</v>
      </c>
      <c r="K23" s="12">
        <f t="shared" si="3"/>
        <v>11</v>
      </c>
      <c r="L23" s="12"/>
    </row>
    <row r="24" spans="1:12">
      <c r="A24" s="12"/>
      <c r="B24" s="12" t="s">
        <v>107</v>
      </c>
      <c r="C24" s="44" t="s">
        <v>66</v>
      </c>
      <c r="D24" s="12">
        <v>3</v>
      </c>
      <c r="E24" s="56" t="str">
        <f t="shared" si="0"/>
        <v>-</v>
      </c>
      <c r="F24" s="12">
        <f t="shared" si="1"/>
        <v>22</v>
      </c>
      <c r="G24" s="12"/>
      <c r="H24" s="13">
        <v>2400</v>
      </c>
      <c r="I24" s="12">
        <v>5</v>
      </c>
      <c r="J24" s="56">
        <f t="shared" si="2"/>
        <v>2.0833333333333335</v>
      </c>
      <c r="K24" s="12">
        <f t="shared" si="3"/>
        <v>18</v>
      </c>
      <c r="L24" s="12"/>
    </row>
    <row r="25" spans="1:12">
      <c r="A25" s="12"/>
      <c r="B25" s="12" t="s">
        <v>108</v>
      </c>
      <c r="C25" s="44" t="s">
        <v>66</v>
      </c>
      <c r="D25" s="12">
        <v>2</v>
      </c>
      <c r="E25" s="56" t="str">
        <f t="shared" si="0"/>
        <v>-</v>
      </c>
      <c r="F25" s="12">
        <f t="shared" si="1"/>
        <v>25</v>
      </c>
      <c r="G25" s="12"/>
      <c r="H25" s="44" t="s">
        <v>66</v>
      </c>
      <c r="I25" s="12">
        <v>6</v>
      </c>
      <c r="J25" s="56" t="str">
        <f t="shared" si="2"/>
        <v>-</v>
      </c>
      <c r="K25" s="12">
        <f t="shared" si="3"/>
        <v>17</v>
      </c>
      <c r="L25" s="12"/>
    </row>
    <row r="26" spans="1:12">
      <c r="A26" s="12"/>
      <c r="B26" s="12" t="s">
        <v>109</v>
      </c>
      <c r="C26" s="44" t="s">
        <v>66</v>
      </c>
      <c r="D26" s="12">
        <v>7</v>
      </c>
      <c r="E26" s="56" t="str">
        <f t="shared" si="0"/>
        <v>-</v>
      </c>
      <c r="F26" s="12">
        <f t="shared" si="1"/>
        <v>15</v>
      </c>
      <c r="G26" s="12"/>
      <c r="H26" s="44" t="s">
        <v>66</v>
      </c>
      <c r="I26" s="12">
        <v>3</v>
      </c>
      <c r="J26" s="56" t="str">
        <f t="shared" si="2"/>
        <v>-</v>
      </c>
      <c r="K26" s="12">
        <f t="shared" si="3"/>
        <v>26</v>
      </c>
      <c r="L26" s="12"/>
    </row>
    <row r="27" spans="1:12">
      <c r="A27" s="12"/>
      <c r="B27" s="12" t="s">
        <v>110</v>
      </c>
      <c r="C27" s="44" t="s">
        <v>66</v>
      </c>
      <c r="D27" s="12">
        <v>2</v>
      </c>
      <c r="E27" s="56" t="str">
        <f t="shared" si="0"/>
        <v>-</v>
      </c>
      <c r="F27" s="12">
        <f t="shared" si="1"/>
        <v>25</v>
      </c>
      <c r="G27" s="12"/>
      <c r="H27" s="44" t="s">
        <v>66</v>
      </c>
      <c r="I27" s="12">
        <v>0</v>
      </c>
      <c r="J27" s="56" t="str">
        <f t="shared" si="2"/>
        <v>-</v>
      </c>
      <c r="K27" s="12">
        <f t="shared" si="3"/>
        <v>31</v>
      </c>
      <c r="L27" s="12"/>
    </row>
    <row r="28" spans="1:12">
      <c r="A28" s="12"/>
      <c r="B28" s="12" t="s">
        <v>111</v>
      </c>
      <c r="C28" s="44" t="s">
        <v>66</v>
      </c>
      <c r="D28" s="12">
        <v>2</v>
      </c>
      <c r="E28" s="56" t="str">
        <f t="shared" si="0"/>
        <v>-</v>
      </c>
      <c r="F28" s="12">
        <f t="shared" si="1"/>
        <v>25</v>
      </c>
      <c r="G28" s="12"/>
      <c r="H28" s="44" t="s">
        <v>66</v>
      </c>
      <c r="I28" s="12">
        <v>7</v>
      </c>
      <c r="J28" s="56" t="str">
        <f t="shared" si="2"/>
        <v>-</v>
      </c>
      <c r="K28" s="12">
        <f t="shared" si="3"/>
        <v>13</v>
      </c>
      <c r="L28" s="12"/>
    </row>
    <row r="29" spans="1:12">
      <c r="A29" s="12"/>
      <c r="B29" s="12" t="s">
        <v>112</v>
      </c>
      <c r="C29" s="13">
        <v>10000</v>
      </c>
      <c r="D29" s="12">
        <v>23</v>
      </c>
      <c r="E29" s="56">
        <f t="shared" si="0"/>
        <v>2.2999999999999998</v>
      </c>
      <c r="F29" s="12">
        <f t="shared" si="1"/>
        <v>6</v>
      </c>
      <c r="G29" s="12"/>
      <c r="H29" s="13">
        <v>10300</v>
      </c>
      <c r="I29" s="12">
        <v>8</v>
      </c>
      <c r="J29" s="56">
        <f t="shared" si="2"/>
        <v>0.77669902912621369</v>
      </c>
      <c r="K29" s="12">
        <f t="shared" si="3"/>
        <v>11</v>
      </c>
      <c r="L29" s="12"/>
    </row>
    <row r="30" spans="1:12">
      <c r="A30" s="12"/>
      <c r="B30" s="12" t="s">
        <v>113</v>
      </c>
      <c r="C30" s="44" t="s">
        <v>66</v>
      </c>
      <c r="D30" s="12">
        <v>5</v>
      </c>
      <c r="E30" s="56" t="str">
        <f t="shared" si="0"/>
        <v>-</v>
      </c>
      <c r="F30" s="12">
        <f t="shared" si="1"/>
        <v>20</v>
      </c>
      <c r="G30" s="12"/>
      <c r="H30" s="13">
        <v>2900</v>
      </c>
      <c r="I30" s="12">
        <v>7</v>
      </c>
      <c r="J30" s="56">
        <f t="shared" si="2"/>
        <v>2.4137931034482758</v>
      </c>
      <c r="K30" s="12">
        <f t="shared" si="3"/>
        <v>13</v>
      </c>
      <c r="L30" s="12"/>
    </row>
    <row r="31" spans="1:12">
      <c r="A31" s="12"/>
      <c r="B31" s="12" t="s">
        <v>114</v>
      </c>
      <c r="C31" s="44" t="s">
        <v>66</v>
      </c>
      <c r="D31" s="12">
        <v>9</v>
      </c>
      <c r="E31" s="56" t="str">
        <f t="shared" si="0"/>
        <v>-</v>
      </c>
      <c r="F31" s="12">
        <f t="shared" si="1"/>
        <v>13</v>
      </c>
      <c r="G31" s="12"/>
      <c r="H31" s="44" t="s">
        <v>66</v>
      </c>
      <c r="I31" s="12">
        <v>7</v>
      </c>
      <c r="J31" s="56" t="str">
        <f t="shared" si="2"/>
        <v>-</v>
      </c>
      <c r="K31" s="12">
        <f t="shared" si="3"/>
        <v>13</v>
      </c>
      <c r="L31" s="12"/>
    </row>
    <row r="32" spans="1:12">
      <c r="A32" s="12"/>
      <c r="B32" s="12" t="s">
        <v>115</v>
      </c>
      <c r="C32" s="44" t="s">
        <v>66</v>
      </c>
      <c r="D32" s="12">
        <v>0</v>
      </c>
      <c r="E32" s="56" t="str">
        <f t="shared" si="0"/>
        <v>-</v>
      </c>
      <c r="F32" s="12">
        <f t="shared" si="1"/>
        <v>30</v>
      </c>
      <c r="G32" s="12"/>
      <c r="H32" s="44" t="s">
        <v>66</v>
      </c>
      <c r="I32" s="12">
        <v>3</v>
      </c>
      <c r="J32" s="56" t="str">
        <f t="shared" si="2"/>
        <v>-</v>
      </c>
      <c r="K32" s="12">
        <f t="shared" si="3"/>
        <v>26</v>
      </c>
      <c r="L32" s="12"/>
    </row>
    <row r="33" spans="1:12">
      <c r="A33" s="12"/>
      <c r="B33" s="12" t="s">
        <v>116</v>
      </c>
      <c r="C33" s="44" t="s">
        <v>66</v>
      </c>
      <c r="D33" s="12">
        <v>17</v>
      </c>
      <c r="E33" s="56" t="str">
        <f t="shared" si="0"/>
        <v>-</v>
      </c>
      <c r="F33" s="12">
        <f t="shared" si="1"/>
        <v>8</v>
      </c>
      <c r="G33" s="12"/>
      <c r="H33" s="44" t="s">
        <v>66</v>
      </c>
      <c r="I33" s="12">
        <v>13</v>
      </c>
      <c r="J33" s="56" t="str">
        <f t="shared" si="2"/>
        <v>-</v>
      </c>
      <c r="K33" s="12">
        <f t="shared" si="3"/>
        <v>8</v>
      </c>
      <c r="L33" s="12"/>
    </row>
    <row r="34" spans="1:12">
      <c r="A34" s="12"/>
      <c r="B34" s="12" t="s">
        <v>117</v>
      </c>
      <c r="C34" s="44" t="s">
        <v>66</v>
      </c>
      <c r="D34" s="12">
        <v>7</v>
      </c>
      <c r="E34" s="56" t="str">
        <f t="shared" si="0"/>
        <v>-</v>
      </c>
      <c r="F34" s="12">
        <f t="shared" si="1"/>
        <v>15</v>
      </c>
      <c r="G34" s="12"/>
      <c r="H34" s="44" t="s">
        <v>66</v>
      </c>
      <c r="I34" s="12">
        <v>10</v>
      </c>
      <c r="J34" s="56" t="str">
        <f t="shared" si="2"/>
        <v>-</v>
      </c>
      <c r="K34" s="12">
        <f t="shared" si="3"/>
        <v>10</v>
      </c>
      <c r="L34" s="12"/>
    </row>
    <row r="35" spans="1:12">
      <c r="A35" s="12"/>
      <c r="B35" s="12" t="s">
        <v>118</v>
      </c>
      <c r="C35" s="44" t="s">
        <v>66</v>
      </c>
      <c r="D35" s="12">
        <v>5</v>
      </c>
      <c r="E35" s="56" t="str">
        <f t="shared" si="0"/>
        <v>-</v>
      </c>
      <c r="F35" s="12">
        <f t="shared" si="1"/>
        <v>20</v>
      </c>
      <c r="G35" s="12"/>
      <c r="H35" s="44" t="s">
        <v>66</v>
      </c>
      <c r="I35" s="12">
        <v>4</v>
      </c>
      <c r="J35" s="56" t="str">
        <f t="shared" si="2"/>
        <v>-</v>
      </c>
      <c r="K35" s="12">
        <f t="shared" si="3"/>
        <v>21</v>
      </c>
      <c r="L35" s="12"/>
    </row>
    <row r="36" spans="1:12">
      <c r="A36" s="12"/>
      <c r="B36" s="12" t="s">
        <v>119</v>
      </c>
      <c r="C36" s="13">
        <v>4700</v>
      </c>
      <c r="D36" s="12">
        <v>25</v>
      </c>
      <c r="E36" s="56">
        <f t="shared" si="0"/>
        <v>5.3191489361702127</v>
      </c>
      <c r="F36" s="12">
        <f t="shared" si="1"/>
        <v>5</v>
      </c>
      <c r="G36" s="12"/>
      <c r="H36" s="13">
        <v>5200</v>
      </c>
      <c r="I36" s="12">
        <v>53</v>
      </c>
      <c r="J36" s="56">
        <f t="shared" si="2"/>
        <v>10.192307692307692</v>
      </c>
      <c r="K36" s="12">
        <f t="shared" si="3"/>
        <v>3</v>
      </c>
      <c r="L36" s="12"/>
    </row>
    <row r="37" spans="1:12" ht="3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>
      <c r="A38" s="59" t="s">
        <v>208</v>
      </c>
      <c r="B38" s="32"/>
    </row>
    <row r="39" spans="1:12" ht="8.25" customHeight="1"/>
    <row r="40" spans="1:12">
      <c r="A40" s="34" t="s">
        <v>137</v>
      </c>
      <c r="B40" s="32"/>
      <c r="C40" s="32"/>
      <c r="D40" s="32"/>
      <c r="E40" s="32"/>
      <c r="F40" s="32"/>
    </row>
    <row r="41" spans="1:12">
      <c r="A41" s="32" t="s">
        <v>179</v>
      </c>
      <c r="B41" s="32"/>
      <c r="C41" s="32"/>
      <c r="D41" s="32"/>
      <c r="E41" s="32"/>
      <c r="F41" s="32"/>
    </row>
    <row r="42" spans="1:12" ht="9.75" customHeight="1">
      <c r="A42" s="32"/>
      <c r="B42" s="32"/>
      <c r="C42" s="32"/>
      <c r="D42" s="32"/>
      <c r="E42" s="32"/>
      <c r="F42" s="32"/>
    </row>
    <row r="43" spans="1:12">
      <c r="A43" s="34" t="s">
        <v>75</v>
      </c>
      <c r="B43" s="32"/>
      <c r="C43" s="32"/>
      <c r="D43" s="32"/>
      <c r="E43" s="32"/>
      <c r="F43" s="32"/>
    </row>
    <row r="44" spans="1:12" ht="15.75" customHeight="1">
      <c r="A44" s="33" t="s">
        <v>157</v>
      </c>
      <c r="B44" s="32"/>
      <c r="C44" s="32"/>
      <c r="D44" s="32"/>
      <c r="E44" s="32"/>
      <c r="F44" s="32"/>
    </row>
    <row r="45" spans="1:12">
      <c r="A45" s="33" t="s">
        <v>155</v>
      </c>
      <c r="B45" s="32"/>
      <c r="C45" s="32"/>
      <c r="D45" s="32"/>
      <c r="E45" s="32"/>
      <c r="F45" s="32"/>
    </row>
  </sheetData>
  <mergeCells count="2">
    <mergeCell ref="C3:F3"/>
    <mergeCell ref="H3:K3"/>
  </mergeCells>
  <hyperlinks>
    <hyperlink ref="A45" r:id="rId1" xr:uid="{00000000-0004-0000-0C00-000001000000}"/>
    <hyperlink ref="A44" r:id="rId2" display="London Data Store: Annual Population Survey, various years " xr:uid="{A4653FBE-AD1D-43F5-BE01-F4148FA47F3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O20"/>
  <sheetViews>
    <sheetView showGridLines="0" workbookViewId="0">
      <selection activeCell="J36" sqref="J36:J37"/>
    </sheetView>
  </sheetViews>
  <sheetFormatPr defaultRowHeight="12.75"/>
  <cols>
    <col min="1" max="1" width="0.85546875" customWidth="1"/>
    <col min="2" max="2" width="23.28515625" customWidth="1"/>
    <col min="15" max="15" width="0.85546875" customWidth="1"/>
  </cols>
  <sheetData>
    <row r="1" spans="1:15" ht="18">
      <c r="A1" s="45"/>
      <c r="B1" s="51" t="s">
        <v>207</v>
      </c>
      <c r="C1" s="53"/>
      <c r="D1" s="53"/>
      <c r="E1" s="53"/>
      <c r="F1" s="53"/>
      <c r="G1" s="53"/>
      <c r="H1" s="53"/>
      <c r="I1" s="45"/>
      <c r="J1" s="45"/>
      <c r="K1" s="45"/>
      <c r="L1" s="45"/>
      <c r="M1" s="45"/>
      <c r="N1" s="45"/>
      <c r="O1" s="45"/>
    </row>
    <row r="2" spans="1:15">
      <c r="A2" s="16"/>
      <c r="B2" s="46" t="s">
        <v>144</v>
      </c>
      <c r="C2" s="46">
        <v>2007</v>
      </c>
      <c r="D2" s="46">
        <v>2008</v>
      </c>
      <c r="E2" s="46">
        <v>2009</v>
      </c>
      <c r="F2" s="46">
        <v>2010</v>
      </c>
      <c r="G2" s="46">
        <v>2011</v>
      </c>
      <c r="H2" s="46">
        <v>2012</v>
      </c>
      <c r="I2" s="46">
        <v>2013</v>
      </c>
      <c r="J2" s="46">
        <v>2014</v>
      </c>
      <c r="K2" s="46">
        <v>2015</v>
      </c>
      <c r="L2" s="46">
        <v>2016</v>
      </c>
      <c r="M2" s="46">
        <v>2017</v>
      </c>
      <c r="N2" s="46">
        <v>2018</v>
      </c>
      <c r="O2" s="16"/>
    </row>
    <row r="3" spans="1:15">
      <c r="A3" s="12"/>
      <c r="B3" s="47" t="s">
        <v>86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2"/>
    </row>
    <row r="4" spans="1:15">
      <c r="A4" s="12"/>
      <c r="B4" s="48" t="s">
        <v>145</v>
      </c>
      <c r="C4" s="49">
        <v>1</v>
      </c>
      <c r="D4" s="49">
        <v>1</v>
      </c>
      <c r="E4" s="49">
        <v>3</v>
      </c>
      <c r="F4" s="49">
        <v>0</v>
      </c>
      <c r="G4" s="49">
        <v>2</v>
      </c>
      <c r="H4" s="49">
        <v>2</v>
      </c>
      <c r="I4" s="49">
        <v>0</v>
      </c>
      <c r="J4" s="49">
        <v>1</v>
      </c>
      <c r="K4" s="49">
        <v>4</v>
      </c>
      <c r="L4" s="49">
        <v>0</v>
      </c>
      <c r="M4" s="49">
        <v>0</v>
      </c>
      <c r="N4" s="49">
        <v>1</v>
      </c>
      <c r="O4" s="12"/>
    </row>
    <row r="5" spans="1:15">
      <c r="A5" s="12"/>
      <c r="B5" s="48" t="s">
        <v>146</v>
      </c>
      <c r="C5" s="49">
        <v>116</v>
      </c>
      <c r="D5" s="49">
        <v>87</v>
      </c>
      <c r="E5" s="49">
        <v>121</v>
      </c>
      <c r="F5" s="49">
        <v>115</v>
      </c>
      <c r="G5" s="49">
        <v>93</v>
      </c>
      <c r="H5" s="49">
        <v>67</v>
      </c>
      <c r="I5" s="49">
        <v>69</v>
      </c>
      <c r="J5" s="49">
        <v>80</v>
      </c>
      <c r="K5" s="49">
        <v>83</v>
      </c>
      <c r="L5" s="49">
        <v>109</v>
      </c>
      <c r="M5" s="49">
        <v>149</v>
      </c>
      <c r="N5" s="49">
        <v>122</v>
      </c>
      <c r="O5" s="12"/>
    </row>
    <row r="6" spans="1:15">
      <c r="A6" s="12"/>
      <c r="B6" s="48" t="s">
        <v>147</v>
      </c>
      <c r="C6" s="49">
        <v>65</v>
      </c>
      <c r="D6" s="49">
        <v>76</v>
      </c>
      <c r="E6" s="49">
        <v>89</v>
      </c>
      <c r="F6" s="49">
        <v>83</v>
      </c>
      <c r="G6" s="49">
        <v>64</v>
      </c>
      <c r="H6" s="49">
        <v>53</v>
      </c>
      <c r="I6" s="49">
        <v>49</v>
      </c>
      <c r="J6" s="49">
        <v>81</v>
      </c>
      <c r="K6" s="49">
        <v>65</v>
      </c>
      <c r="L6" s="49">
        <v>81</v>
      </c>
      <c r="M6" s="49">
        <v>93</v>
      </c>
      <c r="N6" s="49">
        <v>78</v>
      </c>
      <c r="O6" s="12"/>
    </row>
    <row r="7" spans="1:15">
      <c r="A7" s="12"/>
      <c r="B7" s="48" t="s">
        <v>148</v>
      </c>
      <c r="C7" s="49">
        <v>24</v>
      </c>
      <c r="D7" s="49">
        <v>28</v>
      </c>
      <c r="E7" s="49">
        <v>45</v>
      </c>
      <c r="F7" s="49">
        <v>32</v>
      </c>
      <c r="G7" s="49">
        <v>30</v>
      </c>
      <c r="H7" s="49">
        <v>39</v>
      </c>
      <c r="I7" s="49">
        <v>38</v>
      </c>
      <c r="J7" s="49">
        <v>91</v>
      </c>
      <c r="K7" s="49">
        <v>79</v>
      </c>
      <c r="L7" s="49">
        <v>107</v>
      </c>
      <c r="M7" s="49">
        <v>98</v>
      </c>
      <c r="N7" s="49">
        <v>109</v>
      </c>
      <c r="O7" s="12"/>
    </row>
    <row r="8" spans="1:15">
      <c r="A8" s="12"/>
      <c r="B8" s="48" t="s">
        <v>149</v>
      </c>
      <c r="C8" s="49">
        <v>336</v>
      </c>
      <c r="D8" s="49">
        <v>317</v>
      </c>
      <c r="E8" s="49">
        <v>611</v>
      </c>
      <c r="F8" s="49">
        <v>391</v>
      </c>
      <c r="G8" s="49">
        <v>413</v>
      </c>
      <c r="H8" s="49">
        <v>477</v>
      </c>
      <c r="I8" s="49">
        <v>374</v>
      </c>
      <c r="J8" s="49">
        <v>899</v>
      </c>
      <c r="K8" s="49">
        <v>717</v>
      </c>
      <c r="L8" s="49">
        <v>1059</v>
      </c>
      <c r="M8" s="49">
        <v>1065</v>
      </c>
      <c r="N8" s="49">
        <v>1300</v>
      </c>
      <c r="O8" s="12"/>
    </row>
    <row r="9" spans="1:15">
      <c r="A9" s="12"/>
      <c r="B9" s="48" t="s">
        <v>150</v>
      </c>
      <c r="C9" s="49">
        <v>19</v>
      </c>
      <c r="D9" s="49">
        <v>37</v>
      </c>
      <c r="E9" s="49">
        <v>62</v>
      </c>
      <c r="F9" s="49">
        <v>25</v>
      </c>
      <c r="G9" s="49">
        <v>7</v>
      </c>
      <c r="H9" s="49">
        <v>12</v>
      </c>
      <c r="I9" s="49">
        <v>5</v>
      </c>
      <c r="J9" s="49">
        <v>30</v>
      </c>
      <c r="K9" s="49">
        <v>12</v>
      </c>
      <c r="L9" s="49">
        <v>19</v>
      </c>
      <c r="M9" s="49">
        <v>15</v>
      </c>
      <c r="N9" s="49">
        <v>42</v>
      </c>
      <c r="O9" s="12"/>
    </row>
    <row r="10" spans="1:15">
      <c r="A10" s="12"/>
      <c r="B10" s="14" t="s">
        <v>151</v>
      </c>
      <c r="C10" s="22">
        <f>SUM(C4:C9)</f>
        <v>561</v>
      </c>
      <c r="D10" s="22">
        <f t="shared" ref="D10:N10" si="0">SUM(D4:D9)</f>
        <v>546</v>
      </c>
      <c r="E10" s="22">
        <f t="shared" si="0"/>
        <v>931</v>
      </c>
      <c r="F10" s="22">
        <f t="shared" si="0"/>
        <v>646</v>
      </c>
      <c r="G10" s="22">
        <f t="shared" si="0"/>
        <v>609</v>
      </c>
      <c r="H10" s="22">
        <f t="shared" si="0"/>
        <v>650</v>
      </c>
      <c r="I10" s="22">
        <f t="shared" si="0"/>
        <v>535</v>
      </c>
      <c r="J10" s="22">
        <f t="shared" si="0"/>
        <v>1182</v>
      </c>
      <c r="K10" s="22">
        <f t="shared" si="0"/>
        <v>960</v>
      </c>
      <c r="L10" s="22">
        <f t="shared" si="0"/>
        <v>1375</v>
      </c>
      <c r="M10" s="22">
        <f t="shared" si="0"/>
        <v>1420</v>
      </c>
      <c r="N10" s="22">
        <f t="shared" si="0"/>
        <v>1652</v>
      </c>
      <c r="O10" s="12"/>
    </row>
    <row r="11" spans="1:15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2"/>
    </row>
    <row r="12" spans="1:15">
      <c r="A12" s="12"/>
      <c r="B12" s="47" t="s">
        <v>152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12"/>
    </row>
    <row r="13" spans="1:15">
      <c r="A13" s="12"/>
      <c r="B13" s="48" t="s">
        <v>145</v>
      </c>
      <c r="C13" s="50">
        <f>C4/$C$10</f>
        <v>1.7825311942959001E-3</v>
      </c>
      <c r="D13" s="50">
        <f>D4/$D$10</f>
        <v>1.8315018315018315E-3</v>
      </c>
      <c r="E13" s="50">
        <f>E4/$E$10</f>
        <v>3.22234156820623E-3</v>
      </c>
      <c r="F13" s="50">
        <f>F4/$F$10</f>
        <v>0</v>
      </c>
      <c r="G13" s="50">
        <f>G4/$G$10</f>
        <v>3.2840722495894909E-3</v>
      </c>
      <c r="H13" s="50">
        <f>H4/$H$10</f>
        <v>3.0769230769230769E-3</v>
      </c>
      <c r="I13" s="50">
        <f>I4/$I$10</f>
        <v>0</v>
      </c>
      <c r="J13" s="50">
        <f>J4/$J$10</f>
        <v>8.4602368866328254E-4</v>
      </c>
      <c r="K13" s="50">
        <f>K4/$K$10</f>
        <v>4.1666666666666666E-3</v>
      </c>
      <c r="L13" s="50">
        <f>L4/$L$10</f>
        <v>0</v>
      </c>
      <c r="M13" s="50">
        <f>M4/$M$10</f>
        <v>0</v>
      </c>
      <c r="N13" s="50">
        <f>N4/$N$10</f>
        <v>6.0532687651331722E-4</v>
      </c>
      <c r="O13" s="12"/>
    </row>
    <row r="14" spans="1:15">
      <c r="A14" s="12"/>
      <c r="B14" s="48" t="s">
        <v>146</v>
      </c>
      <c r="C14" s="55">
        <f t="shared" ref="C14:C18" si="1">C5/$C$10</f>
        <v>0.20677361853832443</v>
      </c>
      <c r="D14" s="55">
        <f t="shared" ref="D14:D18" si="2">D5/$D$10</f>
        <v>0.15934065934065933</v>
      </c>
      <c r="E14" s="55">
        <f t="shared" ref="E14:E18" si="3">E5/$E$10</f>
        <v>0.12996777658431793</v>
      </c>
      <c r="F14" s="55">
        <f t="shared" ref="F14:F18" si="4">F5/$F$10</f>
        <v>0.17801857585139319</v>
      </c>
      <c r="G14" s="55">
        <f t="shared" ref="G14:G18" si="5">G5/$G$10</f>
        <v>0.15270935960591134</v>
      </c>
      <c r="H14" s="55">
        <f t="shared" ref="H14:H18" si="6">H5/$H$10</f>
        <v>0.10307692307692308</v>
      </c>
      <c r="I14" s="55">
        <f t="shared" ref="I14:I18" si="7">I5/$I$10</f>
        <v>0.12897196261682242</v>
      </c>
      <c r="J14" s="55">
        <f t="shared" ref="J14:J18" si="8">J5/$J$10</f>
        <v>6.7681895093062605E-2</v>
      </c>
      <c r="K14" s="55">
        <f t="shared" ref="K14:K18" si="9">K5/$K$10</f>
        <v>8.6458333333333331E-2</v>
      </c>
      <c r="L14" s="55">
        <f t="shared" ref="L14:L18" si="10">L5/$L$10</f>
        <v>7.9272727272727272E-2</v>
      </c>
      <c r="M14" s="55">
        <f t="shared" ref="M14:M18" si="11">M5/$M$10</f>
        <v>0.10492957746478873</v>
      </c>
      <c r="N14" s="55">
        <f t="shared" ref="N14:N18" si="12">N5/$N$10</f>
        <v>7.3849878934624691E-2</v>
      </c>
      <c r="O14" s="12"/>
    </row>
    <row r="15" spans="1:15">
      <c r="A15" s="12"/>
      <c r="B15" s="48" t="s">
        <v>147</v>
      </c>
      <c r="C15" s="55">
        <f t="shared" si="1"/>
        <v>0.11586452762923351</v>
      </c>
      <c r="D15" s="55">
        <f t="shared" si="2"/>
        <v>0.1391941391941392</v>
      </c>
      <c r="E15" s="55">
        <f t="shared" si="3"/>
        <v>9.5596133190118157E-2</v>
      </c>
      <c r="F15" s="55">
        <f t="shared" si="4"/>
        <v>0.12848297213622292</v>
      </c>
      <c r="G15" s="55">
        <f t="shared" si="5"/>
        <v>0.10509031198686371</v>
      </c>
      <c r="H15" s="55">
        <f t="shared" si="6"/>
        <v>8.1538461538461532E-2</v>
      </c>
      <c r="I15" s="55">
        <f t="shared" si="7"/>
        <v>9.1588785046728974E-2</v>
      </c>
      <c r="J15" s="55">
        <f t="shared" si="8"/>
        <v>6.8527918781725886E-2</v>
      </c>
      <c r="K15" s="55">
        <f t="shared" si="9"/>
        <v>6.7708333333333329E-2</v>
      </c>
      <c r="L15" s="55">
        <f t="shared" si="10"/>
        <v>5.8909090909090911E-2</v>
      </c>
      <c r="M15" s="55">
        <f t="shared" si="11"/>
        <v>6.5492957746478869E-2</v>
      </c>
      <c r="N15" s="55">
        <f t="shared" si="12"/>
        <v>4.7215496368038741E-2</v>
      </c>
      <c r="O15" s="12"/>
    </row>
    <row r="16" spans="1:15">
      <c r="A16" s="12"/>
      <c r="B16" s="48" t="s">
        <v>148</v>
      </c>
      <c r="C16" s="55">
        <f t="shared" si="1"/>
        <v>4.2780748663101602E-2</v>
      </c>
      <c r="D16" s="55">
        <f t="shared" si="2"/>
        <v>5.128205128205128E-2</v>
      </c>
      <c r="E16" s="55">
        <f t="shared" si="3"/>
        <v>4.8335123523093451E-2</v>
      </c>
      <c r="F16" s="55">
        <f t="shared" si="4"/>
        <v>4.9535603715170282E-2</v>
      </c>
      <c r="G16" s="55">
        <f t="shared" si="5"/>
        <v>4.9261083743842367E-2</v>
      </c>
      <c r="H16" s="55">
        <f t="shared" si="6"/>
        <v>0.06</v>
      </c>
      <c r="I16" s="55">
        <f t="shared" si="7"/>
        <v>7.1028037383177575E-2</v>
      </c>
      <c r="J16" s="55">
        <f t="shared" si="8"/>
        <v>7.6988155668358718E-2</v>
      </c>
      <c r="K16" s="55">
        <f t="shared" si="9"/>
        <v>8.2291666666666666E-2</v>
      </c>
      <c r="L16" s="55">
        <f t="shared" si="10"/>
        <v>7.7818181818181814E-2</v>
      </c>
      <c r="M16" s="55">
        <f t="shared" si="11"/>
        <v>6.9014084507042259E-2</v>
      </c>
      <c r="N16" s="55">
        <f t="shared" si="12"/>
        <v>6.5980629539951569E-2</v>
      </c>
      <c r="O16" s="12"/>
    </row>
    <row r="17" spans="1:15">
      <c r="A17" s="12"/>
      <c r="B17" s="48" t="s">
        <v>149</v>
      </c>
      <c r="C17" s="55">
        <f t="shared" si="1"/>
        <v>0.59893048128342241</v>
      </c>
      <c r="D17" s="55">
        <f t="shared" si="2"/>
        <v>0.58058608058608063</v>
      </c>
      <c r="E17" s="55">
        <f t="shared" si="3"/>
        <v>0.6562835660580022</v>
      </c>
      <c r="F17" s="55">
        <f t="shared" si="4"/>
        <v>0.60526315789473684</v>
      </c>
      <c r="G17" s="55">
        <f t="shared" si="5"/>
        <v>0.67816091954022983</v>
      </c>
      <c r="H17" s="55">
        <f t="shared" si="6"/>
        <v>0.73384615384615381</v>
      </c>
      <c r="I17" s="55">
        <f t="shared" si="7"/>
        <v>0.69906542056074772</v>
      </c>
      <c r="J17" s="55">
        <f t="shared" si="8"/>
        <v>0.760575296108291</v>
      </c>
      <c r="K17" s="55">
        <f t="shared" si="9"/>
        <v>0.74687499999999996</v>
      </c>
      <c r="L17" s="55">
        <f t="shared" si="10"/>
        <v>0.77018181818181819</v>
      </c>
      <c r="M17" s="55">
        <f t="shared" si="11"/>
        <v>0.75</v>
      </c>
      <c r="N17" s="55">
        <f t="shared" si="12"/>
        <v>0.78692493946731235</v>
      </c>
      <c r="O17" s="12"/>
    </row>
    <row r="18" spans="1:15">
      <c r="A18" s="12"/>
      <c r="B18" s="48" t="s">
        <v>150</v>
      </c>
      <c r="C18" s="55">
        <f t="shared" si="1"/>
        <v>3.3868092691622102E-2</v>
      </c>
      <c r="D18" s="55">
        <f t="shared" si="2"/>
        <v>6.7765567765567761E-2</v>
      </c>
      <c r="E18" s="55">
        <f t="shared" si="3"/>
        <v>6.6595059076262078E-2</v>
      </c>
      <c r="F18" s="55">
        <f t="shared" si="4"/>
        <v>3.8699690402476783E-2</v>
      </c>
      <c r="G18" s="55">
        <f t="shared" si="5"/>
        <v>1.1494252873563218E-2</v>
      </c>
      <c r="H18" s="55">
        <f t="shared" si="6"/>
        <v>1.8461538461538463E-2</v>
      </c>
      <c r="I18" s="55">
        <f t="shared" si="7"/>
        <v>9.3457943925233638E-3</v>
      </c>
      <c r="J18" s="55">
        <f t="shared" si="8"/>
        <v>2.5380710659898477E-2</v>
      </c>
      <c r="K18" s="55">
        <f t="shared" si="9"/>
        <v>1.2500000000000001E-2</v>
      </c>
      <c r="L18" s="55">
        <f t="shared" si="10"/>
        <v>1.3818181818181818E-2</v>
      </c>
      <c r="M18" s="55">
        <f t="shared" si="11"/>
        <v>1.0563380281690141E-2</v>
      </c>
      <c r="N18" s="55">
        <f t="shared" si="12"/>
        <v>2.5423728813559324E-2</v>
      </c>
      <c r="O18" s="12"/>
    </row>
    <row r="19" spans="1:15" ht="4.9000000000000004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6.899999999999999" customHeight="1">
      <c r="A20" s="33" t="s">
        <v>156</v>
      </c>
    </row>
  </sheetData>
  <hyperlinks>
    <hyperlink ref="A20" r:id="rId1" location="page=22" xr:uid="{00000000-0004-0000-0D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D55"/>
  <sheetViews>
    <sheetView topLeftCell="B1" workbookViewId="0">
      <selection activeCell="B60" sqref="B60"/>
    </sheetView>
  </sheetViews>
  <sheetFormatPr defaultRowHeight="12.75"/>
  <cols>
    <col min="2" max="2" width="21" bestFit="1" customWidth="1"/>
    <col min="3" max="9" width="9.85546875" customWidth="1"/>
    <col min="11" max="11" width="21" bestFit="1" customWidth="1"/>
    <col min="12" max="18" width="9.85546875" customWidth="1"/>
    <col min="20" max="20" width="21" bestFit="1" customWidth="1"/>
    <col min="21" max="27" width="9.85546875" customWidth="1"/>
    <col min="29" max="29" width="21" bestFit="1" customWidth="1"/>
    <col min="30" max="36" width="9.85546875" customWidth="1"/>
    <col min="38" max="38" width="21" bestFit="1" customWidth="1"/>
    <col min="39" max="45" width="9.85546875" customWidth="1"/>
    <col min="47" max="47" width="21" bestFit="1" customWidth="1"/>
    <col min="48" max="48" width="21" customWidth="1"/>
    <col min="49" max="54" width="9.85546875" customWidth="1"/>
    <col min="56" max="56" width="21" bestFit="1" customWidth="1"/>
  </cols>
  <sheetData>
    <row r="2" spans="2:56">
      <c r="B2" t="s">
        <v>57</v>
      </c>
      <c r="K2" t="s">
        <v>60</v>
      </c>
      <c r="T2" t="s">
        <v>59</v>
      </c>
      <c r="AC2" t="s">
        <v>63</v>
      </c>
      <c r="AL2" t="s">
        <v>62</v>
      </c>
      <c r="AU2" t="s">
        <v>64</v>
      </c>
    </row>
    <row r="3" spans="2:56">
      <c r="B3" t="s">
        <v>51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K3" t="s">
        <v>51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T3" t="s">
        <v>51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C3" t="s">
        <v>51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  <c r="AL3" t="s">
        <v>51</v>
      </c>
      <c r="AM3" t="s">
        <v>0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  <c r="AS3" t="s">
        <v>6</v>
      </c>
      <c r="AU3" s="1" t="s">
        <v>51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5</v>
      </c>
      <c r="BB3" s="1" t="s">
        <v>6</v>
      </c>
      <c r="BD3" t="s">
        <v>65</v>
      </c>
    </row>
    <row r="4" spans="2:56">
      <c r="B4" t="s">
        <v>8</v>
      </c>
      <c r="C4" s="7">
        <v>1241</v>
      </c>
      <c r="D4" s="7">
        <v>1040</v>
      </c>
      <c r="E4" s="7">
        <v>1179</v>
      </c>
      <c r="F4" s="7">
        <v>1430</v>
      </c>
      <c r="G4" s="7">
        <v>1428</v>
      </c>
      <c r="H4" s="7">
        <v>2071</v>
      </c>
      <c r="I4" s="7">
        <v>2357</v>
      </c>
      <c r="K4" t="s">
        <v>8</v>
      </c>
      <c r="L4" s="2">
        <v>150</v>
      </c>
      <c r="M4" s="2">
        <v>111</v>
      </c>
      <c r="N4" s="2">
        <v>175</v>
      </c>
      <c r="O4" s="2">
        <v>249</v>
      </c>
      <c r="P4" s="2">
        <v>273</v>
      </c>
      <c r="Q4" s="2">
        <v>369</v>
      </c>
      <c r="R4" s="2">
        <v>406</v>
      </c>
      <c r="T4" t="s">
        <v>8</v>
      </c>
      <c r="U4" s="2">
        <v>48</v>
      </c>
      <c r="V4" s="2">
        <v>53</v>
      </c>
      <c r="W4" s="2">
        <v>82</v>
      </c>
      <c r="X4" s="2">
        <v>132</v>
      </c>
      <c r="Y4" s="2">
        <v>140</v>
      </c>
      <c r="Z4" s="2">
        <v>228</v>
      </c>
      <c r="AA4" s="2">
        <v>257</v>
      </c>
      <c r="AC4" t="s">
        <v>8</v>
      </c>
      <c r="AD4">
        <v>113</v>
      </c>
      <c r="AE4">
        <v>75</v>
      </c>
      <c r="AF4">
        <v>101</v>
      </c>
      <c r="AG4">
        <v>114</v>
      </c>
      <c r="AH4">
        <v>201</v>
      </c>
      <c r="AI4">
        <v>366</v>
      </c>
      <c r="AJ4">
        <v>296</v>
      </c>
      <c r="AL4" t="s">
        <v>8</v>
      </c>
      <c r="AM4">
        <v>16</v>
      </c>
      <c r="AN4">
        <v>13</v>
      </c>
      <c r="AO4">
        <v>29</v>
      </c>
      <c r="AP4">
        <v>47</v>
      </c>
      <c r="AQ4">
        <v>44</v>
      </c>
      <c r="AR4">
        <v>66</v>
      </c>
      <c r="AS4">
        <v>85</v>
      </c>
      <c r="AU4" s="1" t="s">
        <v>8</v>
      </c>
      <c r="AV4" s="1" t="s">
        <v>66</v>
      </c>
      <c r="AW4" s="7">
        <v>1211</v>
      </c>
      <c r="AX4" s="7">
        <v>1432</v>
      </c>
      <c r="AY4" s="7">
        <v>1841</v>
      </c>
      <c r="AZ4" s="7">
        <v>1966</v>
      </c>
      <c r="BA4" s="7">
        <v>2877</v>
      </c>
      <c r="BB4" s="7">
        <v>3138</v>
      </c>
      <c r="BD4" t="s">
        <v>51</v>
      </c>
    </row>
    <row r="5" spans="2:56">
      <c r="B5" t="s">
        <v>9</v>
      </c>
      <c r="C5" s="7">
        <v>266</v>
      </c>
      <c r="D5" s="7">
        <v>274</v>
      </c>
      <c r="E5" s="7">
        <v>280</v>
      </c>
      <c r="F5" s="7">
        <v>454</v>
      </c>
      <c r="G5" s="7">
        <v>513</v>
      </c>
      <c r="H5" s="7">
        <v>516</v>
      </c>
      <c r="I5" s="7">
        <v>787</v>
      </c>
      <c r="K5" t="s">
        <v>9</v>
      </c>
      <c r="L5" s="2">
        <v>20</v>
      </c>
      <c r="M5" s="2">
        <v>9</v>
      </c>
      <c r="N5" s="2">
        <v>10</v>
      </c>
      <c r="O5" s="2">
        <v>22</v>
      </c>
      <c r="P5" s="2">
        <v>36</v>
      </c>
      <c r="Q5" s="2">
        <v>35</v>
      </c>
      <c r="R5" s="2">
        <v>59</v>
      </c>
      <c r="T5" t="s">
        <v>9</v>
      </c>
      <c r="U5" s="2">
        <v>11</v>
      </c>
      <c r="V5" s="2">
        <v>5</v>
      </c>
      <c r="W5" s="2">
        <v>4</v>
      </c>
      <c r="X5" s="2">
        <v>22</v>
      </c>
      <c r="Y5" s="2">
        <v>27</v>
      </c>
      <c r="Z5" s="2">
        <v>28</v>
      </c>
      <c r="AA5" s="2">
        <v>61</v>
      </c>
      <c r="AC5" t="s">
        <v>9</v>
      </c>
      <c r="AD5">
        <v>6</v>
      </c>
      <c r="AE5">
        <v>3</v>
      </c>
      <c r="AF5">
        <v>5</v>
      </c>
      <c r="AG5">
        <v>16</v>
      </c>
      <c r="AH5">
        <v>24</v>
      </c>
      <c r="AI5">
        <v>43</v>
      </c>
      <c r="AJ5">
        <v>49</v>
      </c>
      <c r="AL5" t="s">
        <v>9</v>
      </c>
      <c r="AM5">
        <v>1</v>
      </c>
      <c r="AN5">
        <v>2</v>
      </c>
      <c r="AO5">
        <v>4</v>
      </c>
      <c r="AP5">
        <v>1</v>
      </c>
      <c r="AQ5">
        <v>9</v>
      </c>
      <c r="AR5">
        <v>8</v>
      </c>
      <c r="AS5">
        <v>9</v>
      </c>
      <c r="AU5" s="1" t="s">
        <v>9</v>
      </c>
      <c r="AV5" s="1" t="s">
        <v>66</v>
      </c>
      <c r="AW5" s="7">
        <v>295</v>
      </c>
      <c r="AX5" s="7">
        <v>300</v>
      </c>
      <c r="AY5" s="7">
        <v>496</v>
      </c>
      <c r="AZ5" s="7">
        <v>580</v>
      </c>
      <c r="BA5" s="7">
        <v>609</v>
      </c>
      <c r="BB5" s="7">
        <v>913</v>
      </c>
      <c r="BD5" t="s">
        <v>7</v>
      </c>
    </row>
    <row r="6" spans="2:56">
      <c r="B6" t="s">
        <v>10</v>
      </c>
      <c r="C6" s="7">
        <v>1349</v>
      </c>
      <c r="D6" s="7">
        <v>1509</v>
      </c>
      <c r="E6" s="7">
        <v>1642</v>
      </c>
      <c r="F6" s="7">
        <v>1637</v>
      </c>
      <c r="G6" s="7">
        <v>1885</v>
      </c>
      <c r="H6" s="7">
        <v>2264</v>
      </c>
      <c r="I6" s="7">
        <v>2685</v>
      </c>
      <c r="K6" t="s">
        <v>10</v>
      </c>
      <c r="L6" s="2">
        <v>123</v>
      </c>
      <c r="M6" s="2">
        <v>122</v>
      </c>
      <c r="N6" s="2">
        <v>148</v>
      </c>
      <c r="O6" s="2">
        <v>161</v>
      </c>
      <c r="P6" s="2">
        <v>203</v>
      </c>
      <c r="Q6" s="2">
        <v>341</v>
      </c>
      <c r="R6" s="2">
        <v>441</v>
      </c>
      <c r="T6" t="s">
        <v>10</v>
      </c>
      <c r="U6" s="2">
        <v>41</v>
      </c>
      <c r="V6" s="2">
        <v>50</v>
      </c>
      <c r="W6" s="2">
        <v>68</v>
      </c>
      <c r="X6" s="2">
        <v>89</v>
      </c>
      <c r="Y6" s="2">
        <v>169</v>
      </c>
      <c r="Z6" s="2">
        <v>210</v>
      </c>
      <c r="AA6" s="2">
        <v>305</v>
      </c>
      <c r="AC6" t="s">
        <v>10</v>
      </c>
      <c r="AD6">
        <v>25</v>
      </c>
      <c r="AE6">
        <v>43</v>
      </c>
      <c r="AF6">
        <v>102</v>
      </c>
      <c r="AG6">
        <v>127</v>
      </c>
      <c r="AH6">
        <v>76</v>
      </c>
      <c r="AI6">
        <v>67</v>
      </c>
      <c r="AJ6">
        <v>78</v>
      </c>
      <c r="AL6" t="s">
        <v>10</v>
      </c>
      <c r="AM6">
        <v>5</v>
      </c>
      <c r="AN6">
        <v>4</v>
      </c>
      <c r="AO6">
        <v>8</v>
      </c>
      <c r="AP6">
        <v>12</v>
      </c>
      <c r="AQ6">
        <v>10</v>
      </c>
      <c r="AR6">
        <v>29</v>
      </c>
      <c r="AS6">
        <v>41</v>
      </c>
      <c r="AU6" s="1" t="s">
        <v>10</v>
      </c>
      <c r="AV6" s="1" t="s">
        <v>66</v>
      </c>
      <c r="AW6" s="7">
        <v>1687</v>
      </c>
      <c r="AX6" s="7">
        <v>1914</v>
      </c>
      <c r="AY6" s="7">
        <v>1957</v>
      </c>
      <c r="AZ6" s="7">
        <v>2197</v>
      </c>
      <c r="BA6" s="7">
        <v>2730</v>
      </c>
      <c r="BB6" s="7">
        <v>3263</v>
      </c>
      <c r="BD6" t="s">
        <v>8</v>
      </c>
    </row>
    <row r="7" spans="2:56">
      <c r="B7" t="s">
        <v>11</v>
      </c>
      <c r="C7" s="7">
        <v>338</v>
      </c>
      <c r="D7" s="7">
        <v>224</v>
      </c>
      <c r="E7" s="7">
        <v>276</v>
      </c>
      <c r="F7" s="7">
        <v>403</v>
      </c>
      <c r="G7" s="7">
        <v>459</v>
      </c>
      <c r="H7" s="7">
        <v>785</v>
      </c>
      <c r="I7" s="7">
        <v>887</v>
      </c>
      <c r="K7" t="s">
        <v>11</v>
      </c>
      <c r="L7" s="2">
        <v>26</v>
      </c>
      <c r="M7" s="2">
        <v>15</v>
      </c>
      <c r="N7" s="2">
        <v>17</v>
      </c>
      <c r="O7" s="2">
        <v>27</v>
      </c>
      <c r="P7" s="2">
        <v>43</v>
      </c>
      <c r="Q7" s="2">
        <v>85</v>
      </c>
      <c r="R7" s="2">
        <v>96</v>
      </c>
      <c r="T7" t="s">
        <v>11</v>
      </c>
      <c r="U7" s="2">
        <v>10</v>
      </c>
      <c r="V7" s="2">
        <v>12</v>
      </c>
      <c r="W7" s="2">
        <v>27</v>
      </c>
      <c r="X7" s="2">
        <v>20</v>
      </c>
      <c r="Y7" s="2">
        <v>34</v>
      </c>
      <c r="Z7" s="2">
        <v>84</v>
      </c>
      <c r="AA7" s="2">
        <v>86</v>
      </c>
      <c r="AC7" t="s">
        <v>11</v>
      </c>
      <c r="AD7">
        <v>6</v>
      </c>
      <c r="AE7">
        <v>3</v>
      </c>
      <c r="AF7">
        <v>4</v>
      </c>
      <c r="AG7">
        <v>17</v>
      </c>
      <c r="AH7">
        <v>20</v>
      </c>
      <c r="AI7">
        <v>33</v>
      </c>
      <c r="AJ7">
        <v>51</v>
      </c>
      <c r="AL7" t="s">
        <v>11</v>
      </c>
      <c r="AM7">
        <v>1</v>
      </c>
      <c r="AN7">
        <v>3</v>
      </c>
      <c r="AO7">
        <v>2</v>
      </c>
      <c r="AP7">
        <v>7</v>
      </c>
      <c r="AQ7">
        <v>8</v>
      </c>
      <c r="AR7">
        <v>11</v>
      </c>
      <c r="AS7">
        <v>11</v>
      </c>
      <c r="AU7" s="1" t="s">
        <v>11</v>
      </c>
      <c r="AV7" s="1" t="s">
        <v>66</v>
      </c>
      <c r="AW7" s="7">
        <v>245</v>
      </c>
      <c r="AX7" s="7">
        <v>317</v>
      </c>
      <c r="AY7" s="7">
        <v>459</v>
      </c>
      <c r="AZ7" s="7">
        <v>546</v>
      </c>
      <c r="BA7" s="7">
        <v>962</v>
      </c>
      <c r="BB7" s="7">
        <v>1095</v>
      </c>
      <c r="BD7" t="s">
        <v>9</v>
      </c>
    </row>
    <row r="8" spans="2:56">
      <c r="B8" t="s">
        <v>12</v>
      </c>
      <c r="C8" s="7">
        <v>293</v>
      </c>
      <c r="D8" s="7">
        <v>438</v>
      </c>
      <c r="E8" s="7">
        <v>542</v>
      </c>
      <c r="F8" s="7">
        <v>535</v>
      </c>
      <c r="G8" s="7">
        <v>564</v>
      </c>
      <c r="H8" s="7">
        <v>842</v>
      </c>
      <c r="I8" s="7">
        <v>1014</v>
      </c>
      <c r="K8" t="s">
        <v>12</v>
      </c>
      <c r="L8" s="2">
        <v>58</v>
      </c>
      <c r="M8" s="2">
        <v>63</v>
      </c>
      <c r="N8" s="2">
        <v>82</v>
      </c>
      <c r="O8" s="2">
        <v>84</v>
      </c>
      <c r="P8" s="2">
        <v>116</v>
      </c>
      <c r="Q8" s="2">
        <v>148</v>
      </c>
      <c r="R8" s="2">
        <v>231</v>
      </c>
      <c r="T8" t="s">
        <v>12</v>
      </c>
      <c r="U8" s="2">
        <v>1</v>
      </c>
      <c r="V8" s="2">
        <v>2</v>
      </c>
      <c r="W8" s="2">
        <v>18</v>
      </c>
      <c r="X8" s="2">
        <v>18</v>
      </c>
      <c r="Y8" s="2">
        <v>26</v>
      </c>
      <c r="Z8" s="2">
        <v>50</v>
      </c>
      <c r="AA8" s="2">
        <v>96</v>
      </c>
      <c r="AC8" t="s">
        <v>12</v>
      </c>
      <c r="AD8">
        <v>7</v>
      </c>
      <c r="AE8">
        <v>27</v>
      </c>
      <c r="AF8">
        <v>40</v>
      </c>
      <c r="AG8">
        <v>44</v>
      </c>
      <c r="AH8">
        <v>78</v>
      </c>
      <c r="AI8">
        <v>107</v>
      </c>
      <c r="AJ8">
        <v>136</v>
      </c>
      <c r="AL8" t="s">
        <v>12</v>
      </c>
      <c r="AM8">
        <v>5</v>
      </c>
      <c r="AN8">
        <v>10</v>
      </c>
      <c r="AO8">
        <v>17</v>
      </c>
      <c r="AP8">
        <v>9</v>
      </c>
      <c r="AQ8">
        <v>13</v>
      </c>
      <c r="AR8">
        <v>18</v>
      </c>
      <c r="AS8">
        <v>26</v>
      </c>
      <c r="AU8" s="1" t="s">
        <v>12</v>
      </c>
      <c r="AV8" s="1" t="s">
        <v>66</v>
      </c>
      <c r="AW8" s="7">
        <v>539</v>
      </c>
      <c r="AX8" s="7">
        <v>670</v>
      </c>
      <c r="AY8" s="7">
        <v>675</v>
      </c>
      <c r="AZ8" s="7">
        <v>784</v>
      </c>
      <c r="BA8" s="7">
        <v>1131</v>
      </c>
      <c r="BB8" s="7">
        <v>1466</v>
      </c>
      <c r="BD8" t="s">
        <v>10</v>
      </c>
    </row>
    <row r="9" spans="2:56">
      <c r="B9" t="s">
        <v>13</v>
      </c>
      <c r="C9" s="7">
        <v>307</v>
      </c>
      <c r="D9" s="7">
        <v>328</v>
      </c>
      <c r="E9" s="7">
        <v>302</v>
      </c>
      <c r="F9" s="7">
        <v>425</v>
      </c>
      <c r="G9" s="7">
        <v>471</v>
      </c>
      <c r="H9" s="7">
        <v>631</v>
      </c>
      <c r="I9" s="7">
        <v>721</v>
      </c>
      <c r="K9" t="s">
        <v>13</v>
      </c>
      <c r="L9" s="2">
        <v>25</v>
      </c>
      <c r="M9" s="2">
        <v>9</v>
      </c>
      <c r="N9" s="2">
        <v>21</v>
      </c>
      <c r="O9" s="2">
        <v>25</v>
      </c>
      <c r="P9" s="2">
        <v>51</v>
      </c>
      <c r="Q9" s="2">
        <v>64</v>
      </c>
      <c r="R9" s="2">
        <v>74</v>
      </c>
      <c r="T9" t="s">
        <v>13</v>
      </c>
      <c r="U9" s="2">
        <v>1</v>
      </c>
      <c r="V9" s="2">
        <v>8</v>
      </c>
      <c r="W9" s="2">
        <v>19</v>
      </c>
      <c r="X9" s="2">
        <v>11</v>
      </c>
      <c r="Y9" s="2">
        <v>14</v>
      </c>
      <c r="Z9" s="2">
        <v>16</v>
      </c>
      <c r="AA9" s="2">
        <v>19</v>
      </c>
      <c r="AC9" t="s">
        <v>13</v>
      </c>
      <c r="AD9">
        <v>15</v>
      </c>
      <c r="AE9">
        <v>9</v>
      </c>
      <c r="AF9">
        <v>7</v>
      </c>
      <c r="AG9">
        <v>20</v>
      </c>
      <c r="AH9">
        <v>37</v>
      </c>
      <c r="AI9">
        <v>39</v>
      </c>
      <c r="AJ9">
        <v>53</v>
      </c>
      <c r="AL9" t="s">
        <v>13</v>
      </c>
      <c r="AM9">
        <v>0</v>
      </c>
      <c r="AN9">
        <v>7</v>
      </c>
      <c r="AO9">
        <v>8</v>
      </c>
      <c r="AP9">
        <v>6</v>
      </c>
      <c r="AQ9">
        <v>3</v>
      </c>
      <c r="AR9">
        <v>10</v>
      </c>
      <c r="AS9">
        <v>17</v>
      </c>
      <c r="AU9" s="1" t="s">
        <v>13</v>
      </c>
      <c r="AV9" s="1" t="s">
        <v>66</v>
      </c>
      <c r="AW9" s="7">
        <v>359</v>
      </c>
      <c r="AX9" s="7">
        <v>353</v>
      </c>
      <c r="AY9" s="7">
        <v>481</v>
      </c>
      <c r="AZ9" s="7">
        <v>566</v>
      </c>
      <c r="BA9" s="7">
        <v>754</v>
      </c>
      <c r="BB9" s="7">
        <v>878</v>
      </c>
      <c r="BD9" t="s">
        <v>11</v>
      </c>
    </row>
    <row r="10" spans="2:56">
      <c r="B10" t="s">
        <v>14</v>
      </c>
      <c r="C10" s="7">
        <v>194</v>
      </c>
      <c r="D10" s="7">
        <v>142</v>
      </c>
      <c r="E10" s="7">
        <v>164</v>
      </c>
      <c r="F10" s="7">
        <v>182</v>
      </c>
      <c r="G10" s="7">
        <v>216</v>
      </c>
      <c r="H10" s="7">
        <v>198</v>
      </c>
      <c r="I10" s="7">
        <v>263</v>
      </c>
      <c r="K10" t="s">
        <v>14</v>
      </c>
      <c r="L10" s="2">
        <v>45</v>
      </c>
      <c r="M10" s="2">
        <v>40</v>
      </c>
      <c r="N10" s="2">
        <v>40</v>
      </c>
      <c r="O10" s="2">
        <v>71</v>
      </c>
      <c r="P10" s="2">
        <v>72</v>
      </c>
      <c r="Q10" s="2">
        <v>62</v>
      </c>
      <c r="R10" s="2">
        <v>83</v>
      </c>
      <c r="T10" t="s">
        <v>14</v>
      </c>
      <c r="U10" s="2">
        <v>16</v>
      </c>
      <c r="V10" s="2">
        <v>15</v>
      </c>
      <c r="W10" s="2">
        <v>24</v>
      </c>
      <c r="X10" s="2">
        <v>14</v>
      </c>
      <c r="Y10" s="2">
        <v>19</v>
      </c>
      <c r="Z10" s="2">
        <v>10</v>
      </c>
      <c r="AA10" s="2">
        <v>44</v>
      </c>
      <c r="AC10" t="s">
        <v>14</v>
      </c>
      <c r="AD10">
        <v>17</v>
      </c>
      <c r="AE10">
        <v>20</v>
      </c>
      <c r="AF10">
        <v>30</v>
      </c>
      <c r="AG10">
        <v>60</v>
      </c>
      <c r="AH10">
        <v>56</v>
      </c>
      <c r="AI10">
        <v>51</v>
      </c>
      <c r="AJ10">
        <v>57</v>
      </c>
      <c r="AL10" t="s">
        <v>14</v>
      </c>
      <c r="AM10">
        <v>9</v>
      </c>
      <c r="AN10">
        <v>6</v>
      </c>
      <c r="AO10">
        <v>3</v>
      </c>
      <c r="AP10">
        <v>6</v>
      </c>
      <c r="AQ10">
        <v>24</v>
      </c>
      <c r="AR10">
        <v>14</v>
      </c>
      <c r="AS10">
        <v>25</v>
      </c>
      <c r="AU10" s="1" t="s">
        <v>14</v>
      </c>
      <c r="AV10" s="1" t="s">
        <v>66</v>
      </c>
      <c r="AW10" s="7">
        <v>206</v>
      </c>
      <c r="AX10" s="7">
        <v>236</v>
      </c>
      <c r="AY10" s="7">
        <v>319</v>
      </c>
      <c r="AZ10" s="7">
        <v>363</v>
      </c>
      <c r="BA10" s="7">
        <v>315</v>
      </c>
      <c r="BB10" s="7">
        <v>426</v>
      </c>
      <c r="BD10" t="s">
        <v>12</v>
      </c>
    </row>
    <row r="11" spans="2:56">
      <c r="B11" t="s">
        <v>15</v>
      </c>
      <c r="C11" s="7">
        <v>440</v>
      </c>
      <c r="D11" s="7">
        <v>400</v>
      </c>
      <c r="E11" s="7">
        <v>356</v>
      </c>
      <c r="F11" s="7">
        <v>413</v>
      </c>
      <c r="G11" s="7">
        <v>461</v>
      </c>
      <c r="H11" s="7">
        <v>469</v>
      </c>
      <c r="I11" s="7">
        <v>562</v>
      </c>
      <c r="K11" t="s">
        <v>15</v>
      </c>
      <c r="L11" s="2">
        <v>54</v>
      </c>
      <c r="M11" s="2">
        <v>56</v>
      </c>
      <c r="N11" s="2">
        <v>39</v>
      </c>
      <c r="O11" s="2">
        <v>49</v>
      </c>
      <c r="P11" s="2">
        <v>47</v>
      </c>
      <c r="Q11" s="2">
        <v>66</v>
      </c>
      <c r="R11" s="2">
        <v>84</v>
      </c>
      <c r="T11" t="s">
        <v>15</v>
      </c>
      <c r="U11" s="2">
        <v>1</v>
      </c>
      <c r="V11" s="2">
        <v>10</v>
      </c>
      <c r="W11" s="2">
        <v>16</v>
      </c>
      <c r="X11" s="2">
        <v>6</v>
      </c>
      <c r="Y11" s="2">
        <v>13</v>
      </c>
      <c r="Z11" s="2">
        <v>33</v>
      </c>
      <c r="AA11" s="2">
        <v>31</v>
      </c>
      <c r="AC11" t="s">
        <v>15</v>
      </c>
      <c r="AD11">
        <v>12</v>
      </c>
      <c r="AE11">
        <v>45</v>
      </c>
      <c r="AF11">
        <v>10</v>
      </c>
      <c r="AG11">
        <v>18</v>
      </c>
      <c r="AH11">
        <v>21</v>
      </c>
      <c r="AI11">
        <v>40</v>
      </c>
      <c r="AJ11">
        <v>20</v>
      </c>
      <c r="AL11" t="s">
        <v>15</v>
      </c>
      <c r="AM11">
        <v>0</v>
      </c>
      <c r="AN11">
        <v>7</v>
      </c>
      <c r="AO11">
        <v>4</v>
      </c>
      <c r="AP11">
        <v>3</v>
      </c>
      <c r="AQ11">
        <v>5</v>
      </c>
      <c r="AR11">
        <v>10</v>
      </c>
      <c r="AS11">
        <v>10</v>
      </c>
      <c r="AU11" s="1" t="s">
        <v>15</v>
      </c>
      <c r="AV11" s="1" t="s">
        <v>66</v>
      </c>
      <c r="AW11" s="7">
        <v>511</v>
      </c>
      <c r="AX11" s="7">
        <v>419</v>
      </c>
      <c r="AY11" s="7">
        <v>469</v>
      </c>
      <c r="AZ11" s="7">
        <v>537</v>
      </c>
      <c r="BA11" s="7">
        <v>599</v>
      </c>
      <c r="BB11" s="7">
        <v>673</v>
      </c>
      <c r="BD11" t="s">
        <v>13</v>
      </c>
    </row>
    <row r="12" spans="2:56">
      <c r="B12" t="s">
        <v>16</v>
      </c>
      <c r="C12" s="7">
        <v>737</v>
      </c>
      <c r="D12" s="7">
        <v>730</v>
      </c>
      <c r="E12" s="7">
        <v>778</v>
      </c>
      <c r="F12" s="7">
        <v>658</v>
      </c>
      <c r="G12" s="7">
        <v>561</v>
      </c>
      <c r="H12" s="7">
        <v>740</v>
      </c>
      <c r="I12" s="7">
        <v>932</v>
      </c>
      <c r="K12" t="s">
        <v>16</v>
      </c>
      <c r="L12" s="2">
        <v>53</v>
      </c>
      <c r="M12" s="2">
        <v>122</v>
      </c>
      <c r="N12" s="2">
        <v>139</v>
      </c>
      <c r="O12" s="2">
        <v>126</v>
      </c>
      <c r="P12" s="2">
        <v>133</v>
      </c>
      <c r="Q12" s="2">
        <v>137</v>
      </c>
      <c r="R12" s="2">
        <v>241</v>
      </c>
      <c r="T12" t="s">
        <v>16</v>
      </c>
      <c r="U12" s="2">
        <v>11</v>
      </c>
      <c r="V12" s="2">
        <v>15</v>
      </c>
      <c r="W12" s="2">
        <v>23</v>
      </c>
      <c r="X12" s="2">
        <v>21</v>
      </c>
      <c r="Y12" s="2">
        <v>30</v>
      </c>
      <c r="Z12" s="2">
        <v>70</v>
      </c>
      <c r="AA12" s="2">
        <v>91</v>
      </c>
      <c r="AC12" t="s">
        <v>16</v>
      </c>
      <c r="AD12">
        <v>7</v>
      </c>
      <c r="AE12">
        <v>73</v>
      </c>
      <c r="AF12">
        <v>80</v>
      </c>
      <c r="AG12">
        <v>39</v>
      </c>
      <c r="AH12">
        <v>79</v>
      </c>
      <c r="AI12">
        <v>105</v>
      </c>
      <c r="AJ12">
        <v>194</v>
      </c>
      <c r="AL12" t="s">
        <v>16</v>
      </c>
      <c r="AM12">
        <v>3</v>
      </c>
      <c r="AN12">
        <v>21</v>
      </c>
      <c r="AO12">
        <v>17</v>
      </c>
      <c r="AP12">
        <v>16</v>
      </c>
      <c r="AQ12">
        <v>20</v>
      </c>
      <c r="AR12">
        <v>27</v>
      </c>
      <c r="AS12">
        <v>50</v>
      </c>
      <c r="AU12" s="1" t="s">
        <v>16</v>
      </c>
      <c r="AV12" s="1" t="s">
        <v>66</v>
      </c>
      <c r="AW12" s="7">
        <v>961</v>
      </c>
      <c r="AX12" s="7">
        <v>1037</v>
      </c>
      <c r="AY12" s="7">
        <v>853</v>
      </c>
      <c r="AZ12" s="7">
        <v>808</v>
      </c>
      <c r="BA12" s="7">
        <v>1031</v>
      </c>
      <c r="BB12" s="7">
        <v>1467</v>
      </c>
      <c r="BD12" t="s">
        <v>14</v>
      </c>
    </row>
    <row r="13" spans="2:56">
      <c r="B13" t="s">
        <v>17</v>
      </c>
      <c r="C13" s="7">
        <v>226</v>
      </c>
      <c r="D13" s="7">
        <v>155</v>
      </c>
      <c r="E13" s="7">
        <v>145</v>
      </c>
      <c r="F13" s="7">
        <v>222</v>
      </c>
      <c r="G13" s="7">
        <v>308</v>
      </c>
      <c r="H13" s="7">
        <v>320</v>
      </c>
      <c r="I13" s="7">
        <v>418</v>
      </c>
      <c r="K13" t="s">
        <v>17</v>
      </c>
      <c r="L13" s="2">
        <v>26</v>
      </c>
      <c r="M13" s="2">
        <v>18</v>
      </c>
      <c r="N13" s="2">
        <v>24</v>
      </c>
      <c r="O13" s="2">
        <v>35</v>
      </c>
      <c r="P13" s="2">
        <v>56</v>
      </c>
      <c r="Q13" s="2">
        <v>62</v>
      </c>
      <c r="R13" s="2">
        <v>73</v>
      </c>
      <c r="T13" t="s">
        <v>17</v>
      </c>
      <c r="U13" s="2">
        <v>1</v>
      </c>
      <c r="V13" s="2">
        <v>2</v>
      </c>
      <c r="W13" s="2">
        <v>7</v>
      </c>
      <c r="X13" s="2">
        <v>17</v>
      </c>
      <c r="Y13" s="2">
        <v>37</v>
      </c>
      <c r="Z13" s="2">
        <v>31</v>
      </c>
      <c r="AA13" s="2">
        <v>23</v>
      </c>
      <c r="AC13" t="s">
        <v>17</v>
      </c>
      <c r="AD13">
        <v>9</v>
      </c>
      <c r="AE13">
        <v>7</v>
      </c>
      <c r="AF13">
        <v>26</v>
      </c>
      <c r="AG13">
        <v>19</v>
      </c>
      <c r="AH13">
        <v>40</v>
      </c>
      <c r="AI13">
        <v>36</v>
      </c>
      <c r="AJ13">
        <v>43</v>
      </c>
      <c r="AL13" t="s">
        <v>17</v>
      </c>
      <c r="AM13">
        <v>2</v>
      </c>
      <c r="AN13">
        <v>1</v>
      </c>
      <c r="AO13">
        <v>3</v>
      </c>
      <c r="AP13">
        <v>8</v>
      </c>
      <c r="AQ13">
        <v>7</v>
      </c>
      <c r="AR13">
        <v>9</v>
      </c>
      <c r="AS13">
        <v>14</v>
      </c>
      <c r="AU13" s="1" t="s">
        <v>17</v>
      </c>
      <c r="AV13" s="1" t="s">
        <v>66</v>
      </c>
      <c r="AW13" s="7">
        <v>181</v>
      </c>
      <c r="AX13" s="7">
        <v>198</v>
      </c>
      <c r="AY13" s="7">
        <v>279</v>
      </c>
      <c r="AZ13" s="7">
        <v>434</v>
      </c>
      <c r="BA13" s="7">
        <v>443</v>
      </c>
      <c r="BB13" s="7">
        <v>564</v>
      </c>
      <c r="BD13" t="s">
        <v>15</v>
      </c>
    </row>
    <row r="14" spans="2:56">
      <c r="B14" t="s">
        <v>18</v>
      </c>
      <c r="C14" s="7">
        <v>227</v>
      </c>
      <c r="D14" s="7">
        <v>169</v>
      </c>
      <c r="E14" s="7">
        <v>181</v>
      </c>
      <c r="F14" s="7">
        <v>191</v>
      </c>
      <c r="G14" s="7">
        <v>262</v>
      </c>
      <c r="H14" s="7">
        <v>341</v>
      </c>
      <c r="I14" s="7">
        <v>474</v>
      </c>
      <c r="K14" t="s">
        <v>18</v>
      </c>
      <c r="L14" s="2">
        <v>31</v>
      </c>
      <c r="M14" s="2">
        <v>51</v>
      </c>
      <c r="N14" s="2">
        <v>22</v>
      </c>
      <c r="O14" s="2">
        <v>52</v>
      </c>
      <c r="P14" s="2">
        <v>92</v>
      </c>
      <c r="Q14" s="2">
        <v>91</v>
      </c>
      <c r="R14" s="2">
        <v>100</v>
      </c>
      <c r="T14" t="s">
        <v>18</v>
      </c>
      <c r="U14" s="2">
        <v>23</v>
      </c>
      <c r="V14" s="2">
        <v>22</v>
      </c>
      <c r="W14" s="2">
        <v>20</v>
      </c>
      <c r="X14" s="2">
        <v>25</v>
      </c>
      <c r="Y14" s="2">
        <v>49</v>
      </c>
      <c r="Z14" s="2">
        <v>45</v>
      </c>
      <c r="AA14" s="2">
        <v>78</v>
      </c>
      <c r="AC14" t="s">
        <v>18</v>
      </c>
      <c r="AD14">
        <v>13</v>
      </c>
      <c r="AE14">
        <v>24</v>
      </c>
      <c r="AF14">
        <v>3</v>
      </c>
      <c r="AG14">
        <v>21</v>
      </c>
      <c r="AH14">
        <v>55</v>
      </c>
      <c r="AI14">
        <v>61</v>
      </c>
      <c r="AJ14">
        <v>91</v>
      </c>
      <c r="AL14" t="s">
        <v>18</v>
      </c>
      <c r="AM14">
        <v>4</v>
      </c>
      <c r="AN14">
        <v>8</v>
      </c>
      <c r="AO14">
        <v>0</v>
      </c>
      <c r="AP14">
        <v>16</v>
      </c>
      <c r="AQ14">
        <v>26</v>
      </c>
      <c r="AR14">
        <v>6</v>
      </c>
      <c r="AS14">
        <v>21</v>
      </c>
      <c r="AU14" s="1" t="s">
        <v>18</v>
      </c>
      <c r="AV14" s="1" t="s">
        <v>66</v>
      </c>
      <c r="AW14" s="7">
        <v>249</v>
      </c>
      <c r="AX14" s="7">
        <v>214</v>
      </c>
      <c r="AY14" s="7">
        <v>275</v>
      </c>
      <c r="AZ14" s="7">
        <v>330</v>
      </c>
      <c r="BA14" s="7">
        <v>509</v>
      </c>
      <c r="BB14" s="7">
        <v>711</v>
      </c>
      <c r="BD14" t="s">
        <v>16</v>
      </c>
    </row>
    <row r="15" spans="2:56">
      <c r="B15" t="s">
        <v>19</v>
      </c>
      <c r="C15" s="7">
        <v>80</v>
      </c>
      <c r="D15" s="7">
        <v>73</v>
      </c>
      <c r="E15" s="7">
        <v>65</v>
      </c>
      <c r="F15" s="7">
        <v>72</v>
      </c>
      <c r="G15" s="7">
        <v>88</v>
      </c>
      <c r="H15" s="7">
        <v>107</v>
      </c>
      <c r="I15" s="7">
        <v>171</v>
      </c>
      <c r="K15" t="s">
        <v>19</v>
      </c>
      <c r="L15" s="2">
        <v>22</v>
      </c>
      <c r="M15" s="2">
        <v>9</v>
      </c>
      <c r="N15" s="2">
        <v>11</v>
      </c>
      <c r="O15" s="2">
        <v>13</v>
      </c>
      <c r="P15" s="2">
        <v>16</v>
      </c>
      <c r="Q15" s="2">
        <v>35</v>
      </c>
      <c r="R15" s="2">
        <v>33</v>
      </c>
      <c r="T15" t="s">
        <v>19</v>
      </c>
      <c r="U15" s="2">
        <v>4</v>
      </c>
      <c r="V15" s="2">
        <v>1</v>
      </c>
      <c r="W15" s="2">
        <v>0</v>
      </c>
      <c r="X15" s="2">
        <v>1</v>
      </c>
      <c r="Y15" s="2">
        <v>6</v>
      </c>
      <c r="Z15" s="2">
        <v>10</v>
      </c>
      <c r="AA15" s="2">
        <v>9</v>
      </c>
      <c r="AC15" t="s">
        <v>19</v>
      </c>
      <c r="AD15">
        <v>8</v>
      </c>
      <c r="AE15">
        <v>8</v>
      </c>
      <c r="AF15">
        <v>6</v>
      </c>
      <c r="AG15">
        <v>14</v>
      </c>
      <c r="AH15">
        <v>11</v>
      </c>
      <c r="AI15">
        <v>20</v>
      </c>
      <c r="AJ15">
        <v>16</v>
      </c>
      <c r="AL15" t="s">
        <v>19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3</v>
      </c>
      <c r="AS15">
        <v>7</v>
      </c>
      <c r="AU15" s="1" t="s">
        <v>19</v>
      </c>
      <c r="AV15" s="1" t="s">
        <v>66</v>
      </c>
      <c r="AW15" s="7">
        <v>91</v>
      </c>
      <c r="AX15" s="7">
        <v>84</v>
      </c>
      <c r="AY15" s="7">
        <v>99</v>
      </c>
      <c r="AZ15" s="7">
        <v>114</v>
      </c>
      <c r="BA15" s="7">
        <v>168</v>
      </c>
      <c r="BB15" s="7">
        <v>223</v>
      </c>
      <c r="BD15" t="s">
        <v>17</v>
      </c>
    </row>
    <row r="16" spans="2:56">
      <c r="B16" t="s">
        <v>20</v>
      </c>
      <c r="C16" s="7">
        <v>739</v>
      </c>
      <c r="D16" s="7">
        <v>840</v>
      </c>
      <c r="E16" s="7">
        <v>842</v>
      </c>
      <c r="F16" s="7">
        <v>940</v>
      </c>
      <c r="G16" s="7">
        <v>872</v>
      </c>
      <c r="H16" s="7">
        <v>1440</v>
      </c>
      <c r="I16" s="7">
        <v>1537</v>
      </c>
      <c r="K16" t="s">
        <v>20</v>
      </c>
      <c r="L16" s="2">
        <v>85</v>
      </c>
      <c r="M16" s="2">
        <v>119</v>
      </c>
      <c r="N16" s="2">
        <v>117</v>
      </c>
      <c r="O16" s="2">
        <v>97</v>
      </c>
      <c r="P16" s="2">
        <v>121</v>
      </c>
      <c r="Q16" s="2">
        <v>186</v>
      </c>
      <c r="R16" s="2">
        <v>240</v>
      </c>
      <c r="T16" t="s">
        <v>20</v>
      </c>
      <c r="U16" s="2">
        <v>16</v>
      </c>
      <c r="V16" s="2">
        <v>17</v>
      </c>
      <c r="W16" s="2">
        <v>19</v>
      </c>
      <c r="X16" s="2">
        <v>40</v>
      </c>
      <c r="Y16" s="2">
        <v>39</v>
      </c>
      <c r="Z16" s="2">
        <v>126</v>
      </c>
      <c r="AA16" s="2">
        <v>140</v>
      </c>
      <c r="AC16" t="s">
        <v>20</v>
      </c>
      <c r="AD16">
        <v>36</v>
      </c>
      <c r="AE16">
        <v>64</v>
      </c>
      <c r="AF16">
        <v>64</v>
      </c>
      <c r="AG16">
        <v>77</v>
      </c>
      <c r="AH16">
        <v>119</v>
      </c>
      <c r="AI16">
        <v>187</v>
      </c>
      <c r="AJ16">
        <v>243</v>
      </c>
      <c r="AL16" t="s">
        <v>20</v>
      </c>
      <c r="AM16">
        <v>23</v>
      </c>
      <c r="AN16">
        <v>29</v>
      </c>
      <c r="AO16">
        <v>27</v>
      </c>
      <c r="AP16">
        <v>23</v>
      </c>
      <c r="AQ16">
        <v>13</v>
      </c>
      <c r="AR16">
        <v>34</v>
      </c>
      <c r="AS16">
        <v>77</v>
      </c>
      <c r="AU16" s="1" t="s">
        <v>20</v>
      </c>
      <c r="AV16" s="1" t="s">
        <v>66</v>
      </c>
      <c r="AW16" s="7">
        <v>1068</v>
      </c>
      <c r="AX16" s="7">
        <v>1052</v>
      </c>
      <c r="AY16" s="7">
        <v>1173</v>
      </c>
      <c r="AZ16" s="7">
        <v>1163</v>
      </c>
      <c r="BA16" s="7">
        <v>1928</v>
      </c>
      <c r="BB16" s="7">
        <v>2197</v>
      </c>
      <c r="BD16" t="s">
        <v>18</v>
      </c>
    </row>
    <row r="17" spans="2:56">
      <c r="B17" t="s">
        <v>21</v>
      </c>
      <c r="C17" s="7">
        <v>212</v>
      </c>
      <c r="D17" s="7">
        <v>182</v>
      </c>
      <c r="E17" s="7">
        <v>155</v>
      </c>
      <c r="F17" s="7">
        <v>173</v>
      </c>
      <c r="G17" s="7">
        <v>226</v>
      </c>
      <c r="H17" s="7">
        <v>263</v>
      </c>
      <c r="I17" s="7">
        <v>326</v>
      </c>
      <c r="K17" t="s">
        <v>21</v>
      </c>
      <c r="L17" s="2">
        <v>28</v>
      </c>
      <c r="M17" s="2">
        <v>14</v>
      </c>
      <c r="N17" s="2">
        <v>16</v>
      </c>
      <c r="O17" s="2">
        <v>24</v>
      </c>
      <c r="P17" s="2">
        <v>26</v>
      </c>
      <c r="Q17" s="2">
        <v>35</v>
      </c>
      <c r="R17" s="2">
        <v>74</v>
      </c>
      <c r="T17" t="s">
        <v>21</v>
      </c>
      <c r="U17" s="2">
        <v>13</v>
      </c>
      <c r="V17" s="2">
        <v>4</v>
      </c>
      <c r="W17" s="2">
        <v>7</v>
      </c>
      <c r="X17" s="2">
        <v>6</v>
      </c>
      <c r="Y17" s="2">
        <v>18</v>
      </c>
      <c r="Z17" s="2">
        <v>21</v>
      </c>
      <c r="AA17" s="2">
        <v>34</v>
      </c>
      <c r="AC17" t="s">
        <v>21</v>
      </c>
      <c r="AD17">
        <v>5</v>
      </c>
      <c r="AE17">
        <v>4</v>
      </c>
      <c r="AF17">
        <v>6</v>
      </c>
      <c r="AG17">
        <v>12</v>
      </c>
      <c r="AH17">
        <v>10</v>
      </c>
      <c r="AI17">
        <v>26</v>
      </c>
      <c r="AJ17">
        <v>65</v>
      </c>
      <c r="AL17" t="s">
        <v>21</v>
      </c>
      <c r="AM17">
        <v>3</v>
      </c>
      <c r="AN17">
        <v>2</v>
      </c>
      <c r="AO17">
        <v>4</v>
      </c>
      <c r="AP17">
        <v>6</v>
      </c>
      <c r="AQ17">
        <v>13</v>
      </c>
      <c r="AR17">
        <v>4</v>
      </c>
      <c r="AS17">
        <v>12</v>
      </c>
      <c r="AU17" s="1" t="s">
        <v>21</v>
      </c>
      <c r="AV17" s="1" t="s">
        <v>66</v>
      </c>
      <c r="AW17" s="7">
        <v>201</v>
      </c>
      <c r="AX17" s="7">
        <v>180</v>
      </c>
      <c r="AY17" s="7">
        <v>217</v>
      </c>
      <c r="AZ17" s="7">
        <v>281</v>
      </c>
      <c r="BA17" s="7">
        <v>343</v>
      </c>
      <c r="BB17" s="7">
        <v>498</v>
      </c>
      <c r="BD17" t="s">
        <v>19</v>
      </c>
    </row>
    <row r="18" spans="2:56">
      <c r="B18" t="s">
        <v>22</v>
      </c>
      <c r="C18" s="7">
        <v>2975</v>
      </c>
      <c r="D18" s="7">
        <v>2729</v>
      </c>
      <c r="E18" s="7">
        <v>2701</v>
      </c>
      <c r="F18" s="7">
        <v>3196</v>
      </c>
      <c r="G18" s="7">
        <v>3979</v>
      </c>
      <c r="H18" s="7">
        <v>4391</v>
      </c>
      <c r="I18" s="7">
        <v>6435</v>
      </c>
      <c r="K18" t="s">
        <v>22</v>
      </c>
      <c r="L18" s="2">
        <v>301</v>
      </c>
      <c r="M18" s="2">
        <v>281</v>
      </c>
      <c r="N18" s="2">
        <v>310</v>
      </c>
      <c r="O18" s="2">
        <v>423</v>
      </c>
      <c r="P18" s="2">
        <v>494</v>
      </c>
      <c r="Q18" s="2">
        <v>588</v>
      </c>
      <c r="R18" s="2">
        <v>922</v>
      </c>
      <c r="T18" t="s">
        <v>22</v>
      </c>
      <c r="U18" s="2">
        <v>180</v>
      </c>
      <c r="V18" s="2">
        <v>151</v>
      </c>
      <c r="W18" s="2">
        <v>197</v>
      </c>
      <c r="X18" s="2">
        <v>287</v>
      </c>
      <c r="Y18" s="2">
        <v>438</v>
      </c>
      <c r="Z18" s="2">
        <v>765</v>
      </c>
      <c r="AA18" s="2">
        <v>1236</v>
      </c>
      <c r="AC18" t="s">
        <v>22</v>
      </c>
      <c r="AD18">
        <v>72</v>
      </c>
      <c r="AE18">
        <v>67</v>
      </c>
      <c r="AF18">
        <v>67</v>
      </c>
      <c r="AG18">
        <v>161</v>
      </c>
      <c r="AH18">
        <v>236</v>
      </c>
      <c r="AI18">
        <v>304</v>
      </c>
      <c r="AJ18">
        <v>434</v>
      </c>
      <c r="AL18" t="s">
        <v>22</v>
      </c>
      <c r="AM18">
        <v>17</v>
      </c>
      <c r="AN18">
        <v>12</v>
      </c>
      <c r="AO18">
        <v>21</v>
      </c>
      <c r="AP18">
        <v>35</v>
      </c>
      <c r="AQ18">
        <v>38</v>
      </c>
      <c r="AR18">
        <v>53</v>
      </c>
      <c r="AS18">
        <v>88</v>
      </c>
      <c r="AU18" s="1" t="s">
        <v>22</v>
      </c>
      <c r="AV18" s="1" t="s">
        <v>66</v>
      </c>
      <c r="AW18" s="7">
        <v>3125</v>
      </c>
      <c r="AX18" s="7">
        <v>3171</v>
      </c>
      <c r="AY18" s="7">
        <v>3898</v>
      </c>
      <c r="AZ18" s="7">
        <v>4842</v>
      </c>
      <c r="BA18" s="7">
        <v>5496</v>
      </c>
      <c r="BB18" s="7">
        <v>7861</v>
      </c>
      <c r="BD18" t="s">
        <v>20</v>
      </c>
    </row>
    <row r="19" spans="2:56">
      <c r="B19" t="s">
        <v>23</v>
      </c>
      <c r="C19" s="7">
        <v>183</v>
      </c>
      <c r="D19" s="7">
        <v>189</v>
      </c>
      <c r="E19" s="7">
        <v>187</v>
      </c>
      <c r="F19" s="7">
        <v>210</v>
      </c>
      <c r="G19" s="7">
        <v>139</v>
      </c>
      <c r="H19" s="7">
        <v>282</v>
      </c>
      <c r="I19" s="7">
        <v>397</v>
      </c>
      <c r="K19" t="s">
        <v>23</v>
      </c>
      <c r="L19" s="2">
        <v>41</v>
      </c>
      <c r="M19" s="2">
        <v>33</v>
      </c>
      <c r="N19" s="2">
        <v>36</v>
      </c>
      <c r="O19" s="2">
        <v>32</v>
      </c>
      <c r="P19" s="2">
        <v>53</v>
      </c>
      <c r="Q19" s="2">
        <v>63</v>
      </c>
      <c r="R19" s="2">
        <v>151</v>
      </c>
      <c r="T19" t="s">
        <v>23</v>
      </c>
      <c r="U19" s="2">
        <v>7</v>
      </c>
      <c r="V19" s="2">
        <v>4</v>
      </c>
      <c r="W19" s="2">
        <v>10</v>
      </c>
      <c r="X19" s="2">
        <v>5</v>
      </c>
      <c r="Y19" s="2">
        <v>15</v>
      </c>
      <c r="Z19" s="2">
        <v>7</v>
      </c>
      <c r="AA19" s="2">
        <v>19</v>
      </c>
      <c r="AC19" t="s">
        <v>23</v>
      </c>
      <c r="AD19">
        <v>7</v>
      </c>
      <c r="AE19">
        <v>11</v>
      </c>
      <c r="AF19">
        <v>11</v>
      </c>
      <c r="AG19">
        <v>23</v>
      </c>
      <c r="AH19">
        <v>15</v>
      </c>
      <c r="AI19">
        <v>46</v>
      </c>
      <c r="AJ19">
        <v>88</v>
      </c>
      <c r="AL19" t="s">
        <v>23</v>
      </c>
      <c r="AM19">
        <v>3</v>
      </c>
      <c r="AN19">
        <v>3</v>
      </c>
      <c r="AO19">
        <v>5</v>
      </c>
      <c r="AP19">
        <v>4</v>
      </c>
      <c r="AQ19">
        <v>2</v>
      </c>
      <c r="AR19">
        <v>10</v>
      </c>
      <c r="AS19">
        <v>11</v>
      </c>
      <c r="AU19" s="1" t="s">
        <v>23</v>
      </c>
      <c r="AV19" s="1" t="s">
        <v>66</v>
      </c>
      <c r="AW19" s="7">
        <v>237</v>
      </c>
      <c r="AX19" s="7">
        <v>244</v>
      </c>
      <c r="AY19" s="7">
        <v>267</v>
      </c>
      <c r="AZ19" s="7">
        <v>213</v>
      </c>
      <c r="BA19" s="7">
        <v>408</v>
      </c>
      <c r="BB19" s="7">
        <v>666</v>
      </c>
      <c r="BD19" t="s">
        <v>21</v>
      </c>
    </row>
    <row r="20" spans="2:56">
      <c r="B20" t="s">
        <v>24</v>
      </c>
      <c r="C20" s="7">
        <v>946</v>
      </c>
      <c r="D20" s="7">
        <v>844</v>
      </c>
      <c r="E20" s="7">
        <v>835</v>
      </c>
      <c r="F20" s="7">
        <v>1137</v>
      </c>
      <c r="G20" s="7">
        <v>1244</v>
      </c>
      <c r="H20" s="7">
        <v>1646</v>
      </c>
      <c r="I20" s="7">
        <v>1841</v>
      </c>
      <c r="K20" t="s">
        <v>24</v>
      </c>
      <c r="L20" s="2">
        <v>198</v>
      </c>
      <c r="M20" s="2">
        <v>186</v>
      </c>
      <c r="N20" s="2">
        <v>143</v>
      </c>
      <c r="O20" s="2">
        <v>224</v>
      </c>
      <c r="P20" s="2">
        <v>275</v>
      </c>
      <c r="Q20" s="2">
        <v>305</v>
      </c>
      <c r="R20" s="2">
        <v>424</v>
      </c>
      <c r="T20" t="s">
        <v>24</v>
      </c>
      <c r="U20" s="2">
        <v>19</v>
      </c>
      <c r="V20" s="2">
        <v>50</v>
      </c>
      <c r="W20" s="2">
        <v>30</v>
      </c>
      <c r="X20" s="2">
        <v>99</v>
      </c>
      <c r="Y20" s="2">
        <v>142</v>
      </c>
      <c r="Z20" s="2">
        <v>162</v>
      </c>
      <c r="AA20" s="2">
        <v>167</v>
      </c>
      <c r="AC20" t="s">
        <v>24</v>
      </c>
      <c r="AD20">
        <v>40</v>
      </c>
      <c r="AE20">
        <v>52</v>
      </c>
      <c r="AF20">
        <v>43</v>
      </c>
      <c r="AG20">
        <v>98</v>
      </c>
      <c r="AH20">
        <v>159</v>
      </c>
      <c r="AI20">
        <v>155</v>
      </c>
      <c r="AJ20">
        <v>261</v>
      </c>
      <c r="AL20" t="s">
        <v>24</v>
      </c>
      <c r="AM20">
        <v>0</v>
      </c>
      <c r="AN20">
        <v>0</v>
      </c>
      <c r="AO20">
        <v>36</v>
      </c>
      <c r="AP20">
        <v>33</v>
      </c>
      <c r="AQ20">
        <v>57</v>
      </c>
      <c r="AR20">
        <v>65</v>
      </c>
      <c r="AS20">
        <v>80</v>
      </c>
      <c r="AU20" s="1" t="s">
        <v>24</v>
      </c>
      <c r="AV20" s="1" t="s">
        <v>66</v>
      </c>
      <c r="AW20" s="7">
        <v>1121</v>
      </c>
      <c r="AX20" s="7">
        <v>1064</v>
      </c>
      <c r="AY20" s="7">
        <v>1547</v>
      </c>
      <c r="AZ20" s="7">
        <v>1814</v>
      </c>
      <c r="BA20" s="7">
        <v>2231</v>
      </c>
      <c r="BB20" s="7">
        <v>2701</v>
      </c>
      <c r="BD20" t="s">
        <v>22</v>
      </c>
    </row>
    <row r="21" spans="2:56">
      <c r="B21" t="s">
        <v>25</v>
      </c>
      <c r="C21" s="7">
        <v>667</v>
      </c>
      <c r="D21" s="7">
        <v>637</v>
      </c>
      <c r="E21" s="7">
        <v>544</v>
      </c>
      <c r="F21" s="7">
        <v>723</v>
      </c>
      <c r="G21" s="7">
        <v>761</v>
      </c>
      <c r="H21" s="7">
        <v>1130</v>
      </c>
      <c r="I21" s="7">
        <v>1136</v>
      </c>
      <c r="K21" t="s">
        <v>25</v>
      </c>
      <c r="L21" s="2">
        <v>43</v>
      </c>
      <c r="M21" s="2">
        <v>51</v>
      </c>
      <c r="N21" s="2">
        <v>45</v>
      </c>
      <c r="O21" s="2">
        <v>38</v>
      </c>
      <c r="P21" s="2">
        <v>55</v>
      </c>
      <c r="Q21" s="2">
        <v>118</v>
      </c>
      <c r="R21" s="2">
        <v>121</v>
      </c>
      <c r="T21" t="s">
        <v>25</v>
      </c>
      <c r="U21" s="2">
        <v>21</v>
      </c>
      <c r="V21" s="2">
        <v>26</v>
      </c>
      <c r="W21" s="2">
        <v>11</v>
      </c>
      <c r="X21" s="2">
        <v>22</v>
      </c>
      <c r="Y21" s="2">
        <v>30</v>
      </c>
      <c r="Z21" s="2">
        <v>55</v>
      </c>
      <c r="AA21" s="2">
        <v>66</v>
      </c>
      <c r="AC21" t="s">
        <v>25</v>
      </c>
      <c r="AD21">
        <v>18</v>
      </c>
      <c r="AE21">
        <v>92</v>
      </c>
      <c r="AF21">
        <v>34</v>
      </c>
      <c r="AG21">
        <v>72</v>
      </c>
      <c r="AH21">
        <v>124</v>
      </c>
      <c r="AI21">
        <v>99</v>
      </c>
      <c r="AJ21">
        <v>181</v>
      </c>
      <c r="AL21" t="s">
        <v>25</v>
      </c>
      <c r="AM21">
        <v>6</v>
      </c>
      <c r="AN21">
        <v>8</v>
      </c>
      <c r="AO21">
        <v>3</v>
      </c>
      <c r="AP21">
        <v>4</v>
      </c>
      <c r="AQ21">
        <v>9</v>
      </c>
      <c r="AR21">
        <v>20</v>
      </c>
      <c r="AS21">
        <v>23</v>
      </c>
      <c r="AU21" s="1" t="s">
        <v>25</v>
      </c>
      <c r="AV21" s="1" t="s">
        <v>66</v>
      </c>
      <c r="AW21" s="7">
        <v>796</v>
      </c>
      <c r="AX21" s="7">
        <v>626</v>
      </c>
      <c r="AY21" s="7">
        <v>838</v>
      </c>
      <c r="AZ21" s="7">
        <v>948</v>
      </c>
      <c r="BA21" s="7">
        <v>1376</v>
      </c>
      <c r="BB21" s="7">
        <v>1468</v>
      </c>
      <c r="BD21" t="s">
        <v>23</v>
      </c>
    </row>
    <row r="22" spans="2:56">
      <c r="B22" t="s">
        <v>26</v>
      </c>
      <c r="C22" s="7">
        <v>415</v>
      </c>
      <c r="D22" s="7">
        <v>430</v>
      </c>
      <c r="E22" s="7">
        <v>453</v>
      </c>
      <c r="F22" s="7">
        <v>427</v>
      </c>
      <c r="G22" s="7">
        <v>403</v>
      </c>
      <c r="H22" s="7">
        <v>641</v>
      </c>
      <c r="I22" s="7">
        <v>702</v>
      </c>
      <c r="K22" t="s">
        <v>26</v>
      </c>
      <c r="L22" s="2">
        <v>56</v>
      </c>
      <c r="M22" s="2">
        <v>50</v>
      </c>
      <c r="N22" s="2">
        <v>47</v>
      </c>
      <c r="O22" s="2">
        <v>68</v>
      </c>
      <c r="P22" s="2">
        <v>51</v>
      </c>
      <c r="Q22" s="2">
        <v>106</v>
      </c>
      <c r="R22" s="2">
        <v>150</v>
      </c>
      <c r="T22" t="s">
        <v>26</v>
      </c>
      <c r="U22" s="2">
        <v>6</v>
      </c>
      <c r="V22" s="2">
        <v>3</v>
      </c>
      <c r="W22" s="2">
        <v>12</v>
      </c>
      <c r="X22" s="2">
        <v>19</v>
      </c>
      <c r="Y22" s="2">
        <v>22</v>
      </c>
      <c r="Z22" s="2">
        <v>30</v>
      </c>
      <c r="AA22" s="2">
        <v>53</v>
      </c>
      <c r="AC22" t="s">
        <v>26</v>
      </c>
      <c r="AD22">
        <v>14</v>
      </c>
      <c r="AE22">
        <v>35</v>
      </c>
      <c r="AF22">
        <v>33</v>
      </c>
      <c r="AG22">
        <v>38</v>
      </c>
      <c r="AH22">
        <v>54</v>
      </c>
      <c r="AI22">
        <v>70</v>
      </c>
      <c r="AJ22">
        <v>150</v>
      </c>
      <c r="AL22" t="s">
        <v>26</v>
      </c>
      <c r="AM22">
        <v>3</v>
      </c>
      <c r="AN22">
        <v>5</v>
      </c>
      <c r="AO22">
        <v>3</v>
      </c>
      <c r="AP22">
        <v>0</v>
      </c>
      <c r="AQ22">
        <v>1</v>
      </c>
      <c r="AR22">
        <v>25</v>
      </c>
      <c r="AS22">
        <v>37</v>
      </c>
      <c r="AU22" s="1" t="s">
        <v>26</v>
      </c>
      <c r="AV22" s="1" t="s">
        <v>66</v>
      </c>
      <c r="AW22" s="7">
        <v>523</v>
      </c>
      <c r="AX22" s="7">
        <v>548</v>
      </c>
      <c r="AY22" s="7">
        <v>521</v>
      </c>
      <c r="AZ22" s="7">
        <v>527</v>
      </c>
      <c r="BA22" s="7">
        <v>852</v>
      </c>
      <c r="BB22" s="7">
        <v>1060</v>
      </c>
      <c r="BD22" t="s">
        <v>24</v>
      </c>
    </row>
    <row r="23" spans="2:56">
      <c r="B23" t="s">
        <v>27</v>
      </c>
      <c r="C23" s="7">
        <v>747</v>
      </c>
      <c r="D23" s="7">
        <v>690</v>
      </c>
      <c r="E23" s="7">
        <v>885</v>
      </c>
      <c r="F23" s="7">
        <v>788</v>
      </c>
      <c r="G23" s="7">
        <v>955</v>
      </c>
      <c r="H23" s="7">
        <v>1466</v>
      </c>
      <c r="I23" s="7">
        <v>2467</v>
      </c>
      <c r="K23" t="s">
        <v>27</v>
      </c>
      <c r="L23" s="2">
        <v>59</v>
      </c>
      <c r="M23" s="2">
        <v>80</v>
      </c>
      <c r="N23" s="2">
        <v>79</v>
      </c>
      <c r="O23" s="2">
        <v>96</v>
      </c>
      <c r="P23" s="2">
        <v>125</v>
      </c>
      <c r="Q23" s="2">
        <v>253</v>
      </c>
      <c r="R23" s="2">
        <v>434</v>
      </c>
      <c r="T23" t="s">
        <v>27</v>
      </c>
      <c r="U23" s="2">
        <v>15</v>
      </c>
      <c r="V23" s="2">
        <v>12</v>
      </c>
      <c r="W23" s="2">
        <v>43</v>
      </c>
      <c r="X23" s="2">
        <v>31</v>
      </c>
      <c r="Y23" s="2">
        <v>54</v>
      </c>
      <c r="Z23" s="2">
        <v>70</v>
      </c>
      <c r="AA23" s="2">
        <v>138</v>
      </c>
      <c r="AC23" t="s">
        <v>27</v>
      </c>
      <c r="AD23">
        <v>34</v>
      </c>
      <c r="AE23">
        <v>32</v>
      </c>
      <c r="AF23">
        <v>58</v>
      </c>
      <c r="AG23">
        <v>49</v>
      </c>
      <c r="AH23">
        <v>69</v>
      </c>
      <c r="AI23">
        <v>159</v>
      </c>
      <c r="AJ23">
        <v>348</v>
      </c>
      <c r="AL23" t="s">
        <v>27</v>
      </c>
      <c r="AM23">
        <v>10</v>
      </c>
      <c r="AN23">
        <v>1</v>
      </c>
      <c r="AO23">
        <v>8</v>
      </c>
      <c r="AP23">
        <v>10</v>
      </c>
      <c r="AQ23">
        <v>11</v>
      </c>
      <c r="AR23">
        <v>35</v>
      </c>
      <c r="AS23">
        <v>57</v>
      </c>
      <c r="AU23" s="1" t="s">
        <v>27</v>
      </c>
      <c r="AV23" s="1" t="s">
        <v>66</v>
      </c>
      <c r="AW23" s="7">
        <v>810</v>
      </c>
      <c r="AX23" s="7">
        <v>1067</v>
      </c>
      <c r="AY23" s="7">
        <v>966</v>
      </c>
      <c r="AZ23" s="7">
        <v>1193</v>
      </c>
      <c r="BA23" s="7">
        <v>1927</v>
      </c>
      <c r="BB23" s="7">
        <v>3359</v>
      </c>
      <c r="BD23" t="s">
        <v>25</v>
      </c>
    </row>
    <row r="24" spans="2:56">
      <c r="B24" t="s">
        <v>28</v>
      </c>
      <c r="C24" s="7">
        <v>766</v>
      </c>
      <c r="D24" s="7">
        <v>625</v>
      </c>
      <c r="E24" s="7">
        <v>765</v>
      </c>
      <c r="F24" s="7">
        <v>645</v>
      </c>
      <c r="G24" s="7">
        <v>601</v>
      </c>
      <c r="H24" s="7">
        <v>817</v>
      </c>
      <c r="I24" s="7">
        <v>1561</v>
      </c>
      <c r="K24" t="s">
        <v>28</v>
      </c>
      <c r="L24" s="2">
        <v>92</v>
      </c>
      <c r="M24" s="2">
        <v>74</v>
      </c>
      <c r="N24" s="2">
        <v>124</v>
      </c>
      <c r="O24" s="2">
        <v>118</v>
      </c>
      <c r="P24" s="2">
        <v>116</v>
      </c>
      <c r="Q24" s="2">
        <v>132</v>
      </c>
      <c r="R24" s="2">
        <v>301</v>
      </c>
      <c r="T24" t="s">
        <v>28</v>
      </c>
      <c r="U24" s="2">
        <v>60</v>
      </c>
      <c r="V24" s="2">
        <v>47</v>
      </c>
      <c r="W24" s="2">
        <v>75</v>
      </c>
      <c r="X24" s="2">
        <v>64</v>
      </c>
      <c r="Y24" s="2">
        <v>67</v>
      </c>
      <c r="Z24" s="2">
        <v>68</v>
      </c>
      <c r="AA24" s="2">
        <v>150</v>
      </c>
      <c r="AC24" t="s">
        <v>28</v>
      </c>
      <c r="AD24">
        <v>40</v>
      </c>
      <c r="AE24">
        <v>65</v>
      </c>
      <c r="AF24">
        <v>118</v>
      </c>
      <c r="AG24">
        <v>93</v>
      </c>
      <c r="AH24">
        <v>76</v>
      </c>
      <c r="AI24">
        <v>96</v>
      </c>
      <c r="AJ24">
        <v>173</v>
      </c>
      <c r="AL24" t="s">
        <v>28</v>
      </c>
      <c r="AM24">
        <v>13</v>
      </c>
      <c r="AN24">
        <v>10</v>
      </c>
      <c r="AO24">
        <v>21</v>
      </c>
      <c r="AP24">
        <v>15</v>
      </c>
      <c r="AQ24">
        <v>23</v>
      </c>
      <c r="AR24">
        <v>27</v>
      </c>
      <c r="AS24">
        <v>66</v>
      </c>
      <c r="AU24" s="1" t="s">
        <v>28</v>
      </c>
      <c r="AV24" s="1" t="s">
        <v>66</v>
      </c>
      <c r="AW24" s="7">
        <v>777</v>
      </c>
      <c r="AX24" s="7">
        <v>1027</v>
      </c>
      <c r="AY24" s="7">
        <v>881</v>
      </c>
      <c r="AZ24" s="7">
        <v>826</v>
      </c>
      <c r="BA24" s="7">
        <v>1076</v>
      </c>
      <c r="BB24" s="7">
        <v>2105</v>
      </c>
      <c r="BD24" t="s">
        <v>26</v>
      </c>
    </row>
    <row r="25" spans="2:56">
      <c r="B25" t="s">
        <v>29</v>
      </c>
      <c r="C25" s="7">
        <v>880</v>
      </c>
      <c r="D25" s="7">
        <v>750</v>
      </c>
      <c r="E25" s="7">
        <v>741</v>
      </c>
      <c r="F25" s="7">
        <v>807</v>
      </c>
      <c r="G25" s="7">
        <v>614</v>
      </c>
      <c r="H25" s="7">
        <v>882</v>
      </c>
      <c r="I25" s="7">
        <v>1130</v>
      </c>
      <c r="K25" t="s">
        <v>29</v>
      </c>
      <c r="L25" s="2">
        <v>103</v>
      </c>
      <c r="M25" s="2">
        <v>76</v>
      </c>
      <c r="N25" s="2">
        <v>67</v>
      </c>
      <c r="O25" s="2">
        <v>85</v>
      </c>
      <c r="P25" s="2">
        <v>85</v>
      </c>
      <c r="Q25" s="2">
        <v>141</v>
      </c>
      <c r="R25" s="2">
        <v>142</v>
      </c>
      <c r="T25" t="s">
        <v>29</v>
      </c>
      <c r="U25" s="2">
        <v>77</v>
      </c>
      <c r="V25" s="2">
        <v>63</v>
      </c>
      <c r="W25" s="2">
        <v>63</v>
      </c>
      <c r="X25" s="2">
        <v>61</v>
      </c>
      <c r="Y25" s="2">
        <v>83</v>
      </c>
      <c r="Z25" s="2">
        <v>128</v>
      </c>
      <c r="AA25" s="2">
        <v>195</v>
      </c>
      <c r="AC25" t="s">
        <v>29</v>
      </c>
      <c r="AD25">
        <v>97</v>
      </c>
      <c r="AE25">
        <v>49</v>
      </c>
      <c r="AF25">
        <v>29</v>
      </c>
      <c r="AG25">
        <v>60</v>
      </c>
      <c r="AH25">
        <v>31</v>
      </c>
      <c r="AI25">
        <v>70</v>
      </c>
      <c r="AJ25">
        <v>66</v>
      </c>
      <c r="AL25" t="s">
        <v>29</v>
      </c>
      <c r="AM25">
        <v>5</v>
      </c>
      <c r="AN25">
        <v>11</v>
      </c>
      <c r="AO25">
        <v>8</v>
      </c>
      <c r="AP25">
        <v>9</v>
      </c>
      <c r="AQ25">
        <v>11</v>
      </c>
      <c r="AR25">
        <v>16</v>
      </c>
      <c r="AS25">
        <v>16</v>
      </c>
      <c r="AU25" s="1" t="s">
        <v>29</v>
      </c>
      <c r="AV25" s="1" t="s">
        <v>66</v>
      </c>
      <c r="AW25" s="7">
        <v>918</v>
      </c>
      <c r="AX25" s="7">
        <v>871</v>
      </c>
      <c r="AY25" s="7">
        <v>982</v>
      </c>
      <c r="AZ25" s="7">
        <v>772</v>
      </c>
      <c r="BA25" s="7">
        <v>1136</v>
      </c>
      <c r="BB25" s="7">
        <v>1437</v>
      </c>
      <c r="BD25" t="s">
        <v>27</v>
      </c>
    </row>
    <row r="26" spans="2:56">
      <c r="B26" t="s">
        <v>30</v>
      </c>
      <c r="C26" s="7">
        <v>205</v>
      </c>
      <c r="D26" s="7">
        <v>199</v>
      </c>
      <c r="E26" s="7">
        <v>209</v>
      </c>
      <c r="F26" s="7">
        <v>158</v>
      </c>
      <c r="G26" s="7">
        <v>211</v>
      </c>
      <c r="H26" s="7">
        <v>256</v>
      </c>
      <c r="I26" s="7">
        <v>266</v>
      </c>
      <c r="K26" t="s">
        <v>30</v>
      </c>
      <c r="L26" s="2">
        <v>23</v>
      </c>
      <c r="M26" s="2">
        <v>26</v>
      </c>
      <c r="N26" s="2">
        <v>26</v>
      </c>
      <c r="O26" s="2">
        <v>26</v>
      </c>
      <c r="P26" s="2">
        <v>37</v>
      </c>
      <c r="Q26" s="2">
        <v>33</v>
      </c>
      <c r="R26" s="2">
        <v>65</v>
      </c>
      <c r="T26" t="s">
        <v>30</v>
      </c>
      <c r="U26" s="2">
        <v>19</v>
      </c>
      <c r="V26" s="2">
        <v>11</v>
      </c>
      <c r="W26" s="2">
        <v>21</v>
      </c>
      <c r="X26" s="2">
        <v>18</v>
      </c>
      <c r="Y26" s="2">
        <v>25</v>
      </c>
      <c r="Z26" s="2">
        <v>33</v>
      </c>
      <c r="AA26" s="2">
        <v>51</v>
      </c>
      <c r="AC26" t="s">
        <v>30</v>
      </c>
      <c r="AD26">
        <v>12</v>
      </c>
      <c r="AE26">
        <v>14</v>
      </c>
      <c r="AF26">
        <v>10</v>
      </c>
      <c r="AG26">
        <v>23</v>
      </c>
      <c r="AH26">
        <v>36</v>
      </c>
      <c r="AI26">
        <v>57</v>
      </c>
      <c r="AJ26">
        <v>62</v>
      </c>
      <c r="AL26" t="s">
        <v>30</v>
      </c>
      <c r="AM26">
        <v>5</v>
      </c>
      <c r="AN26">
        <v>6</v>
      </c>
      <c r="AO26">
        <v>6</v>
      </c>
      <c r="AP26">
        <v>2</v>
      </c>
      <c r="AQ26">
        <v>19</v>
      </c>
      <c r="AR26">
        <v>36</v>
      </c>
      <c r="AS26">
        <v>19</v>
      </c>
      <c r="AU26" s="1" t="s">
        <v>30</v>
      </c>
      <c r="AV26" s="1" t="s">
        <v>66</v>
      </c>
      <c r="AW26" s="7">
        <v>249</v>
      </c>
      <c r="AX26" s="7">
        <v>256</v>
      </c>
      <c r="AY26" s="7">
        <v>217</v>
      </c>
      <c r="AZ26" s="7">
        <v>299</v>
      </c>
      <c r="BA26" s="7">
        <v>376</v>
      </c>
      <c r="BB26" s="7">
        <v>416</v>
      </c>
      <c r="BD26" t="s">
        <v>28</v>
      </c>
    </row>
    <row r="27" spans="2:56">
      <c r="B27" t="s">
        <v>31</v>
      </c>
      <c r="C27" s="7">
        <v>51</v>
      </c>
      <c r="D27" s="7">
        <v>70</v>
      </c>
      <c r="E27" s="7">
        <v>60</v>
      </c>
      <c r="F27" s="7">
        <v>54</v>
      </c>
      <c r="G27" s="7">
        <v>87</v>
      </c>
      <c r="H27" s="7">
        <v>93</v>
      </c>
      <c r="I27" s="7">
        <v>66</v>
      </c>
      <c r="K27" t="s">
        <v>31</v>
      </c>
      <c r="L27" s="2">
        <v>5</v>
      </c>
      <c r="M27" s="2">
        <v>10</v>
      </c>
      <c r="N27" s="2">
        <v>11</v>
      </c>
      <c r="O27" s="2">
        <v>6</v>
      </c>
      <c r="P27" s="2">
        <v>21</v>
      </c>
      <c r="Q27" s="2">
        <v>8</v>
      </c>
      <c r="R27" s="2">
        <v>5</v>
      </c>
      <c r="T27" t="s">
        <v>31</v>
      </c>
      <c r="U27" s="2">
        <v>3</v>
      </c>
      <c r="V27" s="2">
        <v>3</v>
      </c>
      <c r="W27" s="2">
        <v>3</v>
      </c>
      <c r="X27" s="2">
        <v>9</v>
      </c>
      <c r="Y27" s="2">
        <v>17</v>
      </c>
      <c r="Z27" s="2">
        <v>0</v>
      </c>
      <c r="AA27" s="2">
        <v>15</v>
      </c>
      <c r="AC27" t="s">
        <v>31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L27" t="s">
        <v>31</v>
      </c>
      <c r="AM27">
        <v>1</v>
      </c>
      <c r="AN27">
        <v>0</v>
      </c>
      <c r="AO27">
        <v>2</v>
      </c>
      <c r="AP27">
        <v>0</v>
      </c>
      <c r="AQ27">
        <v>1</v>
      </c>
      <c r="AR27">
        <v>1</v>
      </c>
      <c r="AS27">
        <v>0</v>
      </c>
      <c r="AU27" s="1" t="s">
        <v>31</v>
      </c>
      <c r="AV27" s="1" t="s">
        <v>66</v>
      </c>
      <c r="AW27" s="7">
        <v>78</v>
      </c>
      <c r="AX27" s="7">
        <v>73</v>
      </c>
      <c r="AY27" s="7">
        <v>65</v>
      </c>
      <c r="AZ27" s="7">
        <v>119</v>
      </c>
      <c r="BA27" s="7">
        <v>101</v>
      </c>
      <c r="BB27" s="7">
        <v>79</v>
      </c>
      <c r="BD27" t="s">
        <v>29</v>
      </c>
    </row>
    <row r="28" spans="2:56">
      <c r="B28" t="s">
        <v>32</v>
      </c>
      <c r="C28" s="7">
        <v>1107</v>
      </c>
      <c r="D28" s="7">
        <v>1047</v>
      </c>
      <c r="E28" s="7">
        <v>1358</v>
      </c>
      <c r="F28" s="7">
        <v>1653</v>
      </c>
      <c r="G28" s="7">
        <v>1700</v>
      </c>
      <c r="H28" s="7">
        <v>2161</v>
      </c>
      <c r="I28" s="7">
        <v>1909</v>
      </c>
      <c r="K28" t="s">
        <v>32</v>
      </c>
      <c r="L28" s="2">
        <v>138</v>
      </c>
      <c r="M28" s="2">
        <v>141</v>
      </c>
      <c r="N28" s="2">
        <v>193</v>
      </c>
      <c r="O28" s="2">
        <v>65</v>
      </c>
      <c r="P28" s="2">
        <v>309</v>
      </c>
      <c r="Q28" s="2">
        <v>377</v>
      </c>
      <c r="R28" s="2">
        <v>486</v>
      </c>
      <c r="T28" t="s">
        <v>32</v>
      </c>
      <c r="U28" s="2">
        <v>30</v>
      </c>
      <c r="V28" s="2">
        <v>26</v>
      </c>
      <c r="W28" s="2">
        <v>41</v>
      </c>
      <c r="X28" s="2">
        <v>119</v>
      </c>
      <c r="Y28" s="2">
        <v>69</v>
      </c>
      <c r="Z28" s="2">
        <v>107</v>
      </c>
      <c r="AA28" s="2">
        <v>194</v>
      </c>
      <c r="AC28" t="s">
        <v>32</v>
      </c>
      <c r="AD28">
        <v>134</v>
      </c>
      <c r="AE28">
        <v>110</v>
      </c>
      <c r="AF28">
        <v>99</v>
      </c>
      <c r="AG28">
        <v>186</v>
      </c>
      <c r="AH28">
        <v>195</v>
      </c>
      <c r="AI28">
        <v>282</v>
      </c>
      <c r="AJ28">
        <v>223</v>
      </c>
      <c r="AL28" t="s">
        <v>32</v>
      </c>
      <c r="AM28">
        <v>6</v>
      </c>
      <c r="AN28">
        <v>8</v>
      </c>
      <c r="AO28">
        <v>25</v>
      </c>
      <c r="AP28">
        <v>22</v>
      </c>
      <c r="AQ28">
        <v>44</v>
      </c>
      <c r="AR28">
        <v>47</v>
      </c>
      <c r="AS28">
        <v>15</v>
      </c>
      <c r="AU28" s="1" t="s">
        <v>32</v>
      </c>
      <c r="AV28" s="1" t="s">
        <v>66</v>
      </c>
      <c r="AW28" s="7">
        <v>1318</v>
      </c>
      <c r="AX28" s="7">
        <v>1679</v>
      </c>
      <c r="AY28" s="7">
        <v>1914</v>
      </c>
      <c r="AZ28" s="7">
        <v>2245</v>
      </c>
      <c r="BA28" s="7">
        <v>2871</v>
      </c>
      <c r="BB28" s="7">
        <v>2656</v>
      </c>
      <c r="BD28" t="s">
        <v>30</v>
      </c>
    </row>
    <row r="29" spans="2:56">
      <c r="B29" t="s">
        <v>33</v>
      </c>
      <c r="C29" s="7">
        <v>7983</v>
      </c>
      <c r="D29" s="7">
        <v>9383</v>
      </c>
      <c r="E29" s="7">
        <v>9749</v>
      </c>
      <c r="F29" s="7">
        <v>11540</v>
      </c>
      <c r="G29" s="7">
        <v>13298</v>
      </c>
      <c r="H29" s="7">
        <v>15923</v>
      </c>
      <c r="I29" s="7">
        <v>15471</v>
      </c>
      <c r="K29" t="s">
        <v>33</v>
      </c>
      <c r="L29" s="2">
        <v>1234</v>
      </c>
      <c r="M29" s="2">
        <v>1132</v>
      </c>
      <c r="N29" s="2">
        <v>1213</v>
      </c>
      <c r="O29" s="2">
        <v>1549</v>
      </c>
      <c r="P29" s="2">
        <v>1844</v>
      </c>
      <c r="Q29" s="2">
        <v>2046</v>
      </c>
      <c r="R29" s="2">
        <v>2101</v>
      </c>
      <c r="T29" t="s">
        <v>33</v>
      </c>
      <c r="U29" s="2">
        <v>607</v>
      </c>
      <c r="V29" s="2">
        <v>631</v>
      </c>
      <c r="W29" s="2">
        <v>915</v>
      </c>
      <c r="X29" s="2">
        <v>1371</v>
      </c>
      <c r="Y29" s="2">
        <v>1763</v>
      </c>
      <c r="Z29" s="2">
        <v>2116</v>
      </c>
      <c r="AA29" s="2">
        <v>2506</v>
      </c>
      <c r="AC29" t="s">
        <v>33</v>
      </c>
      <c r="AD29">
        <v>120</v>
      </c>
      <c r="AE29">
        <v>108</v>
      </c>
      <c r="AF29">
        <v>124</v>
      </c>
      <c r="AG29">
        <v>178</v>
      </c>
      <c r="AH29">
        <v>357</v>
      </c>
      <c r="AI29">
        <v>666</v>
      </c>
      <c r="AJ29">
        <v>462</v>
      </c>
      <c r="AL29" t="s">
        <v>33</v>
      </c>
      <c r="AM29">
        <v>74</v>
      </c>
      <c r="AN29">
        <v>50</v>
      </c>
      <c r="AO29">
        <v>79</v>
      </c>
      <c r="AP29">
        <v>107</v>
      </c>
      <c r="AQ29">
        <v>152</v>
      </c>
      <c r="AR29">
        <v>202</v>
      </c>
      <c r="AS29">
        <v>180</v>
      </c>
      <c r="AU29" s="1" t="s">
        <v>33</v>
      </c>
      <c r="AV29" s="1" t="s">
        <v>66</v>
      </c>
      <c r="AW29" s="7">
        <v>10371</v>
      </c>
      <c r="AX29" s="7">
        <v>10748</v>
      </c>
      <c r="AY29" s="7">
        <v>13889</v>
      </c>
      <c r="AZ29" s="7">
        <v>16447</v>
      </c>
      <c r="BA29" s="7">
        <v>19743</v>
      </c>
      <c r="BB29" s="7">
        <v>19424</v>
      </c>
      <c r="BD29" t="s">
        <v>31</v>
      </c>
    </row>
    <row r="30" spans="2:56">
      <c r="B30" t="s">
        <v>34</v>
      </c>
      <c r="C30" s="7">
        <v>347</v>
      </c>
      <c r="D30" s="7">
        <v>266</v>
      </c>
      <c r="E30" s="7">
        <v>260</v>
      </c>
      <c r="F30" s="7">
        <v>378</v>
      </c>
      <c r="G30" s="7">
        <v>417</v>
      </c>
      <c r="H30" s="7">
        <v>517</v>
      </c>
      <c r="I30" s="7">
        <v>558</v>
      </c>
      <c r="K30" t="s">
        <v>34</v>
      </c>
      <c r="L30" s="2">
        <v>62</v>
      </c>
      <c r="M30" s="2">
        <v>50</v>
      </c>
      <c r="N30" s="2">
        <v>60</v>
      </c>
      <c r="O30" s="2">
        <v>98</v>
      </c>
      <c r="P30" s="2">
        <v>100</v>
      </c>
      <c r="Q30" s="2">
        <v>135</v>
      </c>
      <c r="R30" s="2">
        <v>180</v>
      </c>
      <c r="T30" t="s">
        <v>34</v>
      </c>
      <c r="U30" s="2">
        <v>18</v>
      </c>
      <c r="V30" s="2">
        <v>8</v>
      </c>
      <c r="W30" s="2">
        <v>15</v>
      </c>
      <c r="X30" s="2">
        <v>35</v>
      </c>
      <c r="Y30" s="2">
        <v>27</v>
      </c>
      <c r="Z30" s="2">
        <v>47</v>
      </c>
      <c r="AA30" s="2">
        <v>92</v>
      </c>
      <c r="AC30" t="s">
        <v>34</v>
      </c>
      <c r="AD30">
        <v>120</v>
      </c>
      <c r="AE30">
        <v>77</v>
      </c>
      <c r="AF30">
        <v>72</v>
      </c>
      <c r="AG30">
        <v>69</v>
      </c>
      <c r="AH30">
        <v>86</v>
      </c>
      <c r="AI30">
        <v>349</v>
      </c>
      <c r="AJ30">
        <v>409</v>
      </c>
      <c r="AL30" t="s">
        <v>34</v>
      </c>
      <c r="AM30">
        <v>4</v>
      </c>
      <c r="AN30">
        <v>10</v>
      </c>
      <c r="AO30">
        <v>7</v>
      </c>
      <c r="AP30">
        <v>15</v>
      </c>
      <c r="AQ30">
        <v>15</v>
      </c>
      <c r="AR30">
        <v>24</v>
      </c>
      <c r="AS30">
        <v>39</v>
      </c>
      <c r="AU30" s="1" t="s">
        <v>34</v>
      </c>
      <c r="AV30" s="1" t="s">
        <v>66</v>
      </c>
      <c r="AW30" s="7">
        <v>411</v>
      </c>
      <c r="AX30" s="7">
        <v>395</v>
      </c>
      <c r="AY30" s="7">
        <v>570</v>
      </c>
      <c r="AZ30" s="7">
        <v>630</v>
      </c>
      <c r="BA30" s="7">
        <v>1081</v>
      </c>
      <c r="BB30" s="7">
        <v>1204</v>
      </c>
      <c r="BD30" t="s">
        <v>32</v>
      </c>
    </row>
    <row r="31" spans="2:56">
      <c r="B31" t="s">
        <v>35</v>
      </c>
      <c r="C31" s="7">
        <v>359</v>
      </c>
      <c r="D31" s="7">
        <v>325</v>
      </c>
      <c r="E31" s="7">
        <v>282</v>
      </c>
      <c r="F31" s="7">
        <v>293</v>
      </c>
      <c r="G31" s="7">
        <v>275</v>
      </c>
      <c r="H31" s="7">
        <v>336</v>
      </c>
      <c r="I31" s="7">
        <v>467</v>
      </c>
      <c r="K31" t="s">
        <v>35</v>
      </c>
      <c r="L31" s="2">
        <v>62</v>
      </c>
      <c r="M31" s="2">
        <v>56</v>
      </c>
      <c r="N31" s="2">
        <v>62</v>
      </c>
      <c r="O31" s="2">
        <v>66</v>
      </c>
      <c r="P31" s="2">
        <v>62</v>
      </c>
      <c r="Q31" s="2">
        <v>63</v>
      </c>
      <c r="R31" s="2">
        <v>148</v>
      </c>
      <c r="T31" t="s">
        <v>35</v>
      </c>
      <c r="U31" s="2">
        <v>5</v>
      </c>
      <c r="V31" s="2">
        <v>7</v>
      </c>
      <c r="W31" s="2">
        <v>10</v>
      </c>
      <c r="X31" s="2">
        <v>12</v>
      </c>
      <c r="Y31" s="2">
        <v>18</v>
      </c>
      <c r="Z31" s="2">
        <v>16</v>
      </c>
      <c r="AA31" s="2">
        <v>46</v>
      </c>
      <c r="AC31" t="s">
        <v>35</v>
      </c>
      <c r="AD31">
        <v>31</v>
      </c>
      <c r="AE31">
        <v>32</v>
      </c>
      <c r="AF31">
        <v>33</v>
      </c>
      <c r="AG31">
        <v>28</v>
      </c>
      <c r="AH31">
        <v>39</v>
      </c>
      <c r="AI31">
        <v>54</v>
      </c>
      <c r="AJ31">
        <v>65</v>
      </c>
      <c r="AL31" t="s">
        <v>35</v>
      </c>
      <c r="AM31">
        <v>8</v>
      </c>
      <c r="AN31">
        <v>7</v>
      </c>
      <c r="AO31">
        <v>10</v>
      </c>
      <c r="AP31">
        <v>9</v>
      </c>
      <c r="AQ31">
        <v>9</v>
      </c>
      <c r="AR31">
        <v>8</v>
      </c>
      <c r="AS31">
        <v>7</v>
      </c>
      <c r="AU31" s="1" t="s">
        <v>35</v>
      </c>
      <c r="AV31" s="1" t="s">
        <v>66</v>
      </c>
      <c r="AW31" s="7">
        <v>418</v>
      </c>
      <c r="AX31" s="7">
        <v>389</v>
      </c>
      <c r="AY31" s="7">
        <v>392</v>
      </c>
      <c r="AZ31" s="7">
        <v>385</v>
      </c>
      <c r="BA31" s="7">
        <v>465</v>
      </c>
      <c r="BB31" s="7">
        <v>681</v>
      </c>
      <c r="BD31" t="s">
        <v>33</v>
      </c>
    </row>
    <row r="32" spans="2:56">
      <c r="B32" t="s">
        <v>36</v>
      </c>
      <c r="C32" s="7">
        <v>154</v>
      </c>
      <c r="D32" s="7">
        <v>164</v>
      </c>
      <c r="E32" s="7">
        <v>167</v>
      </c>
      <c r="F32" s="7">
        <v>176</v>
      </c>
      <c r="G32" s="7">
        <v>186</v>
      </c>
      <c r="H32" s="7">
        <v>235</v>
      </c>
      <c r="I32" s="7">
        <v>276</v>
      </c>
      <c r="K32" t="s">
        <v>36</v>
      </c>
      <c r="L32" s="2">
        <v>21</v>
      </c>
      <c r="M32" s="2">
        <v>23</v>
      </c>
      <c r="N32" s="2">
        <v>23</v>
      </c>
      <c r="O32" s="2">
        <v>27</v>
      </c>
      <c r="P32" s="2">
        <v>30</v>
      </c>
      <c r="Q32" s="2">
        <v>39</v>
      </c>
      <c r="R32" s="2">
        <v>55</v>
      </c>
      <c r="T32" t="s">
        <v>36</v>
      </c>
      <c r="U32" s="2">
        <v>3</v>
      </c>
      <c r="V32" s="2">
        <v>1</v>
      </c>
      <c r="W32" s="2">
        <v>6</v>
      </c>
      <c r="X32" s="2">
        <v>16</v>
      </c>
      <c r="Y32" s="2">
        <v>15</v>
      </c>
      <c r="Z32" s="2">
        <v>20</v>
      </c>
      <c r="AA32" s="2">
        <v>39</v>
      </c>
      <c r="AC32" t="s">
        <v>36</v>
      </c>
      <c r="AD32">
        <v>9</v>
      </c>
      <c r="AE32">
        <v>3</v>
      </c>
      <c r="AF32">
        <v>7</v>
      </c>
      <c r="AG32">
        <v>14</v>
      </c>
      <c r="AH32">
        <v>19</v>
      </c>
      <c r="AI32">
        <v>28</v>
      </c>
      <c r="AJ32">
        <v>25</v>
      </c>
      <c r="AL32" t="s">
        <v>36</v>
      </c>
      <c r="AM32">
        <v>3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7</v>
      </c>
      <c r="AU32" s="1" t="s">
        <v>36</v>
      </c>
      <c r="AV32" s="1" t="s">
        <v>66</v>
      </c>
      <c r="AW32" s="7">
        <v>192</v>
      </c>
      <c r="AX32" s="7">
        <v>199</v>
      </c>
      <c r="AY32" s="7">
        <v>225</v>
      </c>
      <c r="AZ32" s="7">
        <v>246</v>
      </c>
      <c r="BA32" s="7">
        <v>317</v>
      </c>
      <c r="BB32" s="7">
        <v>384</v>
      </c>
      <c r="BD32" t="s">
        <v>34</v>
      </c>
    </row>
    <row r="33" spans="2:56">
      <c r="B33" t="s">
        <v>37</v>
      </c>
      <c r="C33" s="7">
        <v>456</v>
      </c>
      <c r="D33" s="7">
        <v>370</v>
      </c>
      <c r="E33" s="7">
        <v>303</v>
      </c>
      <c r="F33" s="7">
        <v>409</v>
      </c>
      <c r="G33" s="7">
        <v>419</v>
      </c>
      <c r="H33" s="7">
        <v>425</v>
      </c>
      <c r="I33" s="7">
        <v>591</v>
      </c>
      <c r="K33" t="s">
        <v>37</v>
      </c>
      <c r="L33" s="2">
        <v>49</v>
      </c>
      <c r="M33" s="2">
        <v>42</v>
      </c>
      <c r="N33" s="2">
        <v>33</v>
      </c>
      <c r="O33" s="2">
        <v>41</v>
      </c>
      <c r="P33" s="2">
        <v>58</v>
      </c>
      <c r="Q33" s="2">
        <v>77</v>
      </c>
      <c r="R33" s="2">
        <v>68</v>
      </c>
      <c r="T33" t="s">
        <v>37</v>
      </c>
      <c r="U33" s="2">
        <v>6</v>
      </c>
      <c r="V33" s="2">
        <v>9</v>
      </c>
      <c r="W33" s="2">
        <v>12</v>
      </c>
      <c r="X33" s="2">
        <v>15</v>
      </c>
      <c r="Y33" s="2">
        <v>21</v>
      </c>
      <c r="Z33" s="2">
        <v>38</v>
      </c>
      <c r="AA33" s="2">
        <v>53</v>
      </c>
      <c r="AC33" t="s">
        <v>37</v>
      </c>
      <c r="AD33">
        <v>50</v>
      </c>
      <c r="AE33">
        <v>37</v>
      </c>
      <c r="AF33">
        <v>36</v>
      </c>
      <c r="AG33">
        <v>63</v>
      </c>
      <c r="AH33">
        <v>46</v>
      </c>
      <c r="AI33">
        <v>56</v>
      </c>
      <c r="AJ33">
        <v>65</v>
      </c>
      <c r="AL33" t="s">
        <v>37</v>
      </c>
      <c r="AM33">
        <v>3</v>
      </c>
      <c r="AN33">
        <v>2</v>
      </c>
      <c r="AO33">
        <v>1</v>
      </c>
      <c r="AP33">
        <v>6</v>
      </c>
      <c r="AQ33">
        <v>8</v>
      </c>
      <c r="AR33">
        <v>7</v>
      </c>
      <c r="AS33">
        <v>10</v>
      </c>
      <c r="AU33" s="1" t="s">
        <v>37</v>
      </c>
      <c r="AV33" s="1" t="s">
        <v>66</v>
      </c>
      <c r="AW33" s="7">
        <v>460</v>
      </c>
      <c r="AX33" s="7">
        <v>385</v>
      </c>
      <c r="AY33" s="7">
        <v>534</v>
      </c>
      <c r="AZ33" s="7">
        <v>551</v>
      </c>
      <c r="BA33" s="7">
        <v>583</v>
      </c>
      <c r="BB33" s="7">
        <v>744</v>
      </c>
      <c r="BD33" t="s">
        <v>35</v>
      </c>
    </row>
    <row r="34" spans="2:56">
      <c r="B34" t="s">
        <v>38</v>
      </c>
      <c r="C34" s="7">
        <v>557</v>
      </c>
      <c r="D34" s="7">
        <v>489</v>
      </c>
      <c r="E34" s="7">
        <v>582</v>
      </c>
      <c r="F34" s="7">
        <v>782</v>
      </c>
      <c r="G34" s="7">
        <v>1043</v>
      </c>
      <c r="H34" s="7">
        <v>1609</v>
      </c>
      <c r="I34" s="7">
        <v>1785</v>
      </c>
      <c r="K34" t="s">
        <v>38</v>
      </c>
      <c r="L34" s="2">
        <v>33</v>
      </c>
      <c r="M34" s="2">
        <v>37</v>
      </c>
      <c r="N34" s="2">
        <v>44</v>
      </c>
      <c r="O34" s="2">
        <v>79</v>
      </c>
      <c r="P34" s="2">
        <v>124</v>
      </c>
      <c r="Q34" s="2">
        <v>243</v>
      </c>
      <c r="R34" s="2">
        <v>282</v>
      </c>
      <c r="T34" t="s">
        <v>38</v>
      </c>
      <c r="U34" s="2">
        <v>13</v>
      </c>
      <c r="V34" s="2">
        <v>11</v>
      </c>
      <c r="W34" s="2">
        <v>20</v>
      </c>
      <c r="X34" s="2">
        <v>48</v>
      </c>
      <c r="Y34" s="2">
        <v>79</v>
      </c>
      <c r="Z34" s="2">
        <v>161</v>
      </c>
      <c r="AA34" s="2">
        <v>243</v>
      </c>
      <c r="AC34" t="s">
        <v>38</v>
      </c>
      <c r="AD34">
        <v>22</v>
      </c>
      <c r="AE34">
        <v>38</v>
      </c>
      <c r="AF34">
        <v>33</v>
      </c>
      <c r="AG34">
        <v>28</v>
      </c>
      <c r="AH34">
        <v>70</v>
      </c>
      <c r="AI34">
        <v>218</v>
      </c>
      <c r="AJ34">
        <v>308</v>
      </c>
      <c r="AL34" t="s">
        <v>38</v>
      </c>
      <c r="AM34">
        <v>1</v>
      </c>
      <c r="AN34">
        <v>4</v>
      </c>
      <c r="AO34">
        <v>4</v>
      </c>
      <c r="AP34">
        <v>9</v>
      </c>
      <c r="AQ34">
        <v>24</v>
      </c>
      <c r="AR34">
        <v>44</v>
      </c>
      <c r="AS34">
        <v>59</v>
      </c>
      <c r="AU34" s="1" t="s">
        <v>38</v>
      </c>
      <c r="AV34" s="1" t="s">
        <v>66</v>
      </c>
      <c r="AW34" s="7">
        <v>573</v>
      </c>
      <c r="AX34" s="7">
        <v>674</v>
      </c>
      <c r="AY34" s="7">
        <v>912</v>
      </c>
      <c r="AZ34" s="7">
        <v>1295</v>
      </c>
      <c r="BA34" s="7">
        <v>2187</v>
      </c>
      <c r="BB34" s="7">
        <v>2559</v>
      </c>
      <c r="BD34" t="s">
        <v>36</v>
      </c>
    </row>
    <row r="35" spans="2:56">
      <c r="B35" t="s">
        <v>39</v>
      </c>
      <c r="C35" s="7">
        <v>635</v>
      </c>
      <c r="D35" s="7">
        <v>513</v>
      </c>
      <c r="E35" s="7">
        <v>690</v>
      </c>
      <c r="F35" s="7">
        <v>626</v>
      </c>
      <c r="G35" s="7">
        <v>699</v>
      </c>
      <c r="H35" s="7">
        <v>980</v>
      </c>
      <c r="I35" s="7">
        <v>1176</v>
      </c>
      <c r="K35" t="s">
        <v>39</v>
      </c>
      <c r="L35" s="2">
        <v>78</v>
      </c>
      <c r="M35" s="2">
        <v>49</v>
      </c>
      <c r="N35" s="2">
        <v>67</v>
      </c>
      <c r="O35" s="2">
        <v>63</v>
      </c>
      <c r="P35" s="2">
        <v>84</v>
      </c>
      <c r="Q35" s="2">
        <v>153</v>
      </c>
      <c r="R35" s="2">
        <v>182</v>
      </c>
      <c r="T35" t="s">
        <v>39</v>
      </c>
      <c r="U35" s="2">
        <v>20</v>
      </c>
      <c r="V35" s="2">
        <v>17</v>
      </c>
      <c r="W35" s="2">
        <v>28</v>
      </c>
      <c r="X35" s="2">
        <v>66</v>
      </c>
      <c r="Y35" s="2">
        <v>70</v>
      </c>
      <c r="Z35" s="2">
        <v>68</v>
      </c>
      <c r="AA35" s="2">
        <v>93</v>
      </c>
      <c r="AC35" t="s">
        <v>39</v>
      </c>
      <c r="AD35">
        <v>41</v>
      </c>
      <c r="AE35">
        <v>23</v>
      </c>
      <c r="AF35">
        <v>55</v>
      </c>
      <c r="AG35">
        <v>64</v>
      </c>
      <c r="AH35">
        <v>71</v>
      </c>
      <c r="AI35">
        <v>84</v>
      </c>
      <c r="AJ35">
        <v>89</v>
      </c>
      <c r="AL35" t="s">
        <v>39</v>
      </c>
      <c r="AM35">
        <v>0</v>
      </c>
      <c r="AN35">
        <v>0</v>
      </c>
      <c r="AO35">
        <v>4</v>
      </c>
      <c r="AP35">
        <v>4</v>
      </c>
      <c r="AQ35">
        <v>0</v>
      </c>
      <c r="AR35">
        <v>12</v>
      </c>
      <c r="AS35">
        <v>37</v>
      </c>
      <c r="AU35" s="1" t="s">
        <v>39</v>
      </c>
      <c r="AV35" s="1" t="s">
        <v>66</v>
      </c>
      <c r="AW35" s="7">
        <v>594</v>
      </c>
      <c r="AX35" s="7">
        <v>828</v>
      </c>
      <c r="AY35" s="7">
        <v>796</v>
      </c>
      <c r="AZ35" s="7">
        <v>911</v>
      </c>
      <c r="BA35" s="7">
        <v>1264</v>
      </c>
      <c r="BB35" s="7">
        <v>1509</v>
      </c>
      <c r="BD35" t="s">
        <v>37</v>
      </c>
    </row>
    <row r="36" spans="2:56">
      <c r="B36" t="s">
        <v>40</v>
      </c>
      <c r="C36" s="7">
        <v>746</v>
      </c>
      <c r="D36" s="7">
        <v>811</v>
      </c>
      <c r="E36" s="7">
        <v>878</v>
      </c>
      <c r="F36" s="7">
        <v>1102</v>
      </c>
      <c r="G36" s="7">
        <v>1245</v>
      </c>
      <c r="H36" s="7">
        <v>1355</v>
      </c>
      <c r="I36" s="7">
        <v>1263</v>
      </c>
      <c r="K36" t="s">
        <v>40</v>
      </c>
      <c r="L36" s="2">
        <v>119</v>
      </c>
      <c r="M36" s="2">
        <v>121</v>
      </c>
      <c r="N36" s="2">
        <v>161</v>
      </c>
      <c r="O36" s="2">
        <v>240</v>
      </c>
      <c r="P36" s="2">
        <v>241</v>
      </c>
      <c r="Q36" s="2">
        <v>300</v>
      </c>
      <c r="R36" s="2">
        <v>338</v>
      </c>
      <c r="T36" t="s">
        <v>40</v>
      </c>
      <c r="U36" s="2">
        <v>38</v>
      </c>
      <c r="V36" s="2">
        <v>27</v>
      </c>
      <c r="W36" s="2">
        <v>56</v>
      </c>
      <c r="X36" s="2">
        <v>66</v>
      </c>
      <c r="Y36" s="2">
        <v>80</v>
      </c>
      <c r="Z36" s="2">
        <v>90</v>
      </c>
      <c r="AA36" s="2">
        <v>124</v>
      </c>
      <c r="AC36" t="s">
        <v>40</v>
      </c>
      <c r="AD36">
        <v>76</v>
      </c>
      <c r="AE36">
        <v>84</v>
      </c>
      <c r="AF36">
        <v>100</v>
      </c>
      <c r="AG36">
        <v>137</v>
      </c>
      <c r="AH36">
        <v>179</v>
      </c>
      <c r="AI36">
        <v>218</v>
      </c>
      <c r="AJ36">
        <v>139</v>
      </c>
      <c r="AL36" t="s">
        <v>40</v>
      </c>
      <c r="AM36">
        <v>10</v>
      </c>
      <c r="AN36">
        <v>9</v>
      </c>
      <c r="AO36">
        <v>29</v>
      </c>
      <c r="AP36">
        <v>25</v>
      </c>
      <c r="AQ36">
        <v>24</v>
      </c>
      <c r="AR36">
        <v>24</v>
      </c>
      <c r="AS36">
        <v>39</v>
      </c>
      <c r="AU36" s="1" t="s">
        <v>40</v>
      </c>
      <c r="AV36" s="1" t="s">
        <v>66</v>
      </c>
      <c r="AW36" s="7">
        <v>1019</v>
      </c>
      <c r="AX36" s="7">
        <v>1160</v>
      </c>
      <c r="AY36" s="7">
        <v>1501</v>
      </c>
      <c r="AZ36" s="7">
        <v>1693</v>
      </c>
      <c r="BA36" s="7">
        <v>1900</v>
      </c>
      <c r="BB36" s="7">
        <v>1800</v>
      </c>
      <c r="BD36" t="s">
        <v>38</v>
      </c>
    </row>
    <row r="37" spans="2:56">
      <c r="B37" t="s">
        <v>41</v>
      </c>
      <c r="C37" s="7">
        <v>443</v>
      </c>
      <c r="D37" s="7">
        <v>502</v>
      </c>
      <c r="E37" s="7">
        <v>547</v>
      </c>
      <c r="F37" s="7">
        <v>652</v>
      </c>
      <c r="G37" s="7">
        <v>798</v>
      </c>
      <c r="H37" s="7">
        <v>1288</v>
      </c>
      <c r="I37" s="7">
        <v>1683</v>
      </c>
      <c r="K37" t="s">
        <v>41</v>
      </c>
      <c r="L37" s="2">
        <v>35</v>
      </c>
      <c r="M37" s="2">
        <v>62</v>
      </c>
      <c r="N37" s="2">
        <v>80</v>
      </c>
      <c r="O37" s="2">
        <v>73</v>
      </c>
      <c r="P37" s="2">
        <v>113</v>
      </c>
      <c r="Q37" s="2">
        <v>168</v>
      </c>
      <c r="R37" s="2">
        <v>269</v>
      </c>
      <c r="T37" t="s">
        <v>41</v>
      </c>
      <c r="U37" s="2">
        <v>6</v>
      </c>
      <c r="V37" s="2">
        <v>6</v>
      </c>
      <c r="W37" s="2">
        <v>5</v>
      </c>
      <c r="X37" s="2">
        <v>22</v>
      </c>
      <c r="Y37" s="2">
        <v>35</v>
      </c>
      <c r="Z37" s="2">
        <v>39</v>
      </c>
      <c r="AA37" s="2">
        <v>97</v>
      </c>
      <c r="AC37" t="s">
        <v>41</v>
      </c>
      <c r="AD37">
        <v>9</v>
      </c>
      <c r="AE37">
        <v>7</v>
      </c>
      <c r="AF37">
        <v>23</v>
      </c>
      <c r="AG37">
        <v>20</v>
      </c>
      <c r="AH37">
        <v>41</v>
      </c>
      <c r="AI37">
        <v>107</v>
      </c>
      <c r="AJ37">
        <v>175</v>
      </c>
      <c r="AL37" t="s">
        <v>41</v>
      </c>
      <c r="AM37">
        <v>3</v>
      </c>
      <c r="AN37">
        <v>2</v>
      </c>
      <c r="AO37">
        <v>12</v>
      </c>
      <c r="AP37">
        <v>6</v>
      </c>
      <c r="AQ37">
        <v>14</v>
      </c>
      <c r="AR37">
        <v>26</v>
      </c>
      <c r="AS37">
        <v>69</v>
      </c>
      <c r="AU37" s="1" t="s">
        <v>41</v>
      </c>
      <c r="AV37" s="1" t="s">
        <v>66</v>
      </c>
      <c r="AW37" s="7">
        <v>575</v>
      </c>
      <c r="AX37" s="7">
        <v>663</v>
      </c>
      <c r="AY37" s="7">
        <v>757</v>
      </c>
      <c r="AZ37" s="7">
        <v>974</v>
      </c>
      <c r="BA37" s="7">
        <v>1591</v>
      </c>
      <c r="BB37" s="7">
        <v>2219</v>
      </c>
      <c r="BD37" t="s">
        <v>39</v>
      </c>
    </row>
    <row r="38" spans="2:56">
      <c r="B38" t="s">
        <v>42</v>
      </c>
      <c r="C38" s="7">
        <v>645</v>
      </c>
      <c r="D38" s="7">
        <v>646</v>
      </c>
      <c r="E38" s="7">
        <v>727</v>
      </c>
      <c r="F38" s="7">
        <v>703</v>
      </c>
      <c r="G38" s="7">
        <v>858</v>
      </c>
      <c r="H38" s="7">
        <v>1096</v>
      </c>
      <c r="I38" s="7">
        <v>1198</v>
      </c>
      <c r="K38" t="s">
        <v>42</v>
      </c>
      <c r="L38" s="2">
        <v>62</v>
      </c>
      <c r="M38" s="2">
        <v>83</v>
      </c>
      <c r="N38" s="2">
        <v>64</v>
      </c>
      <c r="O38" s="2">
        <v>89</v>
      </c>
      <c r="P38" s="2">
        <v>98</v>
      </c>
      <c r="Q38" s="2">
        <v>156</v>
      </c>
      <c r="R38" s="2">
        <v>210</v>
      </c>
      <c r="T38" t="s">
        <v>42</v>
      </c>
      <c r="U38" s="2">
        <v>7</v>
      </c>
      <c r="V38" s="2">
        <v>2</v>
      </c>
      <c r="W38" s="2">
        <v>10</v>
      </c>
      <c r="X38" s="2">
        <v>8</v>
      </c>
      <c r="Y38" s="2">
        <v>26</v>
      </c>
      <c r="Z38" s="2">
        <v>30</v>
      </c>
      <c r="AA38" s="2">
        <v>57</v>
      </c>
      <c r="AC38" t="s">
        <v>42</v>
      </c>
      <c r="AD38">
        <v>53</v>
      </c>
      <c r="AE38">
        <v>60</v>
      </c>
      <c r="AF38">
        <v>46</v>
      </c>
      <c r="AG38">
        <v>45</v>
      </c>
      <c r="AH38">
        <v>124</v>
      </c>
      <c r="AI38">
        <v>149</v>
      </c>
      <c r="AJ38">
        <v>156</v>
      </c>
      <c r="AL38" t="s">
        <v>42</v>
      </c>
      <c r="AM38">
        <v>6</v>
      </c>
      <c r="AN38">
        <v>7</v>
      </c>
      <c r="AO38">
        <v>9</v>
      </c>
      <c r="AP38">
        <v>13</v>
      </c>
      <c r="AQ38">
        <v>14</v>
      </c>
      <c r="AR38">
        <v>24</v>
      </c>
      <c r="AS38">
        <v>33</v>
      </c>
      <c r="AU38" s="1" t="s">
        <v>42</v>
      </c>
      <c r="AV38" s="1" t="s">
        <v>66</v>
      </c>
      <c r="AW38" s="7">
        <v>793</v>
      </c>
      <c r="AX38" s="7">
        <v>832</v>
      </c>
      <c r="AY38" s="7">
        <v>845</v>
      </c>
      <c r="AZ38" s="7">
        <v>1081</v>
      </c>
      <c r="BA38" s="7">
        <v>1412</v>
      </c>
      <c r="BB38" s="7">
        <v>1578</v>
      </c>
      <c r="BD38" t="s">
        <v>40</v>
      </c>
    </row>
    <row r="39" spans="2:56">
      <c r="B39" t="s">
        <v>43</v>
      </c>
      <c r="C39" s="7">
        <v>351</v>
      </c>
      <c r="D39" s="7">
        <v>376</v>
      </c>
      <c r="E39" s="7">
        <v>411</v>
      </c>
      <c r="F39" s="7">
        <v>291</v>
      </c>
      <c r="G39" s="7">
        <v>337</v>
      </c>
      <c r="H39" s="7">
        <v>457</v>
      </c>
      <c r="I39" s="7">
        <v>565</v>
      </c>
      <c r="K39" t="s">
        <v>43</v>
      </c>
      <c r="L39" s="2">
        <v>73</v>
      </c>
      <c r="M39" s="2">
        <v>73</v>
      </c>
      <c r="N39" s="2">
        <v>82</v>
      </c>
      <c r="O39" s="2">
        <v>58</v>
      </c>
      <c r="P39" s="2">
        <v>57</v>
      </c>
      <c r="Q39" s="2">
        <v>93</v>
      </c>
      <c r="R39" s="2">
        <v>138</v>
      </c>
      <c r="T39" t="s">
        <v>43</v>
      </c>
      <c r="U39" s="2">
        <v>30</v>
      </c>
      <c r="V39" s="2">
        <v>18</v>
      </c>
      <c r="W39" s="2">
        <v>12</v>
      </c>
      <c r="X39" s="2">
        <v>29</v>
      </c>
      <c r="Y39" s="2">
        <v>19</v>
      </c>
      <c r="Z39" s="2">
        <v>33</v>
      </c>
      <c r="AA39" s="2">
        <v>49</v>
      </c>
      <c r="AC39" t="s">
        <v>43</v>
      </c>
      <c r="AD39">
        <v>130</v>
      </c>
      <c r="AE39">
        <v>123</v>
      </c>
      <c r="AF39">
        <v>92</v>
      </c>
      <c r="AG39">
        <v>83</v>
      </c>
      <c r="AH39">
        <v>60</v>
      </c>
      <c r="AI39">
        <v>200</v>
      </c>
      <c r="AJ39">
        <v>378</v>
      </c>
      <c r="AL39" t="s">
        <v>43</v>
      </c>
      <c r="AM39">
        <v>17</v>
      </c>
      <c r="AN39">
        <v>22</v>
      </c>
      <c r="AO39">
        <v>10</v>
      </c>
      <c r="AP39">
        <v>7</v>
      </c>
      <c r="AQ39">
        <v>11</v>
      </c>
      <c r="AR39">
        <v>13</v>
      </c>
      <c r="AS39">
        <v>26</v>
      </c>
      <c r="AU39" s="1" t="s">
        <v>43</v>
      </c>
      <c r="AV39" s="1" t="s">
        <v>66</v>
      </c>
      <c r="AW39" s="7">
        <v>604</v>
      </c>
      <c r="AX39" s="7">
        <v>571</v>
      </c>
      <c r="AY39" s="7">
        <v>440</v>
      </c>
      <c r="AZ39" s="7">
        <v>463</v>
      </c>
      <c r="BA39" s="7">
        <v>796</v>
      </c>
      <c r="BB39" s="7">
        <v>1118</v>
      </c>
      <c r="BD39" t="s">
        <v>41</v>
      </c>
    </row>
    <row r="40" spans="2:56">
      <c r="B40" t="s">
        <v>44</v>
      </c>
      <c r="C40" s="7">
        <v>532</v>
      </c>
      <c r="D40" s="7">
        <v>479</v>
      </c>
      <c r="E40" s="7">
        <v>352</v>
      </c>
      <c r="F40" s="7">
        <v>536</v>
      </c>
      <c r="G40" s="7">
        <v>742</v>
      </c>
      <c r="H40" s="7">
        <v>1055</v>
      </c>
      <c r="I40" s="7">
        <v>1179</v>
      </c>
      <c r="K40" t="s">
        <v>44</v>
      </c>
      <c r="L40" s="2">
        <v>28</v>
      </c>
      <c r="M40" s="2">
        <v>38</v>
      </c>
      <c r="N40" s="2">
        <v>46</v>
      </c>
      <c r="O40" s="2">
        <v>77</v>
      </c>
      <c r="P40" s="2">
        <v>135</v>
      </c>
      <c r="Q40" s="2">
        <v>166</v>
      </c>
      <c r="R40" s="2">
        <v>196</v>
      </c>
      <c r="T40" t="s">
        <v>44</v>
      </c>
      <c r="U40" s="2">
        <v>19</v>
      </c>
      <c r="V40" s="2">
        <v>19</v>
      </c>
      <c r="W40" s="2">
        <v>15</v>
      </c>
      <c r="X40" s="2">
        <v>48</v>
      </c>
      <c r="Y40" s="2">
        <v>72</v>
      </c>
      <c r="Z40" s="2">
        <v>90</v>
      </c>
      <c r="AA40" s="2">
        <v>161</v>
      </c>
      <c r="AC40" t="s">
        <v>44</v>
      </c>
      <c r="AD40">
        <v>40</v>
      </c>
      <c r="AE40">
        <v>41</v>
      </c>
      <c r="AF40">
        <v>45</v>
      </c>
      <c r="AG40">
        <v>47</v>
      </c>
      <c r="AH40">
        <v>72</v>
      </c>
      <c r="AI40">
        <v>111</v>
      </c>
      <c r="AJ40">
        <v>159</v>
      </c>
      <c r="AL40" t="s">
        <v>44</v>
      </c>
      <c r="AM40">
        <v>0</v>
      </c>
      <c r="AN40">
        <v>0</v>
      </c>
      <c r="AO40">
        <v>0</v>
      </c>
      <c r="AP40">
        <v>1</v>
      </c>
      <c r="AQ40">
        <v>21</v>
      </c>
      <c r="AR40">
        <v>30</v>
      </c>
      <c r="AS40">
        <v>29</v>
      </c>
      <c r="AU40" s="1" t="s">
        <v>44</v>
      </c>
      <c r="AV40" s="1" t="s">
        <v>66</v>
      </c>
      <c r="AW40" s="7">
        <v>566</v>
      </c>
      <c r="AX40" s="7">
        <v>449</v>
      </c>
      <c r="AY40" s="7">
        <v>684</v>
      </c>
      <c r="AZ40" s="7">
        <v>979</v>
      </c>
      <c r="BA40" s="7">
        <v>1393</v>
      </c>
      <c r="BB40" s="7">
        <v>1631</v>
      </c>
      <c r="BD40" t="s">
        <v>42</v>
      </c>
    </row>
    <row r="41" spans="2:56">
      <c r="B41" t="s">
        <v>45</v>
      </c>
      <c r="C41" s="7">
        <v>520</v>
      </c>
      <c r="D41" s="7">
        <v>564</v>
      </c>
      <c r="E41" s="7">
        <v>752</v>
      </c>
      <c r="F41" s="7">
        <v>973</v>
      </c>
      <c r="G41" s="7">
        <v>1175</v>
      </c>
      <c r="H41" s="7">
        <v>1437</v>
      </c>
      <c r="I41" s="7">
        <v>1437</v>
      </c>
      <c r="K41" t="s">
        <v>45</v>
      </c>
      <c r="L41" s="2">
        <v>111</v>
      </c>
      <c r="M41" s="2">
        <v>119</v>
      </c>
      <c r="N41" s="2">
        <v>146</v>
      </c>
      <c r="O41" s="2">
        <v>230</v>
      </c>
      <c r="P41" s="2">
        <v>304</v>
      </c>
      <c r="Q41" s="2">
        <v>335</v>
      </c>
      <c r="R41" s="2">
        <v>390</v>
      </c>
      <c r="T41" t="s">
        <v>45</v>
      </c>
      <c r="U41" s="2">
        <v>23</v>
      </c>
      <c r="V41" s="2">
        <v>35</v>
      </c>
      <c r="W41" s="2">
        <v>73</v>
      </c>
      <c r="X41" s="2">
        <v>108</v>
      </c>
      <c r="Y41" s="2">
        <v>135</v>
      </c>
      <c r="Z41" s="2">
        <v>147</v>
      </c>
      <c r="AA41" s="2">
        <v>184</v>
      </c>
      <c r="AC41" t="s">
        <v>45</v>
      </c>
      <c r="AD41">
        <v>23</v>
      </c>
      <c r="AE41">
        <v>48</v>
      </c>
      <c r="AF41">
        <v>78</v>
      </c>
      <c r="AG41">
        <v>107</v>
      </c>
      <c r="AH41">
        <v>182</v>
      </c>
      <c r="AI41">
        <v>188</v>
      </c>
      <c r="AJ41">
        <v>217</v>
      </c>
      <c r="AL41" t="s">
        <v>45</v>
      </c>
      <c r="AM41">
        <v>4</v>
      </c>
      <c r="AN41">
        <v>20</v>
      </c>
      <c r="AO41">
        <v>25</v>
      </c>
      <c r="AP41">
        <v>29</v>
      </c>
      <c r="AQ41">
        <v>41</v>
      </c>
      <c r="AR41">
        <v>83</v>
      </c>
      <c r="AS41">
        <v>70</v>
      </c>
      <c r="AU41" s="1" t="s">
        <v>45</v>
      </c>
      <c r="AV41" s="1" t="s">
        <v>66</v>
      </c>
      <c r="AW41" s="7">
        <v>766</v>
      </c>
      <c r="AX41" s="7">
        <v>1031</v>
      </c>
      <c r="AY41" s="7">
        <v>1365</v>
      </c>
      <c r="AZ41" s="7">
        <v>1740</v>
      </c>
      <c r="BA41" s="7">
        <v>2006</v>
      </c>
      <c r="BB41" s="7">
        <v>2187</v>
      </c>
      <c r="BD41" t="s">
        <v>43</v>
      </c>
    </row>
    <row r="42" spans="2:56">
      <c r="B42" t="s">
        <v>46</v>
      </c>
      <c r="C42" s="7">
        <v>1237</v>
      </c>
      <c r="D42" s="7">
        <v>1105</v>
      </c>
      <c r="E42" s="7">
        <v>1115</v>
      </c>
      <c r="F42" s="7">
        <v>1074</v>
      </c>
      <c r="G42" s="7">
        <v>1299</v>
      </c>
      <c r="H42" s="7">
        <v>1474</v>
      </c>
      <c r="I42" s="7">
        <v>1909</v>
      </c>
      <c r="K42" t="s">
        <v>46</v>
      </c>
      <c r="L42" s="2">
        <v>112</v>
      </c>
      <c r="M42" s="2">
        <v>142</v>
      </c>
      <c r="N42" s="2">
        <v>89</v>
      </c>
      <c r="O42" s="2">
        <v>99</v>
      </c>
      <c r="P42" s="2">
        <v>152</v>
      </c>
      <c r="Q42" s="2">
        <v>168</v>
      </c>
      <c r="R42" s="2">
        <v>201</v>
      </c>
      <c r="T42" t="s">
        <v>46</v>
      </c>
      <c r="U42" s="2">
        <v>77</v>
      </c>
      <c r="V42" s="2">
        <v>30</v>
      </c>
      <c r="W42" s="2">
        <v>51</v>
      </c>
      <c r="X42" s="2">
        <v>26</v>
      </c>
      <c r="Y42" s="2">
        <v>68</v>
      </c>
      <c r="Z42" s="2">
        <v>81</v>
      </c>
      <c r="AA42" s="2">
        <v>186</v>
      </c>
      <c r="AC42" t="s">
        <v>46</v>
      </c>
      <c r="AD42">
        <v>32</v>
      </c>
      <c r="AE42">
        <v>48</v>
      </c>
      <c r="AF42">
        <v>46</v>
      </c>
      <c r="AG42">
        <v>45</v>
      </c>
      <c r="AH42">
        <v>131</v>
      </c>
      <c r="AI42">
        <v>112</v>
      </c>
      <c r="AJ42">
        <v>233</v>
      </c>
      <c r="AL42" t="s">
        <v>46</v>
      </c>
      <c r="AM42">
        <v>20</v>
      </c>
      <c r="AN42">
        <v>30</v>
      </c>
      <c r="AO42">
        <v>43</v>
      </c>
      <c r="AP42">
        <v>17</v>
      </c>
      <c r="AQ42">
        <v>17</v>
      </c>
      <c r="AR42">
        <v>14</v>
      </c>
      <c r="AS42">
        <v>28</v>
      </c>
      <c r="AU42" s="1" t="s">
        <v>46</v>
      </c>
      <c r="AV42" s="1" t="s">
        <v>66</v>
      </c>
      <c r="AW42" s="7">
        <v>1323</v>
      </c>
      <c r="AX42" s="7">
        <v>1309</v>
      </c>
      <c r="AY42" s="7">
        <v>1236</v>
      </c>
      <c r="AZ42" s="7">
        <v>1616</v>
      </c>
      <c r="BA42" s="7">
        <v>1775</v>
      </c>
      <c r="BB42" s="7">
        <v>2396</v>
      </c>
      <c r="BD42" t="s">
        <v>44</v>
      </c>
    </row>
    <row r="43" spans="2:56">
      <c r="B43" t="s">
        <v>47</v>
      </c>
      <c r="C43" s="7">
        <v>262</v>
      </c>
      <c r="D43" s="7">
        <v>230</v>
      </c>
      <c r="E43" s="7">
        <v>174</v>
      </c>
      <c r="F43" s="7">
        <v>171</v>
      </c>
      <c r="G43" s="7">
        <v>273</v>
      </c>
      <c r="H43" s="7">
        <v>448</v>
      </c>
      <c r="I43" s="7">
        <v>497</v>
      </c>
      <c r="K43" t="s">
        <v>47</v>
      </c>
      <c r="L43" s="2">
        <v>19</v>
      </c>
      <c r="M43" s="2">
        <v>21</v>
      </c>
      <c r="N43" s="2">
        <v>12</v>
      </c>
      <c r="O43" s="2">
        <v>22</v>
      </c>
      <c r="P43" s="2">
        <v>43</v>
      </c>
      <c r="Q43" s="2">
        <v>60</v>
      </c>
      <c r="R43" s="2">
        <v>88</v>
      </c>
      <c r="T43" t="s">
        <v>47</v>
      </c>
      <c r="U43" s="2">
        <v>5</v>
      </c>
      <c r="V43" s="2">
        <v>3</v>
      </c>
      <c r="W43" s="2">
        <v>3</v>
      </c>
      <c r="X43" s="2">
        <v>10</v>
      </c>
      <c r="Y43" s="2">
        <v>9</v>
      </c>
      <c r="Z43" s="2">
        <v>15</v>
      </c>
      <c r="AA43" s="2">
        <v>51</v>
      </c>
      <c r="AC43" t="s">
        <v>47</v>
      </c>
      <c r="AD43">
        <v>8</v>
      </c>
      <c r="AE43">
        <v>11</v>
      </c>
      <c r="AF43">
        <v>6</v>
      </c>
      <c r="AG43">
        <v>11</v>
      </c>
      <c r="AH43">
        <v>16</v>
      </c>
      <c r="AI43">
        <v>31</v>
      </c>
      <c r="AJ43">
        <v>77</v>
      </c>
      <c r="AL43" t="s">
        <v>47</v>
      </c>
      <c r="AM43">
        <v>1</v>
      </c>
      <c r="AN43">
        <v>3</v>
      </c>
      <c r="AO43">
        <v>1</v>
      </c>
      <c r="AP43">
        <v>1</v>
      </c>
      <c r="AQ43">
        <v>4</v>
      </c>
      <c r="AR43">
        <v>2</v>
      </c>
      <c r="AS43">
        <v>9</v>
      </c>
      <c r="AU43" s="1" t="s">
        <v>47</v>
      </c>
      <c r="AV43" s="1" t="s">
        <v>66</v>
      </c>
      <c r="AW43" s="7">
        <v>268</v>
      </c>
      <c r="AX43" s="7">
        <v>194</v>
      </c>
      <c r="AY43" s="7">
        <v>173</v>
      </c>
      <c r="AZ43" s="7">
        <v>339</v>
      </c>
      <c r="BA43" s="7">
        <v>539</v>
      </c>
      <c r="BB43" s="7">
        <v>676</v>
      </c>
      <c r="BD43" t="s">
        <v>45</v>
      </c>
    </row>
    <row r="44" spans="2:56">
      <c r="B44" t="s">
        <v>48</v>
      </c>
      <c r="C44" s="7">
        <v>568</v>
      </c>
      <c r="D44" s="7">
        <v>502</v>
      </c>
      <c r="E44" s="7">
        <v>452</v>
      </c>
      <c r="F44" s="7">
        <v>460</v>
      </c>
      <c r="G44" s="7">
        <v>620</v>
      </c>
      <c r="H44" s="7">
        <v>903</v>
      </c>
      <c r="I44" s="7">
        <v>870</v>
      </c>
      <c r="K44" t="s">
        <v>48</v>
      </c>
      <c r="L44" s="2">
        <v>58</v>
      </c>
      <c r="M44" s="2">
        <v>49</v>
      </c>
      <c r="N44" s="2">
        <v>64</v>
      </c>
      <c r="O44" s="2">
        <v>68</v>
      </c>
      <c r="P44" s="2">
        <v>98</v>
      </c>
      <c r="Q44" s="2">
        <v>154</v>
      </c>
      <c r="R44" s="2">
        <v>218</v>
      </c>
      <c r="T44" t="s">
        <v>48</v>
      </c>
      <c r="U44" s="2">
        <v>7</v>
      </c>
      <c r="V44" s="2">
        <v>5</v>
      </c>
      <c r="W44" s="2">
        <v>32</v>
      </c>
      <c r="X44" s="2">
        <v>30</v>
      </c>
      <c r="Y44" s="2">
        <v>25</v>
      </c>
      <c r="Z44" s="2">
        <v>28</v>
      </c>
      <c r="AA44" s="2">
        <v>113</v>
      </c>
      <c r="AC44" t="s">
        <v>48</v>
      </c>
      <c r="AD44">
        <v>36</v>
      </c>
      <c r="AE44">
        <v>54</v>
      </c>
      <c r="AF44">
        <v>24</v>
      </c>
      <c r="AG44">
        <v>34</v>
      </c>
      <c r="AH44">
        <v>54</v>
      </c>
      <c r="AI44">
        <v>77</v>
      </c>
      <c r="AJ44">
        <v>213</v>
      </c>
      <c r="AL44" t="s">
        <v>48</v>
      </c>
      <c r="AM44">
        <v>3</v>
      </c>
      <c r="AN44">
        <v>10</v>
      </c>
      <c r="AO44">
        <v>14</v>
      </c>
      <c r="AP44">
        <v>18</v>
      </c>
      <c r="AQ44">
        <v>21</v>
      </c>
      <c r="AR44">
        <v>23</v>
      </c>
      <c r="AS44">
        <v>39</v>
      </c>
      <c r="AU44" s="1" t="s">
        <v>48</v>
      </c>
      <c r="AV44" s="1" t="s">
        <v>66</v>
      </c>
      <c r="AW44" s="7">
        <v>608</v>
      </c>
      <c r="AX44" s="7">
        <v>544</v>
      </c>
      <c r="AY44" s="7">
        <v>588</v>
      </c>
      <c r="AZ44" s="7">
        <v>797</v>
      </c>
      <c r="BA44" s="7">
        <v>1152</v>
      </c>
      <c r="BB44" s="7">
        <v>1330</v>
      </c>
      <c r="BD44" t="s">
        <v>46</v>
      </c>
    </row>
    <row r="45" spans="2:56">
      <c r="B45" t="s">
        <v>7</v>
      </c>
      <c r="C45" s="7">
        <v>2531</v>
      </c>
      <c r="D45" s="7">
        <v>2460</v>
      </c>
      <c r="E45" s="7">
        <v>2604</v>
      </c>
      <c r="F45" s="7">
        <v>3023</v>
      </c>
      <c r="G45" s="7">
        <v>3291</v>
      </c>
      <c r="H45" s="7">
        <v>3843</v>
      </c>
      <c r="I45" s="7">
        <v>4151</v>
      </c>
      <c r="K45" t="s">
        <v>7</v>
      </c>
      <c r="L45" s="2">
        <v>210</v>
      </c>
      <c r="M45" s="2">
        <v>181</v>
      </c>
      <c r="N45" s="2">
        <v>231</v>
      </c>
      <c r="O45" s="2">
        <v>312</v>
      </c>
      <c r="P45" s="2">
        <v>372</v>
      </c>
      <c r="Q45" s="2">
        <v>348</v>
      </c>
      <c r="R45" s="2">
        <v>410</v>
      </c>
      <c r="T45" t="s">
        <v>7</v>
      </c>
      <c r="U45" s="2">
        <v>52</v>
      </c>
      <c r="V45" s="2">
        <v>82</v>
      </c>
      <c r="W45" s="2">
        <v>87</v>
      </c>
      <c r="X45" s="2">
        <v>163</v>
      </c>
      <c r="Y45" s="2">
        <v>155</v>
      </c>
      <c r="Z45" s="2">
        <v>242</v>
      </c>
      <c r="AA45" s="2">
        <v>303</v>
      </c>
      <c r="AC45" t="s">
        <v>7</v>
      </c>
      <c r="AD45">
        <v>46</v>
      </c>
      <c r="AE45">
        <v>33</v>
      </c>
      <c r="AF45">
        <v>100</v>
      </c>
      <c r="AG45">
        <v>40</v>
      </c>
      <c r="AH45">
        <v>68</v>
      </c>
      <c r="AI45">
        <v>41</v>
      </c>
      <c r="AJ45">
        <v>106</v>
      </c>
      <c r="AL45" t="s">
        <v>7</v>
      </c>
      <c r="AM45">
        <v>10</v>
      </c>
      <c r="AN45">
        <v>0</v>
      </c>
      <c r="AO45">
        <v>23</v>
      </c>
      <c r="AP45">
        <v>24</v>
      </c>
      <c r="AQ45">
        <v>34</v>
      </c>
      <c r="AR45">
        <v>62</v>
      </c>
      <c r="AS45">
        <v>36</v>
      </c>
      <c r="AU45" s="1" t="s">
        <v>7</v>
      </c>
      <c r="AV45" s="1" t="s">
        <v>66</v>
      </c>
      <c r="AW45" s="7">
        <v>2664</v>
      </c>
      <c r="AX45" s="7">
        <v>2969</v>
      </c>
      <c r="AY45" s="7">
        <v>3414</v>
      </c>
      <c r="AZ45" s="7">
        <v>3780</v>
      </c>
      <c r="BA45" s="7">
        <v>4244</v>
      </c>
      <c r="BB45" s="7">
        <v>4678</v>
      </c>
      <c r="BD45" t="s">
        <v>47</v>
      </c>
    </row>
    <row r="46" spans="2:56">
      <c r="B46" t="s">
        <v>49</v>
      </c>
      <c r="C46" s="7">
        <v>1842</v>
      </c>
      <c r="D46" s="7">
        <v>1668</v>
      </c>
      <c r="E46" s="7">
        <v>1651</v>
      </c>
      <c r="F46" s="7">
        <v>1882</v>
      </c>
      <c r="G46" s="7">
        <v>3054</v>
      </c>
      <c r="H46" s="7">
        <v>4111</v>
      </c>
      <c r="I46" s="7">
        <v>4689</v>
      </c>
      <c r="K46" t="s">
        <v>49</v>
      </c>
      <c r="L46" s="2">
        <v>141</v>
      </c>
      <c r="M46" s="2">
        <v>169</v>
      </c>
      <c r="N46" s="2">
        <v>138</v>
      </c>
      <c r="O46" s="2">
        <v>161</v>
      </c>
      <c r="P46" s="2">
        <v>322</v>
      </c>
      <c r="Q46" s="2">
        <v>546</v>
      </c>
      <c r="R46" s="2">
        <v>673</v>
      </c>
      <c r="T46" t="s">
        <v>49</v>
      </c>
      <c r="U46" s="2">
        <v>43</v>
      </c>
      <c r="V46" s="2">
        <v>39</v>
      </c>
      <c r="W46" s="2">
        <v>62</v>
      </c>
      <c r="X46" s="2">
        <v>58</v>
      </c>
      <c r="Y46" s="2">
        <v>177</v>
      </c>
      <c r="Z46" s="2">
        <v>280</v>
      </c>
      <c r="AA46" s="2">
        <v>346</v>
      </c>
      <c r="AC46" t="s">
        <v>49</v>
      </c>
      <c r="AD46">
        <v>137</v>
      </c>
      <c r="AE46">
        <v>121</v>
      </c>
      <c r="AF46">
        <v>101</v>
      </c>
      <c r="AG46">
        <v>91</v>
      </c>
      <c r="AH46">
        <v>170</v>
      </c>
      <c r="AI46">
        <v>322</v>
      </c>
      <c r="AJ46">
        <v>534</v>
      </c>
      <c r="AL46" t="s">
        <v>49</v>
      </c>
      <c r="AM46">
        <v>3</v>
      </c>
      <c r="AN46">
        <v>9</v>
      </c>
      <c r="AO46">
        <v>18</v>
      </c>
      <c r="AP46">
        <v>18</v>
      </c>
      <c r="AQ46">
        <v>31</v>
      </c>
      <c r="AR46">
        <v>60</v>
      </c>
      <c r="AS46">
        <v>108</v>
      </c>
      <c r="AU46" s="1" t="s">
        <v>49</v>
      </c>
      <c r="AV46" s="1" t="s">
        <v>66</v>
      </c>
      <c r="AW46" s="7">
        <v>1955</v>
      </c>
      <c r="AX46" s="7">
        <v>1919</v>
      </c>
      <c r="AY46" s="7">
        <v>2160</v>
      </c>
      <c r="AZ46" s="7">
        <v>3657</v>
      </c>
      <c r="BA46" s="7">
        <v>5155</v>
      </c>
      <c r="BB46" s="7">
        <v>6106</v>
      </c>
      <c r="BD46" t="s">
        <v>48</v>
      </c>
    </row>
    <row r="47" spans="2:56">
      <c r="B47" t="s">
        <v>50</v>
      </c>
      <c r="C47" s="7">
        <v>185</v>
      </c>
      <c r="D47" s="7">
        <v>278</v>
      </c>
      <c r="E47" s="7">
        <v>234</v>
      </c>
      <c r="F47" s="7">
        <v>258</v>
      </c>
      <c r="G47" s="7">
        <v>382</v>
      </c>
      <c r="H47" s="7">
        <v>441</v>
      </c>
      <c r="I47" s="7">
        <v>442</v>
      </c>
      <c r="K47" t="s">
        <v>50</v>
      </c>
      <c r="L47">
        <v>33</v>
      </c>
      <c r="M47">
        <v>28</v>
      </c>
      <c r="N47">
        <v>31</v>
      </c>
      <c r="O47">
        <v>23</v>
      </c>
      <c r="P47">
        <v>51</v>
      </c>
      <c r="Q47">
        <v>67</v>
      </c>
      <c r="R47">
        <v>55</v>
      </c>
      <c r="T47" t="s">
        <v>50</v>
      </c>
      <c r="U47" s="2">
        <v>5</v>
      </c>
      <c r="V47" s="2">
        <v>10</v>
      </c>
      <c r="W47" s="2">
        <v>12</v>
      </c>
      <c r="X47" s="2">
        <v>6</v>
      </c>
      <c r="Y47" s="2">
        <v>23</v>
      </c>
      <c r="Z47" s="2">
        <v>21</v>
      </c>
      <c r="AA47" s="2">
        <v>35</v>
      </c>
      <c r="AC47" t="s">
        <v>50</v>
      </c>
      <c r="AD47">
        <v>17</v>
      </c>
      <c r="AE47">
        <v>31</v>
      </c>
      <c r="AF47">
        <v>13</v>
      </c>
      <c r="AG47">
        <v>10</v>
      </c>
      <c r="AH47">
        <v>21</v>
      </c>
      <c r="AI47">
        <v>27</v>
      </c>
      <c r="AJ47">
        <v>38</v>
      </c>
      <c r="AL47" t="s">
        <v>50</v>
      </c>
      <c r="AM47">
        <v>2</v>
      </c>
      <c r="AN47">
        <v>1</v>
      </c>
      <c r="AO47">
        <v>3</v>
      </c>
      <c r="AP47">
        <v>3</v>
      </c>
      <c r="AQ47">
        <v>6</v>
      </c>
      <c r="AR47">
        <v>6</v>
      </c>
      <c r="AS47">
        <v>9</v>
      </c>
      <c r="AU47" s="1" t="s">
        <v>50</v>
      </c>
      <c r="AV47" s="1" t="s">
        <v>66</v>
      </c>
      <c r="AW47" s="7">
        <v>339</v>
      </c>
      <c r="AX47" s="7">
        <v>286</v>
      </c>
      <c r="AY47" s="7">
        <v>295</v>
      </c>
      <c r="AZ47" s="7">
        <v>467</v>
      </c>
      <c r="BA47" s="7">
        <v>541</v>
      </c>
      <c r="BB47" s="7">
        <v>554</v>
      </c>
      <c r="BD47" t="s">
        <v>49</v>
      </c>
    </row>
    <row r="48" spans="2:56">
      <c r="B48">
        <v>1</v>
      </c>
      <c r="C48" s="7">
        <v>2</v>
      </c>
      <c r="D48" s="7">
        <v>3</v>
      </c>
      <c r="E48" s="7"/>
      <c r="F48" s="7"/>
      <c r="G48" s="7"/>
      <c r="H48" s="7"/>
      <c r="I48" s="7"/>
      <c r="BD48" t="s">
        <v>50</v>
      </c>
    </row>
    <row r="49" spans="2:9">
      <c r="B49" t="s">
        <v>52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 t="s">
        <v>6</v>
      </c>
    </row>
    <row r="50" spans="2:9">
      <c r="B50" t="s">
        <v>57</v>
      </c>
      <c r="C50" s="2">
        <v>35944</v>
      </c>
      <c r="D50" s="2">
        <v>35845</v>
      </c>
      <c r="E50" s="2">
        <v>37575</v>
      </c>
      <c r="F50" s="2">
        <v>42862</v>
      </c>
      <c r="G50" s="2">
        <v>49419</v>
      </c>
      <c r="H50" s="2">
        <v>62685</v>
      </c>
      <c r="I50" s="2">
        <v>71251</v>
      </c>
    </row>
    <row r="51" spans="2:9">
      <c r="B51" t="s">
        <v>59</v>
      </c>
      <c r="C51" s="2">
        <v>1618</v>
      </c>
      <c r="D51" s="2">
        <v>1572</v>
      </c>
      <c r="E51" s="2">
        <v>2264</v>
      </c>
      <c r="F51" s="2">
        <v>3293</v>
      </c>
      <c r="G51" s="2">
        <v>4400</v>
      </c>
      <c r="H51" s="2">
        <v>5949</v>
      </c>
      <c r="I51" s="2">
        <v>8336</v>
      </c>
    </row>
    <row r="52" spans="2:9">
      <c r="B52" t="s">
        <v>60</v>
      </c>
      <c r="C52" s="2">
        <v>4345</v>
      </c>
      <c r="D52" s="2">
        <v>4241</v>
      </c>
      <c r="E52" s="2">
        <v>4588</v>
      </c>
      <c r="F52" s="2">
        <v>5591</v>
      </c>
      <c r="G52" s="2">
        <v>7194</v>
      </c>
      <c r="H52" s="2">
        <v>9157</v>
      </c>
      <c r="I52" s="2">
        <v>11638</v>
      </c>
    </row>
    <row r="53" spans="2:9">
      <c r="B53" t="s">
        <v>63</v>
      </c>
      <c r="C53" s="2">
        <v>1748</v>
      </c>
      <c r="D53" s="2">
        <v>1911</v>
      </c>
      <c r="E53" s="2">
        <v>2020</v>
      </c>
      <c r="F53" s="2">
        <v>2515</v>
      </c>
      <c r="G53" s="2">
        <v>3629</v>
      </c>
      <c r="H53" s="2">
        <v>5558</v>
      </c>
      <c r="I53" s="2">
        <v>7226</v>
      </c>
    </row>
    <row r="54" spans="2:9">
      <c r="B54" t="s">
        <v>62</v>
      </c>
      <c r="C54" s="2">
        <v>313</v>
      </c>
      <c r="D54" s="2">
        <v>364</v>
      </c>
      <c r="E54" s="2">
        <v>559</v>
      </c>
      <c r="F54" s="2">
        <v>607</v>
      </c>
      <c r="G54" s="2">
        <v>858</v>
      </c>
      <c r="H54" s="2">
        <v>1248</v>
      </c>
      <c r="I54" s="2">
        <v>1651</v>
      </c>
    </row>
    <row r="55" spans="2:9">
      <c r="B55" t="s">
        <v>64</v>
      </c>
      <c r="C55" s="2" t="s">
        <v>66</v>
      </c>
      <c r="D55" s="2">
        <v>42255</v>
      </c>
      <c r="E55" s="2">
        <v>44577</v>
      </c>
      <c r="F55" s="2">
        <v>52465</v>
      </c>
      <c r="G55" s="2">
        <v>62518</v>
      </c>
      <c r="H55" s="2">
        <v>80393</v>
      </c>
      <c r="I55" s="2">
        <v>94098</v>
      </c>
    </row>
  </sheetData>
  <sortState xmlns:xlrd2="http://schemas.microsoft.com/office/spreadsheetml/2017/richdata2" ref="AU4:BB47">
    <sortCondition ref="AU4:AU47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F0D1-81A7-4461-9412-922FA3DA08E1}">
  <dimension ref="A1:AO68"/>
  <sheetViews>
    <sheetView showGridLines="0" workbookViewId="0">
      <pane xSplit="2" ySplit="7" topLeftCell="J38" activePane="bottomRight" state="frozen"/>
      <selection pane="topRight" activeCell="C1" sqref="C1"/>
      <selection pane="bottomLeft" activeCell="A8" sqref="A8"/>
      <selection pane="bottomRight" activeCell="S45" sqref="S45"/>
    </sheetView>
  </sheetViews>
  <sheetFormatPr defaultRowHeight="12.75"/>
  <cols>
    <col min="1" max="1" width="0.85546875" customWidth="1"/>
    <col min="2" max="2" width="25" customWidth="1"/>
    <col min="3" max="3" width="13" customWidth="1"/>
    <col min="5" max="5" width="11.42578125" customWidth="1"/>
    <col min="7" max="7" width="0.85546875" customWidth="1"/>
    <col min="8" max="8" width="13.42578125" customWidth="1"/>
    <col min="10" max="10" width="11.5703125" customWidth="1"/>
    <col min="12" max="12" width="1.140625" customWidth="1"/>
    <col min="13" max="13" width="14" customWidth="1"/>
    <col min="15" max="15" width="10.28515625" customWidth="1"/>
    <col min="17" max="17" width="1.140625" customWidth="1"/>
    <col min="18" max="18" width="12.7109375" customWidth="1"/>
    <col min="20" max="20" width="11.140625" customWidth="1"/>
    <col min="22" max="22" width="1" customWidth="1"/>
    <col min="23" max="23" width="13.140625" customWidth="1"/>
    <col min="25" max="25" width="11.140625" customWidth="1"/>
    <col min="27" max="27" width="1.140625" customWidth="1"/>
    <col min="28" max="28" width="13" customWidth="1"/>
    <col min="30" max="30" width="10.85546875" customWidth="1"/>
    <col min="32" max="32" width="1.140625" customWidth="1"/>
    <col min="33" max="33" width="13.42578125" customWidth="1"/>
    <col min="35" max="35" width="10.7109375" customWidth="1"/>
    <col min="37" max="37" width="0.85546875" customWidth="1"/>
    <col min="41" max="41" width="0" hidden="1" customWidth="1"/>
  </cols>
  <sheetData>
    <row r="1" spans="1:41" ht="13.5" thickBot="1">
      <c r="B1" s="10" t="s">
        <v>72</v>
      </c>
    </row>
    <row r="2" spans="1:41" ht="13.5" thickBot="1">
      <c r="B2" s="8" t="s">
        <v>64</v>
      </c>
    </row>
    <row r="3" spans="1:41" ht="21">
      <c r="A3" s="10"/>
      <c r="B3" s="51" t="s">
        <v>200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41">
      <c r="A4" s="10"/>
      <c r="B4" s="10" t="s">
        <v>189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41" ht="13.5" thickBot="1">
      <c r="A5" s="16"/>
      <c r="B5" s="16"/>
      <c r="C5" s="66" t="s">
        <v>0</v>
      </c>
      <c r="D5" s="66"/>
      <c r="E5" s="66"/>
      <c r="F5" s="66"/>
      <c r="G5" s="16"/>
      <c r="H5" s="66" t="s">
        <v>1</v>
      </c>
      <c r="I5" s="66"/>
      <c r="J5" s="66"/>
      <c r="K5" s="66"/>
      <c r="L5" s="16"/>
      <c r="M5" s="66" t="s">
        <v>2</v>
      </c>
      <c r="N5" s="66"/>
      <c r="O5" s="66"/>
      <c r="P5" s="66"/>
      <c r="Q5" s="16"/>
      <c r="R5" s="66" t="s">
        <v>3</v>
      </c>
      <c r="S5" s="66"/>
      <c r="T5" s="66"/>
      <c r="U5" s="66"/>
      <c r="V5" s="16"/>
      <c r="W5" s="66" t="s">
        <v>4</v>
      </c>
      <c r="X5" s="66"/>
      <c r="Y5" s="66"/>
      <c r="Z5" s="66"/>
      <c r="AA5" s="16"/>
      <c r="AB5" s="66" t="s">
        <v>5</v>
      </c>
      <c r="AC5" s="66"/>
      <c r="AD5" s="66"/>
      <c r="AE5" s="66"/>
      <c r="AF5" s="16"/>
      <c r="AG5" s="66" t="s">
        <v>6</v>
      </c>
      <c r="AH5" s="66"/>
      <c r="AI5" s="66"/>
      <c r="AJ5" s="66"/>
      <c r="AK5" s="16"/>
    </row>
    <row r="6" spans="1:41" ht="40.5" thickTop="1">
      <c r="A6" s="16"/>
      <c r="B6" s="16"/>
      <c r="C6" s="18" t="s">
        <v>190</v>
      </c>
      <c r="D6" s="18" t="s">
        <v>58</v>
      </c>
      <c r="E6" s="18" t="s">
        <v>76</v>
      </c>
      <c r="F6" s="18" t="s">
        <v>197</v>
      </c>
      <c r="G6" s="16"/>
      <c r="H6" s="18" t="s">
        <v>191</v>
      </c>
      <c r="I6" s="18" t="s">
        <v>58</v>
      </c>
      <c r="J6" s="18" t="s">
        <v>76</v>
      </c>
      <c r="K6" s="18" t="s">
        <v>197</v>
      </c>
      <c r="L6" s="16"/>
      <c r="M6" s="18" t="s">
        <v>192</v>
      </c>
      <c r="N6" s="18" t="s">
        <v>58</v>
      </c>
      <c r="O6" s="18" t="s">
        <v>76</v>
      </c>
      <c r="P6" s="18" t="s">
        <v>197</v>
      </c>
      <c r="Q6" s="16"/>
      <c r="R6" s="18" t="s">
        <v>193</v>
      </c>
      <c r="S6" s="18" t="s">
        <v>58</v>
      </c>
      <c r="T6" s="18" t="s">
        <v>76</v>
      </c>
      <c r="U6" s="18" t="s">
        <v>197</v>
      </c>
      <c r="V6" s="16"/>
      <c r="W6" s="18" t="s">
        <v>194</v>
      </c>
      <c r="X6" s="18" t="s">
        <v>58</v>
      </c>
      <c r="Y6" s="18" t="s">
        <v>76</v>
      </c>
      <c r="Z6" s="18" t="s">
        <v>197</v>
      </c>
      <c r="AA6" s="16"/>
      <c r="AB6" s="18" t="s">
        <v>195</v>
      </c>
      <c r="AC6" s="18" t="s">
        <v>58</v>
      </c>
      <c r="AD6" s="18" t="s">
        <v>76</v>
      </c>
      <c r="AE6" s="18" t="s">
        <v>197</v>
      </c>
      <c r="AF6" s="16"/>
      <c r="AG6" s="18" t="s">
        <v>196</v>
      </c>
      <c r="AH6" s="18" t="s">
        <v>58</v>
      </c>
      <c r="AI6" s="18" t="s">
        <v>76</v>
      </c>
      <c r="AJ6" s="18" t="s">
        <v>197</v>
      </c>
      <c r="AK6" s="16"/>
    </row>
    <row r="7" spans="1:41" ht="14.25">
      <c r="A7" s="12"/>
      <c r="B7" s="14" t="s">
        <v>161</v>
      </c>
      <c r="C7" s="20">
        <v>56171100</v>
      </c>
      <c r="D7" s="15" t="str">
        <f>VLOOKUP(B2,Table8[],2,FALSE)</f>
        <v>N/A</v>
      </c>
      <c r="E7" s="58" t="str">
        <f>IFERROR(D7/C7*100000,"N/A")</f>
        <v>N/A</v>
      </c>
      <c r="F7" s="12"/>
      <c r="G7" s="12"/>
      <c r="H7" s="22">
        <v>56567800</v>
      </c>
      <c r="I7" s="22">
        <f>VLOOKUP(B2,Table8[],3,FALSE)</f>
        <v>42255</v>
      </c>
      <c r="J7" s="54">
        <f>I7/H7*100000</f>
        <v>74.697973051806855</v>
      </c>
      <c r="K7" s="12"/>
      <c r="L7" s="12"/>
      <c r="M7" s="22">
        <v>56948200</v>
      </c>
      <c r="N7" s="22">
        <f>VLOOKUP(B2,Table8[],4,FALSE)</f>
        <v>44577</v>
      </c>
      <c r="O7" s="54">
        <f>N7/M7*100000</f>
        <v>78.276398551666247</v>
      </c>
      <c r="P7" s="12"/>
      <c r="Q7" s="12"/>
      <c r="R7" s="22">
        <v>57408700</v>
      </c>
      <c r="S7" s="22">
        <f>VLOOKUP(B2,Table8[],5,FALSE)</f>
        <v>52465</v>
      </c>
      <c r="T7" s="54">
        <f>S7/R7*100000</f>
        <v>91.388587444063347</v>
      </c>
      <c r="U7" s="12"/>
      <c r="V7" s="12"/>
      <c r="W7" s="22">
        <v>57885400</v>
      </c>
      <c r="X7" s="22">
        <f>VLOOKUP(B2,Table8[],6,FALSE)</f>
        <v>62518</v>
      </c>
      <c r="Y7" s="54">
        <f>X7/W7*100000</f>
        <v>108.00305431075884</v>
      </c>
      <c r="Z7" s="12"/>
      <c r="AA7" s="12"/>
      <c r="AB7" s="22">
        <v>58381200</v>
      </c>
      <c r="AC7" s="22">
        <f>VLOOKUP(B2,Table8[],7,FALSE)</f>
        <v>80393</v>
      </c>
      <c r="AD7" s="54">
        <f>AC7/AB7*100000</f>
        <v>137.70357580865073</v>
      </c>
      <c r="AE7" s="12"/>
      <c r="AF7" s="12"/>
      <c r="AG7" s="22">
        <v>58744600</v>
      </c>
      <c r="AH7" s="22">
        <f>VLOOKUP(B2,Table8[],8,FALSE)</f>
        <v>94098</v>
      </c>
      <c r="AI7" s="54">
        <f>AH7/AG7*100000</f>
        <v>160.18153157907278</v>
      </c>
      <c r="AJ7" s="12"/>
      <c r="AK7" s="12"/>
      <c r="AO7">
        <v>100000</v>
      </c>
    </row>
    <row r="8" spans="1:41">
      <c r="A8" s="12"/>
      <c r="B8" s="12" t="s">
        <v>8</v>
      </c>
      <c r="C8" s="24">
        <v>1601700</v>
      </c>
      <c r="D8" s="13" t="str">
        <f>IF($B$2="Race",VLOOKUP(B8,Table1[],2,FALSE),IF($B$2="Religion",VLOOKUP(B8,Table3[],2,FALSE),IF($B$2="Sexual Orientation",VLOOKUP(B8,Table2[],2,FALSE),IF($B$2="Disability",VLOOKUP(B8,Table4[],2,FALSE),IF($B$2="Transgender",VLOOKUP(B8,Table5[],2,FALSE),IF($B$2="Total Offences",VLOOKUP(B8,Table6[],2,FALSE),""))))))</f>
        <v>N/A</v>
      </c>
      <c r="E8" s="56" t="str">
        <f>IFERROR(D8/C8*100000,"N/A")</f>
        <v>N/A</v>
      </c>
      <c r="F8" s="44" t="str">
        <f>IFERROR(RANK(E8,$E$8:$E$49,0),"N/A")</f>
        <v>N/A</v>
      </c>
      <c r="G8" s="12"/>
      <c r="H8" s="24">
        <v>1616100</v>
      </c>
      <c r="I8" s="24">
        <f>IF($B$2="Race",VLOOKUP(B8,Table1[],3,FALSE),IF($B$2="Religion",VLOOKUP(B8,Table3[],3,FALSE),IF($B$2="Sexual Orientation",VLOOKUP(B8,Table2[],3,FALSE),IF($B$2="Disability",VLOOKUP(B8,Table4[],3,FALSE),IF($B$2="Transgender",VLOOKUP(B8,Table5[],3,FALSE),IF($B$2="Total Offences",VLOOKUP(B8,Table6[],3,FALSE),""))))))</f>
        <v>1211</v>
      </c>
      <c r="J8" s="26">
        <f>I8/H8*100000</f>
        <v>74.933481838995107</v>
      </c>
      <c r="K8" s="12">
        <f>RANK(J8,$J$8:$J$49,0)</f>
        <v>9</v>
      </c>
      <c r="L8" s="12"/>
      <c r="M8" s="24">
        <v>1631300</v>
      </c>
      <c r="N8" s="24">
        <f>IF($B$2="Race",VLOOKUP(B8,Table1[],4,FALSE),IF($B$2="Religion",VLOOKUP(B8,Table3[],4,FALSE),IF($B$2="Sexual Orientation",VLOOKUP(B8,Table2[],4,FALSE),IF($B$2="Disability",VLOOKUP(B8,Table4[],4,FALSE),IF($B$2="Transgender",VLOOKUP(B8,Table5[],4,FALSE),IF($B$2="Total Offences",VLOOKUP(B8,Table6[],4,FALSE),""))))))</f>
        <v>1432</v>
      </c>
      <c r="O8" s="26">
        <f>N8/M8*100000</f>
        <v>87.782749954024396</v>
      </c>
      <c r="P8" s="12">
        <f>RANK(O8,$O$8:$O$49,0)</f>
        <v>6</v>
      </c>
      <c r="Q8" s="12"/>
      <c r="R8" s="24">
        <v>1646400</v>
      </c>
      <c r="S8" s="24">
        <f>IF($B$2="Race",VLOOKUP(B8,Table1[],5,FALSE),IF($B$2="Religion",VLOOKUP(B8,Table3[],5,FALSE),IF($B$2="Sexual Orientation",VLOOKUP(B8,Table2[],5,FALSE),IF($B$2="Disability",VLOOKUP(B8,Table4[],5,FALSE),IF($B$2="Transgender",VLOOKUP(B8,Table5[],5,FALSE),IF($B$2="Total Offences",VLOOKUP(B8,Table6[],5,FALSE),""))))))</f>
        <v>1841</v>
      </c>
      <c r="T8" s="26">
        <f>S8/R8*$AO$7</f>
        <v>111.81972789115646</v>
      </c>
      <c r="U8" s="12">
        <f>RANK(T8,$T$8:$T$49,0)</f>
        <v>6</v>
      </c>
      <c r="V8" s="12"/>
      <c r="W8" s="24">
        <v>1665300</v>
      </c>
      <c r="X8" s="24">
        <f>IF($B$2="Race",VLOOKUP(B8,Table1[],6,FALSE),IF($B$2="Religion",VLOOKUP(B8,Table3[],6,FALSE),IF($B$2="Sexual Orientation",VLOOKUP(B8,Table2[],6,FALSE),IF($B$2="Disability",VLOOKUP(B8,Table4[],6,FALSE),IF($B$2="Transgender",VLOOKUP(B8,Table5[],6,FALSE),IF($B$2="Total Offences",VLOOKUP(B8,Table6[],6,FALSE),""))))))</f>
        <v>1966</v>
      </c>
      <c r="Y8" s="26">
        <f>X8/W8*$AO$7</f>
        <v>118.05680658139674</v>
      </c>
      <c r="Z8" s="12">
        <f>RANK(Y8,$Y$8:$Y$49,0)</f>
        <v>7</v>
      </c>
      <c r="AA8" s="12"/>
      <c r="AB8" s="24">
        <v>1682800</v>
      </c>
      <c r="AC8" s="24">
        <f>IF($B$2="Race",VLOOKUP(B8,Table1[],7,FALSE),IF($B$2="Religion",VLOOKUP(B8,Table3[],7,FALSE),IF($B$2="Sexual Orientation",VLOOKUP(B8,Table2[],7,FALSE),IF($B$2="Disability",VLOOKUP(B8,Table4[],7,FALSE),IF($B$2="Transgender",VLOOKUP(B8,Table5[],7,FALSE),IF($B$2="Total Offences",VLOOKUP(B8,Table6[],7,FALSE),""))))))</f>
        <v>2877</v>
      </c>
      <c r="AD8" s="26">
        <f>AC8/AB8*$AO$7</f>
        <v>170.96505823627288</v>
      </c>
      <c r="AE8" s="12">
        <f>RANK(AD8,$AD$8:$AD$49,0)</f>
        <v>5</v>
      </c>
      <c r="AF8" s="12"/>
      <c r="AG8" s="24">
        <v>1695000</v>
      </c>
      <c r="AH8" s="24">
        <f>IF($B$2="Race",VLOOKUP(B8,Table1[],8,FALSE),IF($B$2="Religion",VLOOKUP(B8,Table3[],8,FALSE),IF($B$2="Sexual Orientation",VLOOKUP(B8,Table2[],8,FALSE),IF($B$2="Disability",VLOOKUP(B8,Table4[],8,FALSE),IF($B$2="Transgender",VLOOKUP(B8,Table5[],8,FALSE),IF($B$2="Total Offences",VLOOKUP(B8,Table6[],8,FALSE),""))))))</f>
        <v>3138</v>
      </c>
      <c r="AI8" s="26">
        <f>AH8/AG8*$AO$7</f>
        <v>185.13274336283186</v>
      </c>
      <c r="AJ8" s="12">
        <f>RANK(AI8,$AI$8:$AI$49,0)</f>
        <v>5</v>
      </c>
      <c r="AK8" s="12"/>
    </row>
    <row r="9" spans="1:41">
      <c r="A9" s="12"/>
      <c r="B9" s="12" t="s">
        <v>9</v>
      </c>
      <c r="C9" s="24">
        <v>617000</v>
      </c>
      <c r="D9" s="13" t="str">
        <f>IF($B$2="Race",VLOOKUP(B9,Table1[],2,FALSE),IF($B$2="Religion",VLOOKUP(B9,Table3[],2,FALSE),IF($B$2="Sexual Orientation",VLOOKUP(B9,Table2[],2,FALSE),IF($B$2="Disability",VLOOKUP(B9,Table4[],2,FALSE),IF($B$2="Transgender",VLOOKUP(B9,Table5[],2,FALSE),IF($B$2="Total Offences",VLOOKUP(B9,Table6[],2,FALSE),""))))))</f>
        <v>N/A</v>
      </c>
      <c r="E9" s="56" t="str">
        <f t="shared" ref="E9:E49" si="0">IFERROR(D9/C9*100000,"N/A")</f>
        <v>N/A</v>
      </c>
      <c r="F9" s="44" t="str">
        <f t="shared" ref="F9:F49" si="1">IFERROR(RANK(E9,$E$8:$E$49,0),"N/A")</f>
        <v>N/A</v>
      </c>
      <c r="G9" s="12"/>
      <c r="H9" s="24">
        <v>624500</v>
      </c>
      <c r="I9" s="24">
        <f>IF($B$2="Race",VLOOKUP(B9,Table1[],3,FALSE),IF($B$2="Religion",VLOOKUP(B9,Table3[],3,FALSE),IF($B$2="Sexual Orientation",VLOOKUP(B9,Table2[],3,FALSE),IF($B$2="Disability",VLOOKUP(B9,Table4[],3,FALSE),IF($B$2="Transgender",VLOOKUP(B9,Table5[],3,FALSE),IF($B$2="Total Offences",VLOOKUP(B9,Table6[],3,FALSE),""))))))</f>
        <v>295</v>
      </c>
      <c r="J9" s="26">
        <f t="shared" ref="J9:J49" si="2">I9/H9*100000</f>
        <v>47.237790232185752</v>
      </c>
      <c r="K9" s="12">
        <f t="shared" ref="K9:K49" si="3">RANK(J9,$J$8:$J$49,0)</f>
        <v>29</v>
      </c>
      <c r="L9" s="12"/>
      <c r="M9" s="24">
        <v>632800</v>
      </c>
      <c r="N9" s="24">
        <f>IF($B$2="Race",VLOOKUP(B9,Table1[],4,FALSE),IF($B$2="Religion",VLOOKUP(B9,Table3[],4,FALSE),IF($B$2="Sexual Orientation",VLOOKUP(B9,Table2[],4,FALSE),IF($B$2="Disability",VLOOKUP(B9,Table4[],4,FALSE),IF($B$2="Transgender",VLOOKUP(B9,Table5[],4,FALSE),IF($B$2="Total Offences",VLOOKUP(B9,Table6[],4,FALSE),""))))))</f>
        <v>300</v>
      </c>
      <c r="O9" s="26">
        <f t="shared" ref="O9:O49" si="4">N9/M9*100000</f>
        <v>47.408343868520859</v>
      </c>
      <c r="P9" s="12">
        <f t="shared" ref="P9:P49" si="5">RANK(O9,$O$8:$O$49,0)</f>
        <v>26</v>
      </c>
      <c r="Q9" s="12"/>
      <c r="R9" s="24">
        <v>642000</v>
      </c>
      <c r="S9" s="24">
        <f>IF($B$2="Race",VLOOKUP(B9,Table1[],5,FALSE),IF($B$2="Religion",VLOOKUP(B9,Table3[],5,FALSE),IF($B$2="Sexual Orientation",VLOOKUP(B9,Table2[],5,FALSE),IF($B$2="Disability",VLOOKUP(B9,Table4[],5,FALSE),IF($B$2="Transgender",VLOOKUP(B9,Table5[],5,FALSE),IF($B$2="Total Offences",VLOOKUP(B9,Table6[],5,FALSE),""))))))</f>
        <v>496</v>
      </c>
      <c r="T9" s="26">
        <f t="shared" ref="T9:T49" si="6">S9/R9*$AO$7</f>
        <v>77.258566978193144</v>
      </c>
      <c r="U9" s="12">
        <f t="shared" ref="U9:U49" si="7">RANK(T9,$T$8:$T$49,0)</f>
        <v>12</v>
      </c>
      <c r="V9" s="12"/>
      <c r="W9" s="24">
        <v>652400</v>
      </c>
      <c r="X9" s="24">
        <f>IF($B$2="Race",VLOOKUP(B9,Table1[],6,FALSE),IF($B$2="Religion",VLOOKUP(B9,Table3[],6,FALSE),IF($B$2="Sexual Orientation",VLOOKUP(B9,Table2[],6,FALSE),IF($B$2="Disability",VLOOKUP(B9,Table4[],6,FALSE),IF($B$2="Transgender",VLOOKUP(B9,Table5[],6,FALSE),IF($B$2="Total Offences",VLOOKUP(B9,Table6[],6,FALSE),""))))))</f>
        <v>580</v>
      </c>
      <c r="Y9" s="26">
        <f t="shared" ref="Y9:Y49" si="8">X9/W9*$AO$7</f>
        <v>88.902513795217658</v>
      </c>
      <c r="Z9" s="12">
        <f t="shared" ref="Z9:Z49" si="9">RANK(Y9,$Y$8:$Y$49,0)</f>
        <v>13</v>
      </c>
      <c r="AA9" s="12"/>
      <c r="AB9" s="24">
        <v>661500</v>
      </c>
      <c r="AC9" s="24">
        <f>IF($B$2="Race",VLOOKUP(B9,Table1[],7,FALSE),IF($B$2="Religion",VLOOKUP(B9,Table3[],7,FALSE),IF($B$2="Sexual Orientation",VLOOKUP(B9,Table2[],7,FALSE),IF($B$2="Disability",VLOOKUP(B9,Table4[],7,FALSE),IF($B$2="Transgender",VLOOKUP(B9,Table5[],7,FALSE),IF($B$2="Total Offences",VLOOKUP(B9,Table6[],7,FALSE),""))))))</f>
        <v>609</v>
      </c>
      <c r="AD9" s="26">
        <f t="shared" ref="AD9:AD49" si="10">AC9/AB9*$AO$7</f>
        <v>92.063492063492063</v>
      </c>
      <c r="AE9" s="12">
        <f t="shared" ref="AE9:AE49" si="11">RANK(AD9,$AD$8:$AD$49,0)</f>
        <v>25</v>
      </c>
      <c r="AF9" s="12"/>
      <c r="AG9" s="24">
        <v>664600</v>
      </c>
      <c r="AH9" s="24">
        <f>IF($B$2="Race",VLOOKUP(B9,Table1[],8,FALSE),IF($B$2="Religion",VLOOKUP(B9,Table3[],8,FALSE),IF($B$2="Sexual Orientation",VLOOKUP(B9,Table2[],8,FALSE),IF($B$2="Disability",VLOOKUP(B9,Table4[],8,FALSE),IF($B$2="Transgender",VLOOKUP(B9,Table5[],8,FALSE),IF($B$2="Total Offences",VLOOKUP(B9,Table6[],8,FALSE),""))))))</f>
        <v>913</v>
      </c>
      <c r="AI9" s="26">
        <f t="shared" ref="AI9:AI49" si="12">AH9/AG9*$AO$7</f>
        <v>137.37586518206439</v>
      </c>
      <c r="AJ9" s="12">
        <f t="shared" ref="AJ9:AJ49" si="13">RANK(AI9,$AI$8:$AI$49,0)</f>
        <v>16</v>
      </c>
      <c r="AK9" s="12"/>
    </row>
    <row r="10" spans="1:41">
      <c r="A10" s="12"/>
      <c r="B10" s="12" t="s">
        <v>11</v>
      </c>
      <c r="C10" s="24">
        <v>806700</v>
      </c>
      <c r="D10" s="13" t="str">
        <f>IF($B$2="Race",VLOOKUP(B10,Table1[],2,FALSE),IF($B$2="Religion",VLOOKUP(B10,Table3[],2,FALSE),IF($B$2="Sexual Orientation",VLOOKUP(B10,Table2[],2,FALSE),IF($B$2="Disability",VLOOKUP(B10,Table4[],2,FALSE),IF($B$2="Transgender",VLOOKUP(B10,Table5[],2,FALSE),IF($B$2="Total Offences",VLOOKUP(B10,Table6[],2,FALSE),""))))))</f>
        <v>N/A</v>
      </c>
      <c r="E10" s="56" t="str">
        <f t="shared" si="0"/>
        <v>N/A</v>
      </c>
      <c r="F10" s="44" t="str">
        <f t="shared" si="1"/>
        <v>N/A</v>
      </c>
      <c r="G10" s="12"/>
      <c r="H10" s="24">
        <v>812500</v>
      </c>
      <c r="I10" s="24">
        <f>IF($B$2="Race",VLOOKUP(B10,Table1[],3,FALSE),IF($B$2="Religion",VLOOKUP(B10,Table3[],3,FALSE),IF($B$2="Sexual Orientation",VLOOKUP(B10,Table2[],3,FALSE),IF($B$2="Disability",VLOOKUP(B10,Table4[],3,FALSE),IF($B$2="Transgender",VLOOKUP(B10,Table5[],3,FALSE),IF($B$2="Total Offences",VLOOKUP(B10,Table6[],3,FALSE),""))))))</f>
        <v>245</v>
      </c>
      <c r="J10" s="26">
        <f t="shared" si="2"/>
        <v>30.153846153846153</v>
      </c>
      <c r="K10" s="12">
        <f t="shared" si="3"/>
        <v>39</v>
      </c>
      <c r="L10" s="12"/>
      <c r="M10" s="24">
        <v>817300</v>
      </c>
      <c r="N10" s="24">
        <f>IF($B$2="Race",VLOOKUP(B10,Table1[],4,FALSE),IF($B$2="Religion",VLOOKUP(B10,Table3[],4,FALSE),IF($B$2="Sexual Orientation",VLOOKUP(B10,Table2[],4,FALSE),IF($B$2="Disability",VLOOKUP(B10,Table4[],4,FALSE),IF($B$2="Transgender",VLOOKUP(B10,Table5[],4,FALSE),IF($B$2="Total Offences",VLOOKUP(B10,Table6[],4,FALSE),""))))))</f>
        <v>317</v>
      </c>
      <c r="O10" s="26">
        <f t="shared" si="4"/>
        <v>38.78624739997553</v>
      </c>
      <c r="P10" s="12">
        <f t="shared" si="5"/>
        <v>35</v>
      </c>
      <c r="Q10" s="12"/>
      <c r="R10" s="24">
        <v>825700</v>
      </c>
      <c r="S10" s="24">
        <f>IF($B$2="Race",VLOOKUP(B10,Table1[],5,FALSE),IF($B$2="Religion",VLOOKUP(B10,Table3[],5,FALSE),IF($B$2="Sexual Orientation",VLOOKUP(B10,Table2[],5,FALSE),IF($B$2="Disability",VLOOKUP(B10,Table4[],5,FALSE),IF($B$2="Transgender",VLOOKUP(B10,Table5[],5,FALSE),IF($B$2="Total Offences",VLOOKUP(B10,Table6[],5,FALSE),""))))))</f>
        <v>459</v>
      </c>
      <c r="T10" s="26">
        <f t="shared" si="6"/>
        <v>55.589197044931574</v>
      </c>
      <c r="U10" s="12">
        <f t="shared" si="7"/>
        <v>27</v>
      </c>
      <c r="V10" s="12"/>
      <c r="W10" s="24">
        <v>835200</v>
      </c>
      <c r="X10" s="24">
        <f>IF($B$2="Race",VLOOKUP(B10,Table1[],6,FALSE),IF($B$2="Religion",VLOOKUP(B10,Table3[],6,FALSE),IF($B$2="Sexual Orientation",VLOOKUP(B10,Table2[],6,FALSE),IF($B$2="Disability",VLOOKUP(B10,Table4[],6,FALSE),IF($B$2="Transgender",VLOOKUP(B10,Table5[],6,FALSE),IF($B$2="Total Offences",VLOOKUP(B10,Table6[],6,FALSE),""))))))</f>
        <v>546</v>
      </c>
      <c r="Y10" s="26">
        <f t="shared" si="8"/>
        <v>65.3735632183908</v>
      </c>
      <c r="Z10" s="12">
        <f t="shared" si="9"/>
        <v>26</v>
      </c>
      <c r="AA10" s="12"/>
      <c r="AB10" s="24">
        <v>841300</v>
      </c>
      <c r="AC10" s="24">
        <f>IF($B$2="Race",VLOOKUP(B10,Table1[],7,FALSE),IF($B$2="Religion",VLOOKUP(B10,Table3[],7,FALSE),IF($B$2="Sexual Orientation",VLOOKUP(B10,Table2[],7,FALSE),IF($B$2="Disability",VLOOKUP(B10,Table4[],7,FALSE),IF($B$2="Transgender",VLOOKUP(B10,Table5[],7,FALSE),IF($B$2="Total Offences",VLOOKUP(B10,Table6[],7,FALSE),""))))))</f>
        <v>962</v>
      </c>
      <c r="AD10" s="26">
        <f t="shared" si="10"/>
        <v>114.34684416973731</v>
      </c>
      <c r="AE10" s="12">
        <f t="shared" si="11"/>
        <v>16</v>
      </c>
      <c r="AF10" s="12"/>
      <c r="AG10" s="24">
        <v>847200</v>
      </c>
      <c r="AH10" s="24">
        <f>IF($B$2="Race",VLOOKUP(B10,Table1[],8,FALSE),IF($B$2="Religion",VLOOKUP(B10,Table3[],8,FALSE),IF($B$2="Sexual Orientation",VLOOKUP(B10,Table2[],8,FALSE),IF($B$2="Disability",VLOOKUP(B10,Table4[],8,FALSE),IF($B$2="Transgender",VLOOKUP(B10,Table5[],8,FALSE),IF($B$2="Total Offences",VLOOKUP(B10,Table6[],8,FALSE),""))))))</f>
        <v>1095</v>
      </c>
      <c r="AI10" s="26">
        <f t="shared" si="12"/>
        <v>129.24929178470256</v>
      </c>
      <c r="AJ10" s="12">
        <f t="shared" si="13"/>
        <v>22</v>
      </c>
      <c r="AK10" s="12"/>
    </row>
    <row r="11" spans="1:41">
      <c r="A11" s="12"/>
      <c r="B11" s="12" t="s">
        <v>12</v>
      </c>
      <c r="C11" s="24">
        <v>1028600</v>
      </c>
      <c r="D11" s="13" t="str">
        <f>IF($B$2="Race",VLOOKUP(B11,Table1[],2,FALSE),IF($B$2="Religion",VLOOKUP(B11,Table3[],2,FALSE),IF($B$2="Sexual Orientation",VLOOKUP(B11,Table2[],2,FALSE),IF($B$2="Disability",VLOOKUP(B11,Table4[],2,FALSE),IF($B$2="Transgender",VLOOKUP(B11,Table5[],2,FALSE),IF($B$2="Total Offences",VLOOKUP(B11,Table6[],2,FALSE),""))))))</f>
        <v>N/A</v>
      </c>
      <c r="E11" s="56" t="str">
        <f t="shared" si="0"/>
        <v>N/A</v>
      </c>
      <c r="F11" s="44" t="str">
        <f t="shared" si="1"/>
        <v>N/A</v>
      </c>
      <c r="G11" s="12"/>
      <c r="H11" s="24">
        <v>1032200</v>
      </c>
      <c r="I11" s="24">
        <f>IF($B$2="Race",VLOOKUP(B11,Table1[],3,FALSE),IF($B$2="Religion",VLOOKUP(B11,Table3[],3,FALSE),IF($B$2="Sexual Orientation",VLOOKUP(B11,Table2[],3,FALSE),IF($B$2="Disability",VLOOKUP(B11,Table4[],3,FALSE),IF($B$2="Transgender",VLOOKUP(B11,Table5[],3,FALSE),IF($B$2="Total Offences",VLOOKUP(B11,Table6[],3,FALSE),""))))))</f>
        <v>539</v>
      </c>
      <c r="J11" s="26">
        <f t="shared" si="2"/>
        <v>52.218562294129043</v>
      </c>
      <c r="K11" s="12">
        <f t="shared" si="3"/>
        <v>22</v>
      </c>
      <c r="L11" s="12"/>
      <c r="M11" s="24">
        <v>1035300</v>
      </c>
      <c r="N11" s="24">
        <f>IF($B$2="Race",VLOOKUP(B11,Table1[],4,FALSE),IF($B$2="Religion",VLOOKUP(B11,Table3[],4,FALSE),IF($B$2="Sexual Orientation",VLOOKUP(B11,Table2[],4,FALSE),IF($B$2="Disability",VLOOKUP(B11,Table4[],4,FALSE),IF($B$2="Transgender",VLOOKUP(B11,Table5[],4,FALSE),IF($B$2="Total Offences",VLOOKUP(B11,Table6[],4,FALSE),""))))))</f>
        <v>670</v>
      </c>
      <c r="O11" s="26">
        <f t="shared" si="4"/>
        <v>64.715541388969385</v>
      </c>
      <c r="P11" s="12">
        <f t="shared" si="5"/>
        <v>13</v>
      </c>
      <c r="Q11" s="12"/>
      <c r="R11" s="24">
        <v>1040100</v>
      </c>
      <c r="S11" s="24">
        <f>IF($B$2="Race",VLOOKUP(B11,Table1[],5,FALSE),IF($B$2="Religion",VLOOKUP(B11,Table3[],5,FALSE),IF($B$2="Sexual Orientation",VLOOKUP(B11,Table2[],5,FALSE),IF($B$2="Disability",VLOOKUP(B11,Table4[],5,FALSE),IF($B$2="Transgender",VLOOKUP(B11,Table5[],5,FALSE),IF($B$2="Total Offences",VLOOKUP(B11,Table6[],5,FALSE),""))))))</f>
        <v>675</v>
      </c>
      <c r="T11" s="26">
        <f t="shared" si="6"/>
        <v>64.897605999423135</v>
      </c>
      <c r="U11" s="12">
        <f t="shared" si="7"/>
        <v>19</v>
      </c>
      <c r="V11" s="12"/>
      <c r="W11" s="24">
        <v>1044200</v>
      </c>
      <c r="X11" s="24">
        <f>IF($B$2="Race",VLOOKUP(B11,Table1[],6,FALSE),IF($B$2="Religion",VLOOKUP(B11,Table3[],6,FALSE),IF($B$2="Sexual Orientation",VLOOKUP(B11,Table2[],6,FALSE),IF($B$2="Disability",VLOOKUP(B11,Table4[],6,FALSE),IF($B$2="Transgender",VLOOKUP(B11,Table5[],6,FALSE),IF($B$2="Total Offences",VLOOKUP(B11,Table6[],6,FALSE),""))))))</f>
        <v>784</v>
      </c>
      <c r="Y11" s="26">
        <f t="shared" si="8"/>
        <v>75.081402030262396</v>
      </c>
      <c r="Z11" s="12">
        <f t="shared" si="9"/>
        <v>18</v>
      </c>
      <c r="AA11" s="12"/>
      <c r="AB11" s="24">
        <v>1049300</v>
      </c>
      <c r="AC11" s="24">
        <f>IF($B$2="Race",VLOOKUP(B11,Table1[],7,FALSE),IF($B$2="Religion",VLOOKUP(B11,Table3[],7,FALSE),IF($B$2="Sexual Orientation",VLOOKUP(B11,Table2[],7,FALSE),IF($B$2="Disability",VLOOKUP(B11,Table4[],7,FALSE),IF($B$2="Transgender",VLOOKUP(B11,Table5[],7,FALSE),IF($B$2="Total Offences",VLOOKUP(B11,Table6[],7,FALSE),""))))))</f>
        <v>1131</v>
      </c>
      <c r="AD11" s="26">
        <f t="shared" si="10"/>
        <v>107.78614314304775</v>
      </c>
      <c r="AE11" s="12">
        <f t="shared" si="11"/>
        <v>19</v>
      </c>
      <c r="AF11" s="12"/>
      <c r="AG11" s="24">
        <v>1054100</v>
      </c>
      <c r="AH11" s="24">
        <f>IF($B$2="Race",VLOOKUP(B11,Table1[],8,FALSE),IF($B$2="Religion",VLOOKUP(B11,Table3[],8,FALSE),IF($B$2="Sexual Orientation",VLOOKUP(B11,Table2[],8,FALSE),IF($B$2="Disability",VLOOKUP(B11,Table4[],8,FALSE),IF($B$2="Transgender",VLOOKUP(B11,Table5[],8,FALSE),IF($B$2="Total Offences",VLOOKUP(B11,Table6[],8,FALSE),""))))))</f>
        <v>1466</v>
      </c>
      <c r="AI11" s="26">
        <f t="shared" si="12"/>
        <v>139.07598899535148</v>
      </c>
      <c r="AJ11" s="12">
        <f t="shared" si="13"/>
        <v>14</v>
      </c>
      <c r="AK11" s="12"/>
    </row>
    <row r="12" spans="1:41">
      <c r="A12" s="12"/>
      <c r="B12" s="12" t="s">
        <v>13</v>
      </c>
      <c r="C12" s="24">
        <v>557500</v>
      </c>
      <c r="D12" s="13" t="str">
        <f>IF($B$2="Race",VLOOKUP(B12,Table1[],2,FALSE),IF($B$2="Religion",VLOOKUP(B12,Table3[],2,FALSE),IF($B$2="Sexual Orientation",VLOOKUP(B12,Table2[],2,FALSE),IF($B$2="Disability",VLOOKUP(B12,Table4[],2,FALSE),IF($B$2="Transgender",VLOOKUP(B12,Table5[],2,FALSE),IF($B$2="Total Offences",VLOOKUP(B12,Table6[],2,FALSE),""))))))</f>
        <v>N/A</v>
      </c>
      <c r="E12" s="56" t="str">
        <f t="shared" si="0"/>
        <v>N/A</v>
      </c>
      <c r="F12" s="44" t="str">
        <f t="shared" si="1"/>
        <v>N/A</v>
      </c>
      <c r="G12" s="12"/>
      <c r="H12" s="24">
        <v>558500</v>
      </c>
      <c r="I12" s="24">
        <f>IF($B$2="Race",VLOOKUP(B12,Table1[],3,FALSE),IF($B$2="Religion",VLOOKUP(B12,Table3[],3,FALSE),IF($B$2="Sexual Orientation",VLOOKUP(B12,Table2[],3,FALSE),IF($B$2="Disability",VLOOKUP(B12,Table4[],3,FALSE),IF($B$2="Transgender",VLOOKUP(B12,Table5[],3,FALSE),IF($B$2="Total Offences",VLOOKUP(B12,Table6[],3,FALSE),""))))))</f>
        <v>359</v>
      </c>
      <c r="J12" s="26">
        <f t="shared" si="2"/>
        <v>64.279319606087739</v>
      </c>
      <c r="K12" s="12">
        <f t="shared" si="3"/>
        <v>13</v>
      </c>
      <c r="L12" s="12"/>
      <c r="M12" s="24">
        <v>560000</v>
      </c>
      <c r="N12" s="24">
        <f>IF($B$2="Race",VLOOKUP(B12,Table1[],4,FALSE),IF($B$2="Religion",VLOOKUP(B12,Table3[],4,FALSE),IF($B$2="Sexual Orientation",VLOOKUP(B12,Table2[],4,FALSE),IF($B$2="Disability",VLOOKUP(B12,Table4[],4,FALSE),IF($B$2="Transgender",VLOOKUP(B12,Table5[],4,FALSE),IF($B$2="Total Offences",VLOOKUP(B12,Table6[],4,FALSE),""))))))</f>
        <v>353</v>
      </c>
      <c r="O12" s="26">
        <f t="shared" si="4"/>
        <v>63.035714285714292</v>
      </c>
      <c r="P12" s="12">
        <f t="shared" si="5"/>
        <v>14</v>
      </c>
      <c r="Q12" s="12"/>
      <c r="R12" s="24">
        <v>561100</v>
      </c>
      <c r="S12" s="24">
        <f>IF($B$2="Race",VLOOKUP(B12,Table1[],5,FALSE),IF($B$2="Religion",VLOOKUP(B12,Table3[],5,FALSE),IF($B$2="Sexual Orientation",VLOOKUP(B12,Table2[],5,FALSE),IF($B$2="Disability",VLOOKUP(B12,Table4[],5,FALSE),IF($B$2="Transgender",VLOOKUP(B12,Table5[],5,FALSE),IF($B$2="Total Offences",VLOOKUP(B12,Table6[],5,FALSE),""))))))</f>
        <v>481</v>
      </c>
      <c r="T12" s="26">
        <f t="shared" si="6"/>
        <v>85.724469791481027</v>
      </c>
      <c r="U12" s="12">
        <f t="shared" si="7"/>
        <v>9</v>
      </c>
      <c r="V12" s="12"/>
      <c r="W12" s="24">
        <v>562300</v>
      </c>
      <c r="X12" s="24">
        <f>IF($B$2="Race",VLOOKUP(B12,Table1[],6,FALSE),IF($B$2="Religion",VLOOKUP(B12,Table3[],6,FALSE),IF($B$2="Sexual Orientation",VLOOKUP(B12,Table2[],6,FALSE),IF($B$2="Disability",VLOOKUP(B12,Table4[],6,FALSE),IF($B$2="Transgender",VLOOKUP(B12,Table5[],6,FALSE),IF($B$2="Total Offences",VLOOKUP(B12,Table6[],6,FALSE),""))))))</f>
        <v>566</v>
      </c>
      <c r="Y12" s="26">
        <f t="shared" si="8"/>
        <v>100.65801173750667</v>
      </c>
      <c r="Z12" s="12">
        <f t="shared" si="9"/>
        <v>9</v>
      </c>
      <c r="AA12" s="12"/>
      <c r="AB12" s="24">
        <v>564600</v>
      </c>
      <c r="AC12" s="24">
        <f>IF($B$2="Race",VLOOKUP(B12,Table1[],7,FALSE),IF($B$2="Religion",VLOOKUP(B12,Table3[],7,FALSE),IF($B$2="Sexual Orientation",VLOOKUP(B12,Table2[],7,FALSE),IF($B$2="Disability",VLOOKUP(B12,Table4[],7,FALSE),IF($B$2="Transgender",VLOOKUP(B12,Table5[],7,FALSE),IF($B$2="Total Offences",VLOOKUP(B12,Table6[],7,FALSE),""))))))</f>
        <v>754</v>
      </c>
      <c r="AD12" s="26">
        <f t="shared" si="10"/>
        <v>133.54587318455543</v>
      </c>
      <c r="AE12" s="12">
        <f t="shared" si="11"/>
        <v>9</v>
      </c>
      <c r="AF12" s="12"/>
      <c r="AG12" s="24">
        <v>566200</v>
      </c>
      <c r="AH12" s="24">
        <f>IF($B$2="Race",VLOOKUP(B12,Table1[],8,FALSE),IF($B$2="Religion",VLOOKUP(B12,Table3[],8,FALSE),IF($B$2="Sexual Orientation",VLOOKUP(B12,Table2[],8,FALSE),IF($B$2="Disability",VLOOKUP(B12,Table4[],8,FALSE),IF($B$2="Transgender",VLOOKUP(B12,Table5[],8,FALSE),IF($B$2="Total Offences",VLOOKUP(B12,Table6[],8,FALSE),""))))))</f>
        <v>878</v>
      </c>
      <c r="AI12" s="26">
        <f t="shared" si="12"/>
        <v>155.0688802543271</v>
      </c>
      <c r="AJ12" s="12">
        <f t="shared" si="13"/>
        <v>10</v>
      </c>
      <c r="AK12" s="12"/>
    </row>
    <row r="13" spans="1:41">
      <c r="A13" s="12"/>
      <c r="B13" s="12" t="s">
        <v>14</v>
      </c>
      <c r="C13" s="24">
        <v>499800</v>
      </c>
      <c r="D13" s="13" t="str">
        <f>IF($B$2="Race",VLOOKUP(B13,Table1[],2,FALSE),IF($B$2="Religion",VLOOKUP(B13,Table3[],2,FALSE),IF($B$2="Sexual Orientation",VLOOKUP(B13,Table2[],2,FALSE),IF($B$2="Disability",VLOOKUP(B13,Table4[],2,FALSE),IF($B$2="Transgender",VLOOKUP(B13,Table5[],2,FALSE),IF($B$2="Total Offences",VLOOKUP(B13,Table6[],2,FALSE),""))))))</f>
        <v>N/A</v>
      </c>
      <c r="E13" s="56" t="str">
        <f t="shared" si="0"/>
        <v>N/A</v>
      </c>
      <c r="F13" s="44" t="str">
        <f t="shared" si="1"/>
        <v>N/A</v>
      </c>
      <c r="G13" s="12"/>
      <c r="H13" s="24">
        <v>499200</v>
      </c>
      <c r="I13" s="24">
        <f>IF($B$2="Race",VLOOKUP(B13,Table1[],3,FALSE),IF($B$2="Religion",VLOOKUP(B13,Table3[],3,FALSE),IF($B$2="Sexual Orientation",VLOOKUP(B13,Table2[],3,FALSE),IF($B$2="Disability",VLOOKUP(B13,Table4[],3,FALSE),IF($B$2="Transgender",VLOOKUP(B13,Table5[],3,FALSE),IF($B$2="Total Offences",VLOOKUP(B13,Table6[],3,FALSE),""))))))</f>
        <v>206</v>
      </c>
      <c r="J13" s="26">
        <f t="shared" si="2"/>
        <v>41.266025641025635</v>
      </c>
      <c r="K13" s="12">
        <f t="shared" si="3"/>
        <v>33</v>
      </c>
      <c r="L13" s="12"/>
      <c r="M13" s="24">
        <v>498500</v>
      </c>
      <c r="N13" s="24">
        <f>IF($B$2="Race",VLOOKUP(B13,Table1[],4,FALSE),IF($B$2="Religion",VLOOKUP(B13,Table3[],4,FALSE),IF($B$2="Sexual Orientation",VLOOKUP(B13,Table2[],4,FALSE),IF($B$2="Disability",VLOOKUP(B13,Table4[],4,FALSE),IF($B$2="Transgender",VLOOKUP(B13,Table5[],4,FALSE),IF($B$2="Total Offences",VLOOKUP(B13,Table6[],4,FALSE),""))))))</f>
        <v>236</v>
      </c>
      <c r="O13" s="26">
        <f t="shared" si="4"/>
        <v>47.342026078234703</v>
      </c>
      <c r="P13" s="12">
        <f t="shared" si="5"/>
        <v>27</v>
      </c>
      <c r="Q13" s="12"/>
      <c r="R13" s="24">
        <v>498400</v>
      </c>
      <c r="S13" s="24">
        <f>IF($B$2="Race",VLOOKUP(B13,Table1[],5,FALSE),IF($B$2="Religion",VLOOKUP(B13,Table3[],5,FALSE),IF($B$2="Sexual Orientation",VLOOKUP(B13,Table2[],5,FALSE),IF($B$2="Disability",VLOOKUP(B13,Table4[],5,FALSE),IF($B$2="Transgender",VLOOKUP(B13,Table5[],5,FALSE),IF($B$2="Total Offences",VLOOKUP(B13,Table6[],5,FALSE),""))))))</f>
        <v>319</v>
      </c>
      <c r="T13" s="26">
        <f t="shared" si="6"/>
        <v>64.004815409309799</v>
      </c>
      <c r="U13" s="12">
        <f t="shared" si="7"/>
        <v>20</v>
      </c>
      <c r="V13" s="12"/>
      <c r="W13" s="24">
        <v>498600</v>
      </c>
      <c r="X13" s="24">
        <f>IF($B$2="Race",VLOOKUP(B13,Table1[],6,FALSE),IF($B$2="Religion",VLOOKUP(B13,Table3[],6,FALSE),IF($B$2="Sexual Orientation",VLOOKUP(B13,Table2[],6,FALSE),IF($B$2="Disability",VLOOKUP(B13,Table4[],6,FALSE),IF($B$2="Transgender",VLOOKUP(B13,Table5[],6,FALSE),IF($B$2="Total Offences",VLOOKUP(B13,Table6[],6,FALSE),""))))))</f>
        <v>363</v>
      </c>
      <c r="Y13" s="26">
        <f t="shared" si="8"/>
        <v>72.803850782190139</v>
      </c>
      <c r="Z13" s="12">
        <f t="shared" si="9"/>
        <v>20</v>
      </c>
      <c r="AA13" s="12"/>
      <c r="AB13" s="24">
        <v>498800</v>
      </c>
      <c r="AC13" s="24">
        <f>IF($B$2="Race",VLOOKUP(B13,Table1[],7,FALSE),IF($B$2="Religion",VLOOKUP(B13,Table3[],7,FALSE),IF($B$2="Sexual Orientation",VLOOKUP(B13,Table2[],7,FALSE),IF($B$2="Disability",VLOOKUP(B13,Table4[],7,FALSE),IF($B$2="Transgender",VLOOKUP(B13,Table5[],7,FALSE),IF($B$2="Total Offences",VLOOKUP(B13,Table6[],7,FALSE),""))))))</f>
        <v>315</v>
      </c>
      <c r="AD13" s="26">
        <f t="shared" si="10"/>
        <v>63.151563753007217</v>
      </c>
      <c r="AE13" s="12">
        <f t="shared" si="11"/>
        <v>35</v>
      </c>
      <c r="AF13" s="12"/>
      <c r="AG13" s="24">
        <v>498400</v>
      </c>
      <c r="AH13" s="24">
        <f>IF($B$2="Race",VLOOKUP(B13,Table1[],8,FALSE),IF($B$2="Religion",VLOOKUP(B13,Table3[],8,FALSE),IF($B$2="Sexual Orientation",VLOOKUP(B13,Table2[],8,FALSE),IF($B$2="Disability",VLOOKUP(B13,Table4[],8,FALSE),IF($B$2="Transgender",VLOOKUP(B13,Table5[],8,FALSE),IF($B$2="Total Offences",VLOOKUP(B13,Table6[],8,FALSE),""))))))</f>
        <v>426</v>
      </c>
      <c r="AI13" s="26">
        <f t="shared" si="12"/>
        <v>85.473515248796147</v>
      </c>
      <c r="AJ13" s="12">
        <f t="shared" si="13"/>
        <v>34</v>
      </c>
      <c r="AK13" s="12"/>
    </row>
    <row r="14" spans="1:41">
      <c r="A14" s="12"/>
      <c r="B14" s="12" t="s">
        <v>15</v>
      </c>
      <c r="C14" s="24">
        <v>1019500</v>
      </c>
      <c r="D14" s="13" t="str">
        <f>IF($B$2="Race",VLOOKUP(B14,Table1[],2,FALSE),IF($B$2="Religion",VLOOKUP(B14,Table3[],2,FALSE),IF($B$2="Sexual Orientation",VLOOKUP(B14,Table2[],2,FALSE),IF($B$2="Disability",VLOOKUP(B14,Table4[],2,FALSE),IF($B$2="Transgender",VLOOKUP(B14,Table5[],2,FALSE),IF($B$2="Total Offences",VLOOKUP(B14,Table6[],2,FALSE),""))))))</f>
        <v>N/A</v>
      </c>
      <c r="E14" s="56" t="str">
        <f t="shared" si="0"/>
        <v>N/A</v>
      </c>
      <c r="F14" s="44" t="str">
        <f t="shared" si="1"/>
        <v>N/A</v>
      </c>
      <c r="G14" s="12"/>
      <c r="H14" s="24">
        <v>1024300</v>
      </c>
      <c r="I14" s="24">
        <f>IF($B$2="Race",VLOOKUP(B14,Table1[],3,FALSE),IF($B$2="Religion",VLOOKUP(B14,Table3[],3,FALSE),IF($B$2="Sexual Orientation",VLOOKUP(B14,Table2[],3,FALSE),IF($B$2="Disability",VLOOKUP(B14,Table4[],3,FALSE),IF($B$2="Transgender",VLOOKUP(B14,Table5[],3,FALSE),IF($B$2="Total Offences",VLOOKUP(B14,Table6[],3,FALSE),""))))))</f>
        <v>511</v>
      </c>
      <c r="J14" s="26">
        <f t="shared" si="2"/>
        <v>49.887728204627557</v>
      </c>
      <c r="K14" s="12">
        <f t="shared" si="3"/>
        <v>23</v>
      </c>
      <c r="L14" s="12"/>
      <c r="M14" s="24">
        <v>1028000</v>
      </c>
      <c r="N14" s="24">
        <f>IF($B$2="Race",VLOOKUP(B14,Table1[],4,FALSE),IF($B$2="Religion",VLOOKUP(B14,Table3[],4,FALSE),IF($B$2="Sexual Orientation",VLOOKUP(B14,Table2[],4,FALSE),IF($B$2="Disability",VLOOKUP(B14,Table4[],4,FALSE),IF($B$2="Transgender",VLOOKUP(B14,Table5[],4,FALSE),IF($B$2="Total Offences",VLOOKUP(B14,Table6[],4,FALSE),""))))))</f>
        <v>419</v>
      </c>
      <c r="O14" s="26">
        <f t="shared" si="4"/>
        <v>40.75875486381323</v>
      </c>
      <c r="P14" s="12">
        <f t="shared" si="5"/>
        <v>33</v>
      </c>
      <c r="Q14" s="12"/>
      <c r="R14" s="24">
        <v>1032700</v>
      </c>
      <c r="S14" s="24">
        <f>IF($B$2="Race",VLOOKUP(B14,Table1[],5,FALSE),IF($B$2="Religion",VLOOKUP(B14,Table3[],5,FALSE),IF($B$2="Sexual Orientation",VLOOKUP(B14,Table2[],5,FALSE),IF($B$2="Disability",VLOOKUP(B14,Table4[],5,FALSE),IF($B$2="Transgender",VLOOKUP(B14,Table5[],5,FALSE),IF($B$2="Total Offences",VLOOKUP(B14,Table6[],5,FALSE),""))))))</f>
        <v>469</v>
      </c>
      <c r="T14" s="26">
        <f t="shared" si="6"/>
        <v>45.414931732352088</v>
      </c>
      <c r="U14" s="12">
        <f t="shared" si="7"/>
        <v>34</v>
      </c>
      <c r="V14" s="12"/>
      <c r="W14" s="24">
        <v>1037000</v>
      </c>
      <c r="X14" s="24">
        <f>IF($B$2="Race",VLOOKUP(B14,Table1[],6,FALSE),IF($B$2="Religion",VLOOKUP(B14,Table3[],6,FALSE),IF($B$2="Sexual Orientation",VLOOKUP(B14,Table2[],6,FALSE),IF($B$2="Disability",VLOOKUP(B14,Table4[],6,FALSE),IF($B$2="Transgender",VLOOKUP(B14,Table5[],6,FALSE),IF($B$2="Total Offences",VLOOKUP(B14,Table6[],6,FALSE),""))))))</f>
        <v>537</v>
      </c>
      <c r="Y14" s="26">
        <f t="shared" si="8"/>
        <v>51.783992285438764</v>
      </c>
      <c r="Z14" s="12">
        <f t="shared" si="9"/>
        <v>36</v>
      </c>
      <c r="AA14" s="12"/>
      <c r="AB14" s="24">
        <v>1042900</v>
      </c>
      <c r="AC14" s="24">
        <f>IF($B$2="Race",VLOOKUP(B14,Table1[],7,FALSE),IF($B$2="Religion",VLOOKUP(B14,Table3[],7,FALSE),IF($B$2="Sexual Orientation",VLOOKUP(B14,Table2[],7,FALSE),IF($B$2="Disability",VLOOKUP(B14,Table4[],7,FALSE),IF($B$2="Transgender",VLOOKUP(B14,Table5[],7,FALSE),IF($B$2="Total Offences",VLOOKUP(B14,Table6[],7,FALSE),""))))))</f>
        <v>599</v>
      </c>
      <c r="AD14" s="26">
        <f t="shared" si="10"/>
        <v>57.435995780995299</v>
      </c>
      <c r="AE14" s="12">
        <f t="shared" si="11"/>
        <v>38</v>
      </c>
      <c r="AF14" s="12"/>
      <c r="AG14" s="24">
        <v>1049000</v>
      </c>
      <c r="AH14" s="24">
        <f>IF($B$2="Race",VLOOKUP(B14,Table1[],8,FALSE),IF($B$2="Religion",VLOOKUP(B14,Table3[],8,FALSE),IF($B$2="Sexual Orientation",VLOOKUP(B14,Table2[],8,FALSE),IF($B$2="Disability",VLOOKUP(B14,Table4[],8,FALSE),IF($B$2="Transgender",VLOOKUP(B14,Table5[],8,FALSE),IF($B$2="Total Offences",VLOOKUP(B14,Table6[],8,FALSE),""))))))</f>
        <v>673</v>
      </c>
      <c r="AI14" s="26">
        <f t="shared" si="12"/>
        <v>64.156339370829372</v>
      </c>
      <c r="AJ14" s="12">
        <f t="shared" si="13"/>
        <v>39</v>
      </c>
      <c r="AK14" s="12"/>
    </row>
    <row r="15" spans="1:41">
      <c r="A15" s="12"/>
      <c r="B15" s="12" t="s">
        <v>16</v>
      </c>
      <c r="C15" s="24">
        <v>1671700</v>
      </c>
      <c r="D15" s="13" t="str">
        <f>IF($B$2="Race",VLOOKUP(B15,Table1[],2,FALSE),IF($B$2="Religion",VLOOKUP(B15,Table3[],2,FALSE),IF($B$2="Sexual Orientation",VLOOKUP(B15,Table2[],2,FALSE),IF($B$2="Disability",VLOOKUP(B15,Table4[],2,FALSE),IF($B$2="Transgender",VLOOKUP(B15,Table5[],2,FALSE),IF($B$2="Total Offences",VLOOKUP(B15,Table6[],2,FALSE),""))))))</f>
        <v>N/A</v>
      </c>
      <c r="E15" s="56" t="str">
        <f t="shared" si="0"/>
        <v>N/A</v>
      </c>
      <c r="F15" s="44" t="str">
        <f t="shared" si="1"/>
        <v>N/A</v>
      </c>
      <c r="G15" s="12"/>
      <c r="H15" s="24">
        <v>1682900</v>
      </c>
      <c r="I15" s="24">
        <f>IF($B$2="Race",VLOOKUP(B15,Table1[],3,FALSE),IF($B$2="Religion",VLOOKUP(B15,Table3[],3,FALSE),IF($B$2="Sexual Orientation",VLOOKUP(B15,Table2[],3,FALSE),IF($B$2="Disability",VLOOKUP(B15,Table4[],3,FALSE),IF($B$2="Transgender",VLOOKUP(B15,Table5[],3,FALSE),IF($B$2="Total Offences",VLOOKUP(B15,Table6[],3,FALSE),""))))))</f>
        <v>961</v>
      </c>
      <c r="J15" s="26">
        <f t="shared" si="2"/>
        <v>57.103808901301328</v>
      </c>
      <c r="K15" s="12">
        <f t="shared" si="3"/>
        <v>18</v>
      </c>
      <c r="L15" s="12"/>
      <c r="M15" s="24">
        <v>1692700</v>
      </c>
      <c r="N15" s="24">
        <f>IF($B$2="Race",VLOOKUP(B15,Table1[],4,FALSE),IF($B$2="Religion",VLOOKUP(B15,Table3[],4,FALSE),IF($B$2="Sexual Orientation",VLOOKUP(B15,Table2[],4,FALSE),IF($B$2="Disability",VLOOKUP(B15,Table4[],4,FALSE),IF($B$2="Transgender",VLOOKUP(B15,Table5[],4,FALSE),IF($B$2="Total Offences",VLOOKUP(B15,Table6[],4,FALSE),""))))))</f>
        <v>1037</v>
      </c>
      <c r="O15" s="26">
        <f t="shared" si="4"/>
        <v>61.263070833579491</v>
      </c>
      <c r="P15" s="12">
        <f t="shared" si="5"/>
        <v>16</v>
      </c>
      <c r="Q15" s="12"/>
      <c r="R15" s="24">
        <v>1706700</v>
      </c>
      <c r="S15" s="24">
        <f>IF($B$2="Race",VLOOKUP(B15,Table1[],5,FALSE),IF($B$2="Religion",VLOOKUP(B15,Table3[],5,FALSE),IF($B$2="Sexual Orientation",VLOOKUP(B15,Table2[],5,FALSE),IF($B$2="Disability",VLOOKUP(B15,Table4[],5,FALSE),IF($B$2="Transgender",VLOOKUP(B15,Table5[],5,FALSE),IF($B$2="Total Offences",VLOOKUP(B15,Table6[],5,FALSE),""))))))</f>
        <v>853</v>
      </c>
      <c r="T15" s="26">
        <f t="shared" si="6"/>
        <v>49.979492588035384</v>
      </c>
      <c r="U15" s="12">
        <f t="shared" si="7"/>
        <v>31</v>
      </c>
      <c r="V15" s="12"/>
      <c r="W15" s="24">
        <v>1720200</v>
      </c>
      <c r="X15" s="24">
        <f>IF($B$2="Race",VLOOKUP(B15,Table1[],6,FALSE),IF($B$2="Religion",VLOOKUP(B15,Table3[],6,FALSE),IF($B$2="Sexual Orientation",VLOOKUP(B15,Table2[],6,FALSE),IF($B$2="Disability",VLOOKUP(B15,Table4[],6,FALSE),IF($B$2="Transgender",VLOOKUP(B15,Table5[],6,FALSE),IF($B$2="Total Offences",VLOOKUP(B15,Table6[],6,FALSE),""))))))</f>
        <v>808</v>
      </c>
      <c r="Y15" s="26">
        <f t="shared" si="8"/>
        <v>46.971282409022209</v>
      </c>
      <c r="Z15" s="12">
        <f t="shared" si="9"/>
        <v>37</v>
      </c>
      <c r="AA15" s="12"/>
      <c r="AB15" s="24">
        <v>1733000</v>
      </c>
      <c r="AC15" s="24">
        <f>IF($B$2="Race",VLOOKUP(B15,Table1[],7,FALSE),IF($B$2="Religion",VLOOKUP(B15,Table3[],7,FALSE),IF($B$2="Sexual Orientation",VLOOKUP(B15,Table2[],7,FALSE),IF($B$2="Disability",VLOOKUP(B15,Table4[],7,FALSE),IF($B$2="Transgender",VLOOKUP(B15,Table5[],7,FALSE),IF($B$2="Total Offences",VLOOKUP(B15,Table6[],7,FALSE),""))))))</f>
        <v>1031</v>
      </c>
      <c r="AD15" s="26">
        <f t="shared" si="10"/>
        <v>59.492210040392379</v>
      </c>
      <c r="AE15" s="12">
        <f t="shared" si="11"/>
        <v>36</v>
      </c>
      <c r="AF15" s="12"/>
      <c r="AG15" s="24">
        <v>1749100</v>
      </c>
      <c r="AH15" s="24">
        <f>IF($B$2="Race",VLOOKUP(B15,Table1[],8,FALSE),IF($B$2="Religion",VLOOKUP(B15,Table3[],8,FALSE),IF($B$2="Sexual Orientation",VLOOKUP(B15,Table2[],8,FALSE),IF($B$2="Disability",VLOOKUP(B15,Table4[],8,FALSE),IF($B$2="Transgender",VLOOKUP(B15,Table5[],8,FALSE),IF($B$2="Total Offences",VLOOKUP(B15,Table6[],8,FALSE),""))))))</f>
        <v>1467</v>
      </c>
      <c r="AI15" s="26">
        <f t="shared" si="12"/>
        <v>83.87170544851638</v>
      </c>
      <c r="AJ15" s="12">
        <f t="shared" si="13"/>
        <v>35</v>
      </c>
      <c r="AK15" s="12"/>
    </row>
    <row r="16" spans="1:41">
      <c r="A16" s="12"/>
      <c r="B16" s="12" t="s">
        <v>17</v>
      </c>
      <c r="C16" s="24">
        <v>745400</v>
      </c>
      <c r="D16" s="13" t="str">
        <f>IF($B$2="Race",VLOOKUP(B16,Table1[],2,FALSE),IF($B$2="Religion",VLOOKUP(B16,Table3[],2,FALSE),IF($B$2="Sexual Orientation",VLOOKUP(B16,Table2[],2,FALSE),IF($B$2="Disability",VLOOKUP(B16,Table4[],2,FALSE),IF($B$2="Transgender",VLOOKUP(B16,Table5[],2,FALSE),IF($B$2="Total Offences",VLOOKUP(B16,Table6[],2,FALSE),""))))))</f>
        <v>N/A</v>
      </c>
      <c r="E16" s="56" t="str">
        <f t="shared" si="0"/>
        <v>N/A</v>
      </c>
      <c r="F16" s="44" t="str">
        <f t="shared" si="1"/>
        <v>N/A</v>
      </c>
      <c r="G16" s="12"/>
      <c r="H16" s="24">
        <v>749800</v>
      </c>
      <c r="I16" s="24">
        <f>IF($B$2="Race",VLOOKUP(B16,Table1[],3,FALSE),IF($B$2="Religion",VLOOKUP(B16,Table3[],3,FALSE),IF($B$2="Sexual Orientation",VLOOKUP(B16,Table2[],3,FALSE),IF($B$2="Disability",VLOOKUP(B16,Table4[],3,FALSE),IF($B$2="Transgender",VLOOKUP(B16,Table5[],3,FALSE),IF($B$2="Total Offences",VLOOKUP(B16,Table6[],3,FALSE),""))))))</f>
        <v>181</v>
      </c>
      <c r="J16" s="26">
        <f t="shared" si="2"/>
        <v>24.1397706054948</v>
      </c>
      <c r="K16" s="12">
        <f t="shared" si="3"/>
        <v>40</v>
      </c>
      <c r="L16" s="12"/>
      <c r="M16" s="24">
        <v>753700</v>
      </c>
      <c r="N16" s="24">
        <f>IF($B$2="Race",VLOOKUP(B16,Table1[],4,FALSE),IF($B$2="Religion",VLOOKUP(B16,Table3[],4,FALSE),IF($B$2="Sexual Orientation",VLOOKUP(B16,Table2[],4,FALSE),IF($B$2="Disability",VLOOKUP(B16,Table4[],4,FALSE),IF($B$2="Transgender",VLOOKUP(B16,Table5[],4,FALSE),IF($B$2="Total Offences",VLOOKUP(B16,Table6[],4,FALSE),""))))))</f>
        <v>198</v>
      </c>
      <c r="O16" s="26">
        <f t="shared" si="4"/>
        <v>26.270399363141834</v>
      </c>
      <c r="P16" s="12">
        <f t="shared" si="5"/>
        <v>40</v>
      </c>
      <c r="Q16" s="12"/>
      <c r="R16" s="24">
        <v>757800</v>
      </c>
      <c r="S16" s="24">
        <f>IF($B$2="Race",VLOOKUP(B16,Table1[],5,FALSE),IF($B$2="Religion",VLOOKUP(B16,Table3[],5,FALSE),IF($B$2="Sexual Orientation",VLOOKUP(B16,Table2[],5,FALSE),IF($B$2="Disability",VLOOKUP(B16,Table4[],5,FALSE),IF($B$2="Transgender",VLOOKUP(B16,Table5[],5,FALSE),IF($B$2="Total Offences",VLOOKUP(B16,Table6[],5,FALSE),""))))))</f>
        <v>279</v>
      </c>
      <c r="T16" s="26">
        <f t="shared" si="6"/>
        <v>36.817102137767222</v>
      </c>
      <c r="U16" s="12">
        <f t="shared" si="7"/>
        <v>37</v>
      </c>
      <c r="V16" s="12"/>
      <c r="W16" s="24">
        <v>762500</v>
      </c>
      <c r="X16" s="24">
        <f>IF($B$2="Race",VLOOKUP(B16,Table1[],6,FALSE),IF($B$2="Religion",VLOOKUP(B16,Table3[],6,FALSE),IF($B$2="Sexual Orientation",VLOOKUP(B16,Table2[],6,FALSE),IF($B$2="Disability",VLOOKUP(B16,Table4[],6,FALSE),IF($B$2="Transgender",VLOOKUP(B16,Table5[],6,FALSE),IF($B$2="Total Offences",VLOOKUP(B16,Table6[],6,FALSE),""))))))</f>
        <v>434</v>
      </c>
      <c r="Y16" s="26">
        <f t="shared" si="8"/>
        <v>56.918032786885249</v>
      </c>
      <c r="Z16" s="12">
        <f t="shared" si="9"/>
        <v>32</v>
      </c>
      <c r="AA16" s="12"/>
      <c r="AB16" s="24">
        <v>767300</v>
      </c>
      <c r="AC16" s="24">
        <f>IF($B$2="Race",VLOOKUP(B16,Table1[],7,FALSE),IF($B$2="Religion",VLOOKUP(B16,Table3[],7,FALSE),IF($B$2="Sexual Orientation",VLOOKUP(B16,Table2[],7,FALSE),IF($B$2="Disability",VLOOKUP(B16,Table4[],7,FALSE),IF($B$2="Transgender",VLOOKUP(B16,Table5[],7,FALSE),IF($B$2="Total Offences",VLOOKUP(B16,Table6[],7,FALSE),""))))))</f>
        <v>443</v>
      </c>
      <c r="AD16" s="26">
        <f t="shared" si="10"/>
        <v>57.734914635735699</v>
      </c>
      <c r="AE16" s="12">
        <f t="shared" si="11"/>
        <v>37</v>
      </c>
      <c r="AF16" s="12"/>
      <c r="AG16" s="24">
        <v>770700</v>
      </c>
      <c r="AH16" s="24">
        <f>IF($B$2="Race",VLOOKUP(B16,Table1[],8,FALSE),IF($B$2="Religion",VLOOKUP(B16,Table3[],8,FALSE),IF($B$2="Sexual Orientation",VLOOKUP(B16,Table2[],8,FALSE),IF($B$2="Disability",VLOOKUP(B16,Table4[],8,FALSE),IF($B$2="Transgender",VLOOKUP(B16,Table5[],8,FALSE),IF($B$2="Total Offences",VLOOKUP(B16,Table6[],8,FALSE),""))))))</f>
        <v>564</v>
      </c>
      <c r="AI16" s="26">
        <f t="shared" si="12"/>
        <v>73.180225768781625</v>
      </c>
      <c r="AJ16" s="12">
        <f t="shared" si="13"/>
        <v>38</v>
      </c>
      <c r="AK16" s="12"/>
    </row>
    <row r="17" spans="1:37">
      <c r="A17" s="12"/>
      <c r="B17" s="12" t="s">
        <v>18</v>
      </c>
      <c r="C17" s="24">
        <v>618600</v>
      </c>
      <c r="D17" s="13" t="str">
        <f>IF($B$2="Race",VLOOKUP(B17,Table1[],2,FALSE),IF($B$2="Religion",VLOOKUP(B17,Table3[],2,FALSE),IF($B$2="Sexual Orientation",VLOOKUP(B17,Table2[],2,FALSE),IF($B$2="Disability",VLOOKUP(B17,Table4[],2,FALSE),IF($B$2="Transgender",VLOOKUP(B17,Table5[],2,FALSE),IF($B$2="Total Offences",VLOOKUP(B17,Table6[],2,FALSE),""))))))</f>
        <v>N/A</v>
      </c>
      <c r="E17" s="56" t="str">
        <f t="shared" si="0"/>
        <v>N/A</v>
      </c>
      <c r="F17" s="44" t="str">
        <f t="shared" si="1"/>
        <v>N/A</v>
      </c>
      <c r="G17" s="12"/>
      <c r="H17" s="24">
        <v>619800</v>
      </c>
      <c r="I17" s="24">
        <f>IF($B$2="Race",VLOOKUP(B17,Table1[],3,FALSE),IF($B$2="Religion",VLOOKUP(B17,Table3[],3,FALSE),IF($B$2="Sexual Orientation",VLOOKUP(B17,Table2[],3,FALSE),IF($B$2="Disability",VLOOKUP(B17,Table4[],3,FALSE),IF($B$2="Transgender",VLOOKUP(B17,Table5[],3,FALSE),IF($B$2="Total Offences",VLOOKUP(B17,Table6[],3,FALSE),""))))))</f>
        <v>249</v>
      </c>
      <c r="J17" s="26">
        <f t="shared" si="2"/>
        <v>40.174249757986445</v>
      </c>
      <c r="K17" s="12">
        <f t="shared" si="3"/>
        <v>36</v>
      </c>
      <c r="L17" s="12"/>
      <c r="M17" s="24">
        <v>621600</v>
      </c>
      <c r="N17" s="24">
        <f>IF($B$2="Race",VLOOKUP(B17,Table1[],4,FALSE),IF($B$2="Religion",VLOOKUP(B17,Table3[],4,FALSE),IF($B$2="Sexual Orientation",VLOOKUP(B17,Table2[],4,FALSE),IF($B$2="Disability",VLOOKUP(B17,Table4[],4,FALSE),IF($B$2="Transgender",VLOOKUP(B17,Table5[],4,FALSE),IF($B$2="Total Offences",VLOOKUP(B17,Table6[],4,FALSE),""))))))</f>
        <v>214</v>
      </c>
      <c r="O17" s="26">
        <f t="shared" si="4"/>
        <v>34.427284427284427</v>
      </c>
      <c r="P17" s="12">
        <f t="shared" si="5"/>
        <v>38</v>
      </c>
      <c r="Q17" s="12"/>
      <c r="R17" s="24">
        <v>623500</v>
      </c>
      <c r="S17" s="24">
        <f>IF($B$2="Race",VLOOKUP(B17,Table1[],5,FALSE),IF($B$2="Religion",VLOOKUP(B17,Table3[],5,FALSE),IF($B$2="Sexual Orientation",VLOOKUP(B17,Table2[],5,FALSE),IF($B$2="Disability",VLOOKUP(B17,Table4[],5,FALSE),IF($B$2="Transgender",VLOOKUP(B17,Table5[],5,FALSE),IF($B$2="Total Offences",VLOOKUP(B17,Table6[],5,FALSE),""))))))</f>
        <v>275</v>
      </c>
      <c r="T17" s="26">
        <f t="shared" si="6"/>
        <v>44.105854049719326</v>
      </c>
      <c r="U17" s="12">
        <f t="shared" si="7"/>
        <v>35</v>
      </c>
      <c r="V17" s="12"/>
      <c r="W17" s="24">
        <v>625300</v>
      </c>
      <c r="X17" s="24">
        <f>IF($B$2="Race",VLOOKUP(B17,Table1[],6,FALSE),IF($B$2="Religion",VLOOKUP(B17,Table3[],6,FALSE),IF($B$2="Sexual Orientation",VLOOKUP(B17,Table2[],6,FALSE),IF($B$2="Disability",VLOOKUP(B17,Table4[],6,FALSE),IF($B$2="Transgender",VLOOKUP(B17,Table5[],6,FALSE),IF($B$2="Total Offences",VLOOKUP(B17,Table6[],6,FALSE),""))))))</f>
        <v>330</v>
      </c>
      <c r="Y17" s="26">
        <f t="shared" si="8"/>
        <v>52.774668159283536</v>
      </c>
      <c r="Z17" s="12">
        <f t="shared" si="9"/>
        <v>35</v>
      </c>
      <c r="AA17" s="12"/>
      <c r="AB17" s="24">
        <v>628100</v>
      </c>
      <c r="AC17" s="24">
        <f>IF($B$2="Race",VLOOKUP(B17,Table1[],7,FALSE),IF($B$2="Religion",VLOOKUP(B17,Table3[],7,FALSE),IF($B$2="Sexual Orientation",VLOOKUP(B17,Table2[],7,FALSE),IF($B$2="Disability",VLOOKUP(B17,Table4[],7,FALSE),IF($B$2="Transgender",VLOOKUP(B17,Table5[],7,FALSE),IF($B$2="Total Offences",VLOOKUP(B17,Table6[],7,FALSE),""))))))</f>
        <v>509</v>
      </c>
      <c r="AD17" s="26">
        <f t="shared" si="10"/>
        <v>81.038051265722018</v>
      </c>
      <c r="AE17" s="12">
        <f t="shared" si="11"/>
        <v>28</v>
      </c>
      <c r="AF17" s="12"/>
      <c r="AG17" s="24">
        <v>630000</v>
      </c>
      <c r="AH17" s="24">
        <f>IF($B$2="Race",VLOOKUP(B17,Table1[],8,FALSE),IF($B$2="Religion",VLOOKUP(B17,Table3[],8,FALSE),IF($B$2="Sexual Orientation",VLOOKUP(B17,Table2[],8,FALSE),IF($B$2="Disability",VLOOKUP(B17,Table4[],8,FALSE),IF($B$2="Transgender",VLOOKUP(B17,Table5[],8,FALSE),IF($B$2="Total Offences",VLOOKUP(B17,Table6[],8,FALSE),""))))))</f>
        <v>711</v>
      </c>
      <c r="AI17" s="26">
        <f t="shared" si="12"/>
        <v>112.85714285714286</v>
      </c>
      <c r="AJ17" s="12">
        <f t="shared" si="13"/>
        <v>29</v>
      </c>
      <c r="AK17" s="12"/>
    </row>
    <row r="18" spans="1:37">
      <c r="A18" s="12"/>
      <c r="B18" s="12" t="s">
        <v>19</v>
      </c>
      <c r="C18" s="24">
        <v>515000</v>
      </c>
      <c r="D18" s="13" t="str">
        <f>IF($B$2="Race",VLOOKUP(B18,Table1[],2,FALSE),IF($B$2="Religion",VLOOKUP(B18,Table3[],2,FALSE),IF($B$2="Sexual Orientation",VLOOKUP(B18,Table2[],2,FALSE),IF($B$2="Disability",VLOOKUP(B18,Table4[],2,FALSE),IF($B$2="Transgender",VLOOKUP(B18,Table5[],2,FALSE),IF($B$2="Total Offences",VLOOKUP(B18,Table6[],2,FALSE),""))))))</f>
        <v>N/A</v>
      </c>
      <c r="E18" s="56" t="str">
        <f t="shared" si="0"/>
        <v>N/A</v>
      </c>
      <c r="F18" s="44" t="str">
        <f t="shared" si="1"/>
        <v>N/A</v>
      </c>
      <c r="G18" s="12"/>
      <c r="H18" s="24">
        <v>516400</v>
      </c>
      <c r="I18" s="24">
        <f>IF($B$2="Race",VLOOKUP(B18,Table1[],3,FALSE),IF($B$2="Religion",VLOOKUP(B18,Table3[],3,FALSE),IF($B$2="Sexual Orientation",VLOOKUP(B18,Table2[],3,FALSE),IF($B$2="Disability",VLOOKUP(B18,Table4[],3,FALSE),IF($B$2="Transgender",VLOOKUP(B18,Table5[],3,FALSE),IF($B$2="Total Offences",VLOOKUP(B18,Table6[],3,FALSE),""))))))</f>
        <v>91</v>
      </c>
      <c r="J18" s="26">
        <f t="shared" si="2"/>
        <v>17.621998450813322</v>
      </c>
      <c r="K18" s="12">
        <f t="shared" si="3"/>
        <v>42</v>
      </c>
      <c r="L18" s="12"/>
      <c r="M18" s="24">
        <v>516600</v>
      </c>
      <c r="N18" s="24">
        <f>IF($B$2="Race",VLOOKUP(B18,Table1[],4,FALSE),IF($B$2="Religion",VLOOKUP(B18,Table3[],4,FALSE),IF($B$2="Sexual Orientation",VLOOKUP(B18,Table2[],4,FALSE),IF($B$2="Disability",VLOOKUP(B18,Table4[],4,FALSE),IF($B$2="Transgender",VLOOKUP(B18,Table5[],4,FALSE),IF($B$2="Total Offences",VLOOKUP(B18,Table6[],4,FALSE),""))))))</f>
        <v>84</v>
      </c>
      <c r="O18" s="26">
        <f t="shared" si="4"/>
        <v>16.260162601626018</v>
      </c>
      <c r="P18" s="12">
        <f t="shared" si="5"/>
        <v>42</v>
      </c>
      <c r="Q18" s="12"/>
      <c r="R18" s="24">
        <v>516700</v>
      </c>
      <c r="S18" s="24">
        <f>IF($B$2="Race",VLOOKUP(B18,Table1[],5,FALSE),IF($B$2="Religion",VLOOKUP(B18,Table3[],5,FALSE),IF($B$2="Sexual Orientation",VLOOKUP(B18,Table2[],5,FALSE),IF($B$2="Disability",VLOOKUP(B18,Table4[],5,FALSE),IF($B$2="Transgender",VLOOKUP(B18,Table5[],5,FALSE),IF($B$2="Total Offences",VLOOKUP(B18,Table6[],5,FALSE),""))))))</f>
        <v>99</v>
      </c>
      <c r="T18" s="26">
        <f t="shared" si="6"/>
        <v>19.160054190052254</v>
      </c>
      <c r="U18" s="12">
        <f t="shared" si="7"/>
        <v>42</v>
      </c>
      <c r="V18" s="12"/>
      <c r="W18" s="24">
        <v>515900</v>
      </c>
      <c r="X18" s="24">
        <f>IF($B$2="Race",VLOOKUP(B18,Table1[],6,FALSE),IF($B$2="Religion",VLOOKUP(B18,Table3[],6,FALSE),IF($B$2="Sexual Orientation",VLOOKUP(B18,Table2[],6,FALSE),IF($B$2="Disability",VLOOKUP(B18,Table4[],6,FALSE),IF($B$2="Transgender",VLOOKUP(B18,Table5[],6,FALSE),IF($B$2="Total Offences",VLOOKUP(B18,Table6[],6,FALSE),""))))))</f>
        <v>114</v>
      </c>
      <c r="Y18" s="26">
        <f t="shared" si="8"/>
        <v>22.09730567939523</v>
      </c>
      <c r="Z18" s="12">
        <f t="shared" si="9"/>
        <v>42</v>
      </c>
      <c r="AA18" s="12"/>
      <c r="AB18" s="24">
        <v>516000</v>
      </c>
      <c r="AC18" s="24">
        <f>IF($B$2="Race",VLOOKUP(B18,Table1[],7,FALSE),IF($B$2="Religion",VLOOKUP(B18,Table3[],7,FALSE),IF($B$2="Sexual Orientation",VLOOKUP(B18,Table2[],7,FALSE),IF($B$2="Disability",VLOOKUP(B18,Table4[],7,FALSE),IF($B$2="Transgender",VLOOKUP(B18,Table5[],7,FALSE),IF($B$2="Total Offences",VLOOKUP(B18,Table6[],7,FALSE),""))))))</f>
        <v>168</v>
      </c>
      <c r="AD18" s="26">
        <f t="shared" si="10"/>
        <v>32.558139534883722</v>
      </c>
      <c r="AE18" s="12">
        <f t="shared" si="11"/>
        <v>42</v>
      </c>
      <c r="AF18" s="12"/>
      <c r="AG18" s="24">
        <v>516800</v>
      </c>
      <c r="AH18" s="24">
        <f>IF($B$2="Race",VLOOKUP(B18,Table1[],8,FALSE),IF($B$2="Religion",VLOOKUP(B18,Table3[],8,FALSE),IF($B$2="Sexual Orientation",VLOOKUP(B18,Table2[],8,FALSE),IF($B$2="Disability",VLOOKUP(B18,Table4[],8,FALSE),IF($B$2="Transgender",VLOOKUP(B18,Table5[],8,FALSE),IF($B$2="Total Offences",VLOOKUP(B18,Table6[],8,FALSE),""))))))</f>
        <v>223</v>
      </c>
      <c r="AI18" s="26">
        <f t="shared" si="12"/>
        <v>43.150154798761612</v>
      </c>
      <c r="AJ18" s="12">
        <f t="shared" si="13"/>
        <v>42</v>
      </c>
      <c r="AK18" s="12"/>
    </row>
    <row r="19" spans="1:37">
      <c r="A19" s="12"/>
      <c r="B19" s="12" t="s">
        <v>20</v>
      </c>
      <c r="C19" s="24">
        <v>1729200</v>
      </c>
      <c r="D19" s="13" t="str">
        <f>IF($B$2="Race",VLOOKUP(B19,Table1[],2,FALSE),IF($B$2="Religion",VLOOKUP(B19,Table3[],2,FALSE),IF($B$2="Sexual Orientation",VLOOKUP(B19,Table2[],2,FALSE),IF($B$2="Disability",VLOOKUP(B19,Table4[],2,FALSE),IF($B$2="Transgender",VLOOKUP(B19,Table5[],2,FALSE),IF($B$2="Total Offences",VLOOKUP(B19,Table6[],2,FALSE),""))))))</f>
        <v>N/A</v>
      </c>
      <c r="E19" s="56" t="str">
        <f t="shared" si="0"/>
        <v>N/A</v>
      </c>
      <c r="F19" s="44" t="str">
        <f t="shared" si="1"/>
        <v>N/A</v>
      </c>
      <c r="G19" s="12"/>
      <c r="H19" s="24">
        <v>1742000</v>
      </c>
      <c r="I19" s="24">
        <f>IF($B$2="Race",VLOOKUP(B19,Table1[],3,FALSE),IF($B$2="Religion",VLOOKUP(B19,Table3[],3,FALSE),IF($B$2="Sexual Orientation",VLOOKUP(B19,Table2[],3,FALSE),IF($B$2="Disability",VLOOKUP(B19,Table4[],3,FALSE),IF($B$2="Transgender",VLOOKUP(B19,Table5[],3,FALSE),IF($B$2="Total Offences",VLOOKUP(B19,Table6[],3,FALSE),""))))))</f>
        <v>1068</v>
      </c>
      <c r="J19" s="26">
        <f t="shared" si="2"/>
        <v>61.30884041331803</v>
      </c>
      <c r="K19" s="12">
        <f t="shared" si="3"/>
        <v>14</v>
      </c>
      <c r="L19" s="12"/>
      <c r="M19" s="24">
        <v>1755100</v>
      </c>
      <c r="N19" s="24">
        <f>IF($B$2="Race",VLOOKUP(B19,Table1[],4,FALSE),IF($B$2="Religion",VLOOKUP(B19,Table3[],4,FALSE),IF($B$2="Sexual Orientation",VLOOKUP(B19,Table2[],4,FALSE),IF($B$2="Disability",VLOOKUP(B19,Table4[],4,FALSE),IF($B$2="Transgender",VLOOKUP(B19,Table5[],4,FALSE),IF($B$2="Total Offences",VLOOKUP(B19,Table6[],4,FALSE),""))))))</f>
        <v>1052</v>
      </c>
      <c r="O19" s="26">
        <f t="shared" si="4"/>
        <v>59.939604580935566</v>
      </c>
      <c r="P19" s="12">
        <f t="shared" si="5"/>
        <v>18</v>
      </c>
      <c r="Q19" s="12"/>
      <c r="R19" s="24">
        <v>1775500</v>
      </c>
      <c r="S19" s="24">
        <f>IF($B$2="Race",VLOOKUP(B19,Table1[],5,FALSE),IF($B$2="Religion",VLOOKUP(B19,Table3[],5,FALSE),IF($B$2="Sexual Orientation",VLOOKUP(B19,Table2[],5,FALSE),IF($B$2="Disability",VLOOKUP(B19,Table4[],5,FALSE),IF($B$2="Transgender",VLOOKUP(B19,Table5[],5,FALSE),IF($B$2="Total Offences",VLOOKUP(B19,Table6[],5,FALSE),""))))))</f>
        <v>1173</v>
      </c>
      <c r="T19" s="26">
        <f t="shared" si="6"/>
        <v>66.065896930442122</v>
      </c>
      <c r="U19" s="12">
        <f t="shared" si="7"/>
        <v>17</v>
      </c>
      <c r="V19" s="12"/>
      <c r="W19" s="24">
        <v>1790600</v>
      </c>
      <c r="X19" s="24">
        <f>IF($B$2="Race",VLOOKUP(B19,Table1[],6,FALSE),IF($B$2="Religion",VLOOKUP(B19,Table3[],6,FALSE),IF($B$2="Sexual Orientation",VLOOKUP(B19,Table2[],6,FALSE),IF($B$2="Disability",VLOOKUP(B19,Table4[],6,FALSE),IF($B$2="Transgender",VLOOKUP(B19,Table5[],6,FALSE),IF($B$2="Total Offences",VLOOKUP(B19,Table6[],6,FALSE),""))))))</f>
        <v>1163</v>
      </c>
      <c r="Y19" s="26">
        <f t="shared" si="8"/>
        <v>64.9502959901709</v>
      </c>
      <c r="Z19" s="12">
        <f t="shared" si="9"/>
        <v>27</v>
      </c>
      <c r="AA19" s="12"/>
      <c r="AB19" s="24">
        <v>1806900</v>
      </c>
      <c r="AC19" s="24">
        <f>IF($B$2="Race",VLOOKUP(B19,Table1[],7,FALSE),IF($B$2="Religion",VLOOKUP(B19,Table3[],7,FALSE),IF($B$2="Sexual Orientation",VLOOKUP(B19,Table2[],7,FALSE),IF($B$2="Disability",VLOOKUP(B19,Table4[],7,FALSE),IF($B$2="Transgender",VLOOKUP(B19,Table5[],7,FALSE),IF($B$2="Total Offences",VLOOKUP(B19,Table6[],7,FALSE),""))))))</f>
        <v>1928</v>
      </c>
      <c r="AD19" s="26">
        <f t="shared" si="10"/>
        <v>106.70208644639992</v>
      </c>
      <c r="AE19" s="12">
        <f t="shared" si="11"/>
        <v>20</v>
      </c>
      <c r="AF19" s="12"/>
      <c r="AG19" s="24">
        <v>1820400</v>
      </c>
      <c r="AH19" s="24">
        <f>IF($B$2="Race",VLOOKUP(B19,Table1[],8,FALSE),IF($B$2="Religion",VLOOKUP(B19,Table3[],8,FALSE),IF($B$2="Sexual Orientation",VLOOKUP(B19,Table2[],8,FALSE),IF($B$2="Disability",VLOOKUP(B19,Table4[],8,FALSE),IF($B$2="Transgender",VLOOKUP(B19,Table5[],8,FALSE),IF($B$2="Total Offences",VLOOKUP(B19,Table6[],8,FALSE),""))))))</f>
        <v>2197</v>
      </c>
      <c r="AI19" s="26">
        <f t="shared" si="12"/>
        <v>120.68776093166336</v>
      </c>
      <c r="AJ19" s="12">
        <f t="shared" si="13"/>
        <v>25</v>
      </c>
      <c r="AK19" s="12"/>
    </row>
    <row r="20" spans="1:37">
      <c r="A20" s="12"/>
      <c r="B20" s="12" t="s">
        <v>21</v>
      </c>
      <c r="C20" s="24">
        <v>598300</v>
      </c>
      <c r="D20" s="13" t="str">
        <f>IF($B$2="Race",VLOOKUP(B20,Table1[],2,FALSE),IF($B$2="Religion",VLOOKUP(B20,Table3[],2,FALSE),IF($B$2="Sexual Orientation",VLOOKUP(B20,Table2[],2,FALSE),IF($B$2="Disability",VLOOKUP(B20,Table4[],2,FALSE),IF($B$2="Transgender",VLOOKUP(B20,Table5[],2,FALSE),IF($B$2="Total Offences",VLOOKUP(B20,Table6[],2,FALSE),""))))))</f>
        <v>N/A</v>
      </c>
      <c r="E20" s="56" t="str">
        <f t="shared" si="0"/>
        <v>N/A</v>
      </c>
      <c r="F20" s="44" t="str">
        <f t="shared" si="1"/>
        <v>N/A</v>
      </c>
      <c r="G20" s="12"/>
      <c r="H20" s="24">
        <v>602200</v>
      </c>
      <c r="I20" s="24">
        <f>IF($B$2="Race",VLOOKUP(B20,Table1[],3,FALSE),IF($B$2="Religion",VLOOKUP(B20,Table3[],3,FALSE),IF($B$2="Sexual Orientation",VLOOKUP(B20,Table2[],3,FALSE),IF($B$2="Disability",VLOOKUP(B20,Table4[],3,FALSE),IF($B$2="Transgender",VLOOKUP(B20,Table5[],3,FALSE),IF($B$2="Total Offences",VLOOKUP(B20,Table6[],3,FALSE),""))))))</f>
        <v>201</v>
      </c>
      <c r="J20" s="26">
        <f t="shared" si="2"/>
        <v>33.37761541016274</v>
      </c>
      <c r="K20" s="12">
        <f t="shared" si="3"/>
        <v>38</v>
      </c>
      <c r="L20" s="12"/>
      <c r="M20" s="24">
        <v>606000</v>
      </c>
      <c r="N20" s="24">
        <f>IF($B$2="Race",VLOOKUP(B20,Table1[],4,FALSE),IF($B$2="Religion",VLOOKUP(B20,Table3[],4,FALSE),IF($B$2="Sexual Orientation",VLOOKUP(B20,Table2[],4,FALSE),IF($B$2="Disability",VLOOKUP(B20,Table4[],4,FALSE),IF($B$2="Transgender",VLOOKUP(B20,Table5[],4,FALSE),IF($B$2="Total Offences",VLOOKUP(B20,Table6[],4,FALSE),""))))))</f>
        <v>180</v>
      </c>
      <c r="O20" s="26">
        <f t="shared" si="4"/>
        <v>29.702970297029701</v>
      </c>
      <c r="P20" s="12">
        <f t="shared" si="5"/>
        <v>39</v>
      </c>
      <c r="Q20" s="12"/>
      <c r="R20" s="24">
        <v>611700</v>
      </c>
      <c r="S20" s="24">
        <f>IF($B$2="Race",VLOOKUP(B20,Table1[],5,FALSE),IF($B$2="Religion",VLOOKUP(B20,Table3[],5,FALSE),IF($B$2="Sexual Orientation",VLOOKUP(B20,Table2[],5,FALSE),IF($B$2="Disability",VLOOKUP(B20,Table4[],5,FALSE),IF($B$2="Transgender",VLOOKUP(B20,Table5[],5,FALSE),IF($B$2="Total Offences",VLOOKUP(B20,Table6[],5,FALSE),""))))))</f>
        <v>217</v>
      </c>
      <c r="T20" s="26">
        <f t="shared" si="6"/>
        <v>35.474905999673041</v>
      </c>
      <c r="U20" s="12">
        <f t="shared" si="7"/>
        <v>38</v>
      </c>
      <c r="V20" s="12"/>
      <c r="W20" s="24">
        <v>617500</v>
      </c>
      <c r="X20" s="24">
        <f>IF($B$2="Race",VLOOKUP(B20,Table1[],6,FALSE),IF($B$2="Religion",VLOOKUP(B20,Table3[],6,FALSE),IF($B$2="Sexual Orientation",VLOOKUP(B20,Table2[],6,FALSE),IF($B$2="Disability",VLOOKUP(B20,Table4[],6,FALSE),IF($B$2="Transgender",VLOOKUP(B20,Table5[],6,FALSE),IF($B$2="Total Offences",VLOOKUP(B20,Table6[],6,FALSE),""))))))</f>
        <v>281</v>
      </c>
      <c r="Y20" s="26">
        <f t="shared" si="8"/>
        <v>45.506072874493924</v>
      </c>
      <c r="Z20" s="12">
        <f t="shared" si="9"/>
        <v>38</v>
      </c>
      <c r="AA20" s="12"/>
      <c r="AB20" s="24">
        <v>623100</v>
      </c>
      <c r="AC20" s="24">
        <f>IF($B$2="Race",VLOOKUP(B20,Table1[],7,FALSE),IF($B$2="Religion",VLOOKUP(B20,Table3[],7,FALSE),IF($B$2="Sexual Orientation",VLOOKUP(B20,Table2[],7,FALSE),IF($B$2="Disability",VLOOKUP(B20,Table4[],7,FALSE),IF($B$2="Transgender",VLOOKUP(B20,Table5[],7,FALSE),IF($B$2="Total Offences",VLOOKUP(B20,Table6[],7,FALSE),""))))))</f>
        <v>343</v>
      </c>
      <c r="AD20" s="26">
        <f t="shared" si="10"/>
        <v>55.047343925533617</v>
      </c>
      <c r="AE20" s="12">
        <f t="shared" si="11"/>
        <v>39</v>
      </c>
      <c r="AF20" s="12"/>
      <c r="AG20" s="24">
        <v>628100</v>
      </c>
      <c r="AH20" s="24">
        <f>IF($B$2="Race",VLOOKUP(B20,Table1[],8,FALSE),IF($B$2="Religion",VLOOKUP(B20,Table3[],8,FALSE),IF($B$2="Sexual Orientation",VLOOKUP(B20,Table2[],8,FALSE),IF($B$2="Disability",VLOOKUP(B20,Table4[],8,FALSE),IF($B$2="Transgender",VLOOKUP(B20,Table5[],8,FALSE),IF($B$2="Total Offences",VLOOKUP(B20,Table6[],8,FALSE),""))))))</f>
        <v>498</v>
      </c>
      <c r="AI20" s="26">
        <f t="shared" si="12"/>
        <v>79.286737780608178</v>
      </c>
      <c r="AJ20" s="12">
        <f t="shared" si="13"/>
        <v>36</v>
      </c>
      <c r="AK20" s="12"/>
    </row>
    <row r="21" spans="1:37">
      <c r="A21" s="12"/>
      <c r="B21" s="12" t="s">
        <v>22</v>
      </c>
      <c r="C21" s="24">
        <v>2685400</v>
      </c>
      <c r="D21" s="13" t="str">
        <f>IF($B$2="Race",VLOOKUP(B21,Table1[],2,FALSE),IF($B$2="Religion",VLOOKUP(B21,Table3[],2,FALSE),IF($B$2="Sexual Orientation",VLOOKUP(B21,Table2[],2,FALSE),IF($B$2="Disability",VLOOKUP(B21,Table4[],2,FALSE),IF($B$2="Transgender",VLOOKUP(B21,Table5[],2,FALSE),IF($B$2="Total Offences",VLOOKUP(B21,Table6[],2,FALSE),""))))))</f>
        <v>N/A</v>
      </c>
      <c r="E21" s="56" t="str">
        <f t="shared" si="0"/>
        <v>N/A</v>
      </c>
      <c r="F21" s="44" t="str">
        <f t="shared" si="1"/>
        <v>N/A</v>
      </c>
      <c r="G21" s="12"/>
      <c r="H21" s="24">
        <v>2701400</v>
      </c>
      <c r="I21" s="24">
        <f>IF($B$2="Race",VLOOKUP(B21,Table1[],3,FALSE),IF($B$2="Religion",VLOOKUP(B21,Table3[],3,FALSE),IF($B$2="Sexual Orientation",VLOOKUP(B21,Table2[],3,FALSE),IF($B$2="Disability",VLOOKUP(B21,Table4[],3,FALSE),IF($B$2="Transgender",VLOOKUP(B21,Table5[],3,FALSE),IF($B$2="Total Offences",VLOOKUP(B21,Table6[],3,FALSE),""))))))</f>
        <v>3125</v>
      </c>
      <c r="J21" s="26">
        <f t="shared" si="2"/>
        <v>115.68075812541645</v>
      </c>
      <c r="K21" s="12">
        <f t="shared" si="3"/>
        <v>2</v>
      </c>
      <c r="L21" s="12"/>
      <c r="M21" s="24">
        <v>2713600</v>
      </c>
      <c r="N21" s="24">
        <f>IF($B$2="Race",VLOOKUP(B21,Table1[],4,FALSE),IF($B$2="Religion",VLOOKUP(B21,Table3[],4,FALSE),IF($B$2="Sexual Orientation",VLOOKUP(B21,Table2[],4,FALSE),IF($B$2="Disability",VLOOKUP(B21,Table4[],4,FALSE),IF($B$2="Transgender",VLOOKUP(B21,Table5[],4,FALSE),IF($B$2="Total Offences",VLOOKUP(B21,Table6[],4,FALSE),""))))))</f>
        <v>3171</v>
      </c>
      <c r="O21" s="26">
        <f t="shared" si="4"/>
        <v>116.85583726415094</v>
      </c>
      <c r="P21" s="12">
        <f t="shared" si="5"/>
        <v>3</v>
      </c>
      <c r="Q21" s="12"/>
      <c r="R21" s="24">
        <v>2730100</v>
      </c>
      <c r="S21" s="24">
        <f>IF($B$2="Race",VLOOKUP(B21,Table1[],5,FALSE),IF($B$2="Religion",VLOOKUP(B21,Table3[],5,FALSE),IF($B$2="Sexual Orientation",VLOOKUP(B21,Table2[],5,FALSE),IF($B$2="Disability",VLOOKUP(B21,Table4[],5,FALSE),IF($B$2="Transgender",VLOOKUP(B21,Table5[],5,FALSE),IF($B$2="Total Offences",VLOOKUP(B21,Table6[],5,FALSE),""))))))</f>
        <v>3898</v>
      </c>
      <c r="T21" s="26">
        <f t="shared" si="6"/>
        <v>142.77865279660085</v>
      </c>
      <c r="U21" s="12">
        <f t="shared" si="7"/>
        <v>2</v>
      </c>
      <c r="V21" s="12"/>
      <c r="W21" s="24">
        <v>2754000</v>
      </c>
      <c r="X21" s="24">
        <f>IF($B$2="Race",VLOOKUP(B21,Table1[],6,FALSE),IF($B$2="Religion",VLOOKUP(B21,Table3[],6,FALSE),IF($B$2="Sexual Orientation",VLOOKUP(B21,Table2[],6,FALSE),IF($B$2="Disability",VLOOKUP(B21,Table4[],6,FALSE),IF($B$2="Transgender",VLOOKUP(B21,Table5[],6,FALSE),IF($B$2="Total Offences",VLOOKUP(B21,Table6[],6,FALSE),""))))))</f>
        <v>4842</v>
      </c>
      <c r="Y21" s="26">
        <f t="shared" si="8"/>
        <v>175.8169934640523</v>
      </c>
      <c r="Z21" s="12">
        <f t="shared" si="9"/>
        <v>2</v>
      </c>
      <c r="AA21" s="12"/>
      <c r="AB21" s="24">
        <v>2780800</v>
      </c>
      <c r="AC21" s="24">
        <f>IF($B$2="Race",VLOOKUP(B21,Table1[],7,FALSE),IF($B$2="Religion",VLOOKUP(B21,Table3[],7,FALSE),IF($B$2="Sexual Orientation",VLOOKUP(B21,Table2[],7,FALSE),IF($B$2="Disability",VLOOKUP(B21,Table4[],7,FALSE),IF($B$2="Transgender",VLOOKUP(B21,Table5[],7,FALSE),IF($B$2="Total Offences",VLOOKUP(B21,Table6[],7,FALSE),""))))))</f>
        <v>5496</v>
      </c>
      <c r="AD21" s="26">
        <f t="shared" si="10"/>
        <v>197.64096662830841</v>
      </c>
      <c r="AE21" s="12">
        <f t="shared" si="11"/>
        <v>4</v>
      </c>
      <c r="AF21" s="12"/>
      <c r="AG21" s="24">
        <v>2798800</v>
      </c>
      <c r="AH21" s="24">
        <f>IF($B$2="Race",VLOOKUP(B21,Table1[],8,FALSE),IF($B$2="Religion",VLOOKUP(B21,Table3[],8,FALSE),IF($B$2="Sexual Orientation",VLOOKUP(B21,Table2[],8,FALSE),IF($B$2="Disability",VLOOKUP(B21,Table4[],8,FALSE),IF($B$2="Transgender",VLOOKUP(B21,Table5[],8,FALSE),IF($B$2="Total Offences",VLOOKUP(B21,Table6[],8,FALSE),""))))))</f>
        <v>7861</v>
      </c>
      <c r="AI21" s="26">
        <f t="shared" si="12"/>
        <v>280.8703730170073</v>
      </c>
      <c r="AJ21" s="12">
        <f t="shared" si="13"/>
        <v>1</v>
      </c>
      <c r="AK21" s="12"/>
    </row>
    <row r="22" spans="1:37">
      <c r="A22" s="12"/>
      <c r="B22" s="12" t="s">
        <v>23</v>
      </c>
      <c r="C22" s="24">
        <v>577100</v>
      </c>
      <c r="D22" s="13" t="str">
        <f>IF($B$2="Race",VLOOKUP(B22,Table1[],2,FALSE),IF($B$2="Religion",VLOOKUP(B22,Table3[],2,FALSE),IF($B$2="Sexual Orientation",VLOOKUP(B22,Table2[],2,FALSE),IF($B$2="Disability",VLOOKUP(B22,Table4[],2,FALSE),IF($B$2="Transgender",VLOOKUP(B22,Table5[],2,FALSE),IF($B$2="Total Offences",VLOOKUP(B22,Table6[],2,FALSE),""))))))</f>
        <v>N/A</v>
      </c>
      <c r="E22" s="56" t="str">
        <f t="shared" si="0"/>
        <v>N/A</v>
      </c>
      <c r="F22" s="44" t="str">
        <f t="shared" si="1"/>
        <v>N/A</v>
      </c>
      <c r="G22" s="12"/>
      <c r="H22" s="24">
        <v>578200</v>
      </c>
      <c r="I22" s="24">
        <f>IF($B$2="Race",VLOOKUP(B22,Table1[],3,FALSE),IF($B$2="Religion",VLOOKUP(B22,Table3[],3,FALSE),IF($B$2="Sexual Orientation",VLOOKUP(B22,Table2[],3,FALSE),IF($B$2="Disability",VLOOKUP(B22,Table4[],3,FALSE),IF($B$2="Transgender",VLOOKUP(B22,Table5[],3,FALSE),IF($B$2="Total Offences",VLOOKUP(B22,Table6[],3,FALSE),""))))))</f>
        <v>237</v>
      </c>
      <c r="J22" s="26">
        <f t="shared" si="2"/>
        <v>40.989277066758909</v>
      </c>
      <c r="K22" s="12">
        <f t="shared" si="3"/>
        <v>34</v>
      </c>
      <c r="L22" s="12"/>
      <c r="M22" s="24">
        <v>579300</v>
      </c>
      <c r="N22" s="24">
        <f>IF($B$2="Race",VLOOKUP(B22,Table1[],4,FALSE),IF($B$2="Religion",VLOOKUP(B22,Table3[],4,FALSE),IF($B$2="Sexual Orientation",VLOOKUP(B22,Table2[],4,FALSE),IF($B$2="Disability",VLOOKUP(B22,Table4[],4,FALSE),IF($B$2="Transgender",VLOOKUP(B22,Table5[],4,FALSE),IF($B$2="Total Offences",VLOOKUP(B22,Table6[],4,FALSE),""))))))</f>
        <v>244</v>
      </c>
      <c r="O22" s="26">
        <f t="shared" si="4"/>
        <v>42.119799758329016</v>
      </c>
      <c r="P22" s="12">
        <f t="shared" si="5"/>
        <v>31</v>
      </c>
      <c r="Q22" s="12"/>
      <c r="R22" s="24">
        <v>580800</v>
      </c>
      <c r="S22" s="24">
        <f>IF($B$2="Race",VLOOKUP(B22,Table1[],5,FALSE),IF($B$2="Religion",VLOOKUP(B22,Table3[],5,FALSE),IF($B$2="Sexual Orientation",VLOOKUP(B22,Table2[],5,FALSE),IF($B$2="Disability",VLOOKUP(B22,Table4[],5,FALSE),IF($B$2="Transgender",VLOOKUP(B22,Table5[],5,FALSE),IF($B$2="Total Offences",VLOOKUP(B22,Table6[],5,FALSE),""))))))</f>
        <v>267</v>
      </c>
      <c r="T22" s="26">
        <f t="shared" si="6"/>
        <v>45.971074380165284</v>
      </c>
      <c r="U22" s="12">
        <f t="shared" si="7"/>
        <v>33</v>
      </c>
      <c r="V22" s="12"/>
      <c r="W22" s="24">
        <v>582200</v>
      </c>
      <c r="X22" s="24">
        <f>IF($B$2="Race",VLOOKUP(B22,Table1[],6,FALSE),IF($B$2="Religion",VLOOKUP(B22,Table3[],6,FALSE),IF($B$2="Sexual Orientation",VLOOKUP(B22,Table2[],6,FALSE),IF($B$2="Disability",VLOOKUP(B22,Table4[],6,FALSE),IF($B$2="Transgender",VLOOKUP(B22,Table5[],6,FALSE),IF($B$2="Total Offences",VLOOKUP(B22,Table6[],6,FALSE),""))))))</f>
        <v>213</v>
      </c>
      <c r="Y22" s="26">
        <f t="shared" si="8"/>
        <v>36.585365853658537</v>
      </c>
      <c r="Z22" s="12">
        <f t="shared" si="9"/>
        <v>40</v>
      </c>
      <c r="AA22" s="12"/>
      <c r="AB22" s="24">
        <v>584800</v>
      </c>
      <c r="AC22" s="24">
        <f>IF($B$2="Race",VLOOKUP(B22,Table1[],7,FALSE),IF($B$2="Religion",VLOOKUP(B22,Table3[],7,FALSE),IF($B$2="Sexual Orientation",VLOOKUP(B22,Table2[],7,FALSE),IF($B$2="Disability",VLOOKUP(B22,Table4[],7,FALSE),IF($B$2="Transgender",VLOOKUP(B22,Table5[],7,FALSE),IF($B$2="Total Offences",VLOOKUP(B22,Table6[],7,FALSE),""))))))</f>
        <v>408</v>
      </c>
      <c r="AD22" s="26">
        <f t="shared" si="10"/>
        <v>69.767441860465112</v>
      </c>
      <c r="AE22" s="12">
        <f t="shared" si="11"/>
        <v>33</v>
      </c>
      <c r="AF22" s="12"/>
      <c r="AG22" s="24">
        <v>587700</v>
      </c>
      <c r="AH22" s="24">
        <f>IF($B$2="Race",VLOOKUP(B22,Table1[],8,FALSE),IF($B$2="Religion",VLOOKUP(B22,Table3[],8,FALSE),IF($B$2="Sexual Orientation",VLOOKUP(B22,Table2[],8,FALSE),IF($B$2="Disability",VLOOKUP(B22,Table4[],8,FALSE),IF($B$2="Transgender",VLOOKUP(B22,Table5[],8,FALSE),IF($B$2="Total Offences",VLOOKUP(B22,Table6[],8,FALSE),""))))))</f>
        <v>666</v>
      </c>
      <c r="AI22" s="26">
        <f t="shared" si="12"/>
        <v>113.32312404287902</v>
      </c>
      <c r="AJ22" s="12">
        <f t="shared" si="13"/>
        <v>28</v>
      </c>
      <c r="AK22" s="12"/>
    </row>
    <row r="23" spans="1:37">
      <c r="A23" s="12"/>
      <c r="B23" s="12" t="s">
        <v>24</v>
      </c>
      <c r="C23" s="24">
        <v>1902000</v>
      </c>
      <c r="D23" s="13" t="str">
        <f>IF($B$2="Race",VLOOKUP(B23,Table1[],2,FALSE),IF($B$2="Religion",VLOOKUP(B23,Table3[],2,FALSE),IF($B$2="Sexual Orientation",VLOOKUP(B23,Table2[],2,FALSE),IF($B$2="Disability",VLOOKUP(B23,Table4[],2,FALSE),IF($B$2="Transgender",VLOOKUP(B23,Table5[],2,FALSE),IF($B$2="Total Offences",VLOOKUP(B23,Table6[],2,FALSE),""))))))</f>
        <v>N/A</v>
      </c>
      <c r="E23" s="56" t="str">
        <f t="shared" si="0"/>
        <v>N/A</v>
      </c>
      <c r="F23" s="44" t="str">
        <f t="shared" si="1"/>
        <v>N/A</v>
      </c>
      <c r="G23" s="12"/>
      <c r="H23" s="24">
        <v>1915300</v>
      </c>
      <c r="I23" s="24">
        <f>IF($B$2="Race",VLOOKUP(B23,Table1[],3,FALSE),IF($B$2="Religion",VLOOKUP(B23,Table3[],3,FALSE),IF($B$2="Sexual Orientation",VLOOKUP(B23,Table2[],3,FALSE),IF($B$2="Disability",VLOOKUP(B23,Table4[],3,FALSE),IF($B$2="Transgender",VLOOKUP(B23,Table5[],3,FALSE),IF($B$2="Total Offences",VLOOKUP(B23,Table6[],3,FALSE),""))))))</f>
        <v>1121</v>
      </c>
      <c r="J23" s="26">
        <f t="shared" si="2"/>
        <v>58.528690022450789</v>
      </c>
      <c r="K23" s="12">
        <f t="shared" si="3"/>
        <v>16</v>
      </c>
      <c r="L23" s="12"/>
      <c r="M23" s="24">
        <v>1925300</v>
      </c>
      <c r="N23" s="24">
        <f>IF($B$2="Race",VLOOKUP(B23,Table1[],4,FALSE),IF($B$2="Religion",VLOOKUP(B23,Table3[],4,FALSE),IF($B$2="Sexual Orientation",VLOOKUP(B23,Table2[],4,FALSE),IF($B$2="Disability",VLOOKUP(B23,Table4[],4,FALSE),IF($B$2="Transgender",VLOOKUP(B23,Table5[],4,FALSE),IF($B$2="Total Offences",VLOOKUP(B23,Table6[],4,FALSE),""))))))</f>
        <v>1064</v>
      </c>
      <c r="O23" s="26">
        <f t="shared" si="4"/>
        <v>55.264114683425959</v>
      </c>
      <c r="P23" s="12">
        <f t="shared" si="5"/>
        <v>22</v>
      </c>
      <c r="Q23" s="12"/>
      <c r="R23" s="24">
        <v>1939100</v>
      </c>
      <c r="S23" s="24">
        <f>IF($B$2="Race",VLOOKUP(B23,Table1[],5,FALSE),IF($B$2="Religion",VLOOKUP(B23,Table3[],5,FALSE),IF($B$2="Sexual Orientation",VLOOKUP(B23,Table2[],5,FALSE),IF($B$2="Disability",VLOOKUP(B23,Table4[],5,FALSE),IF($B$2="Transgender",VLOOKUP(B23,Table5[],5,FALSE),IF($B$2="Total Offences",VLOOKUP(B23,Table6[],5,FALSE),""))))))</f>
        <v>1547</v>
      </c>
      <c r="T23" s="26">
        <f t="shared" si="6"/>
        <v>79.779279046980562</v>
      </c>
      <c r="U23" s="12">
        <f t="shared" si="7"/>
        <v>11</v>
      </c>
      <c r="V23" s="12"/>
      <c r="W23" s="24">
        <v>1953300</v>
      </c>
      <c r="X23" s="24">
        <f>IF($B$2="Race",VLOOKUP(B23,Table1[],6,FALSE),IF($B$2="Religion",VLOOKUP(B23,Table3[],6,FALSE),IF($B$2="Sexual Orientation",VLOOKUP(B23,Table2[],6,FALSE),IF($B$2="Disability",VLOOKUP(B23,Table4[],6,FALSE),IF($B$2="Transgender",VLOOKUP(B23,Table5[],6,FALSE),IF($B$2="Total Offences",VLOOKUP(B23,Table6[],6,FALSE),""))))))</f>
        <v>1814</v>
      </c>
      <c r="Y23" s="26">
        <f t="shared" si="8"/>
        <v>92.868478984283001</v>
      </c>
      <c r="Z23" s="12">
        <f t="shared" si="9"/>
        <v>11</v>
      </c>
      <c r="AA23" s="12"/>
      <c r="AB23" s="24">
        <v>1969100</v>
      </c>
      <c r="AC23" s="24">
        <f>IF($B$2="Race",VLOOKUP(B23,Table1[],7,FALSE),IF($B$2="Religion",VLOOKUP(B23,Table3[],7,FALSE),IF($B$2="Sexual Orientation",VLOOKUP(B23,Table2[],7,FALSE),IF($B$2="Disability",VLOOKUP(B23,Table4[],7,FALSE),IF($B$2="Transgender",VLOOKUP(B23,Table5[],7,FALSE),IF($B$2="Total Offences",VLOOKUP(B23,Table6[],7,FALSE),""))))))</f>
        <v>2231</v>
      </c>
      <c r="AD23" s="26">
        <f t="shared" si="10"/>
        <v>113.30049261083744</v>
      </c>
      <c r="AE23" s="12">
        <f t="shared" si="11"/>
        <v>17</v>
      </c>
      <c r="AF23" s="12"/>
      <c r="AG23" s="24">
        <v>1978800</v>
      </c>
      <c r="AH23" s="24">
        <f>IF($B$2="Race",VLOOKUP(B23,Table1[],8,FALSE),IF($B$2="Religion",VLOOKUP(B23,Table3[],8,FALSE),IF($B$2="Sexual Orientation",VLOOKUP(B23,Table2[],8,FALSE),IF($B$2="Disability",VLOOKUP(B23,Table4[],8,FALSE),IF($B$2="Transgender",VLOOKUP(B23,Table5[],8,FALSE),IF($B$2="Total Offences",VLOOKUP(B23,Table6[],8,FALSE),""))))))</f>
        <v>2701</v>
      </c>
      <c r="AI23" s="26">
        <f t="shared" si="12"/>
        <v>136.49686678795229</v>
      </c>
      <c r="AJ23" s="12">
        <f t="shared" si="13"/>
        <v>17</v>
      </c>
      <c r="AK23" s="12"/>
    </row>
    <row r="24" spans="1:37">
      <c r="A24" s="12"/>
      <c r="B24" s="12" t="s">
        <v>25</v>
      </c>
      <c r="C24" s="24">
        <v>1119800</v>
      </c>
      <c r="D24" s="13" t="str">
        <f>IF($B$2="Race",VLOOKUP(B24,Table1[],2,FALSE),IF($B$2="Religion",VLOOKUP(B24,Table3[],2,FALSE),IF($B$2="Sexual Orientation",VLOOKUP(B24,Table2[],2,FALSE),IF($B$2="Disability",VLOOKUP(B24,Table4[],2,FALSE),IF($B$2="Transgender",VLOOKUP(B24,Table5[],2,FALSE),IF($B$2="Total Offences",VLOOKUP(B24,Table6[],2,FALSE),""))))))</f>
        <v>N/A</v>
      </c>
      <c r="E24" s="56" t="str">
        <f t="shared" si="0"/>
        <v>N/A</v>
      </c>
      <c r="F24" s="44" t="str">
        <f t="shared" si="1"/>
        <v>N/A</v>
      </c>
      <c r="G24" s="12"/>
      <c r="H24" s="24">
        <v>1129300</v>
      </c>
      <c r="I24" s="24">
        <f>IF($B$2="Race",VLOOKUP(B24,Table1[],3,FALSE),IF($B$2="Religion",VLOOKUP(B24,Table3[],3,FALSE),IF($B$2="Sexual Orientation",VLOOKUP(B24,Table2[],3,FALSE),IF($B$2="Disability",VLOOKUP(B24,Table4[],3,FALSE),IF($B$2="Transgender",VLOOKUP(B24,Table5[],3,FALSE),IF($B$2="Total Offences",VLOOKUP(B24,Table6[],3,FALSE),""))))))</f>
        <v>796</v>
      </c>
      <c r="J24" s="26">
        <f t="shared" si="2"/>
        <v>70.486141857788013</v>
      </c>
      <c r="K24" s="12">
        <f t="shared" si="3"/>
        <v>11</v>
      </c>
      <c r="L24" s="12"/>
      <c r="M24" s="24">
        <v>1140600</v>
      </c>
      <c r="N24" s="24">
        <f>IF($B$2="Race",VLOOKUP(B24,Table1[],4,FALSE),IF($B$2="Religion",VLOOKUP(B24,Table3[],4,FALSE),IF($B$2="Sexual Orientation",VLOOKUP(B24,Table2[],4,FALSE),IF($B$2="Disability",VLOOKUP(B24,Table4[],4,FALSE),IF($B$2="Transgender",VLOOKUP(B24,Table5[],4,FALSE),IF($B$2="Total Offences",VLOOKUP(B24,Table6[],4,FALSE),""))))))</f>
        <v>626</v>
      </c>
      <c r="O24" s="26">
        <f t="shared" si="4"/>
        <v>54.883394704541473</v>
      </c>
      <c r="P24" s="12">
        <f t="shared" si="5"/>
        <v>23</v>
      </c>
      <c r="Q24" s="12"/>
      <c r="R24" s="24">
        <v>1154200</v>
      </c>
      <c r="S24" s="24">
        <f>IF($B$2="Race",VLOOKUP(B24,Table1[],5,FALSE),IF($B$2="Religion",VLOOKUP(B24,Table3[],5,FALSE),IF($B$2="Sexual Orientation",VLOOKUP(B24,Table2[],5,FALSE),IF($B$2="Disability",VLOOKUP(B24,Table4[],5,FALSE),IF($B$2="Transgender",VLOOKUP(B24,Table5[],5,FALSE),IF($B$2="Total Offences",VLOOKUP(B24,Table6[],5,FALSE),""))))))</f>
        <v>838</v>
      </c>
      <c r="T24" s="26">
        <f t="shared" si="6"/>
        <v>72.604401316929483</v>
      </c>
      <c r="U24" s="12">
        <f t="shared" si="7"/>
        <v>15</v>
      </c>
      <c r="V24" s="12"/>
      <c r="W24" s="24">
        <v>1165300</v>
      </c>
      <c r="X24" s="24">
        <f>IF($B$2="Race",VLOOKUP(B24,Table1[],6,FALSE),IF($B$2="Religion",VLOOKUP(B24,Table3[],6,FALSE),IF($B$2="Sexual Orientation",VLOOKUP(B24,Table2[],6,FALSE),IF($B$2="Disability",VLOOKUP(B24,Table4[],6,FALSE),IF($B$2="Transgender",VLOOKUP(B24,Table5[],6,FALSE),IF($B$2="Total Offences",VLOOKUP(B24,Table6[],6,FALSE),""))))))</f>
        <v>948</v>
      </c>
      <c r="Y24" s="26">
        <f t="shared" si="8"/>
        <v>81.352441431391057</v>
      </c>
      <c r="Z24" s="12">
        <f t="shared" si="9"/>
        <v>15</v>
      </c>
      <c r="AA24" s="12"/>
      <c r="AB24" s="24">
        <v>1176400</v>
      </c>
      <c r="AC24" s="24">
        <f>IF($B$2="Race",VLOOKUP(B24,Table1[],7,FALSE),IF($B$2="Religion",VLOOKUP(B24,Table3[],7,FALSE),IF($B$2="Sexual Orientation",VLOOKUP(B24,Table2[],7,FALSE),IF($B$2="Disability",VLOOKUP(B24,Table4[],7,FALSE),IF($B$2="Transgender",VLOOKUP(B24,Table5[],7,FALSE),IF($B$2="Total Offences",VLOOKUP(B24,Table6[],7,FALSE),""))))))</f>
        <v>1376</v>
      </c>
      <c r="AD24" s="26">
        <f t="shared" si="10"/>
        <v>116.96701802108127</v>
      </c>
      <c r="AE24" s="12">
        <f t="shared" si="11"/>
        <v>14</v>
      </c>
      <c r="AF24" s="12"/>
      <c r="AG24" s="24">
        <v>1180900</v>
      </c>
      <c r="AH24" s="24">
        <f>IF($B$2="Race",VLOOKUP(B24,Table1[],8,FALSE),IF($B$2="Religion",VLOOKUP(B24,Table3[],8,FALSE),IF($B$2="Sexual Orientation",VLOOKUP(B24,Table2[],8,FALSE),IF($B$2="Disability",VLOOKUP(B24,Table4[],8,FALSE),IF($B$2="Transgender",VLOOKUP(B24,Table5[],8,FALSE),IF($B$2="Total Offences",VLOOKUP(B24,Table6[],8,FALSE),""))))))</f>
        <v>1468</v>
      </c>
      <c r="AI24" s="26">
        <f t="shared" si="12"/>
        <v>124.31196545008045</v>
      </c>
      <c r="AJ24" s="12">
        <f t="shared" si="13"/>
        <v>24</v>
      </c>
      <c r="AK24" s="12"/>
    </row>
    <row r="25" spans="1:37">
      <c r="A25" s="12"/>
      <c r="B25" s="12" t="s">
        <v>26</v>
      </c>
      <c r="C25" s="24">
        <v>918000</v>
      </c>
      <c r="D25" s="13" t="str">
        <f>IF($B$2="Race",VLOOKUP(B25,Table1[],2,FALSE),IF($B$2="Religion",VLOOKUP(B25,Table3[],2,FALSE),IF($B$2="Sexual Orientation",VLOOKUP(B25,Table2[],2,FALSE),IF($B$2="Disability",VLOOKUP(B25,Table4[],2,FALSE),IF($B$2="Transgender",VLOOKUP(B25,Table5[],2,FALSE),IF($B$2="Total Offences",VLOOKUP(B25,Table6[],2,FALSE),""))))))</f>
        <v>N/A</v>
      </c>
      <c r="E25" s="56" t="str">
        <f t="shared" si="0"/>
        <v>N/A</v>
      </c>
      <c r="F25" s="44" t="str">
        <f t="shared" si="1"/>
        <v>N/A</v>
      </c>
      <c r="G25" s="12"/>
      <c r="H25" s="24">
        <v>921100</v>
      </c>
      <c r="I25" s="24">
        <f>IF($B$2="Race",VLOOKUP(B25,Table1[],3,FALSE),IF($B$2="Religion",VLOOKUP(B25,Table3[],3,FALSE),IF($B$2="Sexual Orientation",VLOOKUP(B25,Table2[],3,FALSE),IF($B$2="Disability",VLOOKUP(B25,Table4[],3,FALSE),IF($B$2="Transgender",VLOOKUP(B25,Table5[],3,FALSE),IF($B$2="Total Offences",VLOOKUP(B25,Table6[],3,FALSE),""))))))</f>
        <v>523</v>
      </c>
      <c r="J25" s="26">
        <f t="shared" si="2"/>
        <v>56.779937031809794</v>
      </c>
      <c r="K25" s="12">
        <f t="shared" si="3"/>
        <v>19</v>
      </c>
      <c r="L25" s="12"/>
      <c r="M25" s="24">
        <v>921900</v>
      </c>
      <c r="N25" s="24">
        <f>IF($B$2="Race",VLOOKUP(B25,Table1[],4,FALSE),IF($B$2="Religion",VLOOKUP(B25,Table3[],4,FALSE),IF($B$2="Sexual Orientation",VLOOKUP(B25,Table2[],4,FALSE),IF($B$2="Disability",VLOOKUP(B25,Table4[],4,FALSE),IF($B$2="Transgender",VLOOKUP(B25,Table5[],4,FALSE),IF($B$2="Total Offences",VLOOKUP(B25,Table6[],4,FALSE),""))))))</f>
        <v>548</v>
      </c>
      <c r="O25" s="26">
        <f t="shared" si="4"/>
        <v>59.442455797808876</v>
      </c>
      <c r="P25" s="12">
        <f t="shared" si="5"/>
        <v>19</v>
      </c>
      <c r="Q25" s="12"/>
      <c r="R25" s="24">
        <v>923900</v>
      </c>
      <c r="S25" s="24">
        <f>IF($B$2="Race",VLOOKUP(B25,Table1[],5,FALSE),IF($B$2="Religion",VLOOKUP(B25,Table3[],5,FALSE),IF($B$2="Sexual Orientation",VLOOKUP(B25,Table2[],5,FALSE),IF($B$2="Disability",VLOOKUP(B25,Table4[],5,FALSE),IF($B$2="Transgender",VLOOKUP(B25,Table5[],5,FALSE),IF($B$2="Total Offences",VLOOKUP(B25,Table6[],5,FALSE),""))))))</f>
        <v>521</v>
      </c>
      <c r="T25" s="26">
        <f t="shared" si="6"/>
        <v>56.391384348955519</v>
      </c>
      <c r="U25" s="12">
        <f t="shared" si="7"/>
        <v>26</v>
      </c>
      <c r="V25" s="12"/>
      <c r="W25" s="24">
        <v>925200</v>
      </c>
      <c r="X25" s="24">
        <f>IF($B$2="Race",VLOOKUP(B25,Table1[],6,FALSE),IF($B$2="Religion",VLOOKUP(B25,Table3[],6,FALSE),IF($B$2="Sexual Orientation",VLOOKUP(B25,Table2[],6,FALSE),IF($B$2="Disability",VLOOKUP(B25,Table4[],6,FALSE),IF($B$2="Transgender",VLOOKUP(B25,Table5[],6,FALSE),IF($B$2="Total Offences",VLOOKUP(B25,Table6[],6,FALSE),""))))))</f>
        <v>527</v>
      </c>
      <c r="Y25" s="26">
        <f t="shared" si="8"/>
        <v>56.960657155209681</v>
      </c>
      <c r="Z25" s="12">
        <f t="shared" si="9"/>
        <v>31</v>
      </c>
      <c r="AA25" s="12"/>
      <c r="AB25" s="24">
        <v>928500</v>
      </c>
      <c r="AC25" s="24">
        <f>IF($B$2="Race",VLOOKUP(B25,Table1[],7,FALSE),IF($B$2="Religion",VLOOKUP(B25,Table3[],7,FALSE),IF($B$2="Sexual Orientation",VLOOKUP(B25,Table2[],7,FALSE),IF($B$2="Disability",VLOOKUP(B25,Table4[],7,FALSE),IF($B$2="Transgender",VLOOKUP(B25,Table5[],7,FALSE),IF($B$2="Total Offences",VLOOKUP(B25,Table6[],7,FALSE),""))))))</f>
        <v>852</v>
      </c>
      <c r="AD25" s="26">
        <f t="shared" si="10"/>
        <v>91.76090468497577</v>
      </c>
      <c r="AE25" s="12">
        <f t="shared" si="11"/>
        <v>26</v>
      </c>
      <c r="AF25" s="12"/>
      <c r="AG25" s="24">
        <v>929900</v>
      </c>
      <c r="AH25" s="24">
        <f>IF($B$2="Race",VLOOKUP(B25,Table1[],8,FALSE),IF($B$2="Religion",VLOOKUP(B25,Table3[],8,FALSE),IF($B$2="Sexual Orientation",VLOOKUP(B25,Table2[],8,FALSE),IF($B$2="Disability",VLOOKUP(B25,Table4[],8,FALSE),IF($B$2="Transgender",VLOOKUP(B25,Table5[],8,FALSE),IF($B$2="Total Offences",VLOOKUP(B25,Table6[],8,FALSE),""))))))</f>
        <v>1060</v>
      </c>
      <c r="AI25" s="26">
        <f t="shared" si="12"/>
        <v>113.99075169373052</v>
      </c>
      <c r="AJ25" s="12">
        <f t="shared" si="13"/>
        <v>27</v>
      </c>
      <c r="AK25" s="12"/>
    </row>
    <row r="26" spans="1:37">
      <c r="A26" s="12"/>
      <c r="B26" s="12" t="s">
        <v>27</v>
      </c>
      <c r="C26" s="24">
        <v>1731400</v>
      </c>
      <c r="D26" s="13" t="str">
        <f>IF($B$2="Race",VLOOKUP(B26,Table1[],2,FALSE),IF($B$2="Religion",VLOOKUP(B26,Table3[],2,FALSE),IF($B$2="Sexual Orientation",VLOOKUP(B26,Table2[],2,FALSE),IF($B$2="Disability",VLOOKUP(B26,Table4[],2,FALSE),IF($B$2="Transgender",VLOOKUP(B26,Table5[],2,FALSE),IF($B$2="Total Offences",VLOOKUP(B26,Table6[],2,FALSE),""))))))</f>
        <v>N/A</v>
      </c>
      <c r="E26" s="56" t="str">
        <f t="shared" si="0"/>
        <v>N/A</v>
      </c>
      <c r="F26" s="44" t="str">
        <f t="shared" si="1"/>
        <v>N/A</v>
      </c>
      <c r="G26" s="12"/>
      <c r="H26" s="24">
        <v>1748300</v>
      </c>
      <c r="I26" s="24">
        <f>IF($B$2="Race",VLOOKUP(B26,Table1[],3,FALSE),IF($B$2="Religion",VLOOKUP(B26,Table3[],3,FALSE),IF($B$2="Sexual Orientation",VLOOKUP(B26,Table2[],3,FALSE),IF($B$2="Disability",VLOOKUP(B26,Table4[],3,FALSE),IF($B$2="Transgender",VLOOKUP(B26,Table5[],3,FALSE),IF($B$2="Total Offences",VLOOKUP(B26,Table6[],3,FALSE),""))))))</f>
        <v>810</v>
      </c>
      <c r="J26" s="26">
        <f t="shared" si="2"/>
        <v>46.330721272092894</v>
      </c>
      <c r="K26" s="12">
        <f t="shared" si="3"/>
        <v>31</v>
      </c>
      <c r="L26" s="12"/>
      <c r="M26" s="24">
        <v>1763800</v>
      </c>
      <c r="N26" s="24">
        <f>IF($B$2="Race",VLOOKUP(B26,Table1[],4,FALSE),IF($B$2="Religion",VLOOKUP(B26,Table3[],4,FALSE),IF($B$2="Sexual Orientation",VLOOKUP(B26,Table2[],4,FALSE),IF($B$2="Disability",VLOOKUP(B26,Table4[],4,FALSE),IF($B$2="Transgender",VLOOKUP(B26,Table5[],4,FALSE),IF($B$2="Total Offences",VLOOKUP(B26,Table6[],4,FALSE),""))))))</f>
        <v>1067</v>
      </c>
      <c r="O26" s="26">
        <f t="shared" si="4"/>
        <v>60.494387118720944</v>
      </c>
      <c r="P26" s="12">
        <f t="shared" si="5"/>
        <v>17</v>
      </c>
      <c r="Q26" s="12"/>
      <c r="R26" s="24">
        <v>1782500</v>
      </c>
      <c r="S26" s="24">
        <f>IF($B$2="Race",VLOOKUP(B26,Table1[],5,FALSE),IF($B$2="Religion",VLOOKUP(B26,Table3[],5,FALSE),IF($B$2="Sexual Orientation",VLOOKUP(B26,Table2[],5,FALSE),IF($B$2="Disability",VLOOKUP(B26,Table4[],5,FALSE),IF($B$2="Transgender",VLOOKUP(B26,Table5[],5,FALSE),IF($B$2="Total Offences",VLOOKUP(B26,Table6[],5,FALSE),""))))))</f>
        <v>966</v>
      </c>
      <c r="T26" s="26">
        <f t="shared" si="6"/>
        <v>54.193548387096769</v>
      </c>
      <c r="U26" s="12">
        <f t="shared" si="7"/>
        <v>29</v>
      </c>
      <c r="V26" s="12"/>
      <c r="W26" s="24">
        <v>1798300</v>
      </c>
      <c r="X26" s="24">
        <f>IF($B$2="Race",VLOOKUP(B26,Table1[],6,FALSE),IF($B$2="Religion",VLOOKUP(B26,Table3[],6,FALSE),IF($B$2="Sexual Orientation",VLOOKUP(B26,Table2[],6,FALSE),IF($B$2="Disability",VLOOKUP(B26,Table4[],6,FALSE),IF($B$2="Transgender",VLOOKUP(B26,Table5[],6,FALSE),IF($B$2="Total Offences",VLOOKUP(B26,Table6[],6,FALSE),""))))))</f>
        <v>1193</v>
      </c>
      <c r="Y26" s="26">
        <f t="shared" si="8"/>
        <v>66.340432630818</v>
      </c>
      <c r="Z26" s="12">
        <f t="shared" si="9"/>
        <v>24</v>
      </c>
      <c r="AA26" s="12"/>
      <c r="AB26" s="24">
        <v>1817400</v>
      </c>
      <c r="AC26" s="24">
        <f>IF($B$2="Race",VLOOKUP(B26,Table1[],7,FALSE),IF($B$2="Religion",VLOOKUP(B26,Table3[],7,FALSE),IF($B$2="Sexual Orientation",VLOOKUP(B26,Table2[],7,FALSE),IF($B$2="Disability",VLOOKUP(B26,Table4[],7,FALSE),IF($B$2="Transgender",VLOOKUP(B26,Table5[],7,FALSE),IF($B$2="Total Offences",VLOOKUP(B26,Table6[],7,FALSE),""))))))</f>
        <v>1927</v>
      </c>
      <c r="AD26" s="26">
        <f t="shared" si="10"/>
        <v>106.03059315505668</v>
      </c>
      <c r="AE26" s="12">
        <f t="shared" si="11"/>
        <v>22</v>
      </c>
      <c r="AF26" s="12"/>
      <c r="AG26" s="24">
        <v>1832300</v>
      </c>
      <c r="AH26" s="24">
        <f>IF($B$2="Race",VLOOKUP(B26,Table1[],8,FALSE),IF($B$2="Religion",VLOOKUP(B26,Table3[],8,FALSE),IF($B$2="Sexual Orientation",VLOOKUP(B26,Table2[],8,FALSE),IF($B$2="Disability",VLOOKUP(B26,Table4[],8,FALSE),IF($B$2="Transgender",VLOOKUP(B26,Table5[],8,FALSE),IF($B$2="Total Offences",VLOOKUP(B26,Table6[],8,FALSE),""))))))</f>
        <v>3359</v>
      </c>
      <c r="AI26" s="26">
        <f t="shared" si="12"/>
        <v>183.32150848660154</v>
      </c>
      <c r="AJ26" s="12">
        <f t="shared" si="13"/>
        <v>6</v>
      </c>
      <c r="AK26" s="12"/>
    </row>
    <row r="27" spans="1:37">
      <c r="A27" s="12"/>
      <c r="B27" s="12" t="s">
        <v>28</v>
      </c>
      <c r="C27" s="24">
        <v>1461400</v>
      </c>
      <c r="D27" s="13" t="str">
        <f>IF($B$2="Race",VLOOKUP(B27,Table1[],2,FALSE),IF($B$2="Religion",VLOOKUP(B27,Table3[],2,FALSE),IF($B$2="Sexual Orientation",VLOOKUP(B27,Table2[],2,FALSE),IF($B$2="Disability",VLOOKUP(B27,Table4[],2,FALSE),IF($B$2="Transgender",VLOOKUP(B27,Table5[],2,FALSE),IF($B$2="Total Offences",VLOOKUP(B27,Table6[],2,FALSE),""))))))</f>
        <v>N/A</v>
      </c>
      <c r="E27" s="56" t="str">
        <f t="shared" si="0"/>
        <v>N/A</v>
      </c>
      <c r="F27" s="44" t="str">
        <f t="shared" si="1"/>
        <v>N/A</v>
      </c>
      <c r="G27" s="12"/>
      <c r="H27" s="24">
        <v>1465300</v>
      </c>
      <c r="I27" s="24">
        <f>IF($B$2="Race",VLOOKUP(B27,Table1[],3,FALSE),IF($B$2="Religion",VLOOKUP(B27,Table3[],3,FALSE),IF($B$2="Sexual Orientation",VLOOKUP(B27,Table2[],3,FALSE),IF($B$2="Disability",VLOOKUP(B27,Table4[],3,FALSE),IF($B$2="Transgender",VLOOKUP(B27,Table5[],3,FALSE),IF($B$2="Total Offences",VLOOKUP(B27,Table6[],3,FALSE),""))))))</f>
        <v>777</v>
      </c>
      <c r="J27" s="26">
        <f t="shared" si="2"/>
        <v>53.026683955503991</v>
      </c>
      <c r="K27" s="12">
        <f t="shared" si="3"/>
        <v>21</v>
      </c>
      <c r="L27" s="12"/>
      <c r="M27" s="24">
        <v>1468000</v>
      </c>
      <c r="N27" s="24">
        <f>IF($B$2="Race",VLOOKUP(B27,Table1[],4,FALSE),IF($B$2="Religion",VLOOKUP(B27,Table3[],4,FALSE),IF($B$2="Sexual Orientation",VLOOKUP(B27,Table2[],4,FALSE),IF($B$2="Disability",VLOOKUP(B27,Table4[],4,FALSE),IF($B$2="Transgender",VLOOKUP(B27,Table5[],4,FALSE),IF($B$2="Total Offences",VLOOKUP(B27,Table6[],4,FALSE),""))))))</f>
        <v>1027</v>
      </c>
      <c r="O27" s="26">
        <f t="shared" si="4"/>
        <v>69.959128065395092</v>
      </c>
      <c r="P27" s="12">
        <f t="shared" si="5"/>
        <v>12</v>
      </c>
      <c r="Q27" s="12"/>
      <c r="R27" s="24">
        <v>1470900</v>
      </c>
      <c r="S27" s="24">
        <f>IF($B$2="Race",VLOOKUP(B27,Table1[],5,FALSE),IF($B$2="Religion",VLOOKUP(B27,Table3[],5,FALSE),IF($B$2="Sexual Orientation",VLOOKUP(B27,Table2[],5,FALSE),IF($B$2="Disability",VLOOKUP(B27,Table4[],5,FALSE),IF($B$2="Transgender",VLOOKUP(B27,Table5[],5,FALSE),IF($B$2="Total Offences",VLOOKUP(B27,Table6[],5,FALSE),""))))))</f>
        <v>881</v>
      </c>
      <c r="T27" s="26">
        <f t="shared" si="6"/>
        <v>59.895302195934462</v>
      </c>
      <c r="U27" s="12">
        <f t="shared" si="7"/>
        <v>22</v>
      </c>
      <c r="V27" s="12"/>
      <c r="W27" s="24">
        <v>1476900</v>
      </c>
      <c r="X27" s="24">
        <f>IF($B$2="Race",VLOOKUP(B27,Table1[],6,FALSE),IF($B$2="Religion",VLOOKUP(B27,Table3[],6,FALSE),IF($B$2="Sexual Orientation",VLOOKUP(B27,Table2[],6,FALSE),IF($B$2="Disability",VLOOKUP(B27,Table4[],6,FALSE),IF($B$2="Transgender",VLOOKUP(B27,Table5[],6,FALSE),IF($B$2="Total Offences",VLOOKUP(B27,Table6[],6,FALSE),""))))))</f>
        <v>826</v>
      </c>
      <c r="Y27" s="26">
        <f t="shared" si="8"/>
        <v>55.927957207664697</v>
      </c>
      <c r="Z27" s="12">
        <f t="shared" si="9"/>
        <v>33</v>
      </c>
      <c r="AA27" s="12"/>
      <c r="AB27" s="24">
        <v>1483900</v>
      </c>
      <c r="AC27" s="24">
        <f>IF($B$2="Race",VLOOKUP(B27,Table1[],7,FALSE),IF($B$2="Religion",VLOOKUP(B27,Table3[],7,FALSE),IF($B$2="Sexual Orientation",VLOOKUP(B27,Table2[],7,FALSE),IF($B$2="Disability",VLOOKUP(B27,Table4[],7,FALSE),IF($B$2="Transgender",VLOOKUP(B27,Table5[],7,FALSE),IF($B$2="Total Offences",VLOOKUP(B27,Table6[],7,FALSE),""))))))</f>
        <v>1076</v>
      </c>
      <c r="AD27" s="26">
        <f t="shared" si="10"/>
        <v>72.511624772558804</v>
      </c>
      <c r="AE27" s="12">
        <f t="shared" si="11"/>
        <v>32</v>
      </c>
      <c r="AF27" s="12"/>
      <c r="AG27" s="24">
        <v>1490500</v>
      </c>
      <c r="AH27" s="24">
        <f>IF($B$2="Race",VLOOKUP(B27,Table1[],8,FALSE),IF($B$2="Religion",VLOOKUP(B27,Table3[],8,FALSE),IF($B$2="Sexual Orientation",VLOOKUP(B27,Table2[],8,FALSE),IF($B$2="Disability",VLOOKUP(B27,Table4[],8,FALSE),IF($B$2="Transgender",VLOOKUP(B27,Table5[],8,FALSE),IF($B$2="Total Offences",VLOOKUP(B27,Table6[],8,FALSE),""))))))</f>
        <v>2105</v>
      </c>
      <c r="AI27" s="26">
        <f t="shared" si="12"/>
        <v>141.22777591412276</v>
      </c>
      <c r="AJ27" s="12">
        <f t="shared" si="13"/>
        <v>12</v>
      </c>
      <c r="AK27" s="12"/>
    </row>
    <row r="28" spans="1:37">
      <c r="A28" s="12"/>
      <c r="B28" s="12" t="s">
        <v>29</v>
      </c>
      <c r="C28" s="24">
        <v>1018400</v>
      </c>
      <c r="D28" s="13" t="str">
        <f>IF($B$2="Race",VLOOKUP(B28,Table1[],2,FALSE),IF($B$2="Religion",VLOOKUP(B28,Table3[],2,FALSE),IF($B$2="Sexual Orientation",VLOOKUP(B28,Table2[],2,FALSE),IF($B$2="Disability",VLOOKUP(B28,Table4[],2,FALSE),IF($B$2="Transgender",VLOOKUP(B28,Table5[],2,FALSE),IF($B$2="Total Offences",VLOOKUP(B28,Table6[],2,FALSE),""))))))</f>
        <v>N/A</v>
      </c>
      <c r="E28" s="56" t="str">
        <f t="shared" si="0"/>
        <v>N/A</v>
      </c>
      <c r="F28" s="44" t="str">
        <f t="shared" si="1"/>
        <v>N/A</v>
      </c>
      <c r="G28" s="12"/>
      <c r="H28" s="24">
        <v>1025300</v>
      </c>
      <c r="I28" s="24">
        <f>IF($B$2="Race",VLOOKUP(B28,Table1[],3,FALSE),IF($B$2="Religion",VLOOKUP(B28,Table3[],3,FALSE),IF($B$2="Sexual Orientation",VLOOKUP(B28,Table2[],3,FALSE),IF($B$2="Disability",VLOOKUP(B28,Table4[],3,FALSE),IF($B$2="Transgender",VLOOKUP(B28,Table5[],3,FALSE),IF($B$2="Total Offences",VLOOKUP(B28,Table6[],3,FALSE),""))))))</f>
        <v>918</v>
      </c>
      <c r="J28" s="26">
        <f t="shared" si="2"/>
        <v>89.534770311128455</v>
      </c>
      <c r="K28" s="12">
        <f t="shared" si="3"/>
        <v>5</v>
      </c>
      <c r="L28" s="12"/>
      <c r="M28" s="24">
        <v>1033300</v>
      </c>
      <c r="N28" s="24">
        <f>IF($B$2="Race",VLOOKUP(B28,Table1[],4,FALSE),IF($B$2="Religion",VLOOKUP(B28,Table3[],4,FALSE),IF($B$2="Sexual Orientation",VLOOKUP(B28,Table2[],4,FALSE),IF($B$2="Disability",VLOOKUP(B28,Table4[],4,FALSE),IF($B$2="Transgender",VLOOKUP(B28,Table5[],4,FALSE),IF($B$2="Total Offences",VLOOKUP(B28,Table6[],4,FALSE),""))))))</f>
        <v>871</v>
      </c>
      <c r="O28" s="26">
        <f t="shared" si="4"/>
        <v>84.293041711022937</v>
      </c>
      <c r="P28" s="12">
        <f t="shared" si="5"/>
        <v>8</v>
      </c>
      <c r="Q28" s="12"/>
      <c r="R28" s="24">
        <v>1043400</v>
      </c>
      <c r="S28" s="24">
        <f>IF($B$2="Race",VLOOKUP(B28,Table1[],5,FALSE),IF($B$2="Religion",VLOOKUP(B28,Table3[],5,FALSE),IF($B$2="Sexual Orientation",VLOOKUP(B28,Table2[],5,FALSE),IF($B$2="Disability",VLOOKUP(B28,Table4[],5,FALSE),IF($B$2="Transgender",VLOOKUP(B28,Table5[],5,FALSE),IF($B$2="Total Offences",VLOOKUP(B28,Table6[],5,FALSE),""))))))</f>
        <v>982</v>
      </c>
      <c r="T28" s="26">
        <f t="shared" si="6"/>
        <v>94.115391987732423</v>
      </c>
      <c r="U28" s="12">
        <f t="shared" si="7"/>
        <v>8</v>
      </c>
      <c r="V28" s="12"/>
      <c r="W28" s="24">
        <v>1055800</v>
      </c>
      <c r="X28" s="24">
        <f>IF($B$2="Race",VLOOKUP(B28,Table1[],6,FALSE),IF($B$2="Religion",VLOOKUP(B28,Table3[],6,FALSE),IF($B$2="Sexual Orientation",VLOOKUP(B28,Table2[],6,FALSE),IF($B$2="Disability",VLOOKUP(B28,Table4[],6,FALSE),IF($B$2="Transgender",VLOOKUP(B28,Table5[],6,FALSE),IF($B$2="Total Offences",VLOOKUP(B28,Table6[],6,FALSE),""))))))</f>
        <v>772</v>
      </c>
      <c r="Y28" s="26">
        <f t="shared" si="8"/>
        <v>73.119909073688191</v>
      </c>
      <c r="Z28" s="12">
        <f t="shared" si="9"/>
        <v>19</v>
      </c>
      <c r="AA28" s="12"/>
      <c r="AB28" s="24">
        <v>1068900</v>
      </c>
      <c r="AC28" s="24">
        <f>IF($B$2="Race",VLOOKUP(B28,Table1[],7,FALSE),IF($B$2="Religion",VLOOKUP(B28,Table3[],7,FALSE),IF($B$2="Sexual Orientation",VLOOKUP(B28,Table2[],7,FALSE),IF($B$2="Disability",VLOOKUP(B28,Table4[],7,FALSE),IF($B$2="Transgender",VLOOKUP(B28,Table5[],7,FALSE),IF($B$2="Total Offences",VLOOKUP(B28,Table6[],7,FALSE),""))))))</f>
        <v>1136</v>
      </c>
      <c r="AD28" s="26">
        <f t="shared" si="10"/>
        <v>106.2774815230611</v>
      </c>
      <c r="AE28" s="12">
        <f t="shared" si="11"/>
        <v>21</v>
      </c>
      <c r="AF28" s="12"/>
      <c r="AG28" s="24">
        <v>1083200</v>
      </c>
      <c r="AH28" s="24">
        <f>IF($B$2="Race",VLOOKUP(B28,Table1[],8,FALSE),IF($B$2="Religion",VLOOKUP(B28,Table3[],8,FALSE),IF($B$2="Sexual Orientation",VLOOKUP(B28,Table2[],8,FALSE),IF($B$2="Disability",VLOOKUP(B28,Table4[],8,FALSE),IF($B$2="Transgender",VLOOKUP(B28,Table5[],8,FALSE),IF($B$2="Total Offences",VLOOKUP(B28,Table6[],8,FALSE),""))))))</f>
        <v>1437</v>
      </c>
      <c r="AI28" s="26">
        <f t="shared" si="12"/>
        <v>132.66248153618906</v>
      </c>
      <c r="AJ28" s="12">
        <f t="shared" si="13"/>
        <v>20</v>
      </c>
      <c r="AK28" s="12"/>
    </row>
    <row r="29" spans="1:37">
      <c r="A29" s="12"/>
      <c r="B29" s="12" t="s">
        <v>30</v>
      </c>
      <c r="C29" s="24">
        <v>714800</v>
      </c>
      <c r="D29" s="13" t="str">
        <f>IF($B$2="Race",VLOOKUP(B29,Table1[],2,FALSE),IF($B$2="Religion",VLOOKUP(B29,Table3[],2,FALSE),IF($B$2="Sexual Orientation",VLOOKUP(B29,Table2[],2,FALSE),IF($B$2="Disability",VLOOKUP(B29,Table4[],2,FALSE),IF($B$2="Transgender",VLOOKUP(B29,Table5[],2,FALSE),IF($B$2="Total Offences",VLOOKUP(B29,Table6[],2,FALSE),""))))))</f>
        <v>N/A</v>
      </c>
      <c r="E29" s="56" t="str">
        <f t="shared" si="0"/>
        <v>N/A</v>
      </c>
      <c r="F29" s="44" t="str">
        <f t="shared" si="1"/>
        <v>N/A</v>
      </c>
      <c r="G29" s="12"/>
      <c r="H29" s="24">
        <v>719200</v>
      </c>
      <c r="I29" s="24">
        <f>IF($B$2="Race",VLOOKUP(B29,Table1[],3,FALSE),IF($B$2="Religion",VLOOKUP(B29,Table3[],3,FALSE),IF($B$2="Sexual Orientation",VLOOKUP(B29,Table2[],3,FALSE),IF($B$2="Disability",VLOOKUP(B29,Table4[],3,FALSE),IF($B$2="Transgender",VLOOKUP(B29,Table5[],3,FALSE),IF($B$2="Total Offences",VLOOKUP(B29,Table6[],3,FALSE),""))))))</f>
        <v>249</v>
      </c>
      <c r="J29" s="26">
        <f t="shared" si="2"/>
        <v>34.621802002224698</v>
      </c>
      <c r="K29" s="12">
        <f t="shared" si="3"/>
        <v>37</v>
      </c>
      <c r="L29" s="12"/>
      <c r="M29" s="24">
        <v>724500</v>
      </c>
      <c r="N29" s="24">
        <f>IF($B$2="Race",VLOOKUP(B29,Table1[],4,FALSE),IF($B$2="Religion",VLOOKUP(B29,Table3[],4,FALSE),IF($B$2="Sexual Orientation",VLOOKUP(B29,Table2[],4,FALSE),IF($B$2="Disability",VLOOKUP(B29,Table4[],4,FALSE),IF($B$2="Transgender",VLOOKUP(B29,Table5[],4,FALSE),IF($B$2="Total Offences",VLOOKUP(B29,Table6[],4,FALSE),""))))))</f>
        <v>256</v>
      </c>
      <c r="O29" s="26">
        <f t="shared" si="4"/>
        <v>35.33471359558316</v>
      </c>
      <c r="P29" s="12">
        <f t="shared" si="5"/>
        <v>36</v>
      </c>
      <c r="Q29" s="12"/>
      <c r="R29" s="24">
        <v>731900</v>
      </c>
      <c r="S29" s="24">
        <f>IF($B$2="Race",VLOOKUP(B29,Table1[],5,FALSE),IF($B$2="Religion",VLOOKUP(B29,Table3[],5,FALSE),IF($B$2="Sexual Orientation",VLOOKUP(B29,Table2[],5,FALSE),IF($B$2="Disability",VLOOKUP(B29,Table4[],5,FALSE),IF($B$2="Transgender",VLOOKUP(B29,Table5[],5,FALSE),IF($B$2="Total Offences",VLOOKUP(B29,Table6[],5,FALSE),""))))))</f>
        <v>217</v>
      </c>
      <c r="T29" s="26">
        <f t="shared" si="6"/>
        <v>29.648859133761441</v>
      </c>
      <c r="U29" s="12">
        <f t="shared" si="7"/>
        <v>40</v>
      </c>
      <c r="V29" s="12"/>
      <c r="W29" s="24">
        <v>737400</v>
      </c>
      <c r="X29" s="24">
        <f>IF($B$2="Race",VLOOKUP(B29,Table1[],6,FALSE),IF($B$2="Religion",VLOOKUP(B29,Table3[],6,FALSE),IF($B$2="Sexual Orientation",VLOOKUP(B29,Table2[],6,FALSE),IF($B$2="Disability",VLOOKUP(B29,Table4[],6,FALSE),IF($B$2="Transgender",VLOOKUP(B29,Table5[],6,FALSE),IF($B$2="Total Offences",VLOOKUP(B29,Table6[],6,FALSE),""))))))</f>
        <v>299</v>
      </c>
      <c r="Y29" s="26">
        <f t="shared" si="8"/>
        <v>40.547870897748844</v>
      </c>
      <c r="Z29" s="12">
        <f t="shared" si="9"/>
        <v>39</v>
      </c>
      <c r="AA29" s="12"/>
      <c r="AB29" s="24">
        <v>744800</v>
      </c>
      <c r="AC29" s="24">
        <f>IF($B$2="Race",VLOOKUP(B29,Table1[],7,FALSE),IF($B$2="Religion",VLOOKUP(B29,Table3[],7,FALSE),IF($B$2="Sexual Orientation",VLOOKUP(B29,Table2[],7,FALSE),IF($B$2="Disability",VLOOKUP(B29,Table4[],7,FALSE),IF($B$2="Transgender",VLOOKUP(B29,Table5[],7,FALSE),IF($B$2="Total Offences",VLOOKUP(B29,Table6[],7,FALSE),""))))))</f>
        <v>376</v>
      </c>
      <c r="AD29" s="26">
        <f t="shared" si="10"/>
        <v>50.483351235230934</v>
      </c>
      <c r="AE29" s="12">
        <f t="shared" si="11"/>
        <v>40</v>
      </c>
      <c r="AF29" s="12"/>
      <c r="AG29" s="24">
        <v>751200</v>
      </c>
      <c r="AH29" s="24">
        <f>IF($B$2="Race",VLOOKUP(B29,Table1[],8,FALSE),IF($B$2="Religion",VLOOKUP(B29,Table3[],8,FALSE),IF($B$2="Sexual Orientation",VLOOKUP(B29,Table2[],8,FALSE),IF($B$2="Disability",VLOOKUP(B29,Table4[],8,FALSE),IF($B$2="Transgender",VLOOKUP(B29,Table5[],8,FALSE),IF($B$2="Total Offences",VLOOKUP(B29,Table6[],8,FALSE),""))))))</f>
        <v>416</v>
      </c>
      <c r="AI29" s="26">
        <f t="shared" si="12"/>
        <v>55.378061767838126</v>
      </c>
      <c r="AJ29" s="12">
        <f t="shared" si="13"/>
        <v>40</v>
      </c>
      <c r="AK29" s="12"/>
    </row>
    <row r="30" spans="1:37">
      <c r="A30" s="12"/>
      <c r="B30" s="12" t="s">
        <v>32</v>
      </c>
      <c r="C30" s="24">
        <v>1380800</v>
      </c>
      <c r="D30" s="13" t="str">
        <f>IF($B$2="Race",VLOOKUP(B30,Table1[],2,FALSE),IF($B$2="Religion",VLOOKUP(B30,Table3[],2,FALSE),IF($B$2="Sexual Orientation",VLOOKUP(B30,Table2[],2,FALSE),IF($B$2="Disability",VLOOKUP(B30,Table4[],2,FALSE),IF($B$2="Transgender",VLOOKUP(B30,Table5[],2,FALSE),IF($B$2="Total Offences",VLOOKUP(B30,Table6[],2,FALSE),""))))))</f>
        <v>N/A</v>
      </c>
      <c r="E30" s="56" t="str">
        <f t="shared" si="0"/>
        <v>N/A</v>
      </c>
      <c r="F30" s="44" t="str">
        <f t="shared" si="1"/>
        <v>N/A</v>
      </c>
      <c r="G30" s="12"/>
      <c r="H30" s="24">
        <v>1386400</v>
      </c>
      <c r="I30" s="24">
        <f>IF($B$2="Race",VLOOKUP(B30,Table1[],3,FALSE),IF($B$2="Religion",VLOOKUP(B30,Table3[],3,FALSE),IF($B$2="Sexual Orientation",VLOOKUP(B30,Table2[],3,FALSE),IF($B$2="Disability",VLOOKUP(B30,Table4[],3,FALSE),IF($B$2="Transgender",VLOOKUP(B30,Table5[],3,FALSE),IF($B$2="Total Offences",VLOOKUP(B30,Table6[],3,FALSE),""))))))</f>
        <v>1318</v>
      </c>
      <c r="J30" s="26">
        <f t="shared" si="2"/>
        <v>95.066358915175996</v>
      </c>
      <c r="K30" s="12">
        <f t="shared" si="3"/>
        <v>4</v>
      </c>
      <c r="L30" s="12"/>
      <c r="M30" s="24">
        <v>1388100</v>
      </c>
      <c r="N30" s="24">
        <f>IF($B$2="Race",VLOOKUP(B30,Table1[],4,FALSE),IF($B$2="Religion",VLOOKUP(B30,Table3[],4,FALSE),IF($B$2="Sexual Orientation",VLOOKUP(B30,Table2[],4,FALSE),IF($B$2="Disability",VLOOKUP(B30,Table4[],4,FALSE),IF($B$2="Transgender",VLOOKUP(B30,Table5[],4,FALSE),IF($B$2="Total Offences",VLOOKUP(B30,Table6[],4,FALSE),""))))))</f>
        <v>1679</v>
      </c>
      <c r="O30" s="26">
        <f t="shared" si="4"/>
        <v>120.95670340753549</v>
      </c>
      <c r="P30" s="12">
        <f t="shared" si="5"/>
        <v>2</v>
      </c>
      <c r="Q30" s="12"/>
      <c r="R30" s="24">
        <v>1393500</v>
      </c>
      <c r="S30" s="24">
        <f>IF($B$2="Race",VLOOKUP(B30,Table1[],5,FALSE),IF($B$2="Religion",VLOOKUP(B30,Table3[],5,FALSE),IF($B$2="Sexual Orientation",VLOOKUP(B30,Table2[],5,FALSE),IF($B$2="Disability",VLOOKUP(B30,Table4[],5,FALSE),IF($B$2="Transgender",VLOOKUP(B30,Table5[],5,FALSE),IF($B$2="Total Offences",VLOOKUP(B30,Table6[],5,FALSE),""))))))</f>
        <v>1914</v>
      </c>
      <c r="T30" s="26">
        <f t="shared" si="6"/>
        <v>137.35199138858988</v>
      </c>
      <c r="U30" s="12">
        <f t="shared" si="7"/>
        <v>3</v>
      </c>
      <c r="V30" s="12"/>
      <c r="W30" s="24">
        <v>1401500</v>
      </c>
      <c r="X30" s="24">
        <f>IF($B$2="Race",VLOOKUP(B30,Table1[],6,FALSE),IF($B$2="Religion",VLOOKUP(B30,Table3[],6,FALSE),IF($B$2="Sexual Orientation",VLOOKUP(B30,Table2[],6,FALSE),IF($B$2="Disability",VLOOKUP(B30,Table4[],6,FALSE),IF($B$2="Transgender",VLOOKUP(B30,Table5[],6,FALSE),IF($B$2="Total Offences",VLOOKUP(B30,Table6[],6,FALSE),""))))))</f>
        <v>2245</v>
      </c>
      <c r="Y30" s="26">
        <f t="shared" si="8"/>
        <v>160.18551551908669</v>
      </c>
      <c r="Z30" s="12">
        <f t="shared" si="9"/>
        <v>4</v>
      </c>
      <c r="AA30" s="12"/>
      <c r="AB30" s="24">
        <v>1411200</v>
      </c>
      <c r="AC30" s="24">
        <f>IF($B$2="Race",VLOOKUP(B30,Table1[],7,FALSE),IF($B$2="Religion",VLOOKUP(B30,Table3[],7,FALSE),IF($B$2="Sexual Orientation",VLOOKUP(B30,Table2[],7,FALSE),IF($B$2="Disability",VLOOKUP(B30,Table4[],7,FALSE),IF($B$2="Transgender",VLOOKUP(B30,Table5[],7,FALSE),IF($B$2="Total Offences",VLOOKUP(B30,Table6[],7,FALSE),""))))))</f>
        <v>2871</v>
      </c>
      <c r="AD30" s="26">
        <f t="shared" si="10"/>
        <v>203.44387755102042</v>
      </c>
      <c r="AE30" s="12">
        <f t="shared" si="11"/>
        <v>3</v>
      </c>
      <c r="AF30" s="12"/>
      <c r="AG30" s="24">
        <v>1416800</v>
      </c>
      <c r="AH30" s="24">
        <f>IF($B$2="Race",VLOOKUP(B30,Table1[],8,FALSE),IF($B$2="Religion",VLOOKUP(B30,Table3[],8,FALSE),IF($B$2="Sexual Orientation",VLOOKUP(B30,Table2[],8,FALSE),IF($B$2="Disability",VLOOKUP(B30,Table4[],8,FALSE),IF($B$2="Transgender",VLOOKUP(B30,Table5[],8,FALSE),IF($B$2="Total Offences",VLOOKUP(B30,Table6[],8,FALSE),""))))))</f>
        <v>2656</v>
      </c>
      <c r="AI30" s="26">
        <f t="shared" si="12"/>
        <v>187.46470920383965</v>
      </c>
      <c r="AJ30" s="12">
        <f t="shared" si="13"/>
        <v>4</v>
      </c>
      <c r="AK30" s="12"/>
    </row>
    <row r="31" spans="1:37">
      <c r="A31" s="12"/>
      <c r="B31" s="12" t="s">
        <v>33</v>
      </c>
      <c r="C31" s="24">
        <v>8204400</v>
      </c>
      <c r="D31" s="13" t="str">
        <f>IF($B$2="Race",VLOOKUP(B31,Table1[],2,FALSE),IF($B$2="Religion",VLOOKUP(B31,Table3[],2,FALSE),IF($B$2="Sexual Orientation",VLOOKUP(B31,Table2[],2,FALSE),IF($B$2="Disability",VLOOKUP(B31,Table4[],2,FALSE),IF($B$2="Transgender",VLOOKUP(B31,Table5[],2,FALSE),IF($B$2="Total Offences",VLOOKUP(B31,Table6[],2,FALSE),""))))))</f>
        <v>N/A</v>
      </c>
      <c r="E31" s="56" t="str">
        <f t="shared" si="0"/>
        <v>N/A</v>
      </c>
      <c r="F31" s="44" t="str">
        <f t="shared" si="1"/>
        <v>N/A</v>
      </c>
      <c r="G31" s="12"/>
      <c r="H31" s="24">
        <v>8308800</v>
      </c>
      <c r="I31" s="24">
        <f>IF($B$2="Race",VLOOKUP(B31,Table1[],3,FALSE),IF($B$2="Religion",VLOOKUP(B31,Table3[],3,FALSE),IF($B$2="Sexual Orientation",VLOOKUP(B31,Table2[],3,FALSE),IF($B$2="Disability",VLOOKUP(B31,Table4[],3,FALSE),IF($B$2="Transgender",VLOOKUP(B31,Table5[],3,FALSE),IF($B$2="Total Offences",VLOOKUP(B31,Table6[],3,FALSE),""))))))</f>
        <v>10371</v>
      </c>
      <c r="J31" s="26">
        <f t="shared" si="2"/>
        <v>124.81946851530907</v>
      </c>
      <c r="K31" s="12">
        <f t="shared" si="3"/>
        <v>1</v>
      </c>
      <c r="L31" s="12"/>
      <c r="M31" s="24">
        <v>8417500</v>
      </c>
      <c r="N31" s="24">
        <f>IF($B$2="Race",VLOOKUP(B31,Table1[],4,FALSE),IF($B$2="Religion",VLOOKUP(B31,Table3[],4,FALSE),IF($B$2="Sexual Orientation",VLOOKUP(B31,Table2[],4,FALSE),IF($B$2="Disability",VLOOKUP(B31,Table4[],4,FALSE),IF($B$2="Transgender",VLOOKUP(B31,Table5[],4,FALSE),IF($B$2="Total Offences",VLOOKUP(B31,Table6[],4,FALSE),""))))))</f>
        <v>10748</v>
      </c>
      <c r="O31" s="26">
        <f t="shared" si="4"/>
        <v>127.68636768636769</v>
      </c>
      <c r="P31" s="12">
        <f t="shared" si="5"/>
        <v>1</v>
      </c>
      <c r="Q31" s="12"/>
      <c r="R31" s="24">
        <v>8539400</v>
      </c>
      <c r="S31" s="24">
        <f>IF($B$2="Race",VLOOKUP(B31,Table1[],5,FALSE),IF($B$2="Religion",VLOOKUP(B31,Table3[],5,FALSE),IF($B$2="Sexual Orientation",VLOOKUP(B31,Table2[],5,FALSE),IF($B$2="Disability",VLOOKUP(B31,Table4[],5,FALSE),IF($B$2="Transgender",VLOOKUP(B31,Table5[],5,FALSE),IF($B$2="Total Offences",VLOOKUP(B31,Table6[],5,FALSE),""))))))</f>
        <v>13889</v>
      </c>
      <c r="T31" s="26">
        <f t="shared" si="6"/>
        <v>162.64608754713447</v>
      </c>
      <c r="U31" s="12">
        <f t="shared" si="7"/>
        <v>1</v>
      </c>
      <c r="V31" s="12"/>
      <c r="W31" s="24">
        <v>8666900</v>
      </c>
      <c r="X31" s="24">
        <f>IF($B$2="Race",VLOOKUP(B31,Table1[],6,FALSE),IF($B$2="Religion",VLOOKUP(B31,Table3[],6,FALSE),IF($B$2="Sexual Orientation",VLOOKUP(B31,Table2[],6,FALSE),IF($B$2="Disability",VLOOKUP(B31,Table4[],6,FALSE),IF($B$2="Transgender",VLOOKUP(B31,Table5[],6,FALSE),IF($B$2="Total Offences",VLOOKUP(B31,Table6[],6,FALSE),""))))))</f>
        <v>16447</v>
      </c>
      <c r="Y31" s="26">
        <f t="shared" si="8"/>
        <v>189.76796778548268</v>
      </c>
      <c r="Z31" s="12">
        <f t="shared" si="9"/>
        <v>1</v>
      </c>
      <c r="AA31" s="12"/>
      <c r="AB31" s="24">
        <v>8769700</v>
      </c>
      <c r="AC31" s="24">
        <f>IF($B$2="Race",VLOOKUP(B31,Table1[],7,FALSE),IF($B$2="Religion",VLOOKUP(B31,Table3[],7,FALSE),IF($B$2="Sexual Orientation",VLOOKUP(B31,Table2[],7,FALSE),IF($B$2="Disability",VLOOKUP(B31,Table4[],7,FALSE),IF($B$2="Transgender",VLOOKUP(B31,Table5[],7,FALSE),IF($B$2="Total Offences",VLOOKUP(B31,Table6[],7,FALSE),""))))))</f>
        <v>19743</v>
      </c>
      <c r="AD31" s="26">
        <f t="shared" si="10"/>
        <v>225.12742739204307</v>
      </c>
      <c r="AE31" s="12">
        <f t="shared" si="11"/>
        <v>1</v>
      </c>
      <c r="AF31" s="12"/>
      <c r="AG31" s="24">
        <v>8825000</v>
      </c>
      <c r="AH31" s="24">
        <f>IF($B$2="Race",VLOOKUP(B31,Table1[],8,FALSE),IF($B$2="Religion",VLOOKUP(B31,Table3[],8,FALSE),IF($B$2="Sexual Orientation",VLOOKUP(B31,Table2[],8,FALSE),IF($B$2="Disability",VLOOKUP(B31,Table4[],8,FALSE),IF($B$2="Transgender",VLOOKUP(B31,Table5[],8,FALSE),IF($B$2="Total Offences",VLOOKUP(B31,Table6[],8,FALSE),""))))))</f>
        <v>19424</v>
      </c>
      <c r="AI31" s="26">
        <f t="shared" si="12"/>
        <v>220.10198300283284</v>
      </c>
      <c r="AJ31" s="12">
        <f t="shared" si="13"/>
        <v>3</v>
      </c>
      <c r="AK31" s="12"/>
    </row>
    <row r="32" spans="1:37">
      <c r="A32" s="12"/>
      <c r="B32" s="12" t="s">
        <v>34</v>
      </c>
      <c r="C32" s="24">
        <v>859400</v>
      </c>
      <c r="D32" s="13" t="str">
        <f>IF($B$2="Race",VLOOKUP(B32,Table1[],2,FALSE),IF($B$2="Religion",VLOOKUP(B32,Table3[],2,FALSE),IF($B$2="Sexual Orientation",VLOOKUP(B32,Table2[],2,FALSE),IF($B$2="Disability",VLOOKUP(B32,Table4[],2,FALSE),IF($B$2="Transgender",VLOOKUP(B32,Table5[],2,FALSE),IF($B$2="Total Offences",VLOOKUP(B32,Table6[],2,FALSE),""))))))</f>
        <v>N/A</v>
      </c>
      <c r="E32" s="56" t="str">
        <f t="shared" si="0"/>
        <v>N/A</v>
      </c>
      <c r="F32" s="44" t="str">
        <f t="shared" si="1"/>
        <v>N/A</v>
      </c>
      <c r="G32" s="12"/>
      <c r="H32" s="24">
        <v>864800</v>
      </c>
      <c r="I32" s="24">
        <f>IF($B$2="Race",VLOOKUP(B32,Table1[],3,FALSE),IF($B$2="Religion",VLOOKUP(B32,Table3[],3,FALSE),IF($B$2="Sexual Orientation",VLOOKUP(B32,Table2[],3,FALSE),IF($B$2="Disability",VLOOKUP(B32,Table4[],3,FALSE),IF($B$2="Transgender",VLOOKUP(B32,Table5[],3,FALSE),IF($B$2="Total Offences",VLOOKUP(B32,Table6[],3,FALSE),""))))))</f>
        <v>411</v>
      </c>
      <c r="J32" s="26">
        <f t="shared" si="2"/>
        <v>47.525439407955595</v>
      </c>
      <c r="K32" s="12">
        <f t="shared" si="3"/>
        <v>28</v>
      </c>
      <c r="L32" s="12"/>
      <c r="M32" s="24">
        <v>870300</v>
      </c>
      <c r="N32" s="24">
        <f>IF($B$2="Race",VLOOKUP(B32,Table1[],4,FALSE),IF($B$2="Religion",VLOOKUP(B32,Table3[],4,FALSE),IF($B$2="Sexual Orientation",VLOOKUP(B32,Table2[],4,FALSE),IF($B$2="Disability",VLOOKUP(B32,Table4[],4,FALSE),IF($B$2="Transgender",VLOOKUP(B32,Table5[],4,FALSE),IF($B$2="Total Offences",VLOOKUP(B32,Table6[],4,FALSE),""))))))</f>
        <v>395</v>
      </c>
      <c r="O32" s="26">
        <f t="shared" si="4"/>
        <v>45.386648282201541</v>
      </c>
      <c r="P32" s="12">
        <f t="shared" si="5"/>
        <v>29</v>
      </c>
      <c r="Q32" s="12"/>
      <c r="R32" s="24">
        <v>877400</v>
      </c>
      <c r="S32" s="24">
        <f>IF($B$2="Race",VLOOKUP(B32,Table1[],5,FALSE),IF($B$2="Religion",VLOOKUP(B32,Table3[],5,FALSE),IF($B$2="Sexual Orientation",VLOOKUP(B32,Table2[],5,FALSE),IF($B$2="Disability",VLOOKUP(B32,Table4[],5,FALSE),IF($B$2="Transgender",VLOOKUP(B32,Table5[],5,FALSE),IF($B$2="Total Offences",VLOOKUP(B32,Table6[],5,FALSE),""))))))</f>
        <v>570</v>
      </c>
      <c r="T32" s="26">
        <f t="shared" si="6"/>
        <v>64.964668338272162</v>
      </c>
      <c r="U32" s="12">
        <f t="shared" si="7"/>
        <v>18</v>
      </c>
      <c r="V32" s="12"/>
      <c r="W32" s="24">
        <v>884700</v>
      </c>
      <c r="X32" s="24">
        <f>IF($B$2="Race",VLOOKUP(B32,Table1[],6,FALSE),IF($B$2="Religion",VLOOKUP(B32,Table3[],6,FALSE),IF($B$2="Sexual Orientation",VLOOKUP(B32,Table2[],6,FALSE),IF($B$2="Disability",VLOOKUP(B32,Table4[],6,FALSE),IF($B$2="Transgender",VLOOKUP(B32,Table5[],6,FALSE),IF($B$2="Total Offences",VLOOKUP(B32,Table6[],6,FALSE),""))))))</f>
        <v>630</v>
      </c>
      <c r="Y32" s="26">
        <f t="shared" si="8"/>
        <v>71.210579857578836</v>
      </c>
      <c r="Z32" s="12">
        <f t="shared" si="9"/>
        <v>21</v>
      </c>
      <c r="AA32" s="12"/>
      <c r="AB32" s="24">
        <v>891700</v>
      </c>
      <c r="AC32" s="24">
        <f>IF($B$2="Race",VLOOKUP(B32,Table1[],7,FALSE),IF($B$2="Religion",VLOOKUP(B32,Table3[],7,FALSE),IF($B$2="Sexual Orientation",VLOOKUP(B32,Table2[],7,FALSE),IF($B$2="Disability",VLOOKUP(B32,Table4[],7,FALSE),IF($B$2="Transgender",VLOOKUP(B32,Table5[],7,FALSE),IF($B$2="Total Offences",VLOOKUP(B32,Table6[],7,FALSE),""))))))</f>
        <v>1081</v>
      </c>
      <c r="AD32" s="26">
        <f t="shared" si="10"/>
        <v>121.22911293035774</v>
      </c>
      <c r="AE32" s="12">
        <f t="shared" si="11"/>
        <v>11</v>
      </c>
      <c r="AF32" s="12"/>
      <c r="AG32" s="24">
        <v>898400</v>
      </c>
      <c r="AH32" s="24">
        <f>IF($B$2="Race",VLOOKUP(B32,Table1[],8,FALSE),IF($B$2="Religion",VLOOKUP(B32,Table3[],8,FALSE),IF($B$2="Sexual Orientation",VLOOKUP(B32,Table2[],8,FALSE),IF($B$2="Disability",VLOOKUP(B32,Table4[],8,FALSE),IF($B$2="Transgender",VLOOKUP(B32,Table5[],8,FALSE),IF($B$2="Total Offences",VLOOKUP(B32,Table6[],8,FALSE),""))))))</f>
        <v>1204</v>
      </c>
      <c r="AI32" s="26">
        <f t="shared" si="12"/>
        <v>134.0160284951024</v>
      </c>
      <c r="AJ32" s="12">
        <f t="shared" si="13"/>
        <v>19</v>
      </c>
      <c r="AK32" s="12"/>
    </row>
    <row r="33" spans="1:37">
      <c r="A33" s="12"/>
      <c r="B33" s="12" t="s">
        <v>35</v>
      </c>
      <c r="C33" s="24">
        <v>688400</v>
      </c>
      <c r="D33" s="13" t="str">
        <f>IF($B$2="Race",VLOOKUP(B33,Table1[],2,FALSE),IF($B$2="Religion",VLOOKUP(B33,Table3[],2,FALSE),IF($B$2="Sexual Orientation",VLOOKUP(B33,Table2[],2,FALSE),IF($B$2="Disability",VLOOKUP(B33,Table4[],2,FALSE),IF($B$2="Transgender",VLOOKUP(B33,Table5[],2,FALSE),IF($B$2="Total Offences",VLOOKUP(B33,Table6[],2,FALSE),""))))))</f>
        <v>N/A</v>
      </c>
      <c r="E33" s="56" t="str">
        <f t="shared" si="0"/>
        <v>N/A</v>
      </c>
      <c r="F33" s="44" t="str">
        <f t="shared" si="1"/>
        <v>N/A</v>
      </c>
      <c r="G33" s="12"/>
      <c r="H33" s="24">
        <v>689900</v>
      </c>
      <c r="I33" s="24">
        <f>IF($B$2="Race",VLOOKUP(B33,Table1[],3,FALSE),IF($B$2="Religion",VLOOKUP(B33,Table3[],3,FALSE),IF($B$2="Sexual Orientation",VLOOKUP(B33,Table2[],3,FALSE),IF($B$2="Disability",VLOOKUP(B33,Table4[],3,FALSE),IF($B$2="Transgender",VLOOKUP(B33,Table5[],3,FALSE),IF($B$2="Total Offences",VLOOKUP(B33,Table6[],3,FALSE),""))))))</f>
        <v>418</v>
      </c>
      <c r="J33" s="26">
        <f t="shared" si="2"/>
        <v>60.588491085664586</v>
      </c>
      <c r="K33" s="12">
        <f t="shared" si="3"/>
        <v>15</v>
      </c>
      <c r="L33" s="12"/>
      <c r="M33" s="24">
        <v>691200</v>
      </c>
      <c r="N33" s="24">
        <f>IF($B$2="Race",VLOOKUP(B33,Table1[],4,FALSE),IF($B$2="Religion",VLOOKUP(B33,Table3[],4,FALSE),IF($B$2="Sexual Orientation",VLOOKUP(B33,Table2[],4,FALSE),IF($B$2="Disability",VLOOKUP(B33,Table4[],4,FALSE),IF($B$2="Transgender",VLOOKUP(B33,Table5[],4,FALSE),IF($B$2="Total Offences",VLOOKUP(B33,Table6[],4,FALSE),""))))))</f>
        <v>389</v>
      </c>
      <c r="O33" s="26">
        <f t="shared" si="4"/>
        <v>56.278935185185183</v>
      </c>
      <c r="P33" s="12">
        <f t="shared" si="5"/>
        <v>21</v>
      </c>
      <c r="Q33" s="12"/>
      <c r="R33" s="24">
        <v>693100</v>
      </c>
      <c r="S33" s="24">
        <f>IF($B$2="Race",VLOOKUP(B33,Table1[],5,FALSE),IF($B$2="Religion",VLOOKUP(B33,Table3[],5,FALSE),IF($B$2="Sexual Orientation",VLOOKUP(B33,Table2[],5,FALSE),IF($B$2="Disability",VLOOKUP(B33,Table4[],5,FALSE),IF($B$2="Transgender",VLOOKUP(B33,Table5[],5,FALSE),IF($B$2="Total Offences",VLOOKUP(B33,Table6[],5,FALSE),""))))))</f>
        <v>392</v>
      </c>
      <c r="T33" s="26">
        <f t="shared" si="6"/>
        <v>56.557495310921951</v>
      </c>
      <c r="U33" s="12">
        <f t="shared" si="7"/>
        <v>25</v>
      </c>
      <c r="V33" s="12"/>
      <c r="W33" s="24">
        <v>693400</v>
      </c>
      <c r="X33" s="24">
        <f>IF($B$2="Race",VLOOKUP(B33,Table1[],6,FALSE),IF($B$2="Religion",VLOOKUP(B33,Table3[],6,FALSE),IF($B$2="Sexual Orientation",VLOOKUP(B33,Table2[],6,FALSE),IF($B$2="Disability",VLOOKUP(B33,Table4[],6,FALSE),IF($B$2="Transgender",VLOOKUP(B33,Table5[],6,FALSE),IF($B$2="Total Offences",VLOOKUP(B33,Table6[],6,FALSE),""))))))</f>
        <v>385</v>
      </c>
      <c r="Y33" s="26">
        <f t="shared" si="8"/>
        <v>55.523507355062009</v>
      </c>
      <c r="Z33" s="12">
        <f t="shared" si="9"/>
        <v>34</v>
      </c>
      <c r="AA33" s="12"/>
      <c r="AB33" s="24">
        <v>694800</v>
      </c>
      <c r="AC33" s="24">
        <f>IF($B$2="Race",VLOOKUP(B33,Table1[],7,FALSE),IF($B$2="Religion",VLOOKUP(B33,Table3[],7,FALSE),IF($B$2="Sexual Orientation",VLOOKUP(B33,Table2[],7,FALSE),IF($B$2="Disability",VLOOKUP(B33,Table4[],7,FALSE),IF($B$2="Transgender",VLOOKUP(B33,Table5[],7,FALSE),IF($B$2="Total Offences",VLOOKUP(B33,Table6[],7,FALSE),""))))))</f>
        <v>465</v>
      </c>
      <c r="AD33" s="26">
        <f t="shared" si="10"/>
        <v>66.925734024179619</v>
      </c>
      <c r="AE33" s="12">
        <f t="shared" si="11"/>
        <v>34</v>
      </c>
      <c r="AF33" s="12"/>
      <c r="AG33" s="24">
        <v>696300</v>
      </c>
      <c r="AH33" s="24">
        <f>IF($B$2="Race",VLOOKUP(B33,Table1[],8,FALSE),IF($B$2="Religion",VLOOKUP(B33,Table3[],8,FALSE),IF($B$2="Sexual Orientation",VLOOKUP(B33,Table2[],8,FALSE),IF($B$2="Disability",VLOOKUP(B33,Table4[],8,FALSE),IF($B$2="Transgender",VLOOKUP(B33,Table5[],8,FALSE),IF($B$2="Total Offences",VLOOKUP(B33,Table6[],8,FALSE),""))))))</f>
        <v>681</v>
      </c>
      <c r="AI33" s="26">
        <f t="shared" si="12"/>
        <v>97.802671262386909</v>
      </c>
      <c r="AJ33" s="12">
        <f t="shared" si="13"/>
        <v>33</v>
      </c>
      <c r="AK33" s="12"/>
    </row>
    <row r="34" spans="1:37">
      <c r="A34" s="12"/>
      <c r="B34" s="12" t="s">
        <v>36</v>
      </c>
      <c r="C34" s="24">
        <v>799000</v>
      </c>
      <c r="D34" s="13" t="str">
        <f>IF($B$2="Race",VLOOKUP(B34,Table1[],2,FALSE),IF($B$2="Religion",VLOOKUP(B34,Table3[],2,FALSE),IF($B$2="Sexual Orientation",VLOOKUP(B34,Table2[],2,FALSE),IF($B$2="Disability",VLOOKUP(B34,Table4[],2,FALSE),IF($B$2="Transgender",VLOOKUP(B34,Table5[],2,FALSE),IF($B$2="Total Offences",VLOOKUP(B34,Table6[],2,FALSE),""))))))</f>
        <v>N/A</v>
      </c>
      <c r="E34" s="56" t="str">
        <f t="shared" si="0"/>
        <v>N/A</v>
      </c>
      <c r="F34" s="44" t="str">
        <f t="shared" si="1"/>
        <v>N/A</v>
      </c>
      <c r="G34" s="12"/>
      <c r="H34" s="24">
        <v>803100</v>
      </c>
      <c r="I34" s="24">
        <f>IF($B$2="Race",VLOOKUP(B34,Table1[],3,FALSE),IF($B$2="Religion",VLOOKUP(B34,Table3[],3,FALSE),IF($B$2="Sexual Orientation",VLOOKUP(B34,Table2[],3,FALSE),IF($B$2="Disability",VLOOKUP(B34,Table4[],3,FALSE),IF($B$2="Transgender",VLOOKUP(B34,Table5[],3,FALSE),IF($B$2="Total Offences",VLOOKUP(B34,Table6[],3,FALSE),""))))))</f>
        <v>192</v>
      </c>
      <c r="J34" s="26">
        <f t="shared" si="2"/>
        <v>23.907358983937243</v>
      </c>
      <c r="K34" s="12">
        <f t="shared" si="3"/>
        <v>41</v>
      </c>
      <c r="L34" s="12"/>
      <c r="M34" s="24">
        <v>806800</v>
      </c>
      <c r="N34" s="24">
        <f>IF($B$2="Race",VLOOKUP(B34,Table1[],4,FALSE),IF($B$2="Religion",VLOOKUP(B34,Table3[],4,FALSE),IF($B$2="Sexual Orientation",VLOOKUP(B34,Table2[],4,FALSE),IF($B$2="Disability",VLOOKUP(B34,Table4[],4,FALSE),IF($B$2="Transgender",VLOOKUP(B34,Table5[],4,FALSE),IF($B$2="Total Offences",VLOOKUP(B34,Table6[],4,FALSE),""))))))</f>
        <v>199</v>
      </c>
      <c r="O34" s="26">
        <f t="shared" si="4"/>
        <v>24.665344571145265</v>
      </c>
      <c r="P34" s="12">
        <f t="shared" si="5"/>
        <v>41</v>
      </c>
      <c r="Q34" s="12"/>
      <c r="R34" s="24">
        <v>808400</v>
      </c>
      <c r="S34" s="24">
        <f>IF($B$2="Race",VLOOKUP(B34,Table1[],5,FALSE),IF($B$2="Religion",VLOOKUP(B34,Table3[],5,FALSE),IF($B$2="Sexual Orientation",VLOOKUP(B34,Table2[],5,FALSE),IF($B$2="Disability",VLOOKUP(B34,Table4[],5,FALSE),IF($B$2="Transgender",VLOOKUP(B34,Table5[],5,FALSE),IF($B$2="Total Offences",VLOOKUP(B34,Table6[],5,FALSE),""))))))</f>
        <v>225</v>
      </c>
      <c r="T34" s="26">
        <f t="shared" si="6"/>
        <v>27.832756061355763</v>
      </c>
      <c r="U34" s="12">
        <f t="shared" si="7"/>
        <v>41</v>
      </c>
      <c r="V34" s="12"/>
      <c r="W34" s="24">
        <v>811800</v>
      </c>
      <c r="X34" s="24">
        <f>IF($B$2="Race",VLOOKUP(B34,Table1[],6,FALSE),IF($B$2="Religion",VLOOKUP(B34,Table3[],6,FALSE),IF($B$2="Sexual Orientation",VLOOKUP(B34,Table2[],6,FALSE),IF($B$2="Disability",VLOOKUP(B34,Table4[],6,FALSE),IF($B$2="Transgender",VLOOKUP(B34,Table5[],6,FALSE),IF($B$2="Total Offences",VLOOKUP(B34,Table6[],6,FALSE),""))))))</f>
        <v>246</v>
      </c>
      <c r="Y34" s="26">
        <f t="shared" si="8"/>
        <v>30.303030303030305</v>
      </c>
      <c r="Z34" s="12">
        <f t="shared" si="9"/>
        <v>41</v>
      </c>
      <c r="AA34" s="12"/>
      <c r="AB34" s="24">
        <v>816500</v>
      </c>
      <c r="AC34" s="24">
        <f>IF($B$2="Race",VLOOKUP(B34,Table1[],7,FALSE),IF($B$2="Religion",VLOOKUP(B34,Table3[],7,FALSE),IF($B$2="Sexual Orientation",VLOOKUP(B34,Table2[],7,FALSE),IF($B$2="Disability",VLOOKUP(B34,Table4[],7,FALSE),IF($B$2="Transgender",VLOOKUP(B34,Table5[],7,FALSE),IF($B$2="Total Offences",VLOOKUP(B34,Table6[],7,FALSE),""))))))</f>
        <v>317</v>
      </c>
      <c r="AD34" s="26">
        <f t="shared" si="10"/>
        <v>38.824249846907534</v>
      </c>
      <c r="AE34" s="12">
        <f t="shared" si="11"/>
        <v>41</v>
      </c>
      <c r="AF34" s="12"/>
      <c r="AG34" s="24">
        <v>819800</v>
      </c>
      <c r="AH34" s="24">
        <f>IF($B$2="Race",VLOOKUP(B34,Table1[],8,FALSE),IF($B$2="Religion",VLOOKUP(B34,Table3[],8,FALSE),IF($B$2="Sexual Orientation",VLOOKUP(B34,Table2[],8,FALSE),IF($B$2="Disability",VLOOKUP(B34,Table4[],8,FALSE),IF($B$2="Transgender",VLOOKUP(B34,Table5[],8,FALSE),IF($B$2="Total Offences",VLOOKUP(B34,Table6[],8,FALSE),""))))))</f>
        <v>384</v>
      </c>
      <c r="AI34" s="26">
        <f t="shared" si="12"/>
        <v>46.840692851915101</v>
      </c>
      <c r="AJ34" s="12">
        <f t="shared" si="13"/>
        <v>41</v>
      </c>
      <c r="AK34" s="12"/>
    </row>
    <row r="35" spans="1:37">
      <c r="A35" s="12"/>
      <c r="B35" s="12" t="s">
        <v>37</v>
      </c>
      <c r="C35" s="24">
        <v>693900</v>
      </c>
      <c r="D35" s="13" t="str">
        <f>IF($B$2="Race",VLOOKUP(B35,Table1[],2,FALSE),IF($B$2="Religion",VLOOKUP(B35,Table3[],2,FALSE),IF($B$2="Sexual Orientation",VLOOKUP(B35,Table2[],2,FALSE),IF($B$2="Disability",VLOOKUP(B35,Table4[],2,FALSE),IF($B$2="Transgender",VLOOKUP(B35,Table5[],2,FALSE),IF($B$2="Total Offences",VLOOKUP(B35,Table6[],2,FALSE),""))))))</f>
        <v>N/A</v>
      </c>
      <c r="E35" s="56" t="str">
        <f t="shared" si="0"/>
        <v>N/A</v>
      </c>
      <c r="F35" s="44" t="str">
        <f t="shared" si="1"/>
        <v>N/A</v>
      </c>
      <c r="G35" s="12"/>
      <c r="H35" s="24">
        <v>700300</v>
      </c>
      <c r="I35" s="24">
        <f>IF($B$2="Race",VLOOKUP(B35,Table1[],3,FALSE),IF($B$2="Religion",VLOOKUP(B35,Table3[],3,FALSE),IF($B$2="Sexual Orientation",VLOOKUP(B35,Table2[],3,FALSE),IF($B$2="Disability",VLOOKUP(B35,Table4[],3,FALSE),IF($B$2="Transgender",VLOOKUP(B35,Table5[],3,FALSE),IF($B$2="Total Offences",VLOOKUP(B35,Table6[],3,FALSE),""))))))</f>
        <v>460</v>
      </c>
      <c r="J35" s="26">
        <f t="shared" si="2"/>
        <v>65.68613451377982</v>
      </c>
      <c r="K35" s="12">
        <f t="shared" si="3"/>
        <v>12</v>
      </c>
      <c r="L35" s="12"/>
      <c r="M35" s="24">
        <v>705700</v>
      </c>
      <c r="N35" s="24">
        <f>IF($B$2="Race",VLOOKUP(B35,Table1[],4,FALSE),IF($B$2="Religion",VLOOKUP(B35,Table3[],4,FALSE),IF($B$2="Sexual Orientation",VLOOKUP(B35,Table2[],4,FALSE),IF($B$2="Disability",VLOOKUP(B35,Table4[],4,FALSE),IF($B$2="Transgender",VLOOKUP(B35,Table5[],4,FALSE),IF($B$2="Total Offences",VLOOKUP(B35,Table6[],4,FALSE),""))))))</f>
        <v>385</v>
      </c>
      <c r="O35" s="26">
        <f t="shared" si="4"/>
        <v>54.555760238061502</v>
      </c>
      <c r="P35" s="12">
        <f t="shared" si="5"/>
        <v>24</v>
      </c>
      <c r="Q35" s="12"/>
      <c r="R35" s="24">
        <v>713400</v>
      </c>
      <c r="S35" s="24">
        <f>IF($B$2="Race",VLOOKUP(B35,Table1[],5,FALSE),IF($B$2="Religion",VLOOKUP(B35,Table3[],5,FALSE),IF($B$2="Sexual Orientation",VLOOKUP(B35,Table2[],5,FALSE),IF($B$2="Disability",VLOOKUP(B35,Table4[],5,FALSE),IF($B$2="Transgender",VLOOKUP(B35,Table5[],5,FALSE),IF($B$2="Total Offences",VLOOKUP(B35,Table6[],5,FALSE),""))))))</f>
        <v>534</v>
      </c>
      <c r="T35" s="26">
        <f t="shared" si="6"/>
        <v>74.852817493692172</v>
      </c>
      <c r="U35" s="12">
        <f t="shared" si="7"/>
        <v>14</v>
      </c>
      <c r="V35" s="12"/>
      <c r="W35" s="24">
        <v>722200</v>
      </c>
      <c r="X35" s="24">
        <f>IF($B$2="Race",VLOOKUP(B35,Table1[],6,FALSE),IF($B$2="Religion",VLOOKUP(B35,Table3[],6,FALSE),IF($B$2="Sexual Orientation",VLOOKUP(B35,Table2[],6,FALSE),IF($B$2="Disability",VLOOKUP(B35,Table4[],6,FALSE),IF($B$2="Transgender",VLOOKUP(B35,Table5[],6,FALSE),IF($B$2="Total Offences",VLOOKUP(B35,Table6[],6,FALSE),""))))))</f>
        <v>551</v>
      </c>
      <c r="Y35" s="26">
        <f t="shared" si="8"/>
        <v>76.294655220160621</v>
      </c>
      <c r="Z35" s="12">
        <f t="shared" si="9"/>
        <v>17</v>
      </c>
      <c r="AA35" s="12"/>
      <c r="AB35" s="24">
        <v>732500</v>
      </c>
      <c r="AC35" s="24">
        <f>IF($B$2="Race",VLOOKUP(B35,Table1[],7,FALSE),IF($B$2="Religion",VLOOKUP(B35,Table3[],7,FALSE),IF($B$2="Sexual Orientation",VLOOKUP(B35,Table2[],7,FALSE),IF($B$2="Disability",VLOOKUP(B35,Table4[],7,FALSE),IF($B$2="Transgender",VLOOKUP(B35,Table5[],7,FALSE),IF($B$2="Total Offences",VLOOKUP(B35,Table6[],7,FALSE),""))))))</f>
        <v>583</v>
      </c>
      <c r="AD35" s="26">
        <f t="shared" si="10"/>
        <v>79.590443686006822</v>
      </c>
      <c r="AE35" s="12">
        <f t="shared" si="11"/>
        <v>29</v>
      </c>
      <c r="AF35" s="12"/>
      <c r="AG35" s="24">
        <v>741200</v>
      </c>
      <c r="AH35" s="24">
        <f>IF($B$2="Race",VLOOKUP(B35,Table1[],8,FALSE),IF($B$2="Religion",VLOOKUP(B35,Table3[],8,FALSE),IF($B$2="Sexual Orientation",VLOOKUP(B35,Table2[],8,FALSE),IF($B$2="Disability",VLOOKUP(B35,Table4[],8,FALSE),IF($B$2="Transgender",VLOOKUP(B35,Table5[],8,FALSE),IF($B$2="Total Offences",VLOOKUP(B35,Table6[],8,FALSE),""))))))</f>
        <v>744</v>
      </c>
      <c r="AI35" s="26">
        <f t="shared" si="12"/>
        <v>100.37776578521317</v>
      </c>
      <c r="AJ35" s="12">
        <f t="shared" si="13"/>
        <v>31</v>
      </c>
      <c r="AK35" s="12"/>
    </row>
    <row r="36" spans="1:37">
      <c r="A36" s="12"/>
      <c r="B36" s="12" t="s">
        <v>38</v>
      </c>
      <c r="C36" s="24">
        <v>1420400</v>
      </c>
      <c r="D36" s="13" t="str">
        <f>IF($B$2="Race",VLOOKUP(B36,Table1[],2,FALSE),IF($B$2="Religion",VLOOKUP(B36,Table3[],2,FALSE),IF($B$2="Sexual Orientation",VLOOKUP(B36,Table2[],2,FALSE),IF($B$2="Disability",VLOOKUP(B36,Table4[],2,FALSE),IF($B$2="Transgender",VLOOKUP(B36,Table5[],2,FALSE),IF($B$2="Total Offences",VLOOKUP(B36,Table6[],2,FALSE),""))))))</f>
        <v>N/A</v>
      </c>
      <c r="E36" s="56" t="str">
        <f t="shared" si="0"/>
        <v>N/A</v>
      </c>
      <c r="F36" s="44" t="str">
        <f t="shared" si="1"/>
        <v>N/A</v>
      </c>
      <c r="G36" s="12"/>
      <c r="H36" s="24">
        <v>1424200</v>
      </c>
      <c r="I36" s="24">
        <f>IF($B$2="Race",VLOOKUP(B36,Table1[],3,FALSE),IF($B$2="Religion",VLOOKUP(B36,Table3[],3,FALSE),IF($B$2="Sexual Orientation",VLOOKUP(B36,Table2[],3,FALSE),IF($B$2="Disability",VLOOKUP(B36,Table4[],3,FALSE),IF($B$2="Transgender",VLOOKUP(B36,Table5[],3,FALSE),IF($B$2="Total Offences",VLOOKUP(B36,Table6[],3,FALSE),""))))))</f>
        <v>573</v>
      </c>
      <c r="J36" s="26">
        <f t="shared" si="2"/>
        <v>40.23311332677995</v>
      </c>
      <c r="K36" s="12">
        <f t="shared" si="3"/>
        <v>35</v>
      </c>
      <c r="L36" s="12"/>
      <c r="M36" s="24">
        <v>1428900</v>
      </c>
      <c r="N36" s="24">
        <f>IF($B$2="Race",VLOOKUP(B36,Table1[],4,FALSE),IF($B$2="Religion",VLOOKUP(B36,Table3[],4,FALSE),IF($B$2="Sexual Orientation",VLOOKUP(B36,Table2[],4,FALSE),IF($B$2="Disability",VLOOKUP(B36,Table4[],4,FALSE),IF($B$2="Transgender",VLOOKUP(B36,Table5[],4,FALSE),IF($B$2="Total Offences",VLOOKUP(B36,Table6[],4,FALSE),""))))))</f>
        <v>674</v>
      </c>
      <c r="O36" s="26">
        <f t="shared" si="4"/>
        <v>47.169151095248097</v>
      </c>
      <c r="P36" s="12">
        <f t="shared" si="5"/>
        <v>28</v>
      </c>
      <c r="Q36" s="12"/>
      <c r="R36" s="24">
        <v>1434200</v>
      </c>
      <c r="S36" s="24">
        <f>IF($B$2="Race",VLOOKUP(B36,Table1[],5,FALSE),IF($B$2="Religion",VLOOKUP(B36,Table3[],5,FALSE),IF($B$2="Sexual Orientation",VLOOKUP(B36,Table2[],5,FALSE),IF($B$2="Disability",VLOOKUP(B36,Table4[],5,FALSE),IF($B$2="Transgender",VLOOKUP(B36,Table5[],5,FALSE),IF($B$2="Total Offences",VLOOKUP(B36,Table6[],5,FALSE),""))))))</f>
        <v>912</v>
      </c>
      <c r="T36" s="26">
        <f t="shared" si="6"/>
        <v>63.589457537303026</v>
      </c>
      <c r="U36" s="12">
        <f t="shared" si="7"/>
        <v>21</v>
      </c>
      <c r="V36" s="12"/>
      <c r="W36" s="24">
        <v>1437000</v>
      </c>
      <c r="X36" s="24">
        <f>IF($B$2="Race",VLOOKUP(B36,Table1[],6,FALSE),IF($B$2="Religion",VLOOKUP(B36,Table3[],6,FALSE),IF($B$2="Sexual Orientation",VLOOKUP(B36,Table2[],6,FALSE),IF($B$2="Disability",VLOOKUP(B36,Table4[],6,FALSE),IF($B$2="Transgender",VLOOKUP(B36,Table5[],6,FALSE),IF($B$2="Total Offences",VLOOKUP(B36,Table6[],6,FALSE),""))))))</f>
        <v>1295</v>
      </c>
      <c r="Y36" s="26">
        <f t="shared" si="8"/>
        <v>90.118302018093246</v>
      </c>
      <c r="Z36" s="12">
        <f t="shared" si="9"/>
        <v>12</v>
      </c>
      <c r="AA36" s="12"/>
      <c r="AB36" s="24">
        <v>1443900</v>
      </c>
      <c r="AC36" s="24">
        <f>IF($B$2="Race",VLOOKUP(B36,Table1[],7,FALSE),IF($B$2="Religion",VLOOKUP(B36,Table3[],7,FALSE),IF($B$2="Sexual Orientation",VLOOKUP(B36,Table2[],7,FALSE),IF($B$2="Disability",VLOOKUP(B36,Table4[],7,FALSE),IF($B$2="Transgender",VLOOKUP(B36,Table5[],7,FALSE),IF($B$2="Total Offences",VLOOKUP(B36,Table6[],7,FALSE),""))))))</f>
        <v>2187</v>
      </c>
      <c r="AD36" s="26">
        <f t="shared" si="10"/>
        <v>151.46478287970081</v>
      </c>
      <c r="AE36" s="12">
        <f t="shared" si="11"/>
        <v>6</v>
      </c>
      <c r="AF36" s="12"/>
      <c r="AG36" s="24">
        <v>1448600</v>
      </c>
      <c r="AH36" s="24">
        <f>IF($B$2="Race",VLOOKUP(B36,Table1[],8,FALSE),IF($B$2="Religion",VLOOKUP(B36,Table3[],8,FALSE),IF($B$2="Sexual Orientation",VLOOKUP(B36,Table2[],8,FALSE),IF($B$2="Disability",VLOOKUP(B36,Table4[],8,FALSE),IF($B$2="Transgender",VLOOKUP(B36,Table5[],8,FALSE),IF($B$2="Total Offences",VLOOKUP(B36,Table6[],8,FALSE),""))))))</f>
        <v>2559</v>
      </c>
      <c r="AI36" s="26">
        <f t="shared" si="12"/>
        <v>176.65332044732844</v>
      </c>
      <c r="AJ36" s="12">
        <f t="shared" si="13"/>
        <v>7</v>
      </c>
      <c r="AK36" s="12"/>
    </row>
    <row r="37" spans="1:37">
      <c r="A37" s="12"/>
      <c r="B37" s="12" t="s">
        <v>39</v>
      </c>
      <c r="C37" s="24">
        <v>1090600</v>
      </c>
      <c r="D37" s="13" t="str">
        <f>IF($B$2="Race",VLOOKUP(B37,Table1[],2,FALSE),IF($B$2="Religion",VLOOKUP(B37,Table3[],2,FALSE),IF($B$2="Sexual Orientation",VLOOKUP(B37,Table2[],2,FALSE),IF($B$2="Disability",VLOOKUP(B37,Table4[],2,FALSE),IF($B$2="Transgender",VLOOKUP(B37,Table5[],2,FALSE),IF($B$2="Total Offences",VLOOKUP(B37,Table6[],2,FALSE),""))))))</f>
        <v>N/A</v>
      </c>
      <c r="E37" s="56" t="str">
        <f t="shared" si="0"/>
        <v>N/A</v>
      </c>
      <c r="F37" s="44" t="str">
        <f t="shared" si="1"/>
        <v>N/A</v>
      </c>
      <c r="G37" s="12"/>
      <c r="H37" s="24">
        <v>1098600</v>
      </c>
      <c r="I37" s="24">
        <f>IF($B$2="Race",VLOOKUP(B37,Table1[],3,FALSE),IF($B$2="Religion",VLOOKUP(B37,Table3[],3,FALSE),IF($B$2="Sexual Orientation",VLOOKUP(B37,Table2[],3,FALSE),IF($B$2="Disability",VLOOKUP(B37,Table4[],3,FALSE),IF($B$2="Transgender",VLOOKUP(B37,Table5[],3,FALSE),IF($B$2="Total Offences",VLOOKUP(B37,Table6[],3,FALSE),""))))))</f>
        <v>594</v>
      </c>
      <c r="J37" s="26">
        <f t="shared" si="2"/>
        <v>54.068814855270347</v>
      </c>
      <c r="K37" s="12">
        <f t="shared" si="3"/>
        <v>20</v>
      </c>
      <c r="L37" s="12"/>
      <c r="M37" s="24">
        <v>1107100</v>
      </c>
      <c r="N37" s="24">
        <f>IF($B$2="Race",VLOOKUP(B37,Table1[],4,FALSE),IF($B$2="Religion",VLOOKUP(B37,Table3[],4,FALSE),IF($B$2="Sexual Orientation",VLOOKUP(B37,Table2[],4,FALSE),IF($B$2="Disability",VLOOKUP(B37,Table4[],4,FALSE),IF($B$2="Transgender",VLOOKUP(B37,Table5[],4,FALSE),IF($B$2="Total Offences",VLOOKUP(B37,Table6[],4,FALSE),""))))))</f>
        <v>828</v>
      </c>
      <c r="O37" s="26">
        <f t="shared" si="4"/>
        <v>74.789991870653054</v>
      </c>
      <c r="P37" s="12">
        <f t="shared" si="5"/>
        <v>11</v>
      </c>
      <c r="Q37" s="12"/>
      <c r="R37" s="24">
        <v>1116000</v>
      </c>
      <c r="S37" s="24">
        <f>IF($B$2="Race",VLOOKUP(B37,Table1[],5,FALSE),IF($B$2="Religion",VLOOKUP(B37,Table3[],5,FALSE),IF($B$2="Sexual Orientation",VLOOKUP(B37,Table2[],5,FALSE),IF($B$2="Disability",VLOOKUP(B37,Table4[],5,FALSE),IF($B$2="Transgender",VLOOKUP(B37,Table5[],5,FALSE),IF($B$2="Total Offences",VLOOKUP(B37,Table6[],5,FALSE),""))))))</f>
        <v>796</v>
      </c>
      <c r="T37" s="26">
        <f t="shared" si="6"/>
        <v>71.326164874551978</v>
      </c>
      <c r="U37" s="12">
        <f t="shared" si="7"/>
        <v>16</v>
      </c>
      <c r="V37" s="12"/>
      <c r="W37" s="24">
        <v>1125200</v>
      </c>
      <c r="X37" s="24">
        <f>IF($B$2="Race",VLOOKUP(B37,Table1[],6,FALSE),IF($B$2="Religion",VLOOKUP(B37,Table3[],6,FALSE),IF($B$2="Sexual Orientation",VLOOKUP(B37,Table2[],6,FALSE),IF($B$2="Disability",VLOOKUP(B37,Table4[],6,FALSE),IF($B$2="Transgender",VLOOKUP(B37,Table5[],6,FALSE),IF($B$2="Total Offences",VLOOKUP(B37,Table6[],6,FALSE),""))))))</f>
        <v>911</v>
      </c>
      <c r="Y37" s="26">
        <f t="shared" si="8"/>
        <v>80.96338428723783</v>
      </c>
      <c r="Z37" s="12">
        <f t="shared" si="9"/>
        <v>16</v>
      </c>
      <c r="AA37" s="12"/>
      <c r="AB37" s="24">
        <v>1136300</v>
      </c>
      <c r="AC37" s="24">
        <f>IF($B$2="Race",VLOOKUP(B37,Table1[],7,FALSE),IF($B$2="Religion",VLOOKUP(B37,Table3[],7,FALSE),IF($B$2="Sexual Orientation",VLOOKUP(B37,Table2[],7,FALSE),IF($B$2="Disability",VLOOKUP(B37,Table4[],7,FALSE),IF($B$2="Transgender",VLOOKUP(B37,Table5[],7,FALSE),IF($B$2="Total Offences",VLOOKUP(B37,Table6[],7,FALSE),""))))))</f>
        <v>1264</v>
      </c>
      <c r="AD37" s="26">
        <f t="shared" si="10"/>
        <v>111.23822934084309</v>
      </c>
      <c r="AE37" s="12">
        <f t="shared" si="11"/>
        <v>18</v>
      </c>
      <c r="AF37" s="12"/>
      <c r="AG37" s="24">
        <v>1147100</v>
      </c>
      <c r="AH37" s="24">
        <f>IF($B$2="Race",VLOOKUP(B37,Table1[],8,FALSE),IF($B$2="Religion",VLOOKUP(B37,Table3[],8,FALSE),IF($B$2="Sexual Orientation",VLOOKUP(B37,Table2[],8,FALSE),IF($B$2="Disability",VLOOKUP(B37,Table4[],8,FALSE),IF($B$2="Transgender",VLOOKUP(B37,Table5[],8,FALSE),IF($B$2="Total Offences",VLOOKUP(B37,Table6[],8,FALSE),""))))))</f>
        <v>1509</v>
      </c>
      <c r="AI37" s="26">
        <f t="shared" si="12"/>
        <v>131.54912387760439</v>
      </c>
      <c r="AJ37" s="12">
        <f t="shared" si="13"/>
        <v>21</v>
      </c>
      <c r="AK37" s="12"/>
    </row>
    <row r="38" spans="1:37">
      <c r="A38" s="12"/>
      <c r="B38" s="12" t="s">
        <v>40</v>
      </c>
      <c r="C38" s="24">
        <v>1283400</v>
      </c>
      <c r="D38" s="13" t="str">
        <f>IF($B$2="Race",VLOOKUP(B38,Table1[],2,FALSE),IF($B$2="Religion",VLOOKUP(B38,Table3[],2,FALSE),IF($B$2="Sexual Orientation",VLOOKUP(B38,Table2[],2,FALSE),IF($B$2="Disability",VLOOKUP(B38,Table4[],2,FALSE),IF($B$2="Transgender",VLOOKUP(B38,Table5[],2,FALSE),IF($B$2="Total Offences",VLOOKUP(B38,Table6[],2,FALSE),""))))))</f>
        <v>N/A</v>
      </c>
      <c r="E38" s="56" t="str">
        <f t="shared" si="0"/>
        <v>N/A</v>
      </c>
      <c r="F38" s="44" t="str">
        <f t="shared" si="1"/>
        <v>N/A</v>
      </c>
      <c r="G38" s="12"/>
      <c r="H38" s="24">
        <v>1289600</v>
      </c>
      <c r="I38" s="24">
        <f>IF($B$2="Race",VLOOKUP(B38,Table1[],3,FALSE),IF($B$2="Religion",VLOOKUP(B38,Table3[],3,FALSE),IF($B$2="Sexual Orientation",VLOOKUP(B38,Table2[],3,FALSE),IF($B$2="Disability",VLOOKUP(B38,Table4[],3,FALSE),IF($B$2="Transgender",VLOOKUP(B38,Table5[],3,FALSE),IF($B$2="Total Offences",VLOOKUP(B38,Table6[],3,FALSE),""))))))</f>
        <v>1019</v>
      </c>
      <c r="J38" s="26">
        <f t="shared" si="2"/>
        <v>79.016749379652609</v>
      </c>
      <c r="K38" s="12">
        <f t="shared" si="3"/>
        <v>8</v>
      </c>
      <c r="L38" s="12"/>
      <c r="M38" s="24">
        <v>1295300</v>
      </c>
      <c r="N38" s="24">
        <f>IF($B$2="Race",VLOOKUP(B38,Table1[],4,FALSE),IF($B$2="Religion",VLOOKUP(B38,Table3[],4,FALSE),IF($B$2="Sexual Orientation",VLOOKUP(B38,Table2[],4,FALSE),IF($B$2="Disability",VLOOKUP(B38,Table4[],4,FALSE),IF($B$2="Transgender",VLOOKUP(B38,Table5[],4,FALSE),IF($B$2="Total Offences",VLOOKUP(B38,Table6[],4,FALSE),""))))))</f>
        <v>1160</v>
      </c>
      <c r="O38" s="26">
        <f t="shared" si="4"/>
        <v>89.554543349031107</v>
      </c>
      <c r="P38" s="12">
        <f t="shared" si="5"/>
        <v>5</v>
      </c>
      <c r="Q38" s="12"/>
      <c r="R38" s="24">
        <v>1301500</v>
      </c>
      <c r="S38" s="24">
        <f>IF($B$2="Race",VLOOKUP(B38,Table1[],5,FALSE),IF($B$2="Religion",VLOOKUP(B38,Table3[],5,FALSE),IF($B$2="Sexual Orientation",VLOOKUP(B38,Table2[],5,FALSE),IF($B$2="Disability",VLOOKUP(B38,Table4[],5,FALSE),IF($B$2="Transgender",VLOOKUP(B38,Table5[],5,FALSE),IF($B$2="Total Offences",VLOOKUP(B38,Table6[],5,FALSE),""))))))</f>
        <v>1501</v>
      </c>
      <c r="T38" s="26">
        <f t="shared" si="6"/>
        <v>115.32846715328468</v>
      </c>
      <c r="U38" s="12">
        <f t="shared" si="7"/>
        <v>5</v>
      </c>
      <c r="V38" s="12"/>
      <c r="W38" s="24">
        <v>1307600</v>
      </c>
      <c r="X38" s="24">
        <f>IF($B$2="Race",VLOOKUP(B38,Table1[],6,FALSE),IF($B$2="Religion",VLOOKUP(B38,Table3[],6,FALSE),IF($B$2="Sexual Orientation",VLOOKUP(B38,Table2[],6,FALSE),IF($B$2="Disability",VLOOKUP(B38,Table4[],6,FALSE),IF($B$2="Transgender",VLOOKUP(B38,Table5[],6,FALSE),IF($B$2="Total Offences",VLOOKUP(B38,Table6[],6,FALSE),""))))))</f>
        <v>1693</v>
      </c>
      <c r="Y38" s="26">
        <f t="shared" si="8"/>
        <v>129.47384521260324</v>
      </c>
      <c r="Z38" s="12">
        <f t="shared" si="9"/>
        <v>6</v>
      </c>
      <c r="AA38" s="12"/>
      <c r="AB38" s="24">
        <v>1317500</v>
      </c>
      <c r="AC38" s="24">
        <f>IF($B$2="Race",VLOOKUP(B38,Table1[],7,FALSE),IF($B$2="Religion",VLOOKUP(B38,Table3[],7,FALSE),IF($B$2="Sexual Orientation",VLOOKUP(B38,Table2[],7,FALSE),IF($B$2="Disability",VLOOKUP(B38,Table4[],7,FALSE),IF($B$2="Transgender",VLOOKUP(B38,Table5[],7,FALSE),IF($B$2="Total Offences",VLOOKUP(B38,Table6[],7,FALSE),""))))))</f>
        <v>1900</v>
      </c>
      <c r="AD38" s="26">
        <f t="shared" si="10"/>
        <v>144.21252371916509</v>
      </c>
      <c r="AE38" s="12">
        <f t="shared" si="11"/>
        <v>8</v>
      </c>
      <c r="AF38" s="12"/>
      <c r="AG38" s="24">
        <v>1324400</v>
      </c>
      <c r="AH38" s="24">
        <f>IF($B$2="Race",VLOOKUP(B38,Table1[],8,FALSE),IF($B$2="Religion",VLOOKUP(B38,Table3[],8,FALSE),IF($B$2="Sexual Orientation",VLOOKUP(B38,Table2[],8,FALSE),IF($B$2="Disability",VLOOKUP(B38,Table4[],8,FALSE),IF($B$2="Transgender",VLOOKUP(B38,Table5[],8,FALSE),IF($B$2="Total Offences",VLOOKUP(B38,Table6[],8,FALSE),""))))))</f>
        <v>1800</v>
      </c>
      <c r="AI38" s="26">
        <f t="shared" si="12"/>
        <v>135.9106010268801</v>
      </c>
      <c r="AJ38" s="12">
        <f t="shared" si="13"/>
        <v>18</v>
      </c>
      <c r="AK38" s="12"/>
    </row>
    <row r="39" spans="1:37">
      <c r="A39" s="12"/>
      <c r="B39" s="12" t="s">
        <v>41</v>
      </c>
      <c r="C39" s="24">
        <v>1343900</v>
      </c>
      <c r="D39" s="13" t="str">
        <f>IF($B$2="Race",VLOOKUP(B39,Table1[],2,FALSE),IF($B$2="Religion",VLOOKUP(B39,Table3[],2,FALSE),IF($B$2="Sexual Orientation",VLOOKUP(B39,Table2[],2,FALSE),IF($B$2="Disability",VLOOKUP(B39,Table4[],2,FALSE),IF($B$2="Transgender",VLOOKUP(B39,Table5[],2,FALSE),IF($B$2="Total Offences",VLOOKUP(B39,Table6[],2,FALSE),""))))))</f>
        <v>N/A</v>
      </c>
      <c r="E39" s="56" t="str">
        <f t="shared" si="0"/>
        <v>N/A</v>
      </c>
      <c r="F39" s="44" t="str">
        <f t="shared" si="1"/>
        <v>N/A</v>
      </c>
      <c r="G39" s="12"/>
      <c r="H39" s="24">
        <v>1352400</v>
      </c>
      <c r="I39" s="24">
        <f>IF($B$2="Race",VLOOKUP(B39,Table1[],3,FALSE),IF($B$2="Religion",VLOOKUP(B39,Table3[],3,FALSE),IF($B$2="Sexual Orientation",VLOOKUP(B39,Table2[],3,FALSE),IF($B$2="Disability",VLOOKUP(B39,Table4[],3,FALSE),IF($B$2="Transgender",VLOOKUP(B39,Table5[],3,FALSE),IF($B$2="Total Offences",VLOOKUP(B39,Table6[],3,FALSE),""))))))</f>
        <v>575</v>
      </c>
      <c r="J39" s="26">
        <f t="shared" si="2"/>
        <v>42.517006802721085</v>
      </c>
      <c r="K39" s="12">
        <f t="shared" si="3"/>
        <v>32</v>
      </c>
      <c r="L39" s="12"/>
      <c r="M39" s="24">
        <v>1358500</v>
      </c>
      <c r="N39" s="24">
        <f>IF($B$2="Race",VLOOKUP(B39,Table1[],4,FALSE),IF($B$2="Religion",VLOOKUP(B39,Table3[],4,FALSE),IF($B$2="Sexual Orientation",VLOOKUP(B39,Table2[],4,FALSE),IF($B$2="Disability",VLOOKUP(B39,Table4[],4,FALSE),IF($B$2="Transgender",VLOOKUP(B39,Table5[],4,FALSE),IF($B$2="Total Offences",VLOOKUP(B39,Table6[],4,FALSE),""))))))</f>
        <v>663</v>
      </c>
      <c r="O39" s="26">
        <f t="shared" si="4"/>
        <v>48.803827751196167</v>
      </c>
      <c r="P39" s="12">
        <f t="shared" si="5"/>
        <v>25</v>
      </c>
      <c r="Q39" s="12"/>
      <c r="R39" s="24">
        <v>1366100</v>
      </c>
      <c r="S39" s="24">
        <f>IF($B$2="Race",VLOOKUP(B39,Table1[],5,FALSE),IF($B$2="Religion",VLOOKUP(B39,Table3[],5,FALSE),IF($B$2="Sexual Orientation",VLOOKUP(B39,Table2[],5,FALSE),IF($B$2="Disability",VLOOKUP(B39,Table4[],5,FALSE),IF($B$2="Transgender",VLOOKUP(B39,Table5[],5,FALSE),IF($B$2="Total Offences",VLOOKUP(B39,Table6[],5,FALSE),""))))))</f>
        <v>757</v>
      </c>
      <c r="T39" s="26">
        <f t="shared" si="6"/>
        <v>55.413220115657708</v>
      </c>
      <c r="U39" s="12">
        <f t="shared" si="7"/>
        <v>28</v>
      </c>
      <c r="V39" s="12"/>
      <c r="W39" s="24">
        <v>1375500</v>
      </c>
      <c r="X39" s="24">
        <f>IF($B$2="Race",VLOOKUP(B39,Table1[],6,FALSE),IF($B$2="Religion",VLOOKUP(B39,Table3[],6,FALSE),IF($B$2="Sexual Orientation",VLOOKUP(B39,Table2[],6,FALSE),IF($B$2="Disability",VLOOKUP(B39,Table4[],6,FALSE),IF($B$2="Transgender",VLOOKUP(B39,Table5[],6,FALSE),IF($B$2="Total Offences",VLOOKUP(B39,Table6[],6,FALSE),""))))))</f>
        <v>974</v>
      </c>
      <c r="Y39" s="26">
        <f t="shared" si="8"/>
        <v>70.810614322064708</v>
      </c>
      <c r="Z39" s="12">
        <f t="shared" si="9"/>
        <v>22</v>
      </c>
      <c r="AA39" s="12"/>
      <c r="AB39" s="24">
        <v>1385400</v>
      </c>
      <c r="AC39" s="24">
        <f>IF($B$2="Race",VLOOKUP(B39,Table1[],7,FALSE),IF($B$2="Religion",VLOOKUP(B39,Table3[],7,FALSE),IF($B$2="Sexual Orientation",VLOOKUP(B39,Table2[],7,FALSE),IF($B$2="Disability",VLOOKUP(B39,Table4[],7,FALSE),IF($B$2="Transgender",VLOOKUP(B39,Table5[],7,FALSE),IF($B$2="Total Offences",VLOOKUP(B39,Table6[],7,FALSE),""))))))</f>
        <v>1591</v>
      </c>
      <c r="AD39" s="26">
        <f t="shared" si="10"/>
        <v>114.84047928396132</v>
      </c>
      <c r="AE39" s="12">
        <f t="shared" si="11"/>
        <v>15</v>
      </c>
      <c r="AF39" s="12"/>
      <c r="AG39" s="24">
        <v>1393400</v>
      </c>
      <c r="AH39" s="24">
        <f>IF($B$2="Race",VLOOKUP(B39,Table1[],8,FALSE),IF($B$2="Religion",VLOOKUP(B39,Table3[],8,FALSE),IF($B$2="Sexual Orientation",VLOOKUP(B39,Table2[],8,FALSE),IF($B$2="Disability",VLOOKUP(B39,Table4[],8,FALSE),IF($B$2="Transgender",VLOOKUP(B39,Table5[],8,FALSE),IF($B$2="Total Offences",VLOOKUP(B39,Table6[],8,FALSE),""))))))</f>
        <v>2219</v>
      </c>
      <c r="AI39" s="26">
        <f t="shared" si="12"/>
        <v>159.25075355246162</v>
      </c>
      <c r="AJ39" s="12">
        <f t="shared" si="13"/>
        <v>9</v>
      </c>
      <c r="AK39" s="12"/>
    </row>
    <row r="40" spans="1:37">
      <c r="A40" s="12"/>
      <c r="B40" s="12" t="s">
        <v>42</v>
      </c>
      <c r="C40" s="24">
        <v>1098300</v>
      </c>
      <c r="D40" s="13" t="str">
        <f>IF($B$2="Race",VLOOKUP(B40,Table1[],2,FALSE),IF($B$2="Religion",VLOOKUP(B40,Table3[],2,FALSE),IF($B$2="Sexual Orientation",VLOOKUP(B40,Table2[],2,FALSE),IF($B$2="Disability",VLOOKUP(B40,Table4[],2,FALSE),IF($B$2="Transgender",VLOOKUP(B40,Table5[],2,FALSE),IF($B$2="Total Offences",VLOOKUP(B40,Table6[],2,FALSE),""))))))</f>
        <v>N/A</v>
      </c>
      <c r="E40" s="56" t="str">
        <f t="shared" si="0"/>
        <v>N/A</v>
      </c>
      <c r="F40" s="44" t="str">
        <f t="shared" si="1"/>
        <v>N/A</v>
      </c>
      <c r="G40" s="12"/>
      <c r="H40" s="24">
        <v>1101800</v>
      </c>
      <c r="I40" s="24">
        <f>IF($B$2="Race",VLOOKUP(B40,Table1[],3,FALSE),IF($B$2="Religion",VLOOKUP(B40,Table3[],3,FALSE),IF($B$2="Sexual Orientation",VLOOKUP(B40,Table2[],3,FALSE),IF($B$2="Disability",VLOOKUP(B40,Table4[],3,FALSE),IF($B$2="Transgender",VLOOKUP(B40,Table5[],3,FALSE),IF($B$2="Total Offences",VLOOKUP(B40,Table6[],3,FALSE),""))))))</f>
        <v>793</v>
      </c>
      <c r="J40" s="26">
        <f t="shared" si="2"/>
        <v>71.973134870212377</v>
      </c>
      <c r="K40" s="12">
        <f t="shared" si="3"/>
        <v>10</v>
      </c>
      <c r="L40" s="12"/>
      <c r="M40" s="24">
        <v>1107000</v>
      </c>
      <c r="N40" s="24">
        <f>IF($B$2="Race",VLOOKUP(B40,Table1[],4,FALSE),IF($B$2="Religion",VLOOKUP(B40,Table3[],4,FALSE),IF($B$2="Sexual Orientation",VLOOKUP(B40,Table2[],4,FALSE),IF($B$2="Disability",VLOOKUP(B40,Table4[],4,FALSE),IF($B$2="Transgender",VLOOKUP(B40,Table5[],4,FALSE),IF($B$2="Total Offences",VLOOKUP(B40,Table6[],4,FALSE),""))))))</f>
        <v>832</v>
      </c>
      <c r="O40" s="26">
        <f t="shared" si="4"/>
        <v>75.158084914182467</v>
      </c>
      <c r="P40" s="12">
        <f t="shared" si="5"/>
        <v>10</v>
      </c>
      <c r="Q40" s="12"/>
      <c r="R40" s="24">
        <v>1110800</v>
      </c>
      <c r="S40" s="24">
        <f>IF($B$2="Race",VLOOKUP(B40,Table1[],5,FALSE),IF($B$2="Religion",VLOOKUP(B40,Table3[],5,FALSE),IF($B$2="Sexual Orientation",VLOOKUP(B40,Table2[],5,FALSE),IF($B$2="Disability",VLOOKUP(B40,Table4[],5,FALSE),IF($B$2="Transgender",VLOOKUP(B40,Table5[],5,FALSE),IF($B$2="Total Offences",VLOOKUP(B40,Table6[],5,FALSE),""))))))</f>
        <v>845</v>
      </c>
      <c r="T40" s="26">
        <f t="shared" si="6"/>
        <v>76.071299963989915</v>
      </c>
      <c r="U40" s="12">
        <f t="shared" si="7"/>
        <v>13</v>
      </c>
      <c r="V40" s="12"/>
      <c r="W40" s="24">
        <v>1113900</v>
      </c>
      <c r="X40" s="24">
        <f>IF($B$2="Race",VLOOKUP(B40,Table1[],6,FALSE),IF($B$2="Religion",VLOOKUP(B40,Table3[],6,FALSE),IF($B$2="Sexual Orientation",VLOOKUP(B40,Table2[],6,FALSE),IF($B$2="Disability",VLOOKUP(B40,Table4[],6,FALSE),IF($B$2="Transgender",VLOOKUP(B40,Table5[],6,FALSE),IF($B$2="Total Offences",VLOOKUP(B40,Table6[],6,FALSE),""))))))</f>
        <v>1081</v>
      </c>
      <c r="Y40" s="26">
        <f t="shared" si="8"/>
        <v>97.046413502109701</v>
      </c>
      <c r="Z40" s="12">
        <f t="shared" si="9"/>
        <v>10</v>
      </c>
      <c r="AA40" s="12"/>
      <c r="AB40" s="24">
        <v>1120100</v>
      </c>
      <c r="AC40" s="24">
        <f>IF($B$2="Race",VLOOKUP(B40,Table1[],7,FALSE),IF($B$2="Religion",VLOOKUP(B40,Table3[],7,FALSE),IF($B$2="Sexual Orientation",VLOOKUP(B40,Table2[],7,FALSE),IF($B$2="Disability",VLOOKUP(B40,Table4[],7,FALSE),IF($B$2="Transgender",VLOOKUP(B40,Table5[],7,FALSE),IF($B$2="Total Offences",VLOOKUP(B40,Table6[],7,FALSE),""))))))</f>
        <v>1412</v>
      </c>
      <c r="AD40" s="26">
        <f t="shared" si="10"/>
        <v>126.06017319882153</v>
      </c>
      <c r="AE40" s="12">
        <f t="shared" si="11"/>
        <v>10</v>
      </c>
      <c r="AF40" s="12"/>
      <c r="AG40" s="24">
        <v>1126200</v>
      </c>
      <c r="AH40" s="24">
        <f>IF($B$2="Race",VLOOKUP(B40,Table1[],8,FALSE),IF($B$2="Religion",VLOOKUP(B40,Table3[],8,FALSE),IF($B$2="Sexual Orientation",VLOOKUP(B40,Table2[],8,FALSE),IF($B$2="Disability",VLOOKUP(B40,Table4[],8,FALSE),IF($B$2="Transgender",VLOOKUP(B40,Table5[],8,FALSE),IF($B$2="Total Offences",VLOOKUP(B40,Table6[],8,FALSE),""))))))</f>
        <v>1578</v>
      </c>
      <c r="AI40" s="26">
        <f t="shared" si="12"/>
        <v>140.11720831113479</v>
      </c>
      <c r="AJ40" s="12">
        <f t="shared" si="13"/>
        <v>13</v>
      </c>
      <c r="AK40" s="12"/>
    </row>
    <row r="41" spans="1:37">
      <c r="A41" s="12"/>
      <c r="B41" s="12" t="s">
        <v>43</v>
      </c>
      <c r="C41" s="24">
        <v>730100</v>
      </c>
      <c r="D41" s="13" t="str">
        <f>IF($B$2="Race",VLOOKUP(B41,Table1[],2,FALSE),IF($B$2="Religion",VLOOKUP(B41,Table3[],2,FALSE),IF($B$2="Sexual Orientation",VLOOKUP(B41,Table2[],2,FALSE),IF($B$2="Disability",VLOOKUP(B41,Table4[],2,FALSE),IF($B$2="Transgender",VLOOKUP(B41,Table5[],2,FALSE),IF($B$2="Total Offences",VLOOKUP(B41,Table6[],2,FALSE),""))))))</f>
        <v>N/A</v>
      </c>
      <c r="E41" s="56" t="str">
        <f t="shared" si="0"/>
        <v>N/A</v>
      </c>
      <c r="F41" s="44" t="str">
        <f t="shared" si="1"/>
        <v>N/A</v>
      </c>
      <c r="G41" s="12"/>
      <c r="H41" s="24">
        <v>732800</v>
      </c>
      <c r="I41" s="24">
        <f>IF($B$2="Race",VLOOKUP(B41,Table1[],3,FALSE),IF($B$2="Religion",VLOOKUP(B41,Table3[],3,FALSE),IF($B$2="Sexual Orientation",VLOOKUP(B41,Table2[],3,FALSE),IF($B$2="Disability",VLOOKUP(B41,Table4[],3,FALSE),IF($B$2="Transgender",VLOOKUP(B41,Table5[],3,FALSE),IF($B$2="Total Offences",VLOOKUP(B41,Table6[],3,FALSE),""))))))</f>
        <v>604</v>
      </c>
      <c r="J41" s="26">
        <f t="shared" si="2"/>
        <v>82.423580786026193</v>
      </c>
      <c r="K41" s="12">
        <f t="shared" si="3"/>
        <v>7</v>
      </c>
      <c r="L41" s="12"/>
      <c r="M41" s="24">
        <v>735800</v>
      </c>
      <c r="N41" s="24">
        <f>IF($B$2="Race",VLOOKUP(B41,Table1[],4,FALSE),IF($B$2="Religion",VLOOKUP(B41,Table3[],4,FALSE),IF($B$2="Sexual Orientation",VLOOKUP(B41,Table2[],4,FALSE),IF($B$2="Disability",VLOOKUP(B41,Table4[],4,FALSE),IF($B$2="Transgender",VLOOKUP(B41,Table5[],4,FALSE),IF($B$2="Total Offences",VLOOKUP(B41,Table6[],4,FALSE),""))))))</f>
        <v>571</v>
      </c>
      <c r="O41" s="26">
        <f t="shared" si="4"/>
        <v>77.602609404729549</v>
      </c>
      <c r="P41" s="12">
        <f t="shared" si="5"/>
        <v>9</v>
      </c>
      <c r="Q41" s="12"/>
      <c r="R41" s="24">
        <v>742500</v>
      </c>
      <c r="S41" s="24">
        <f>IF($B$2="Race",VLOOKUP(B41,Table1[],5,FALSE),IF($B$2="Religion",VLOOKUP(B41,Table3[],5,FALSE),IF($B$2="Sexual Orientation",VLOOKUP(B41,Table2[],5,FALSE),IF($B$2="Disability",VLOOKUP(B41,Table4[],5,FALSE),IF($B$2="Transgender",VLOOKUP(B41,Table5[],5,FALSE),IF($B$2="Total Offences",VLOOKUP(B41,Table6[],5,FALSE),""))))))</f>
        <v>440</v>
      </c>
      <c r="T41" s="26">
        <f t="shared" si="6"/>
        <v>59.25925925925926</v>
      </c>
      <c r="U41" s="12">
        <f t="shared" si="7"/>
        <v>23</v>
      </c>
      <c r="V41" s="12"/>
      <c r="W41" s="24">
        <v>747700</v>
      </c>
      <c r="X41" s="24">
        <f>IF($B$2="Race",VLOOKUP(B41,Table1[],6,FALSE),IF($B$2="Religion",VLOOKUP(B41,Table3[],6,FALSE),IF($B$2="Sexual Orientation",VLOOKUP(B41,Table2[],6,FALSE),IF($B$2="Disability",VLOOKUP(B41,Table4[],6,FALSE),IF($B$2="Transgender",VLOOKUP(B41,Table5[],6,FALSE),IF($B$2="Total Offences",VLOOKUP(B41,Table6[],6,FALSE),""))))))</f>
        <v>463</v>
      </c>
      <c r="Y41" s="26">
        <f t="shared" si="8"/>
        <v>61.923231242476923</v>
      </c>
      <c r="Z41" s="12">
        <f t="shared" si="9"/>
        <v>29</v>
      </c>
      <c r="AA41" s="12"/>
      <c r="AB41" s="24">
        <v>751200</v>
      </c>
      <c r="AC41" s="24">
        <f>IF($B$2="Race",VLOOKUP(B41,Table1[],7,FALSE),IF($B$2="Religion",VLOOKUP(B41,Table3[],7,FALSE),IF($B$2="Sexual Orientation",VLOOKUP(B41,Table2[],7,FALSE),IF($B$2="Disability",VLOOKUP(B41,Table4[],7,FALSE),IF($B$2="Transgender",VLOOKUP(B41,Table5[],7,FALSE),IF($B$2="Total Offences",VLOOKUP(B41,Table6[],7,FALSE),""))))))</f>
        <v>796</v>
      </c>
      <c r="AD41" s="26">
        <f t="shared" si="10"/>
        <v>105.96379126730565</v>
      </c>
      <c r="AE41" s="12">
        <f t="shared" si="11"/>
        <v>23</v>
      </c>
      <c r="AF41" s="12"/>
      <c r="AG41" s="24">
        <v>757000</v>
      </c>
      <c r="AH41" s="24">
        <f>IF($B$2="Race",VLOOKUP(B41,Table1[],8,FALSE),IF($B$2="Religion",VLOOKUP(B41,Table3[],8,FALSE),IF($B$2="Sexual Orientation",VLOOKUP(B41,Table2[],8,FALSE),IF($B$2="Disability",VLOOKUP(B41,Table4[],8,FALSE),IF($B$2="Transgender",VLOOKUP(B41,Table5[],8,FALSE),IF($B$2="Total Offences",VLOOKUP(B41,Table6[],8,FALSE),""))))))</f>
        <v>1118</v>
      </c>
      <c r="AI41" s="26">
        <f t="shared" si="12"/>
        <v>147.68824306472919</v>
      </c>
      <c r="AJ41" s="12">
        <f t="shared" si="13"/>
        <v>11</v>
      </c>
      <c r="AK41" s="12"/>
    </row>
    <row r="42" spans="1:37">
      <c r="A42" s="12"/>
      <c r="B42" s="12" t="s">
        <v>44</v>
      </c>
      <c r="C42" s="24">
        <v>1135500</v>
      </c>
      <c r="D42" s="13" t="str">
        <f>IF($B$2="Race",VLOOKUP(B42,Table1[],2,FALSE),IF($B$2="Religion",VLOOKUP(B42,Table3[],2,FALSE),IF($B$2="Sexual Orientation",VLOOKUP(B42,Table2[],2,FALSE),IF($B$2="Disability",VLOOKUP(B42,Table4[],2,FALSE),IF($B$2="Transgender",VLOOKUP(B42,Table5[],2,FALSE),IF($B$2="Total Offences",VLOOKUP(B42,Table6[],2,FALSE),""))))))</f>
        <v>N/A</v>
      </c>
      <c r="E42" s="56" t="str">
        <f t="shared" si="0"/>
        <v>N/A</v>
      </c>
      <c r="F42" s="44" t="str">
        <f t="shared" si="1"/>
        <v>N/A</v>
      </c>
      <c r="G42" s="12"/>
      <c r="H42" s="24">
        <v>1144000</v>
      </c>
      <c r="I42" s="24">
        <f>IF($B$2="Race",VLOOKUP(B42,Table1[],3,FALSE),IF($B$2="Religion",VLOOKUP(B42,Table3[],3,FALSE),IF($B$2="Sexual Orientation",VLOOKUP(B42,Table2[],3,FALSE),IF($B$2="Disability",VLOOKUP(B42,Table4[],3,FALSE),IF($B$2="Transgender",VLOOKUP(B42,Table5[],3,FALSE),IF($B$2="Total Offences",VLOOKUP(B42,Table6[],3,FALSE),""))))))</f>
        <v>566</v>
      </c>
      <c r="J42" s="26">
        <f t="shared" si="2"/>
        <v>49.475524475524473</v>
      </c>
      <c r="K42" s="12">
        <f t="shared" si="3"/>
        <v>24</v>
      </c>
      <c r="L42" s="12"/>
      <c r="M42" s="24">
        <v>1154100</v>
      </c>
      <c r="N42" s="24">
        <f>IF($B$2="Race",VLOOKUP(B42,Table1[],4,FALSE),IF($B$2="Religion",VLOOKUP(B42,Table3[],4,FALSE),IF($B$2="Sexual Orientation",VLOOKUP(B42,Table2[],4,FALSE),IF($B$2="Disability",VLOOKUP(B42,Table4[],4,FALSE),IF($B$2="Transgender",VLOOKUP(B42,Table5[],4,FALSE),IF($B$2="Total Offences",VLOOKUP(B42,Table6[],4,FALSE),""))))))</f>
        <v>449</v>
      </c>
      <c r="O42" s="26">
        <f t="shared" si="4"/>
        <v>38.904774282991077</v>
      </c>
      <c r="P42" s="12">
        <f t="shared" si="5"/>
        <v>34</v>
      </c>
      <c r="Q42" s="12"/>
      <c r="R42" s="24">
        <v>1164100</v>
      </c>
      <c r="S42" s="24">
        <f>IF($B$2="Race",VLOOKUP(B42,Table1[],5,FALSE),IF($B$2="Religion",VLOOKUP(B42,Table3[],5,FALSE),IF($B$2="Sexual Orientation",VLOOKUP(B42,Table2[],5,FALSE),IF($B$2="Disability",VLOOKUP(B42,Table4[],5,FALSE),IF($B$2="Transgender",VLOOKUP(B42,Table5[],5,FALSE),IF($B$2="Total Offences",VLOOKUP(B42,Table6[],5,FALSE),""))))))</f>
        <v>684</v>
      </c>
      <c r="T42" s="26">
        <f t="shared" si="6"/>
        <v>58.757838673653467</v>
      </c>
      <c r="U42" s="12">
        <f t="shared" si="7"/>
        <v>24</v>
      </c>
      <c r="V42" s="12"/>
      <c r="W42" s="24">
        <v>1172400</v>
      </c>
      <c r="X42" s="24">
        <f>IF($B$2="Race",VLOOKUP(B42,Table1[],6,FALSE),IF($B$2="Religion",VLOOKUP(B42,Table3[],6,FALSE),IF($B$2="Sexual Orientation",VLOOKUP(B42,Table2[],6,FALSE),IF($B$2="Disability",VLOOKUP(B42,Table4[],6,FALSE),IF($B$2="Transgender",VLOOKUP(B42,Table5[],6,FALSE),IF($B$2="Total Offences",VLOOKUP(B42,Table6[],6,FALSE),""))))))</f>
        <v>979</v>
      </c>
      <c r="Y42" s="26">
        <f t="shared" si="8"/>
        <v>83.503923575571477</v>
      </c>
      <c r="Z42" s="12">
        <f t="shared" si="9"/>
        <v>14</v>
      </c>
      <c r="AA42" s="12"/>
      <c r="AB42" s="24">
        <v>1181000</v>
      </c>
      <c r="AC42" s="24">
        <f>IF($B$2="Race",VLOOKUP(B42,Table1[],7,FALSE),IF($B$2="Religion",VLOOKUP(B42,Table3[],7,FALSE),IF($B$2="Sexual Orientation",VLOOKUP(B42,Table2[],7,FALSE),IF($B$2="Disability",VLOOKUP(B42,Table4[],7,FALSE),IF($B$2="Transgender",VLOOKUP(B42,Table5[],7,FALSE),IF($B$2="Total Offences",VLOOKUP(B42,Table6[],7,FALSE),""))))))</f>
        <v>1393</v>
      </c>
      <c r="AD42" s="26">
        <f t="shared" si="10"/>
        <v>117.95088907705335</v>
      </c>
      <c r="AE42" s="12">
        <f t="shared" si="11"/>
        <v>13</v>
      </c>
      <c r="AF42" s="12"/>
      <c r="AG42" s="24">
        <v>1185300</v>
      </c>
      <c r="AH42" s="24">
        <f>IF($B$2="Race",VLOOKUP(B42,Table1[],8,FALSE),IF($B$2="Religion",VLOOKUP(B42,Table3[],8,FALSE),IF($B$2="Sexual Orientation",VLOOKUP(B42,Table2[],8,FALSE),IF($B$2="Disability",VLOOKUP(B42,Table4[],8,FALSE),IF($B$2="Transgender",VLOOKUP(B42,Table5[],8,FALSE),IF($B$2="Total Offences",VLOOKUP(B42,Table6[],8,FALSE),""))))))</f>
        <v>1631</v>
      </c>
      <c r="AI42" s="26">
        <f t="shared" si="12"/>
        <v>137.6022947776934</v>
      </c>
      <c r="AJ42" s="12">
        <f t="shared" si="13"/>
        <v>15</v>
      </c>
      <c r="AK42" s="12"/>
    </row>
    <row r="43" spans="1:37">
      <c r="A43" s="12"/>
      <c r="B43" s="12" t="s">
        <v>45</v>
      </c>
      <c r="C43" s="24">
        <v>1609100</v>
      </c>
      <c r="D43" s="13" t="str">
        <f>IF($B$2="Race",VLOOKUP(B43,Table1[],2,FALSE),IF($B$2="Religion",VLOOKUP(B43,Table3[],2,FALSE),IF($B$2="Sexual Orientation",VLOOKUP(B43,Table2[],2,FALSE),IF($B$2="Disability",VLOOKUP(B43,Table4[],2,FALSE),IF($B$2="Transgender",VLOOKUP(B43,Table5[],2,FALSE),IF($B$2="Total Offences",VLOOKUP(B43,Table6[],2,FALSE),""))))))</f>
        <v>N/A</v>
      </c>
      <c r="E43" s="56" t="str">
        <f t="shared" si="0"/>
        <v>N/A</v>
      </c>
      <c r="F43" s="44" t="str">
        <f t="shared" si="1"/>
        <v>N/A</v>
      </c>
      <c r="G43" s="12"/>
      <c r="H43" s="24">
        <v>1622800</v>
      </c>
      <c r="I43" s="24">
        <f>IF($B$2="Race",VLOOKUP(B43,Table1[],3,FALSE),IF($B$2="Religion",VLOOKUP(B43,Table3[],3,FALSE),IF($B$2="Sexual Orientation",VLOOKUP(B43,Table2[],3,FALSE),IF($B$2="Disability",VLOOKUP(B43,Table4[],3,FALSE),IF($B$2="Transgender",VLOOKUP(B43,Table5[],3,FALSE),IF($B$2="Total Offences",VLOOKUP(B43,Table6[],3,FALSE),""))))))</f>
        <v>766</v>
      </c>
      <c r="J43" s="26">
        <f t="shared" si="2"/>
        <v>47.202366280502829</v>
      </c>
      <c r="K43" s="12">
        <f t="shared" si="3"/>
        <v>30</v>
      </c>
      <c r="L43" s="12"/>
      <c r="M43" s="24">
        <v>1635800</v>
      </c>
      <c r="N43" s="24">
        <f>IF($B$2="Race",VLOOKUP(B43,Table1[],4,FALSE),IF($B$2="Religion",VLOOKUP(B43,Table3[],4,FALSE),IF($B$2="Sexual Orientation",VLOOKUP(B43,Table2[],4,FALSE),IF($B$2="Disability",VLOOKUP(B43,Table4[],4,FALSE),IF($B$2="Transgender",VLOOKUP(B43,Table5[],4,FALSE),IF($B$2="Total Offences",VLOOKUP(B43,Table6[],4,FALSE),""))))))</f>
        <v>1031</v>
      </c>
      <c r="O43" s="26">
        <f t="shared" si="4"/>
        <v>63.027264946815016</v>
      </c>
      <c r="P43" s="12">
        <f t="shared" si="5"/>
        <v>15</v>
      </c>
      <c r="Q43" s="12"/>
      <c r="R43" s="24">
        <v>1651700</v>
      </c>
      <c r="S43" s="24">
        <f>IF($B$2="Race",VLOOKUP(B43,Table1[],5,FALSE),IF($B$2="Religion",VLOOKUP(B43,Table3[],5,FALSE),IF($B$2="Sexual Orientation",VLOOKUP(B43,Table2[],5,FALSE),IF($B$2="Disability",VLOOKUP(B43,Table4[],5,FALSE),IF($B$2="Transgender",VLOOKUP(B43,Table5[],5,FALSE),IF($B$2="Total Offences",VLOOKUP(B43,Table6[],5,FALSE),""))))))</f>
        <v>1365</v>
      </c>
      <c r="T43" s="26">
        <f t="shared" si="6"/>
        <v>82.642126294121212</v>
      </c>
      <c r="U43" s="12">
        <f t="shared" si="7"/>
        <v>10</v>
      </c>
      <c r="V43" s="12"/>
      <c r="W43" s="24">
        <v>1667600</v>
      </c>
      <c r="X43" s="24">
        <f>IF($B$2="Race",VLOOKUP(B43,Table1[],6,FALSE),IF($B$2="Religion",VLOOKUP(B43,Table3[],6,FALSE),IF($B$2="Sexual Orientation",VLOOKUP(B43,Table2[],6,FALSE),IF($B$2="Disability",VLOOKUP(B43,Table4[],6,FALSE),IF($B$2="Transgender",VLOOKUP(B43,Table5[],6,FALSE),IF($B$2="Total Offences",VLOOKUP(B43,Table6[],6,FALSE),""))))))</f>
        <v>1740</v>
      </c>
      <c r="Y43" s="26">
        <f t="shared" si="8"/>
        <v>104.34156872151596</v>
      </c>
      <c r="Z43" s="12">
        <f t="shared" si="9"/>
        <v>8</v>
      </c>
      <c r="AA43" s="12"/>
      <c r="AB43" s="24">
        <v>1683600</v>
      </c>
      <c r="AC43" s="24">
        <f>IF($B$2="Race",VLOOKUP(B43,Table1[],7,FALSE),IF($B$2="Religion",VLOOKUP(B43,Table3[],7,FALSE),IF($B$2="Sexual Orientation",VLOOKUP(B43,Table2[],7,FALSE),IF($B$2="Disability",VLOOKUP(B43,Table4[],7,FALSE),IF($B$2="Transgender",VLOOKUP(B43,Table5[],7,FALSE),IF($B$2="Total Offences",VLOOKUP(B43,Table6[],7,FALSE),""))))))</f>
        <v>2006</v>
      </c>
      <c r="AD43" s="26">
        <f t="shared" si="10"/>
        <v>119.14944167260632</v>
      </c>
      <c r="AE43" s="12">
        <f t="shared" si="11"/>
        <v>12</v>
      </c>
      <c r="AF43" s="12"/>
      <c r="AG43" s="24">
        <v>1692800</v>
      </c>
      <c r="AH43" s="24">
        <f>IF($B$2="Race",VLOOKUP(B43,Table1[],8,FALSE),IF($B$2="Religion",VLOOKUP(B43,Table3[],8,FALSE),IF($B$2="Sexual Orientation",VLOOKUP(B43,Table2[],8,FALSE),IF($B$2="Disability",VLOOKUP(B43,Table4[],8,FALSE),IF($B$2="Transgender",VLOOKUP(B43,Table5[],8,FALSE),IF($B$2="Total Offences",VLOOKUP(B43,Table6[],8,FALSE),""))))))</f>
        <v>2187</v>
      </c>
      <c r="AI43" s="26">
        <f t="shared" si="12"/>
        <v>129.19423440453687</v>
      </c>
      <c r="AJ43" s="12">
        <f t="shared" si="13"/>
        <v>23</v>
      </c>
      <c r="AK43" s="12"/>
    </row>
    <row r="44" spans="1:37">
      <c r="A44" s="12"/>
      <c r="B44" s="12" t="s">
        <v>46</v>
      </c>
      <c r="C44" s="24">
        <v>2275200</v>
      </c>
      <c r="D44" s="13" t="str">
        <f>IF($B$2="Race",VLOOKUP(B44,Table1[],2,FALSE),IF($B$2="Religion",VLOOKUP(B44,Table3[],2,FALSE),IF($B$2="Sexual Orientation",VLOOKUP(B44,Table2[],2,FALSE),IF($B$2="Disability",VLOOKUP(B44,Table4[],2,FALSE),IF($B$2="Transgender",VLOOKUP(B44,Table5[],2,FALSE),IF($B$2="Total Offences",VLOOKUP(B44,Table6[],2,FALSE),""))))))</f>
        <v>N/A</v>
      </c>
      <c r="E44" s="56" t="str">
        <f t="shared" si="0"/>
        <v>N/A</v>
      </c>
      <c r="F44" s="44" t="str">
        <f t="shared" si="1"/>
        <v>N/A</v>
      </c>
      <c r="G44" s="12"/>
      <c r="H44" s="24">
        <v>2294600</v>
      </c>
      <c r="I44" s="24">
        <f>IF($B$2="Race",VLOOKUP(B44,Table1[],3,FALSE),IF($B$2="Religion",VLOOKUP(B44,Table3[],3,FALSE),IF($B$2="Sexual Orientation",VLOOKUP(B44,Table2[],3,FALSE),IF($B$2="Disability",VLOOKUP(B44,Table4[],3,FALSE),IF($B$2="Transgender",VLOOKUP(B44,Table5[],3,FALSE),IF($B$2="Total Offences",VLOOKUP(B44,Table6[],3,FALSE),""))))))</f>
        <v>1323</v>
      </c>
      <c r="J44" s="26">
        <f t="shared" si="2"/>
        <v>57.657107992678462</v>
      </c>
      <c r="K44" s="12">
        <f t="shared" si="3"/>
        <v>17</v>
      </c>
      <c r="L44" s="12"/>
      <c r="M44" s="24">
        <v>2314100</v>
      </c>
      <c r="N44" s="24">
        <f>IF($B$2="Race",VLOOKUP(B44,Table1[],4,FALSE),IF($B$2="Religion",VLOOKUP(B44,Table3[],4,FALSE),IF($B$2="Sexual Orientation",VLOOKUP(B44,Table2[],4,FALSE),IF($B$2="Disability",VLOOKUP(B44,Table4[],4,FALSE),IF($B$2="Transgender",VLOOKUP(B44,Table5[],4,FALSE),IF($B$2="Total Offences",VLOOKUP(B44,Table6[],4,FALSE),""))))))</f>
        <v>1309</v>
      </c>
      <c r="O44" s="26">
        <f t="shared" si="4"/>
        <v>56.566267663454468</v>
      </c>
      <c r="P44" s="12">
        <f t="shared" si="5"/>
        <v>20</v>
      </c>
      <c r="Q44" s="12"/>
      <c r="R44" s="24">
        <v>2336600</v>
      </c>
      <c r="S44" s="24">
        <f>IF($B$2="Race",VLOOKUP(B44,Table1[],5,FALSE),IF($B$2="Religion",VLOOKUP(B44,Table3[],5,FALSE),IF($B$2="Sexual Orientation",VLOOKUP(B44,Table2[],5,FALSE),IF($B$2="Disability",VLOOKUP(B44,Table4[],5,FALSE),IF($B$2="Transgender",VLOOKUP(B44,Table5[],5,FALSE),IF($B$2="Total Offences",VLOOKUP(B44,Table6[],5,FALSE),""))))))</f>
        <v>1236</v>
      </c>
      <c r="T44" s="26">
        <f t="shared" si="6"/>
        <v>52.897372250278188</v>
      </c>
      <c r="U44" s="12">
        <f t="shared" si="7"/>
        <v>30</v>
      </c>
      <c r="V44" s="12"/>
      <c r="W44" s="24">
        <v>2357800</v>
      </c>
      <c r="X44" s="24">
        <f>IF($B$2="Race",VLOOKUP(B44,Table1[],6,FALSE),IF($B$2="Religion",VLOOKUP(B44,Table3[],6,FALSE),IF($B$2="Sexual Orientation",VLOOKUP(B44,Table2[],6,FALSE),IF($B$2="Disability",VLOOKUP(B44,Table4[],6,FALSE),IF($B$2="Transgender",VLOOKUP(B44,Table5[],6,FALSE),IF($B$2="Total Offences",VLOOKUP(B44,Table6[],6,FALSE),""))))))</f>
        <v>1616</v>
      </c>
      <c r="Y44" s="26">
        <f t="shared" si="8"/>
        <v>68.538468063448974</v>
      </c>
      <c r="Z44" s="12">
        <f t="shared" si="9"/>
        <v>23</v>
      </c>
      <c r="AA44" s="12"/>
      <c r="AB44" s="24">
        <v>2379300</v>
      </c>
      <c r="AC44" s="24">
        <f>IF($B$2="Race",VLOOKUP(B44,Table1[],7,FALSE),IF($B$2="Religion",VLOOKUP(B44,Table3[],7,FALSE),IF($B$2="Sexual Orientation",VLOOKUP(B44,Table2[],7,FALSE),IF($B$2="Disability",VLOOKUP(B44,Table4[],7,FALSE),IF($B$2="Transgender",VLOOKUP(B44,Table5[],7,FALSE),IF($B$2="Total Offences",VLOOKUP(B44,Table6[],7,FALSE),""))))))</f>
        <v>1775</v>
      </c>
      <c r="AD44" s="26">
        <f t="shared" si="10"/>
        <v>74.601773630899842</v>
      </c>
      <c r="AE44" s="12">
        <f t="shared" si="11"/>
        <v>31</v>
      </c>
      <c r="AF44" s="12"/>
      <c r="AG44" s="24">
        <v>2391700</v>
      </c>
      <c r="AH44" s="24">
        <f>IF($B$2="Race",VLOOKUP(B44,Table1[],8,FALSE),IF($B$2="Religion",VLOOKUP(B44,Table3[],8,FALSE),IF($B$2="Sexual Orientation",VLOOKUP(B44,Table2[],8,FALSE),IF($B$2="Disability",VLOOKUP(B44,Table4[],8,FALSE),IF($B$2="Transgender",VLOOKUP(B44,Table5[],8,FALSE),IF($B$2="Total Offences",VLOOKUP(B44,Table6[],8,FALSE),""))))))</f>
        <v>2396</v>
      </c>
      <c r="AI44" s="26">
        <f t="shared" si="12"/>
        <v>100.1797884350044</v>
      </c>
      <c r="AJ44" s="12">
        <f t="shared" si="13"/>
        <v>32</v>
      </c>
      <c r="AK44" s="12"/>
    </row>
    <row r="45" spans="1:37">
      <c r="A45" s="12"/>
      <c r="B45" s="12" t="s">
        <v>47</v>
      </c>
      <c r="C45" s="24">
        <v>546500</v>
      </c>
      <c r="D45" s="13" t="str">
        <f>IF($B$2="Race",VLOOKUP(B45,Table1[],2,FALSE),IF($B$2="Religion",VLOOKUP(B45,Table3[],2,FALSE),IF($B$2="Sexual Orientation",VLOOKUP(B45,Table2[],2,FALSE),IF($B$2="Disability",VLOOKUP(B45,Table4[],2,FALSE),IF($B$2="Transgender",VLOOKUP(B45,Table5[],2,FALSE),IF($B$2="Total Offences",VLOOKUP(B45,Table6[],2,FALSE),""))))))</f>
        <v>N/A</v>
      </c>
      <c r="E45" s="56" t="str">
        <f t="shared" si="0"/>
        <v>N/A</v>
      </c>
      <c r="F45" s="44" t="str">
        <f t="shared" si="1"/>
        <v>N/A</v>
      </c>
      <c r="G45" s="12"/>
      <c r="H45" s="24">
        <v>548300</v>
      </c>
      <c r="I45" s="24">
        <f>IF($B$2="Race",VLOOKUP(B45,Table1[],3,FALSE),IF($B$2="Religion",VLOOKUP(B45,Table3[],3,FALSE),IF($B$2="Sexual Orientation",VLOOKUP(B45,Table2[],3,FALSE),IF($B$2="Disability",VLOOKUP(B45,Table4[],3,FALSE),IF($B$2="Transgender",VLOOKUP(B45,Table5[],3,FALSE),IF($B$2="Total Offences",VLOOKUP(B45,Table6[],3,FALSE),""))))))</f>
        <v>268</v>
      </c>
      <c r="J45" s="26">
        <f t="shared" si="2"/>
        <v>48.878351267554258</v>
      </c>
      <c r="K45" s="12">
        <f t="shared" si="3"/>
        <v>27</v>
      </c>
      <c r="L45" s="12"/>
      <c r="M45" s="24">
        <v>549500</v>
      </c>
      <c r="N45" s="24">
        <f>IF($B$2="Race",VLOOKUP(B45,Table1[],4,FALSE),IF($B$2="Religion",VLOOKUP(B45,Table3[],4,FALSE),IF($B$2="Sexual Orientation",VLOOKUP(B45,Table2[],4,FALSE),IF($B$2="Disability",VLOOKUP(B45,Table4[],4,FALSE),IF($B$2="Transgender",VLOOKUP(B45,Table5[],4,FALSE),IF($B$2="Total Offences",VLOOKUP(B45,Table6[],4,FALSE),""))))))</f>
        <v>194</v>
      </c>
      <c r="O45" s="26">
        <f t="shared" si="4"/>
        <v>35.304822565969069</v>
      </c>
      <c r="P45" s="12">
        <f t="shared" si="5"/>
        <v>37</v>
      </c>
      <c r="Q45" s="12"/>
      <c r="R45" s="24">
        <v>552500</v>
      </c>
      <c r="S45" s="24">
        <f>IF($B$2="Race",VLOOKUP(B45,Table1[],5,FALSE),IF($B$2="Religion",VLOOKUP(B45,Table3[],5,FALSE),IF($B$2="Sexual Orientation",VLOOKUP(B45,Table2[],5,FALSE),IF($B$2="Disability",VLOOKUP(B45,Table4[],5,FALSE),IF($B$2="Transgender",VLOOKUP(B45,Table5[],5,FALSE),IF($B$2="Total Offences",VLOOKUP(B45,Table6[],5,FALSE),""))))))</f>
        <v>173</v>
      </c>
      <c r="T45" s="26">
        <f t="shared" si="6"/>
        <v>31.312217194570138</v>
      </c>
      <c r="U45" s="12">
        <f t="shared" si="7"/>
        <v>39</v>
      </c>
      <c r="V45" s="12"/>
      <c r="W45" s="24">
        <v>555200</v>
      </c>
      <c r="X45" s="24">
        <f>IF($B$2="Race",VLOOKUP(B45,Table1[],6,FALSE),IF($B$2="Religion",VLOOKUP(B45,Table3[],6,FALSE),IF($B$2="Sexual Orientation",VLOOKUP(B45,Table2[],6,FALSE),IF($B$2="Disability",VLOOKUP(B45,Table4[],6,FALSE),IF($B$2="Transgender",VLOOKUP(B45,Table5[],6,FALSE),IF($B$2="Total Offences",VLOOKUP(B45,Table6[],6,FALSE),""))))))</f>
        <v>339</v>
      </c>
      <c r="Y45" s="26">
        <f t="shared" si="8"/>
        <v>61.059077809798268</v>
      </c>
      <c r="Z45" s="12">
        <f t="shared" si="9"/>
        <v>30</v>
      </c>
      <c r="AA45" s="12"/>
      <c r="AB45" s="24">
        <v>559000</v>
      </c>
      <c r="AC45" s="24">
        <f>IF($B$2="Race",VLOOKUP(B45,Table1[],7,FALSE),IF($B$2="Religion",VLOOKUP(B45,Table3[],7,FALSE),IF($B$2="Sexual Orientation",VLOOKUP(B45,Table2[],7,FALSE),IF($B$2="Disability",VLOOKUP(B45,Table4[],7,FALSE),IF($B$2="Transgender",VLOOKUP(B45,Table5[],7,FALSE),IF($B$2="Total Offences",VLOOKUP(B45,Table6[],7,FALSE),""))))))</f>
        <v>539</v>
      </c>
      <c r="AD45" s="26">
        <f t="shared" si="10"/>
        <v>96.422182468694089</v>
      </c>
      <c r="AE45" s="12">
        <f t="shared" si="11"/>
        <v>24</v>
      </c>
      <c r="AF45" s="12"/>
      <c r="AG45" s="24">
        <v>564600</v>
      </c>
      <c r="AH45" s="24">
        <f>IF($B$2="Race",VLOOKUP(B45,Table1[],8,FALSE),IF($B$2="Religion",VLOOKUP(B45,Table3[],8,FALSE),IF($B$2="Sexual Orientation",VLOOKUP(B45,Table2[],8,FALSE),IF($B$2="Disability",VLOOKUP(B45,Table4[],8,FALSE),IF($B$2="Transgender",VLOOKUP(B45,Table5[],8,FALSE),IF($B$2="Total Offences",VLOOKUP(B45,Table6[],8,FALSE),""))))))</f>
        <v>676</v>
      </c>
      <c r="AI45" s="26">
        <f t="shared" si="12"/>
        <v>119.73078285511868</v>
      </c>
      <c r="AJ45" s="12">
        <f t="shared" si="13"/>
        <v>26</v>
      </c>
      <c r="AK45" s="12"/>
    </row>
    <row r="46" spans="1:37">
      <c r="A46" s="12"/>
      <c r="B46" s="12" t="s">
        <v>48</v>
      </c>
      <c r="C46" s="24">
        <v>1224000</v>
      </c>
      <c r="D46" s="13" t="str">
        <f>IF($B$2="Race",VLOOKUP(B46,Table1[],2,FALSE),IF($B$2="Religion",VLOOKUP(B46,Table3[],2,FALSE),IF($B$2="Sexual Orientation",VLOOKUP(B46,Table2[],2,FALSE),IF($B$2="Disability",VLOOKUP(B46,Table4[],2,FALSE),IF($B$2="Transgender",VLOOKUP(B46,Table5[],2,FALSE),IF($B$2="Total Offences",VLOOKUP(B46,Table6[],2,FALSE),""))))))</f>
        <v>N/A</v>
      </c>
      <c r="E46" s="56" t="str">
        <f t="shared" si="0"/>
        <v>N/A</v>
      </c>
      <c r="F46" s="44" t="str">
        <f t="shared" si="1"/>
        <v>N/A</v>
      </c>
      <c r="G46" s="12"/>
      <c r="H46" s="24">
        <v>1230700</v>
      </c>
      <c r="I46" s="24">
        <f>IF($B$2="Race",VLOOKUP(B46,Table1[],3,FALSE),IF($B$2="Religion",VLOOKUP(B46,Table3[],3,FALSE),IF($B$2="Sexual Orientation",VLOOKUP(B46,Table2[],3,FALSE),IF($B$2="Disability",VLOOKUP(B46,Table4[],3,FALSE),IF($B$2="Transgender",VLOOKUP(B46,Table5[],3,FALSE),IF($B$2="Total Offences",VLOOKUP(B46,Table6[],3,FALSE),""))))))</f>
        <v>608</v>
      </c>
      <c r="J46" s="26">
        <f t="shared" si="2"/>
        <v>49.402778906313479</v>
      </c>
      <c r="K46" s="12">
        <f t="shared" si="3"/>
        <v>25</v>
      </c>
      <c r="L46" s="12"/>
      <c r="M46" s="24">
        <v>1236700</v>
      </c>
      <c r="N46" s="24">
        <f>IF($B$2="Race",VLOOKUP(B46,Table1[],4,FALSE),IF($B$2="Religion",VLOOKUP(B46,Table3[],4,FALSE),IF($B$2="Sexual Orientation",VLOOKUP(B46,Table2[],4,FALSE),IF($B$2="Disability",VLOOKUP(B46,Table4[],4,FALSE),IF($B$2="Transgender",VLOOKUP(B46,Table5[],4,FALSE),IF($B$2="Total Offences",VLOOKUP(B46,Table6[],4,FALSE),""))))))</f>
        <v>544</v>
      </c>
      <c r="O46" s="26">
        <f t="shared" si="4"/>
        <v>43.988032667583084</v>
      </c>
      <c r="P46" s="12">
        <f t="shared" si="5"/>
        <v>30</v>
      </c>
      <c r="Q46" s="12"/>
      <c r="R46" s="24">
        <v>1244300</v>
      </c>
      <c r="S46" s="24">
        <f>IF($B$2="Race",VLOOKUP(B46,Table1[],5,FALSE),IF($B$2="Religion",VLOOKUP(B46,Table3[],5,FALSE),IF($B$2="Sexual Orientation",VLOOKUP(B46,Table2[],5,FALSE),IF($B$2="Disability",VLOOKUP(B46,Table4[],5,FALSE),IF($B$2="Transgender",VLOOKUP(B46,Table5[],5,FALSE),IF($B$2="Total Offences",VLOOKUP(B46,Table6[],5,FALSE),""))))))</f>
        <v>588</v>
      </c>
      <c r="T46" s="26">
        <f t="shared" si="6"/>
        <v>47.255485011653143</v>
      </c>
      <c r="U46" s="12">
        <f t="shared" si="7"/>
        <v>32</v>
      </c>
      <c r="V46" s="12"/>
      <c r="W46" s="24">
        <v>1251500</v>
      </c>
      <c r="X46" s="24">
        <f>IF($B$2="Race",VLOOKUP(B46,Table1[],6,FALSE),IF($B$2="Religion",VLOOKUP(B46,Table3[],6,FALSE),IF($B$2="Sexual Orientation",VLOOKUP(B46,Table2[],6,FALSE),IF($B$2="Disability",VLOOKUP(B46,Table4[],6,FALSE),IF($B$2="Transgender",VLOOKUP(B46,Table5[],6,FALSE),IF($B$2="Total Offences",VLOOKUP(B46,Table6[],6,FALSE),""))))))</f>
        <v>797</v>
      </c>
      <c r="Y46" s="26">
        <f t="shared" si="8"/>
        <v>63.683579704354777</v>
      </c>
      <c r="Z46" s="12">
        <f t="shared" si="9"/>
        <v>28</v>
      </c>
      <c r="AA46" s="12"/>
      <c r="AB46" s="24">
        <v>1261100</v>
      </c>
      <c r="AC46" s="24">
        <f>IF($B$2="Race",VLOOKUP(B46,Table1[],7,FALSE),IF($B$2="Religion",VLOOKUP(B46,Table3[],7,FALSE),IF($B$2="Sexual Orientation",VLOOKUP(B46,Table2[],7,FALSE),IF($B$2="Disability",VLOOKUP(B46,Table4[],7,FALSE),IF($B$2="Transgender",VLOOKUP(B46,Table5[],7,FALSE),IF($B$2="Total Offences",VLOOKUP(B46,Table6[],7,FALSE),""))))))</f>
        <v>1152</v>
      </c>
      <c r="AD46" s="26">
        <f t="shared" si="10"/>
        <v>91.348822456585523</v>
      </c>
      <c r="AE46" s="12">
        <f t="shared" si="11"/>
        <v>27</v>
      </c>
      <c r="AF46" s="12"/>
      <c r="AG46" s="24">
        <v>1272600</v>
      </c>
      <c r="AH46" s="24">
        <f>IF($B$2="Race",VLOOKUP(B46,Table1[],8,FALSE),IF($B$2="Religion",VLOOKUP(B46,Table3[],8,FALSE),IF($B$2="Sexual Orientation",VLOOKUP(B46,Table2[],8,FALSE),IF($B$2="Disability",VLOOKUP(B46,Table4[],8,FALSE),IF($B$2="Transgender",VLOOKUP(B46,Table5[],8,FALSE),IF($B$2="Total Offences",VLOOKUP(B46,Table6[],8,FALSE),""))))))</f>
        <v>1330</v>
      </c>
      <c r="AI46" s="26">
        <f t="shared" si="12"/>
        <v>104.51045104510452</v>
      </c>
      <c r="AJ46" s="12">
        <f t="shared" si="13"/>
        <v>30</v>
      </c>
      <c r="AK46" s="12"/>
    </row>
    <row r="47" spans="1:37">
      <c r="A47" s="12"/>
      <c r="B47" s="12" t="s">
        <v>7</v>
      </c>
      <c r="C47" s="24">
        <v>2739800</v>
      </c>
      <c r="D47" s="13" t="str">
        <f>IF($B$2="Race",VLOOKUP(B47,Table1[],2,FALSE),IF($B$2="Religion",VLOOKUP(B47,Table3[],2,FALSE),IF($B$2="Sexual Orientation",VLOOKUP(B47,Table2[],2,FALSE),IF($B$2="Disability",VLOOKUP(B47,Table4[],2,FALSE),IF($B$2="Transgender",VLOOKUP(B47,Table5[],2,FALSE),IF($B$2="Total Offences",VLOOKUP(B47,Table6[],2,FALSE),""))))))</f>
        <v>N/A</v>
      </c>
      <c r="E47" s="56" t="str">
        <f t="shared" si="0"/>
        <v>N/A</v>
      </c>
      <c r="F47" s="44" t="str">
        <f t="shared" si="1"/>
        <v>N/A</v>
      </c>
      <c r="G47" s="12"/>
      <c r="H47" s="24">
        <v>2761900</v>
      </c>
      <c r="I47" s="24">
        <f>IF($B$2="Race",VLOOKUP(B47,Table1[],3,FALSE),IF($B$2="Religion",VLOOKUP(B47,Table3[],3,FALSE),IF($B$2="Sexual Orientation",VLOOKUP(B47,Table2[],3,FALSE),IF($B$2="Disability",VLOOKUP(B47,Table4[],3,FALSE),IF($B$2="Transgender",VLOOKUP(B47,Table5[],3,FALSE),IF($B$2="Total Offences",VLOOKUP(B47,Table6[],3,FALSE),""))))))</f>
        <v>2664</v>
      </c>
      <c r="J47" s="26">
        <f t="shared" si="2"/>
        <v>96.455338716101238</v>
      </c>
      <c r="K47" s="12">
        <f t="shared" si="3"/>
        <v>3</v>
      </c>
      <c r="L47" s="12"/>
      <c r="M47" s="24">
        <v>2781800</v>
      </c>
      <c r="N47" s="24">
        <f>IF($B$2="Race",VLOOKUP(B47,Table1[],4,FALSE),IF($B$2="Religion",VLOOKUP(B47,Table3[],4,FALSE),IF($B$2="Sexual Orientation",VLOOKUP(B47,Table2[],4,FALSE),IF($B$2="Disability",VLOOKUP(B47,Table4[],4,FALSE),IF($B$2="Transgender",VLOOKUP(B47,Table5[],4,FALSE),IF($B$2="Total Offences",VLOOKUP(B47,Table6[],4,FALSE),""))))))</f>
        <v>2969</v>
      </c>
      <c r="O47" s="26">
        <f t="shared" si="4"/>
        <v>106.72945574807679</v>
      </c>
      <c r="P47" s="12">
        <f t="shared" si="5"/>
        <v>4</v>
      </c>
      <c r="Q47" s="12"/>
      <c r="R47" s="24">
        <v>2805900</v>
      </c>
      <c r="S47" s="24">
        <f>IF($B$2="Race",VLOOKUP(B47,Table1[],5,FALSE),IF($B$2="Religion",VLOOKUP(B47,Table3[],5,FALSE),IF($B$2="Sexual Orientation",VLOOKUP(B47,Table2[],5,FALSE),IF($B$2="Disability",VLOOKUP(B47,Table4[],5,FALSE),IF($B$2="Transgender",VLOOKUP(B47,Table5[],5,FALSE),IF($B$2="Total Offences",VLOOKUP(B47,Table6[],5,FALSE),""))))))</f>
        <v>3414</v>
      </c>
      <c r="T47" s="26">
        <f t="shared" si="6"/>
        <v>121.67219074093875</v>
      </c>
      <c r="U47" s="12">
        <f t="shared" si="7"/>
        <v>4</v>
      </c>
      <c r="V47" s="12"/>
      <c r="W47" s="24">
        <v>2834500</v>
      </c>
      <c r="X47" s="24">
        <f>IF($B$2="Race",VLOOKUP(B47,Table1[],6,FALSE),IF($B$2="Religion",VLOOKUP(B47,Table3[],6,FALSE),IF($B$2="Sexual Orientation",VLOOKUP(B47,Table2[],6,FALSE),IF($B$2="Disability",VLOOKUP(B47,Table4[],6,FALSE),IF($B$2="Transgender",VLOOKUP(B47,Table5[],6,FALSE),IF($B$2="Total Offences",VLOOKUP(B47,Table6[],6,FALSE),""))))))</f>
        <v>3780</v>
      </c>
      <c r="Y47" s="26">
        <f t="shared" si="8"/>
        <v>133.35685306050451</v>
      </c>
      <c r="Z47" s="12">
        <f t="shared" si="9"/>
        <v>5</v>
      </c>
      <c r="AA47" s="12"/>
      <c r="AB47" s="24">
        <v>2870600</v>
      </c>
      <c r="AC47" s="24">
        <f>IF($B$2="Race",VLOOKUP(B47,Table1[],7,FALSE),IF($B$2="Religion",VLOOKUP(B47,Table3[],7,FALSE),IF($B$2="Sexual Orientation",VLOOKUP(B47,Table2[],7,FALSE),IF($B$2="Disability",VLOOKUP(B47,Table4[],7,FALSE),IF($B$2="Transgender",VLOOKUP(B47,Table5[],7,FALSE),IF($B$2="Total Offences",VLOOKUP(B47,Table6[],7,FALSE),""))))))</f>
        <v>4244</v>
      </c>
      <c r="AD47" s="26">
        <f t="shared" si="10"/>
        <v>147.84365637845747</v>
      </c>
      <c r="AE47" s="12">
        <f t="shared" si="11"/>
        <v>7</v>
      </c>
      <c r="AF47" s="12"/>
      <c r="AG47" s="24">
        <v>2897300</v>
      </c>
      <c r="AH47" s="24">
        <f>IF($B$2="Race",VLOOKUP(B47,Table1[],8,FALSE),IF($B$2="Religion",VLOOKUP(B47,Table3[],8,FALSE),IF($B$2="Sexual Orientation",VLOOKUP(B47,Table2[],8,FALSE),IF($B$2="Disability",VLOOKUP(B47,Table4[],8,FALSE),IF($B$2="Transgender",VLOOKUP(B47,Table5[],8,FALSE),IF($B$2="Total Offences",VLOOKUP(B47,Table6[],8,FALSE),""))))))</f>
        <v>4678</v>
      </c>
      <c r="AI47" s="26">
        <f t="shared" si="12"/>
        <v>161.4606702792255</v>
      </c>
      <c r="AJ47" s="12">
        <f t="shared" si="13"/>
        <v>8</v>
      </c>
      <c r="AK47" s="12"/>
    </row>
    <row r="48" spans="1:37">
      <c r="A48" s="12"/>
      <c r="B48" s="12" t="s">
        <v>49</v>
      </c>
      <c r="C48" s="24">
        <v>2227400</v>
      </c>
      <c r="D48" s="13" t="str">
        <f>IF($B$2="Race",VLOOKUP(B48,Table1[],2,FALSE),IF($B$2="Religion",VLOOKUP(B48,Table3[],2,FALSE),IF($B$2="Sexual Orientation",VLOOKUP(B48,Table2[],2,FALSE),IF($B$2="Disability",VLOOKUP(B48,Table4[],2,FALSE),IF($B$2="Transgender",VLOOKUP(B48,Table5[],2,FALSE),IF($B$2="Total Offences",VLOOKUP(B48,Table6[],2,FALSE),""))))))</f>
        <v>N/A</v>
      </c>
      <c r="E48" s="56" t="str">
        <f t="shared" si="0"/>
        <v>N/A</v>
      </c>
      <c r="F48" s="44" t="str">
        <f t="shared" si="1"/>
        <v>N/A</v>
      </c>
      <c r="G48" s="12"/>
      <c r="H48" s="24">
        <v>2240400</v>
      </c>
      <c r="I48" s="24">
        <f>IF($B$2="Race",VLOOKUP(B48,Table1[],3,FALSE),IF($B$2="Religion",VLOOKUP(B48,Table3[],3,FALSE),IF($B$2="Sexual Orientation",VLOOKUP(B48,Table2[],3,FALSE),IF($B$2="Disability",VLOOKUP(B48,Table4[],3,FALSE),IF($B$2="Transgender",VLOOKUP(B48,Table5[],3,FALSE),IF($B$2="Total Offences",VLOOKUP(B48,Table6[],3,FALSE),""))))))</f>
        <v>1955</v>
      </c>
      <c r="J48" s="26">
        <f t="shared" si="2"/>
        <v>87.261203356543476</v>
      </c>
      <c r="K48" s="12">
        <f t="shared" si="3"/>
        <v>6</v>
      </c>
      <c r="L48" s="12"/>
      <c r="M48" s="24">
        <v>2250600</v>
      </c>
      <c r="N48" s="24">
        <f>IF($B$2="Race",VLOOKUP(B48,Table1[],4,FALSE),IF($B$2="Religion",VLOOKUP(B48,Table3[],4,FALSE),IF($B$2="Sexual Orientation",VLOOKUP(B48,Table2[],4,FALSE),IF($B$2="Disability",VLOOKUP(B48,Table4[],4,FALSE),IF($B$2="Transgender",VLOOKUP(B48,Table5[],4,FALSE),IF($B$2="Total Offences",VLOOKUP(B48,Table6[],4,FALSE),""))))))</f>
        <v>1919</v>
      </c>
      <c r="O48" s="26">
        <f t="shared" si="4"/>
        <v>85.266151248555943</v>
      </c>
      <c r="P48" s="12">
        <f t="shared" si="5"/>
        <v>7</v>
      </c>
      <c r="Q48" s="12"/>
      <c r="R48" s="24">
        <v>2261800</v>
      </c>
      <c r="S48" s="24">
        <f>IF($B$2="Race",VLOOKUP(B48,Table1[],5,FALSE),IF($B$2="Religion",VLOOKUP(B48,Table3[],5,FALSE),IF($B$2="Sexual Orientation",VLOOKUP(B48,Table2[],5,FALSE),IF($B$2="Disability",VLOOKUP(B48,Table4[],5,FALSE),IF($B$2="Transgender",VLOOKUP(B48,Table5[],5,FALSE),IF($B$2="Total Offences",VLOOKUP(B48,Table6[],5,FALSE),""))))))</f>
        <v>2160</v>
      </c>
      <c r="T48" s="26">
        <f t="shared" si="6"/>
        <v>95.499159961092928</v>
      </c>
      <c r="U48" s="12">
        <f t="shared" si="7"/>
        <v>7</v>
      </c>
      <c r="V48" s="12"/>
      <c r="W48" s="24">
        <v>2277800</v>
      </c>
      <c r="X48" s="24">
        <f>IF($B$2="Race",VLOOKUP(B48,Table1[],6,FALSE),IF($B$2="Religion",VLOOKUP(B48,Table3[],6,FALSE),IF($B$2="Sexual Orientation",VLOOKUP(B48,Table2[],6,FALSE),IF($B$2="Disability",VLOOKUP(B48,Table4[],6,FALSE),IF($B$2="Transgender",VLOOKUP(B48,Table5[],6,FALSE),IF($B$2="Total Offences",VLOOKUP(B48,Table6[],6,FALSE),""))))))</f>
        <v>3657</v>
      </c>
      <c r="Y48" s="26">
        <f t="shared" si="8"/>
        <v>160.54965317411538</v>
      </c>
      <c r="Z48" s="12">
        <f t="shared" si="9"/>
        <v>3</v>
      </c>
      <c r="AA48" s="12"/>
      <c r="AB48" s="24">
        <v>2295000</v>
      </c>
      <c r="AC48" s="24">
        <f>IF($B$2="Race",VLOOKUP(B48,Table1[],7,FALSE),IF($B$2="Religion",VLOOKUP(B48,Table3[],7,FALSE),IF($B$2="Sexual Orientation",VLOOKUP(B48,Table2[],7,FALSE),IF($B$2="Disability",VLOOKUP(B48,Table4[],7,FALSE),IF($B$2="Transgender",VLOOKUP(B48,Table5[],7,FALSE),IF($B$2="Total Offences",VLOOKUP(B48,Table6[],7,FALSE),""))))))</f>
        <v>5155</v>
      </c>
      <c r="AD48" s="26">
        <f t="shared" si="10"/>
        <v>224.6187363834423</v>
      </c>
      <c r="AE48" s="12">
        <f t="shared" si="11"/>
        <v>2</v>
      </c>
      <c r="AF48" s="12"/>
      <c r="AG48" s="24">
        <v>2307000</v>
      </c>
      <c r="AH48" s="24">
        <f>IF($B$2="Race",VLOOKUP(B48,Table1[],8,FALSE),IF($B$2="Religion",VLOOKUP(B48,Table3[],8,FALSE),IF($B$2="Sexual Orientation",VLOOKUP(B48,Table2[],8,FALSE),IF($B$2="Disability",VLOOKUP(B48,Table4[],8,FALSE),IF($B$2="Transgender",VLOOKUP(B48,Table5[],8,FALSE),IF($B$2="Total Offences",VLOOKUP(B48,Table6[],8,FALSE),""))))))</f>
        <v>6106</v>
      </c>
      <c r="AI48" s="26">
        <f t="shared" si="12"/>
        <v>264.6727351538795</v>
      </c>
      <c r="AJ48" s="12">
        <f t="shared" si="13"/>
        <v>2</v>
      </c>
      <c r="AK48" s="12"/>
    </row>
    <row r="49" spans="1:37" ht="14.45" customHeight="1">
      <c r="A49" s="12"/>
      <c r="B49" s="12" t="s">
        <v>50</v>
      </c>
      <c r="C49" s="24">
        <v>684000</v>
      </c>
      <c r="D49" s="13" t="str">
        <f>IF($B$2="Race",VLOOKUP(B49,Table1[],2,FALSE),IF($B$2="Religion",VLOOKUP(B49,Table3[],2,FALSE),IF($B$2="Sexual Orientation",VLOOKUP(B49,Table2[],2,FALSE),IF($B$2="Disability",VLOOKUP(B49,Table4[],2,FALSE),IF($B$2="Transgender",VLOOKUP(B49,Table5[],2,FALSE),IF($B$2="Total Offences",VLOOKUP(B49,Table6[],2,FALSE),""))))))</f>
        <v>N/A</v>
      </c>
      <c r="E49" s="56" t="str">
        <f t="shared" si="0"/>
        <v>N/A</v>
      </c>
      <c r="F49" s="44" t="str">
        <f t="shared" si="1"/>
        <v>N/A</v>
      </c>
      <c r="G49" s="12"/>
      <c r="H49" s="24">
        <v>688800</v>
      </c>
      <c r="I49" s="24">
        <f>IF($B$2="Race",VLOOKUP(B49,Table1[],3,FALSE),IF($B$2="Religion",VLOOKUP(B49,Table3[],3,FALSE),IF($B$2="Sexual Orientation",VLOOKUP(B49,Table2[],3,FALSE),IF($B$2="Disability",VLOOKUP(B49,Table4[],3,FALSE),IF($B$2="Transgender",VLOOKUP(B49,Table5[],3,FALSE),IF($B$2="Total Offences",VLOOKUP(B49,Table6[],3,FALSE),""))))))</f>
        <v>339</v>
      </c>
      <c r="J49" s="26">
        <f t="shared" si="2"/>
        <v>49.21602787456446</v>
      </c>
      <c r="K49" s="12">
        <f t="shared" si="3"/>
        <v>26</v>
      </c>
      <c r="L49" s="12"/>
      <c r="M49" s="24">
        <v>693900</v>
      </c>
      <c r="N49" s="24">
        <f>IF($B$2="Race",VLOOKUP(B49,Table1[],4,FALSE),IF($B$2="Religion",VLOOKUP(B49,Table3[],4,FALSE),IF($B$2="Sexual Orientation",VLOOKUP(B49,Table2[],4,FALSE),IF($B$2="Disability",VLOOKUP(B49,Table4[],4,FALSE),IF($B$2="Transgender",VLOOKUP(B49,Table5[],4,FALSE),IF($B$2="Total Offences",VLOOKUP(B49,Table6[],4,FALSE),""))))))</f>
        <v>286</v>
      </c>
      <c r="O49" s="26">
        <f t="shared" si="4"/>
        <v>41.216313589854451</v>
      </c>
      <c r="P49" s="12">
        <f t="shared" si="5"/>
        <v>32</v>
      </c>
      <c r="Q49" s="12"/>
      <c r="R49" s="24">
        <v>700600</v>
      </c>
      <c r="S49" s="24">
        <f>IF($B$2="Race",VLOOKUP(B49,Table1[],5,FALSE),IF($B$2="Religion",VLOOKUP(B49,Table3[],5,FALSE),IF($B$2="Sexual Orientation",VLOOKUP(B49,Table2[],5,FALSE),IF($B$2="Disability",VLOOKUP(B49,Table4[],5,FALSE),IF($B$2="Transgender",VLOOKUP(B49,Table5[],5,FALSE),IF($B$2="Total Offences",VLOOKUP(B49,Table6[],5,FALSE),""))))))</f>
        <v>295</v>
      </c>
      <c r="T49" s="26">
        <f t="shared" si="6"/>
        <v>42.106765629460462</v>
      </c>
      <c r="U49" s="12">
        <f t="shared" si="7"/>
        <v>36</v>
      </c>
      <c r="V49" s="12"/>
      <c r="W49" s="24">
        <v>706100</v>
      </c>
      <c r="X49" s="24">
        <f>IF($B$2="Race",VLOOKUP(B49,Table1[],6,FALSE),IF($B$2="Religion",VLOOKUP(B49,Table3[],6,FALSE),IF($B$2="Sexual Orientation",VLOOKUP(B49,Table2[],6,FALSE),IF($B$2="Disability",VLOOKUP(B49,Table4[],6,FALSE),IF($B$2="Transgender",VLOOKUP(B49,Table5[],6,FALSE),IF($B$2="Total Offences",VLOOKUP(B49,Table6[],6,FALSE),""))))))</f>
        <v>467</v>
      </c>
      <c r="Y49" s="26">
        <f t="shared" si="8"/>
        <v>66.137940801586183</v>
      </c>
      <c r="Z49" s="12">
        <f t="shared" si="9"/>
        <v>25</v>
      </c>
      <c r="AA49" s="12"/>
      <c r="AB49" s="24">
        <v>710800</v>
      </c>
      <c r="AC49" s="24">
        <f>IF($B$2="Race",VLOOKUP(B49,Table1[],7,FALSE),IF($B$2="Religion",VLOOKUP(B49,Table3[],7,FALSE),IF($B$2="Sexual Orientation",VLOOKUP(B49,Table2[],7,FALSE),IF($B$2="Disability",VLOOKUP(B49,Table4[],7,FALSE),IF($B$2="Transgender",VLOOKUP(B49,Table5[],7,FALSE),IF($B$2="Total Offences",VLOOKUP(B49,Table6[],7,FALSE),""))))))</f>
        <v>541</v>
      </c>
      <c r="AD49" s="26">
        <f t="shared" si="10"/>
        <v>76.111423747889702</v>
      </c>
      <c r="AE49" s="12">
        <f t="shared" si="11"/>
        <v>30</v>
      </c>
      <c r="AF49" s="12"/>
      <c r="AG49" s="24">
        <v>716400</v>
      </c>
      <c r="AH49" s="24">
        <f>IF($B$2="Race",VLOOKUP(B49,Table1[],8,FALSE),IF($B$2="Religion",VLOOKUP(B49,Table3[],8,FALSE),IF($B$2="Sexual Orientation",VLOOKUP(B49,Table2[],8,FALSE),IF($B$2="Disability",VLOOKUP(B49,Table4[],8,FALSE),IF($B$2="Transgender",VLOOKUP(B49,Table5[],8,FALSE),IF($B$2="Total Offences",VLOOKUP(B49,Table6[],8,FALSE),""))))))</f>
        <v>554</v>
      </c>
      <c r="AI49" s="26">
        <f t="shared" si="12"/>
        <v>77.331099944165274</v>
      </c>
      <c r="AJ49" s="12">
        <f t="shared" si="13"/>
        <v>37</v>
      </c>
      <c r="AK49" s="12"/>
    </row>
    <row r="50" spans="1:37" ht="3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</row>
    <row r="51" spans="1:37">
      <c r="B51" s="32" t="s">
        <v>199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37">
      <c r="B52" s="32" t="s">
        <v>204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1:37" ht="7.15" customHeight="1"/>
    <row r="54" spans="1:37">
      <c r="B54" s="32" t="s">
        <v>162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37">
      <c r="B55" s="32" t="s">
        <v>163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37">
      <c r="B56" s="32" t="s">
        <v>201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 spans="1:37">
      <c r="B57" s="32" t="s">
        <v>165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 spans="1:37" ht="7.15" customHeight="1"/>
    <row r="59" spans="1:37">
      <c r="B59" s="34" t="s">
        <v>75</v>
      </c>
    </row>
    <row r="60" spans="1:37">
      <c r="B60" s="33" t="s">
        <v>79</v>
      </c>
    </row>
    <row r="61" spans="1:37">
      <c r="B61" s="32" t="s">
        <v>198</v>
      </c>
    </row>
    <row r="62" spans="1:37">
      <c r="B62" s="33" t="s">
        <v>80</v>
      </c>
    </row>
    <row r="67" spans="3:3">
      <c r="C67" s="5"/>
    </row>
    <row r="68" spans="3:3">
      <c r="C68" s="6"/>
    </row>
  </sheetData>
  <mergeCells count="7">
    <mergeCell ref="AG5:AJ5"/>
    <mergeCell ref="C5:F5"/>
    <mergeCell ref="H5:K5"/>
    <mergeCell ref="M5:P5"/>
    <mergeCell ref="R5:U5"/>
    <mergeCell ref="W5:Z5"/>
    <mergeCell ref="AB5:AE5"/>
  </mergeCells>
  <conditionalFormatting sqref="E9:E49">
    <cfRule type="expression" dxfId="17" priority="16">
      <formula>$B$2="Transgender"</formula>
    </cfRule>
    <cfRule type="expression" dxfId="16" priority="17">
      <formula>IFB5="Transgender"</formula>
    </cfRule>
  </conditionalFormatting>
  <conditionalFormatting sqref="J8:J49">
    <cfRule type="expression" dxfId="15" priority="15">
      <formula>$B$2="Transgender"</formula>
    </cfRule>
  </conditionalFormatting>
  <conditionalFormatting sqref="O8:O49">
    <cfRule type="expression" dxfId="14" priority="12">
      <formula>$B$2="Transgender"</formula>
    </cfRule>
  </conditionalFormatting>
  <conditionalFormatting sqref="T8:T49">
    <cfRule type="expression" dxfId="13" priority="11">
      <formula>$B$2="Transgender"</formula>
    </cfRule>
  </conditionalFormatting>
  <conditionalFormatting sqref="Y8:Y49">
    <cfRule type="expression" dxfId="12" priority="10">
      <formula>$B$2="Transgender"</formula>
    </cfRule>
  </conditionalFormatting>
  <conditionalFormatting sqref="AD8:AD49">
    <cfRule type="expression" dxfId="11" priority="9">
      <formula>$B$2="Transgender"</formula>
    </cfRule>
  </conditionalFormatting>
  <conditionalFormatting sqref="AI8:AI49">
    <cfRule type="expression" dxfId="10" priority="8">
      <formula>$B$2="Transgender"</formula>
    </cfRule>
  </conditionalFormatting>
  <conditionalFormatting sqref="E7">
    <cfRule type="expression" dxfId="9" priority="7">
      <formula>B2="Transgender"</formula>
    </cfRule>
  </conditionalFormatting>
  <conditionalFormatting sqref="J7">
    <cfRule type="expression" dxfId="8" priority="6">
      <formula>B2="Transgender"</formula>
    </cfRule>
  </conditionalFormatting>
  <conditionalFormatting sqref="O7">
    <cfRule type="expression" dxfId="7" priority="5">
      <formula>B2="Transgender"</formula>
    </cfRule>
  </conditionalFormatting>
  <conditionalFormatting sqref="T7">
    <cfRule type="expression" dxfId="6" priority="4">
      <formula>B2="Transgender"</formula>
    </cfRule>
  </conditionalFormatting>
  <conditionalFormatting sqref="Y7">
    <cfRule type="expression" dxfId="5" priority="3">
      <formula>B2="Transgender"</formula>
    </cfRule>
  </conditionalFormatting>
  <conditionalFormatting sqref="AD7">
    <cfRule type="expression" dxfId="4" priority="2">
      <formula>B2="Transgender"</formula>
    </cfRule>
  </conditionalFormatting>
  <conditionalFormatting sqref="AI7">
    <cfRule type="expression" dxfId="3" priority="1">
      <formula>B2="Transgender"</formula>
    </cfRule>
  </conditionalFormatting>
  <conditionalFormatting sqref="E8">
    <cfRule type="expression" dxfId="2" priority="18">
      <formula>$B$2="Transgender"</formula>
    </cfRule>
    <cfRule type="expression" dxfId="1" priority="19">
      <formula>IFB2="Transgender"</formula>
    </cfRule>
  </conditionalFormatting>
  <dataValidations count="1">
    <dataValidation type="list" allowBlank="1" showInputMessage="1" showErrorMessage="1" sqref="B2" xr:uid="{BF85D2AE-21FE-4AE2-8C4F-6CBCD7B384E7}">
      <formula1>HateCrime</formula1>
    </dataValidation>
  </dataValidations>
  <hyperlinks>
    <hyperlink ref="B60" r:id="rId1" xr:uid="{ED229356-4B09-4307-8966-4F1D746B74E6}"/>
    <hyperlink ref="B62" r:id="rId2" xr:uid="{17D92E64-F868-43B7-8B4C-BA4E8881DE1B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D57"/>
  <sheetViews>
    <sheetView showGridLines="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B49" sqref="B49:N57"/>
    </sheetView>
  </sheetViews>
  <sheetFormatPr defaultRowHeight="12.75"/>
  <cols>
    <col min="1" max="1" width="1.140625" customWidth="1"/>
    <col min="2" max="2" width="23.85546875" customWidth="1"/>
    <col min="3" max="3" width="15.7109375" customWidth="1"/>
    <col min="4" max="4" width="1.140625" customWidth="1"/>
    <col min="6" max="6" width="10.42578125" customWidth="1"/>
    <col min="8" max="8" width="1.140625" customWidth="1"/>
    <col min="10" max="10" width="10.5703125" customWidth="1"/>
    <col min="12" max="12" width="1.140625" customWidth="1"/>
    <col min="14" max="14" width="10.42578125" customWidth="1"/>
    <col min="16" max="16" width="1.140625" customWidth="1"/>
    <col min="18" max="18" width="10.5703125" customWidth="1"/>
    <col min="20" max="20" width="1.140625" customWidth="1"/>
    <col min="22" max="22" width="10.42578125" customWidth="1"/>
    <col min="24" max="24" width="1.28515625" customWidth="1"/>
  </cols>
  <sheetData>
    <row r="1" spans="1:27" ht="21">
      <c r="A1" s="19"/>
      <c r="B1" s="51" t="s">
        <v>158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7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</row>
    <row r="3" spans="1:27" ht="38.25">
      <c r="A3" s="16"/>
      <c r="B3" s="16"/>
      <c r="C3" s="18" t="s">
        <v>159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3"/>
      <c r="Z3" s="3"/>
      <c r="AA3" s="3"/>
    </row>
    <row r="4" spans="1:27" ht="14.25">
      <c r="A4" s="12"/>
      <c r="B4" s="14" t="s">
        <v>161</v>
      </c>
      <c r="C4" s="20">
        <v>56171100</v>
      </c>
      <c r="D4" s="21"/>
      <c r="E4" s="22">
        <v>35944</v>
      </c>
      <c r="F4" s="54">
        <v>63.990201366895079</v>
      </c>
      <c r="G4" s="23"/>
      <c r="H4" s="14"/>
      <c r="I4" s="14">
        <v>1618</v>
      </c>
      <c r="J4" s="54">
        <v>2.8804848044635052</v>
      </c>
      <c r="K4" s="23"/>
      <c r="L4" s="14"/>
      <c r="M4" s="22">
        <v>4345</v>
      </c>
      <c r="N4" s="54">
        <v>7.7352944841742461</v>
      </c>
      <c r="O4" s="14"/>
      <c r="P4" s="14"/>
      <c r="Q4" s="22">
        <v>1748</v>
      </c>
      <c r="R4" s="54">
        <v>3.1119205427702141</v>
      </c>
      <c r="S4" s="14"/>
      <c r="T4" s="14"/>
      <c r="U4" s="14">
        <v>313</v>
      </c>
      <c r="V4" s="23">
        <v>0.55722604684615396</v>
      </c>
      <c r="W4" s="12"/>
      <c r="X4" s="12"/>
    </row>
    <row r="5" spans="1:27">
      <c r="A5" s="12"/>
      <c r="B5" s="12" t="s">
        <v>8</v>
      </c>
      <c r="C5" s="24">
        <v>1601700</v>
      </c>
      <c r="D5" s="24"/>
      <c r="E5" s="24">
        <v>1241</v>
      </c>
      <c r="F5" s="26">
        <v>77.480177311606425</v>
      </c>
      <c r="G5" s="26">
        <f t="shared" ref="G5:G46" si="0">RANK(F5,$F$5:$F$46,0)</f>
        <v>7</v>
      </c>
      <c r="H5" s="12"/>
      <c r="I5" s="12">
        <v>48</v>
      </c>
      <c r="J5" s="26">
        <v>2.9968158831241802</v>
      </c>
      <c r="K5" s="26">
        <f t="shared" ref="K5:K46" si="1">RANK(J5,$J$5:$J$46)</f>
        <v>9</v>
      </c>
      <c r="L5" s="12"/>
      <c r="M5" s="24">
        <v>150</v>
      </c>
      <c r="N5" s="26">
        <v>9.3650496347630643</v>
      </c>
      <c r="O5" s="12">
        <f t="shared" ref="O5:O46" si="2">RANK(N5,$N$5:$N$46,0)</f>
        <v>7</v>
      </c>
      <c r="P5" s="12"/>
      <c r="Q5" s="24">
        <v>113</v>
      </c>
      <c r="R5" s="26">
        <v>7.0550040581881746</v>
      </c>
      <c r="S5" s="12">
        <f t="shared" ref="S5:S46" si="3">RANK(R5,$R$5:$R$46,0)</f>
        <v>6</v>
      </c>
      <c r="T5" s="12"/>
      <c r="U5" s="12">
        <v>16</v>
      </c>
      <c r="V5" s="25">
        <v>0.99893862770805997</v>
      </c>
      <c r="W5" s="12">
        <f t="shared" ref="W5:W46" si="4">RANK(V5,$V$5:$V$46,0)</f>
        <v>5</v>
      </c>
      <c r="X5" s="12"/>
    </row>
    <row r="6" spans="1:27">
      <c r="A6" s="12"/>
      <c r="B6" s="12" t="s">
        <v>9</v>
      </c>
      <c r="C6" s="24">
        <v>617000</v>
      </c>
      <c r="D6" s="24"/>
      <c r="E6" s="24">
        <v>266</v>
      </c>
      <c r="F6" s="26">
        <v>43.111831442463533</v>
      </c>
      <c r="G6" s="26">
        <f t="shared" si="0"/>
        <v>26</v>
      </c>
      <c r="H6" s="12"/>
      <c r="I6" s="12">
        <v>11</v>
      </c>
      <c r="J6" s="26">
        <v>1.7828200972447326</v>
      </c>
      <c r="K6" s="26">
        <f t="shared" si="1"/>
        <v>19</v>
      </c>
      <c r="L6" s="12"/>
      <c r="M6" s="24">
        <v>20</v>
      </c>
      <c r="N6" s="26">
        <v>3.2414910858995141</v>
      </c>
      <c r="O6" s="12">
        <f t="shared" si="2"/>
        <v>35</v>
      </c>
      <c r="P6" s="12"/>
      <c r="Q6" s="24">
        <v>6</v>
      </c>
      <c r="R6" s="26">
        <v>0.97244732576985415</v>
      </c>
      <c r="S6" s="12">
        <f t="shared" si="3"/>
        <v>37</v>
      </c>
      <c r="T6" s="12"/>
      <c r="U6" s="12">
        <v>1</v>
      </c>
      <c r="V6" s="25">
        <v>0.16207455429497569</v>
      </c>
      <c r="W6" s="12">
        <f t="shared" si="4"/>
        <v>33</v>
      </c>
      <c r="X6" s="12"/>
    </row>
    <row r="7" spans="1:27">
      <c r="A7" s="12"/>
      <c r="B7" s="12" t="s">
        <v>11</v>
      </c>
      <c r="C7" s="24">
        <v>806700</v>
      </c>
      <c r="D7" s="24"/>
      <c r="E7" s="24">
        <v>338</v>
      </c>
      <c r="F7" s="26">
        <v>41.899095078715753</v>
      </c>
      <c r="G7" s="26">
        <f t="shared" si="0"/>
        <v>28</v>
      </c>
      <c r="H7" s="12"/>
      <c r="I7" s="12">
        <v>10</v>
      </c>
      <c r="J7" s="26">
        <v>1.2396181975951408</v>
      </c>
      <c r="K7" s="26">
        <f t="shared" si="1"/>
        <v>22</v>
      </c>
      <c r="L7" s="12"/>
      <c r="M7" s="24">
        <v>26</v>
      </c>
      <c r="N7" s="26">
        <v>3.2230073137473658</v>
      </c>
      <c r="O7" s="12">
        <f t="shared" si="2"/>
        <v>36</v>
      </c>
      <c r="P7" s="12"/>
      <c r="Q7" s="24">
        <v>6</v>
      </c>
      <c r="R7" s="26">
        <v>0.74377091855708444</v>
      </c>
      <c r="S7" s="12">
        <f t="shared" si="3"/>
        <v>39</v>
      </c>
      <c r="T7" s="12"/>
      <c r="U7" s="12">
        <v>1</v>
      </c>
      <c r="V7" s="25">
        <v>0.12396181975951406</v>
      </c>
      <c r="W7" s="12">
        <f t="shared" si="4"/>
        <v>35</v>
      </c>
      <c r="X7" s="12"/>
    </row>
    <row r="8" spans="1:27">
      <c r="A8" s="12"/>
      <c r="B8" s="12" t="s">
        <v>12</v>
      </c>
      <c r="C8" s="24">
        <v>1028600</v>
      </c>
      <c r="D8" s="24"/>
      <c r="E8" s="24">
        <v>293</v>
      </c>
      <c r="F8" s="26">
        <v>28.485319852226326</v>
      </c>
      <c r="G8" s="26">
        <f t="shared" si="0"/>
        <v>39</v>
      </c>
      <c r="H8" s="12"/>
      <c r="I8" s="12">
        <v>1</v>
      </c>
      <c r="J8" s="26">
        <v>9.7219521679953347E-2</v>
      </c>
      <c r="K8" s="26">
        <f t="shared" si="1"/>
        <v>42</v>
      </c>
      <c r="L8" s="12"/>
      <c r="M8" s="24">
        <v>58</v>
      </c>
      <c r="N8" s="26">
        <v>5.6387322574372938</v>
      </c>
      <c r="O8" s="12">
        <f t="shared" si="2"/>
        <v>21</v>
      </c>
      <c r="P8" s="12"/>
      <c r="Q8" s="24">
        <v>7</v>
      </c>
      <c r="R8" s="26">
        <v>0.68053665175967337</v>
      </c>
      <c r="S8" s="12">
        <f t="shared" si="3"/>
        <v>40</v>
      </c>
      <c r="T8" s="12"/>
      <c r="U8" s="12">
        <v>5</v>
      </c>
      <c r="V8" s="25">
        <v>0.48609760839976668</v>
      </c>
      <c r="W8" s="12">
        <f t="shared" si="4"/>
        <v>19</v>
      </c>
      <c r="X8" s="12"/>
    </row>
    <row r="9" spans="1:27">
      <c r="A9" s="12"/>
      <c r="B9" s="12" t="s">
        <v>13</v>
      </c>
      <c r="C9" s="24">
        <v>557500</v>
      </c>
      <c r="D9" s="24"/>
      <c r="E9" s="24">
        <v>307</v>
      </c>
      <c r="F9" s="26">
        <v>55.067264573991032</v>
      </c>
      <c r="G9" s="26">
        <f t="shared" si="0"/>
        <v>13</v>
      </c>
      <c r="H9" s="12"/>
      <c r="I9" s="12">
        <v>1</v>
      </c>
      <c r="J9" s="26">
        <v>0.17937219730941703</v>
      </c>
      <c r="K9" s="26">
        <f t="shared" si="1"/>
        <v>39</v>
      </c>
      <c r="L9" s="12"/>
      <c r="M9" s="24">
        <v>25</v>
      </c>
      <c r="N9" s="26">
        <v>4.4843049327354256</v>
      </c>
      <c r="O9" s="12">
        <f t="shared" si="2"/>
        <v>29</v>
      </c>
      <c r="P9" s="12"/>
      <c r="Q9" s="24">
        <v>15</v>
      </c>
      <c r="R9" s="26">
        <v>2.6905829596412558</v>
      </c>
      <c r="S9" s="12">
        <f t="shared" si="3"/>
        <v>16</v>
      </c>
      <c r="T9" s="12"/>
      <c r="U9" s="12">
        <v>0</v>
      </c>
      <c r="V9" s="25">
        <v>0</v>
      </c>
      <c r="W9" s="12">
        <f t="shared" si="4"/>
        <v>37</v>
      </c>
      <c r="X9" s="12"/>
    </row>
    <row r="10" spans="1:27">
      <c r="A10" s="12"/>
      <c r="B10" s="12" t="s">
        <v>14</v>
      </c>
      <c r="C10" s="24">
        <v>499800</v>
      </c>
      <c r="D10" s="24"/>
      <c r="E10" s="24">
        <v>194</v>
      </c>
      <c r="F10" s="26">
        <v>38.815526210484194</v>
      </c>
      <c r="G10" s="26">
        <f t="shared" si="0"/>
        <v>31</v>
      </c>
      <c r="H10" s="12"/>
      <c r="I10" s="12">
        <v>16</v>
      </c>
      <c r="J10" s="26">
        <v>3.2012805122048822</v>
      </c>
      <c r="K10" s="26">
        <f t="shared" si="1"/>
        <v>8</v>
      </c>
      <c r="L10" s="12"/>
      <c r="M10" s="24">
        <v>45</v>
      </c>
      <c r="N10" s="26">
        <v>9.0036014405762295</v>
      </c>
      <c r="O10" s="12">
        <f t="shared" si="2"/>
        <v>10</v>
      </c>
      <c r="P10" s="12"/>
      <c r="Q10" s="24">
        <v>17</v>
      </c>
      <c r="R10" s="26">
        <v>3.4013605442176869</v>
      </c>
      <c r="S10" s="12">
        <f t="shared" si="3"/>
        <v>13</v>
      </c>
      <c r="T10" s="12"/>
      <c r="U10" s="12">
        <v>9</v>
      </c>
      <c r="V10" s="25">
        <v>1.8007202881152462</v>
      </c>
      <c r="W10" s="12">
        <f t="shared" si="4"/>
        <v>2</v>
      </c>
      <c r="X10" s="12"/>
    </row>
    <row r="11" spans="1:27">
      <c r="A11" s="12"/>
      <c r="B11" s="12" t="s">
        <v>15</v>
      </c>
      <c r="C11" s="24">
        <v>1019500</v>
      </c>
      <c r="D11" s="24"/>
      <c r="E11" s="24">
        <v>440</v>
      </c>
      <c r="F11" s="26">
        <v>43.158410985777344</v>
      </c>
      <c r="G11" s="26">
        <f t="shared" si="0"/>
        <v>24</v>
      </c>
      <c r="H11" s="12"/>
      <c r="I11" s="12">
        <v>1</v>
      </c>
      <c r="J11" s="26">
        <v>9.8087297694948505E-2</v>
      </c>
      <c r="K11" s="26">
        <f t="shared" si="1"/>
        <v>41</v>
      </c>
      <c r="L11" s="12"/>
      <c r="M11" s="24">
        <v>54</v>
      </c>
      <c r="N11" s="26">
        <v>5.2967140755272197</v>
      </c>
      <c r="O11" s="12">
        <f t="shared" si="2"/>
        <v>22</v>
      </c>
      <c r="P11" s="12"/>
      <c r="Q11" s="24">
        <v>12</v>
      </c>
      <c r="R11" s="26">
        <v>1.1770475723393821</v>
      </c>
      <c r="S11" s="12">
        <f t="shared" si="3"/>
        <v>35</v>
      </c>
      <c r="T11" s="12"/>
      <c r="U11" s="12">
        <v>0</v>
      </c>
      <c r="V11" s="25">
        <v>0</v>
      </c>
      <c r="W11" s="12">
        <f t="shared" si="4"/>
        <v>37</v>
      </c>
      <c r="X11" s="12"/>
    </row>
    <row r="12" spans="1:27">
      <c r="A12" s="12"/>
      <c r="B12" s="12" t="s">
        <v>56</v>
      </c>
      <c r="C12" s="24">
        <v>1671700</v>
      </c>
      <c r="D12" s="24"/>
      <c r="E12" s="24">
        <v>737</v>
      </c>
      <c r="F12" s="26">
        <v>44.08685768977687</v>
      </c>
      <c r="G12" s="26">
        <f t="shared" si="0"/>
        <v>23</v>
      </c>
      <c r="H12" s="12"/>
      <c r="I12" s="12">
        <v>11</v>
      </c>
      <c r="J12" s="26">
        <v>0.65801280133995332</v>
      </c>
      <c r="K12" s="26">
        <f t="shared" si="1"/>
        <v>33</v>
      </c>
      <c r="L12" s="12"/>
      <c r="M12" s="24">
        <v>53</v>
      </c>
      <c r="N12" s="26">
        <v>3.1704253155470479</v>
      </c>
      <c r="O12" s="12">
        <f t="shared" si="2"/>
        <v>38</v>
      </c>
      <c r="P12" s="12"/>
      <c r="Q12" s="24">
        <v>7</v>
      </c>
      <c r="R12" s="26">
        <v>0.41873541903451572</v>
      </c>
      <c r="S12" s="12">
        <f t="shared" si="3"/>
        <v>42</v>
      </c>
      <c r="T12" s="12"/>
      <c r="U12" s="12">
        <v>3</v>
      </c>
      <c r="V12" s="25">
        <v>0.1794580367290782</v>
      </c>
      <c r="W12" s="12">
        <f t="shared" si="4"/>
        <v>32</v>
      </c>
      <c r="X12" s="12"/>
    </row>
    <row r="13" spans="1:27">
      <c r="A13" s="12"/>
      <c r="B13" s="12" t="s">
        <v>17</v>
      </c>
      <c r="C13" s="24">
        <v>745400</v>
      </c>
      <c r="D13" s="24"/>
      <c r="E13" s="24">
        <v>226</v>
      </c>
      <c r="F13" s="26">
        <v>30.319291655486985</v>
      </c>
      <c r="G13" s="26">
        <f t="shared" si="0"/>
        <v>37</v>
      </c>
      <c r="H13" s="12"/>
      <c r="I13" s="12">
        <v>1</v>
      </c>
      <c r="J13" s="26">
        <v>0.13415615776764153</v>
      </c>
      <c r="K13" s="26">
        <f t="shared" si="1"/>
        <v>40</v>
      </c>
      <c r="L13" s="12"/>
      <c r="M13" s="24">
        <v>26</v>
      </c>
      <c r="N13" s="26">
        <v>3.4880601019586801</v>
      </c>
      <c r="O13" s="12">
        <f t="shared" si="2"/>
        <v>32</v>
      </c>
      <c r="P13" s="12"/>
      <c r="Q13" s="24">
        <v>9</v>
      </c>
      <c r="R13" s="26">
        <v>1.2074054199087738</v>
      </c>
      <c r="S13" s="12">
        <f t="shared" si="3"/>
        <v>34</v>
      </c>
      <c r="T13" s="12"/>
      <c r="U13" s="12">
        <v>2</v>
      </c>
      <c r="V13" s="25">
        <v>0.26831231553528306</v>
      </c>
      <c r="W13" s="12">
        <f t="shared" si="4"/>
        <v>27</v>
      </c>
      <c r="X13" s="12"/>
    </row>
    <row r="14" spans="1:27">
      <c r="A14" s="12"/>
      <c r="B14" s="12" t="s">
        <v>18</v>
      </c>
      <c r="C14" s="24">
        <v>618600</v>
      </c>
      <c r="D14" s="24"/>
      <c r="E14" s="24">
        <v>227</v>
      </c>
      <c r="F14" s="26">
        <v>36.695764629809247</v>
      </c>
      <c r="G14" s="26">
        <f t="shared" si="0"/>
        <v>32</v>
      </c>
      <c r="H14" s="12"/>
      <c r="I14" s="12">
        <v>23</v>
      </c>
      <c r="J14" s="26">
        <v>3.7180730682185579</v>
      </c>
      <c r="K14" s="26">
        <f t="shared" si="1"/>
        <v>6</v>
      </c>
      <c r="L14" s="12"/>
      <c r="M14" s="24">
        <v>31</v>
      </c>
      <c r="N14" s="26">
        <v>5.0113158745554474</v>
      </c>
      <c r="O14" s="12">
        <f t="shared" si="2"/>
        <v>23</v>
      </c>
      <c r="P14" s="12"/>
      <c r="Q14" s="24">
        <v>13</v>
      </c>
      <c r="R14" s="26">
        <v>2.1015195602974459</v>
      </c>
      <c r="S14" s="12">
        <f t="shared" si="3"/>
        <v>20</v>
      </c>
      <c r="T14" s="12"/>
      <c r="U14" s="12">
        <v>4</v>
      </c>
      <c r="V14" s="25">
        <v>0.64662140316844485</v>
      </c>
      <c r="W14" s="12">
        <f t="shared" si="4"/>
        <v>11</v>
      </c>
      <c r="X14" s="12"/>
    </row>
    <row r="15" spans="1:27">
      <c r="A15" s="12"/>
      <c r="B15" s="12" t="s">
        <v>19</v>
      </c>
      <c r="C15" s="24">
        <v>515000</v>
      </c>
      <c r="D15" s="24"/>
      <c r="E15" s="24">
        <v>80</v>
      </c>
      <c r="F15" s="26">
        <v>15.533980582524272</v>
      </c>
      <c r="G15" s="26">
        <f t="shared" si="0"/>
        <v>42</v>
      </c>
      <c r="H15" s="12"/>
      <c r="I15" s="12">
        <v>4</v>
      </c>
      <c r="J15" s="26">
        <v>0.77669902912621358</v>
      </c>
      <c r="K15" s="26">
        <f t="shared" si="1"/>
        <v>30</v>
      </c>
      <c r="L15" s="12"/>
      <c r="M15" s="24">
        <v>22</v>
      </c>
      <c r="N15" s="26">
        <v>4.2718446601941746</v>
      </c>
      <c r="O15" s="12">
        <f t="shared" si="2"/>
        <v>30</v>
      </c>
      <c r="P15" s="12"/>
      <c r="Q15" s="24">
        <v>8</v>
      </c>
      <c r="R15" s="26">
        <v>1.5533980582524272</v>
      </c>
      <c r="S15" s="12">
        <f t="shared" si="3"/>
        <v>26</v>
      </c>
      <c r="T15" s="12"/>
      <c r="U15" s="12">
        <v>0</v>
      </c>
      <c r="V15" s="25">
        <v>0</v>
      </c>
      <c r="W15" s="12">
        <f t="shared" si="4"/>
        <v>37</v>
      </c>
      <c r="X15" s="12"/>
    </row>
    <row r="16" spans="1:27">
      <c r="A16" s="12"/>
      <c r="B16" s="12" t="s">
        <v>20</v>
      </c>
      <c r="C16" s="24">
        <v>1729200</v>
      </c>
      <c r="D16" s="24"/>
      <c r="E16" s="24">
        <v>739</v>
      </c>
      <c r="F16" s="26">
        <v>42.736525560953041</v>
      </c>
      <c r="G16" s="26">
        <f t="shared" si="0"/>
        <v>27</v>
      </c>
      <c r="H16" s="12"/>
      <c r="I16" s="12">
        <v>16</v>
      </c>
      <c r="J16" s="26">
        <v>0.92528336803145961</v>
      </c>
      <c r="K16" s="26">
        <f t="shared" si="1"/>
        <v>25</v>
      </c>
      <c r="L16" s="12"/>
      <c r="M16" s="24">
        <v>85</v>
      </c>
      <c r="N16" s="26">
        <v>4.9155678926671289</v>
      </c>
      <c r="O16" s="12">
        <f t="shared" si="2"/>
        <v>25</v>
      </c>
      <c r="P16" s="12"/>
      <c r="Q16" s="24">
        <v>36</v>
      </c>
      <c r="R16" s="26">
        <v>2.0818875780707842</v>
      </c>
      <c r="S16" s="12">
        <f t="shared" si="3"/>
        <v>21</v>
      </c>
      <c r="T16" s="12"/>
      <c r="U16" s="12">
        <v>23</v>
      </c>
      <c r="V16" s="25">
        <v>1.3300948415452232</v>
      </c>
      <c r="W16" s="12">
        <f t="shared" si="4"/>
        <v>3</v>
      </c>
      <c r="X16" s="12"/>
    </row>
    <row r="17" spans="1:30">
      <c r="A17" s="12"/>
      <c r="B17" s="12" t="s">
        <v>21</v>
      </c>
      <c r="C17" s="24">
        <v>598300</v>
      </c>
      <c r="D17" s="24"/>
      <c r="E17" s="24">
        <v>212</v>
      </c>
      <c r="F17" s="26">
        <v>35.43372889854588</v>
      </c>
      <c r="G17" s="26">
        <f t="shared" si="0"/>
        <v>33</v>
      </c>
      <c r="H17" s="12"/>
      <c r="I17" s="12">
        <v>13</v>
      </c>
      <c r="J17" s="26">
        <v>2.1728229984957377</v>
      </c>
      <c r="K17" s="26">
        <f t="shared" si="1"/>
        <v>12</v>
      </c>
      <c r="L17" s="12"/>
      <c r="M17" s="24">
        <v>28</v>
      </c>
      <c r="N17" s="26">
        <v>4.6799264582985121</v>
      </c>
      <c r="O17" s="12">
        <f t="shared" si="2"/>
        <v>28</v>
      </c>
      <c r="P17" s="12"/>
      <c r="Q17" s="24">
        <v>5</v>
      </c>
      <c r="R17" s="26">
        <v>0.83570115326759153</v>
      </c>
      <c r="S17" s="12">
        <f t="shared" si="3"/>
        <v>38</v>
      </c>
      <c r="T17" s="12"/>
      <c r="U17" s="12">
        <v>3</v>
      </c>
      <c r="V17" s="25">
        <v>0.50142069196055494</v>
      </c>
      <c r="W17" s="12">
        <f t="shared" si="4"/>
        <v>17</v>
      </c>
      <c r="X17" s="12"/>
    </row>
    <row r="18" spans="1:30">
      <c r="A18" s="12"/>
      <c r="B18" s="12" t="s">
        <v>22</v>
      </c>
      <c r="C18" s="24">
        <v>2685400</v>
      </c>
      <c r="D18" s="24"/>
      <c r="E18" s="24">
        <v>2975</v>
      </c>
      <c r="F18" s="26">
        <v>110.78424070901913</v>
      </c>
      <c r="G18" s="26">
        <f t="shared" si="0"/>
        <v>1</v>
      </c>
      <c r="H18" s="12"/>
      <c r="I18" s="12">
        <v>180</v>
      </c>
      <c r="J18" s="26">
        <v>6.7029120428986371</v>
      </c>
      <c r="K18" s="26">
        <f t="shared" si="1"/>
        <v>3</v>
      </c>
      <c r="L18" s="12"/>
      <c r="M18" s="24">
        <v>301</v>
      </c>
      <c r="N18" s="26">
        <v>11.208758471736054</v>
      </c>
      <c r="O18" s="12">
        <f t="shared" si="2"/>
        <v>2</v>
      </c>
      <c r="P18" s="12"/>
      <c r="Q18" s="24">
        <v>72</v>
      </c>
      <c r="R18" s="26">
        <v>2.6811648171594546</v>
      </c>
      <c r="S18" s="12">
        <f t="shared" si="3"/>
        <v>17</v>
      </c>
      <c r="T18" s="12"/>
      <c r="U18" s="12">
        <v>17</v>
      </c>
      <c r="V18" s="25">
        <v>0.63305280405153797</v>
      </c>
      <c r="W18" s="12">
        <f t="shared" si="4"/>
        <v>12</v>
      </c>
      <c r="X18" s="12"/>
    </row>
    <row r="19" spans="1:30">
      <c r="A19" s="12"/>
      <c r="B19" s="12" t="s">
        <v>23</v>
      </c>
      <c r="C19" s="24">
        <v>577100</v>
      </c>
      <c r="D19" s="24"/>
      <c r="E19" s="24">
        <v>183</v>
      </c>
      <c r="F19" s="26">
        <v>31.710275515508574</v>
      </c>
      <c r="G19" s="26">
        <f t="shared" si="0"/>
        <v>36</v>
      </c>
      <c r="H19" s="12"/>
      <c r="I19" s="12">
        <v>7</v>
      </c>
      <c r="J19" s="26">
        <v>1.2129613585167214</v>
      </c>
      <c r="K19" s="26">
        <f t="shared" si="1"/>
        <v>23</v>
      </c>
      <c r="L19" s="12"/>
      <c r="M19" s="24">
        <v>41</v>
      </c>
      <c r="N19" s="26">
        <v>7.1044879570265111</v>
      </c>
      <c r="O19" s="12">
        <f t="shared" si="2"/>
        <v>14</v>
      </c>
      <c r="P19" s="12"/>
      <c r="Q19" s="24">
        <v>7</v>
      </c>
      <c r="R19" s="26">
        <v>1.2129613585167214</v>
      </c>
      <c r="S19" s="12">
        <f t="shared" si="3"/>
        <v>33</v>
      </c>
      <c r="T19" s="12"/>
      <c r="U19" s="12">
        <v>3</v>
      </c>
      <c r="V19" s="25">
        <v>0.51984058222145202</v>
      </c>
      <c r="W19" s="12">
        <f t="shared" si="4"/>
        <v>16</v>
      </c>
      <c r="X19" s="12"/>
    </row>
    <row r="20" spans="1:30">
      <c r="A20" s="12"/>
      <c r="B20" s="12" t="s">
        <v>24</v>
      </c>
      <c r="C20" s="24">
        <v>1902000</v>
      </c>
      <c r="D20" s="24"/>
      <c r="E20" s="24">
        <v>946</v>
      </c>
      <c r="F20" s="26">
        <v>49.737118822292331</v>
      </c>
      <c r="G20" s="26">
        <f t="shared" si="0"/>
        <v>17</v>
      </c>
      <c r="H20" s="12"/>
      <c r="I20" s="12">
        <v>19</v>
      </c>
      <c r="J20" s="26">
        <v>0.99894847528916919</v>
      </c>
      <c r="K20" s="26">
        <f t="shared" si="1"/>
        <v>24</v>
      </c>
      <c r="L20" s="12"/>
      <c r="M20" s="24">
        <v>198</v>
      </c>
      <c r="N20" s="26">
        <v>10.410094637223976</v>
      </c>
      <c r="O20" s="12">
        <f t="shared" si="2"/>
        <v>3</v>
      </c>
      <c r="P20" s="12"/>
      <c r="Q20" s="24">
        <v>40</v>
      </c>
      <c r="R20" s="26">
        <v>2.1030494216614093</v>
      </c>
      <c r="S20" s="12">
        <f t="shared" si="3"/>
        <v>19</v>
      </c>
      <c r="T20" s="12"/>
      <c r="U20" s="12">
        <v>0</v>
      </c>
      <c r="V20" s="25">
        <v>0</v>
      </c>
      <c r="W20" s="12">
        <f t="shared" si="4"/>
        <v>37</v>
      </c>
      <c r="X20" s="12"/>
    </row>
    <row r="21" spans="1:30">
      <c r="A21" s="12"/>
      <c r="B21" s="12" t="s">
        <v>25</v>
      </c>
      <c r="C21" s="24">
        <v>1119800</v>
      </c>
      <c r="D21" s="24"/>
      <c r="E21" s="24">
        <v>667</v>
      </c>
      <c r="F21" s="26">
        <v>59.564207894266836</v>
      </c>
      <c r="G21" s="26">
        <f t="shared" si="0"/>
        <v>9</v>
      </c>
      <c r="H21" s="12"/>
      <c r="I21" s="12">
        <v>21</v>
      </c>
      <c r="J21" s="26">
        <v>1.8753348812287911</v>
      </c>
      <c r="K21" s="26">
        <f t="shared" si="1"/>
        <v>17</v>
      </c>
      <c r="L21" s="12"/>
      <c r="M21" s="24">
        <v>43</v>
      </c>
      <c r="N21" s="26">
        <v>3.8399714234684765</v>
      </c>
      <c r="O21" s="12">
        <f t="shared" si="2"/>
        <v>31</v>
      </c>
      <c r="P21" s="12"/>
      <c r="Q21" s="24">
        <v>18</v>
      </c>
      <c r="R21" s="26">
        <v>1.6074298981961064</v>
      </c>
      <c r="S21" s="12">
        <f t="shared" si="3"/>
        <v>25</v>
      </c>
      <c r="T21" s="12"/>
      <c r="U21" s="12">
        <v>6</v>
      </c>
      <c r="V21" s="25">
        <v>0.53580996606536879</v>
      </c>
      <c r="W21" s="12">
        <f t="shared" si="4"/>
        <v>15</v>
      </c>
      <c r="X21" s="12"/>
    </row>
    <row r="22" spans="1:30">
      <c r="A22" s="12"/>
      <c r="B22" s="12" t="s">
        <v>26</v>
      </c>
      <c r="C22" s="24">
        <v>918000</v>
      </c>
      <c r="D22" s="24"/>
      <c r="E22" s="24">
        <v>415</v>
      </c>
      <c r="F22" s="26">
        <v>45.206971677559913</v>
      </c>
      <c r="G22" s="26">
        <f t="shared" si="0"/>
        <v>22</v>
      </c>
      <c r="H22" s="12"/>
      <c r="I22" s="12">
        <v>6</v>
      </c>
      <c r="J22" s="26">
        <v>0.65359477124183007</v>
      </c>
      <c r="K22" s="26">
        <f t="shared" si="1"/>
        <v>34</v>
      </c>
      <c r="L22" s="12"/>
      <c r="M22" s="24">
        <v>56</v>
      </c>
      <c r="N22" s="26">
        <v>6.1002178649237475</v>
      </c>
      <c r="O22" s="12">
        <f t="shared" si="2"/>
        <v>19</v>
      </c>
      <c r="P22" s="12"/>
      <c r="Q22" s="24">
        <v>14</v>
      </c>
      <c r="R22" s="26">
        <v>1.5250544662309369</v>
      </c>
      <c r="S22" s="12">
        <f t="shared" si="3"/>
        <v>28</v>
      </c>
      <c r="T22" s="12"/>
      <c r="U22" s="12">
        <v>3</v>
      </c>
      <c r="V22" s="25">
        <v>0.32679738562091504</v>
      </c>
      <c r="W22" s="12">
        <f t="shared" si="4"/>
        <v>25</v>
      </c>
      <c r="X22" s="12"/>
    </row>
    <row r="23" spans="1:30">
      <c r="A23" s="12"/>
      <c r="B23" s="12" t="s">
        <v>27</v>
      </c>
      <c r="C23" s="24">
        <v>1731400</v>
      </c>
      <c r="D23" s="24"/>
      <c r="E23" s="24">
        <v>747</v>
      </c>
      <c r="F23" s="26">
        <v>43.144276308189902</v>
      </c>
      <c r="G23" s="26">
        <f t="shared" si="0"/>
        <v>25</v>
      </c>
      <c r="H23" s="12"/>
      <c r="I23" s="12">
        <v>15</v>
      </c>
      <c r="J23" s="26">
        <v>0.8663509298833314</v>
      </c>
      <c r="K23" s="26">
        <f t="shared" si="1"/>
        <v>28</v>
      </c>
      <c r="L23" s="12"/>
      <c r="M23" s="24">
        <v>59</v>
      </c>
      <c r="N23" s="26">
        <v>3.4076469908744365</v>
      </c>
      <c r="O23" s="12">
        <f t="shared" si="2"/>
        <v>34</v>
      </c>
      <c r="P23" s="12"/>
      <c r="Q23" s="24">
        <v>34</v>
      </c>
      <c r="R23" s="26">
        <v>1.9637287744022178</v>
      </c>
      <c r="S23" s="12">
        <f t="shared" si="3"/>
        <v>22</v>
      </c>
      <c r="T23" s="12"/>
      <c r="U23" s="12">
        <v>10</v>
      </c>
      <c r="V23" s="25">
        <v>0.57756728658888756</v>
      </c>
      <c r="W23" s="12">
        <f t="shared" si="4"/>
        <v>13</v>
      </c>
      <c r="X23" s="12"/>
    </row>
    <row r="24" spans="1:30">
      <c r="A24" s="12"/>
      <c r="B24" s="12" t="s">
        <v>28</v>
      </c>
      <c r="C24" s="24">
        <v>1461400</v>
      </c>
      <c r="D24" s="24"/>
      <c r="E24" s="24">
        <v>766</v>
      </c>
      <c r="F24" s="26">
        <v>52.415491993978371</v>
      </c>
      <c r="G24" s="26">
        <f t="shared" si="0"/>
        <v>15</v>
      </c>
      <c r="H24" s="12"/>
      <c r="I24" s="12">
        <v>60</v>
      </c>
      <c r="J24" s="26">
        <v>4.1056521144108391</v>
      </c>
      <c r="K24" s="26">
        <f t="shared" si="1"/>
        <v>5</v>
      </c>
      <c r="L24" s="12"/>
      <c r="M24" s="24">
        <v>92</v>
      </c>
      <c r="N24" s="26">
        <v>6.2953332420966195</v>
      </c>
      <c r="O24" s="12">
        <f t="shared" si="2"/>
        <v>18</v>
      </c>
      <c r="P24" s="12"/>
      <c r="Q24" s="24">
        <v>40</v>
      </c>
      <c r="R24" s="26">
        <v>2.7371014096072259</v>
      </c>
      <c r="S24" s="12">
        <f t="shared" si="3"/>
        <v>15</v>
      </c>
      <c r="T24" s="12"/>
      <c r="U24" s="12">
        <v>13</v>
      </c>
      <c r="V24" s="25">
        <v>0.88955795812234839</v>
      </c>
      <c r="W24" s="12">
        <f t="shared" si="4"/>
        <v>7</v>
      </c>
      <c r="X24" s="12"/>
    </row>
    <row r="25" spans="1:30">
      <c r="A25" s="12"/>
      <c r="B25" s="12" t="s">
        <v>29</v>
      </c>
      <c r="C25" s="24">
        <v>1018400</v>
      </c>
      <c r="D25" s="24"/>
      <c r="E25" s="24">
        <v>880</v>
      </c>
      <c r="F25" s="26">
        <v>86.410054988216814</v>
      </c>
      <c r="G25" s="26">
        <f t="shared" si="0"/>
        <v>4</v>
      </c>
      <c r="H25" s="12"/>
      <c r="I25" s="12">
        <v>77</v>
      </c>
      <c r="J25" s="26">
        <v>7.5608798114689701</v>
      </c>
      <c r="K25" s="26">
        <f t="shared" si="1"/>
        <v>1</v>
      </c>
      <c r="L25" s="12"/>
      <c r="M25" s="24">
        <v>103</v>
      </c>
      <c r="N25" s="26">
        <v>10.113904163393558</v>
      </c>
      <c r="O25" s="12">
        <f t="shared" si="2"/>
        <v>4</v>
      </c>
      <c r="P25" s="12"/>
      <c r="Q25" s="24">
        <v>97</v>
      </c>
      <c r="R25" s="26">
        <v>9.5247446975648078</v>
      </c>
      <c r="S25" s="12">
        <f t="shared" si="3"/>
        <v>4</v>
      </c>
      <c r="T25" s="12"/>
      <c r="U25" s="12">
        <v>5</v>
      </c>
      <c r="V25" s="25">
        <v>0.49096622152395913</v>
      </c>
      <c r="W25" s="12">
        <f t="shared" si="4"/>
        <v>18</v>
      </c>
      <c r="X25" s="12"/>
    </row>
    <row r="26" spans="1:30">
      <c r="A26" s="12"/>
      <c r="B26" s="12" t="s">
        <v>30</v>
      </c>
      <c r="C26" s="24">
        <v>714800</v>
      </c>
      <c r="D26" s="24"/>
      <c r="E26" s="24">
        <v>205</v>
      </c>
      <c r="F26" s="26">
        <v>28.67935086737549</v>
      </c>
      <c r="G26" s="26">
        <f t="shared" si="0"/>
        <v>38</v>
      </c>
      <c r="H26" s="12"/>
      <c r="I26" s="12">
        <v>19</v>
      </c>
      <c r="J26" s="26">
        <v>2.658086177951875</v>
      </c>
      <c r="K26" s="26">
        <f t="shared" si="1"/>
        <v>11</v>
      </c>
      <c r="L26" s="12"/>
      <c r="M26" s="24">
        <v>23</v>
      </c>
      <c r="N26" s="26">
        <v>3.217683268047006</v>
      </c>
      <c r="O26" s="12">
        <f t="shared" si="2"/>
        <v>37</v>
      </c>
      <c r="P26" s="12"/>
      <c r="Q26" s="24">
        <v>12</v>
      </c>
      <c r="R26" s="26">
        <v>1.6787912702853944</v>
      </c>
      <c r="S26" s="12">
        <f t="shared" si="3"/>
        <v>24</v>
      </c>
      <c r="T26" s="12"/>
      <c r="U26" s="12">
        <v>5</v>
      </c>
      <c r="V26" s="25">
        <v>0.69949636261891446</v>
      </c>
      <c r="W26" s="12">
        <f t="shared" si="4"/>
        <v>10</v>
      </c>
      <c r="X26" s="12"/>
    </row>
    <row r="27" spans="1:30">
      <c r="A27" s="12"/>
      <c r="B27" s="12" t="s">
        <v>32</v>
      </c>
      <c r="C27" s="24">
        <v>1380800</v>
      </c>
      <c r="D27" s="24"/>
      <c r="E27" s="24">
        <v>1107</v>
      </c>
      <c r="F27" s="26">
        <v>80.170915411355736</v>
      </c>
      <c r="G27" s="26">
        <f t="shared" si="0"/>
        <v>6</v>
      </c>
      <c r="H27" s="12"/>
      <c r="I27" s="12">
        <v>30</v>
      </c>
      <c r="J27" s="26">
        <v>2.1726535341830822</v>
      </c>
      <c r="K27" s="26">
        <f t="shared" si="1"/>
        <v>13</v>
      </c>
      <c r="L27" s="12"/>
      <c r="M27" s="24">
        <v>138</v>
      </c>
      <c r="N27" s="26">
        <v>9.9942062572421779</v>
      </c>
      <c r="O27" s="12">
        <f t="shared" si="2"/>
        <v>6</v>
      </c>
      <c r="P27" s="12"/>
      <c r="Q27" s="24">
        <v>134</v>
      </c>
      <c r="R27" s="26">
        <v>9.7045191193511009</v>
      </c>
      <c r="S27" s="12">
        <f t="shared" si="3"/>
        <v>3</v>
      </c>
      <c r="T27" s="12"/>
      <c r="U27" s="12">
        <v>6</v>
      </c>
      <c r="V27" s="25">
        <v>0.43453070683661643</v>
      </c>
      <c r="W27" s="12">
        <f t="shared" si="4"/>
        <v>21</v>
      </c>
      <c r="X27" s="12"/>
    </row>
    <row r="28" spans="1:30">
      <c r="A28" s="12"/>
      <c r="B28" s="12" t="s">
        <v>33</v>
      </c>
      <c r="C28" s="24">
        <v>8204400</v>
      </c>
      <c r="D28" s="24"/>
      <c r="E28" s="24">
        <v>8034</v>
      </c>
      <c r="F28" s="26">
        <f>E28/C28*100000</f>
        <v>97.923065672078408</v>
      </c>
      <c r="G28" s="26">
        <f t="shared" si="0"/>
        <v>2</v>
      </c>
      <c r="H28" s="12"/>
      <c r="I28" s="12">
        <v>610</v>
      </c>
      <c r="J28" s="26">
        <f>I28/C28*100000</f>
        <v>7.4350348593437658</v>
      </c>
      <c r="K28" s="26">
        <f t="shared" si="1"/>
        <v>2</v>
      </c>
      <c r="L28" s="12"/>
      <c r="M28" s="24">
        <v>1239</v>
      </c>
      <c r="N28" s="26">
        <v>15.088595262741279</v>
      </c>
      <c r="O28" s="12">
        <f t="shared" si="2"/>
        <v>1</v>
      </c>
      <c r="P28" s="12"/>
      <c r="Q28" s="24">
        <v>121</v>
      </c>
      <c r="R28" s="26">
        <v>1.4735432016075016</v>
      </c>
      <c r="S28" s="12">
        <f t="shared" si="3"/>
        <v>29</v>
      </c>
      <c r="T28" s="12"/>
      <c r="U28" s="12">
        <v>75</v>
      </c>
      <c r="V28" s="25">
        <v>0.91335322413688125</v>
      </c>
      <c r="W28" s="12">
        <f t="shared" si="4"/>
        <v>6</v>
      </c>
      <c r="X28" s="12"/>
      <c r="AB28" s="5"/>
    </row>
    <row r="29" spans="1:30">
      <c r="A29" s="12"/>
      <c r="B29" s="12" t="s">
        <v>34</v>
      </c>
      <c r="C29" s="24">
        <v>859400</v>
      </c>
      <c r="D29" s="24"/>
      <c r="E29" s="24">
        <v>347</v>
      </c>
      <c r="F29" s="26">
        <v>40.377007214335585</v>
      </c>
      <c r="G29" s="26">
        <f t="shared" si="0"/>
        <v>29</v>
      </c>
      <c r="H29" s="12"/>
      <c r="I29" s="12">
        <v>18</v>
      </c>
      <c r="J29" s="26">
        <v>2.0944845240865719</v>
      </c>
      <c r="K29" s="26">
        <f t="shared" si="1"/>
        <v>14</v>
      </c>
      <c r="L29" s="12"/>
      <c r="M29" s="24">
        <v>62</v>
      </c>
      <c r="N29" s="26">
        <v>7.2143355829648588</v>
      </c>
      <c r="O29" s="12">
        <f t="shared" si="2"/>
        <v>12</v>
      </c>
      <c r="P29" s="12"/>
      <c r="Q29" s="24">
        <v>120</v>
      </c>
      <c r="R29" s="26">
        <v>13.963230160577147</v>
      </c>
      <c r="S29" s="12">
        <f t="shared" si="3"/>
        <v>2</v>
      </c>
      <c r="T29" s="12"/>
      <c r="U29" s="12">
        <v>4</v>
      </c>
      <c r="V29" s="25">
        <v>0.4654410053525716</v>
      </c>
      <c r="W29" s="12">
        <f t="shared" si="4"/>
        <v>20</v>
      </c>
      <c r="X29" s="12"/>
    </row>
    <row r="30" spans="1:30">
      <c r="A30" s="12"/>
      <c r="B30" s="12" t="s">
        <v>35</v>
      </c>
      <c r="C30" s="24">
        <v>688400</v>
      </c>
      <c r="D30" s="24"/>
      <c r="E30" s="24">
        <v>359</v>
      </c>
      <c r="F30" s="26">
        <v>52.149912841371297</v>
      </c>
      <c r="G30" s="26">
        <f t="shared" si="0"/>
        <v>16</v>
      </c>
      <c r="H30" s="12"/>
      <c r="I30" s="12">
        <v>5</v>
      </c>
      <c r="J30" s="26">
        <v>0.72632190586868106</v>
      </c>
      <c r="K30" s="26">
        <f t="shared" si="1"/>
        <v>32</v>
      </c>
      <c r="L30" s="12"/>
      <c r="M30" s="24">
        <v>62</v>
      </c>
      <c r="N30" s="26">
        <v>9.0063916327716438</v>
      </c>
      <c r="O30" s="12">
        <f t="shared" si="2"/>
        <v>9</v>
      </c>
      <c r="P30" s="12"/>
      <c r="Q30" s="24">
        <v>31</v>
      </c>
      <c r="R30" s="26">
        <v>4.5031958163858219</v>
      </c>
      <c r="S30" s="12">
        <f t="shared" si="3"/>
        <v>10</v>
      </c>
      <c r="T30" s="12"/>
      <c r="U30" s="12">
        <v>8</v>
      </c>
      <c r="V30" s="25">
        <v>1.1621150493898895</v>
      </c>
      <c r="W30" s="12">
        <f t="shared" si="4"/>
        <v>4</v>
      </c>
      <c r="X30" s="12"/>
    </row>
    <row r="31" spans="1:30">
      <c r="A31" s="12"/>
      <c r="B31" s="12" t="s">
        <v>36</v>
      </c>
      <c r="C31" s="24">
        <v>799000</v>
      </c>
      <c r="D31" s="24"/>
      <c r="E31" s="24">
        <v>154</v>
      </c>
      <c r="F31" s="26">
        <v>19.27409261576971</v>
      </c>
      <c r="G31" s="26">
        <f t="shared" si="0"/>
        <v>41</v>
      </c>
      <c r="H31" s="12"/>
      <c r="I31" s="12">
        <v>3</v>
      </c>
      <c r="J31" s="26">
        <v>0.37546933667083854</v>
      </c>
      <c r="K31" s="26">
        <f t="shared" si="1"/>
        <v>38</v>
      </c>
      <c r="L31" s="12"/>
      <c r="M31" s="24">
        <v>21</v>
      </c>
      <c r="N31" s="26">
        <v>2.6282853566958697</v>
      </c>
      <c r="O31" s="12">
        <f t="shared" si="2"/>
        <v>39</v>
      </c>
      <c r="P31" s="12"/>
      <c r="Q31" s="24">
        <v>9</v>
      </c>
      <c r="R31" s="26">
        <v>1.1264080100125158</v>
      </c>
      <c r="S31" s="12">
        <f t="shared" si="3"/>
        <v>36</v>
      </c>
      <c r="T31" s="12"/>
      <c r="U31" s="12">
        <v>3</v>
      </c>
      <c r="V31" s="25">
        <v>0.37546933667083854</v>
      </c>
      <c r="W31" s="12">
        <f t="shared" si="4"/>
        <v>23</v>
      </c>
      <c r="X31" s="12"/>
      <c r="AD31" s="5"/>
    </row>
    <row r="32" spans="1:30">
      <c r="A32" s="12"/>
      <c r="B32" s="12" t="s">
        <v>37</v>
      </c>
      <c r="C32" s="24">
        <v>693900</v>
      </c>
      <c r="D32" s="24"/>
      <c r="E32" s="24">
        <v>456</v>
      </c>
      <c r="F32" s="26">
        <v>65.71552096843925</v>
      </c>
      <c r="G32" s="26">
        <f t="shared" si="0"/>
        <v>8</v>
      </c>
      <c r="H32" s="12"/>
      <c r="I32" s="12">
        <v>6</v>
      </c>
      <c r="J32" s="26">
        <v>0.86467790747946394</v>
      </c>
      <c r="K32" s="26">
        <f t="shared" si="1"/>
        <v>29</v>
      </c>
      <c r="L32" s="12"/>
      <c r="M32" s="24">
        <v>49</v>
      </c>
      <c r="N32" s="26">
        <v>7.0615362444156222</v>
      </c>
      <c r="O32" s="12">
        <f t="shared" si="2"/>
        <v>15</v>
      </c>
      <c r="P32" s="12"/>
      <c r="Q32" s="24">
        <v>50</v>
      </c>
      <c r="R32" s="26">
        <v>7.205649228995533</v>
      </c>
      <c r="S32" s="12">
        <f t="shared" si="3"/>
        <v>5</v>
      </c>
      <c r="T32" s="12"/>
      <c r="U32" s="12">
        <v>3</v>
      </c>
      <c r="V32" s="25">
        <v>0.43233895373973197</v>
      </c>
      <c r="W32" s="12">
        <f t="shared" si="4"/>
        <v>22</v>
      </c>
      <c r="X32" s="12"/>
    </row>
    <row r="33" spans="1:24">
      <c r="A33" s="12"/>
      <c r="B33" s="12" t="s">
        <v>38</v>
      </c>
      <c r="C33" s="24">
        <v>1420400</v>
      </c>
      <c r="D33" s="24"/>
      <c r="E33" s="24">
        <v>557</v>
      </c>
      <c r="F33" s="26">
        <v>39.214305829343843</v>
      </c>
      <c r="G33" s="26">
        <f t="shared" si="0"/>
        <v>30</v>
      </c>
      <c r="H33" s="12"/>
      <c r="I33" s="12">
        <v>13</v>
      </c>
      <c r="J33" s="26">
        <v>0.91523514502956915</v>
      </c>
      <c r="K33" s="26">
        <f t="shared" si="1"/>
        <v>26</v>
      </c>
      <c r="L33" s="12"/>
      <c r="M33" s="24">
        <v>33</v>
      </c>
      <c r="N33" s="26">
        <v>2.323289214305829</v>
      </c>
      <c r="O33" s="12">
        <f t="shared" si="2"/>
        <v>42</v>
      </c>
      <c r="P33" s="12"/>
      <c r="Q33" s="24">
        <v>22</v>
      </c>
      <c r="R33" s="26">
        <v>1.5488594762038863</v>
      </c>
      <c r="S33" s="12">
        <f t="shared" si="3"/>
        <v>27</v>
      </c>
      <c r="T33" s="12"/>
      <c r="U33" s="12">
        <v>1</v>
      </c>
      <c r="V33" s="25">
        <v>7.0402703463813013E-2</v>
      </c>
      <c r="W33" s="12">
        <f t="shared" si="4"/>
        <v>36</v>
      </c>
      <c r="X33" s="12"/>
    </row>
    <row r="34" spans="1:24">
      <c r="A34" s="12"/>
      <c r="B34" s="12" t="s">
        <v>39</v>
      </c>
      <c r="C34" s="24">
        <v>1090600</v>
      </c>
      <c r="D34" s="24"/>
      <c r="E34" s="24">
        <v>635</v>
      </c>
      <c r="F34" s="26">
        <v>58.224830368604437</v>
      </c>
      <c r="G34" s="26">
        <f t="shared" si="0"/>
        <v>11</v>
      </c>
      <c r="H34" s="12"/>
      <c r="I34" s="12">
        <v>20</v>
      </c>
      <c r="J34" s="26">
        <v>1.8338529249954154</v>
      </c>
      <c r="K34" s="26">
        <f t="shared" si="1"/>
        <v>18</v>
      </c>
      <c r="L34" s="12"/>
      <c r="M34" s="24">
        <v>78</v>
      </c>
      <c r="N34" s="26">
        <v>7.1520264074821194</v>
      </c>
      <c r="O34" s="12">
        <f t="shared" si="2"/>
        <v>13</v>
      </c>
      <c r="P34" s="12"/>
      <c r="Q34" s="24">
        <v>41</v>
      </c>
      <c r="R34" s="26">
        <v>3.7593984962406015</v>
      </c>
      <c r="S34" s="12">
        <f t="shared" si="3"/>
        <v>11</v>
      </c>
      <c r="T34" s="12"/>
      <c r="U34" s="12">
        <v>0</v>
      </c>
      <c r="V34" s="25">
        <v>0</v>
      </c>
      <c r="W34" s="12">
        <f t="shared" si="4"/>
        <v>37</v>
      </c>
      <c r="X34" s="12"/>
    </row>
    <row r="35" spans="1:24">
      <c r="A35" s="12"/>
      <c r="B35" s="12" t="s">
        <v>40</v>
      </c>
      <c r="C35" s="24">
        <v>1283400</v>
      </c>
      <c r="D35" s="24"/>
      <c r="E35" s="24">
        <v>746</v>
      </c>
      <c r="F35" s="26">
        <v>58.126850553218013</v>
      </c>
      <c r="G35" s="26">
        <f t="shared" si="0"/>
        <v>12</v>
      </c>
      <c r="H35" s="12"/>
      <c r="I35" s="12">
        <v>38</v>
      </c>
      <c r="J35" s="26">
        <v>2.9608851488234378</v>
      </c>
      <c r="K35" s="26">
        <f t="shared" si="1"/>
        <v>10</v>
      </c>
      <c r="L35" s="12"/>
      <c r="M35" s="24">
        <v>119</v>
      </c>
      <c r="N35" s="26">
        <v>9.2722455976312919</v>
      </c>
      <c r="O35" s="12">
        <f t="shared" si="2"/>
        <v>8</v>
      </c>
      <c r="P35" s="12"/>
      <c r="Q35" s="24">
        <v>76</v>
      </c>
      <c r="R35" s="26">
        <v>5.9217702976468756</v>
      </c>
      <c r="S35" s="12">
        <f t="shared" si="3"/>
        <v>8</v>
      </c>
      <c r="T35" s="12"/>
      <c r="U35" s="12">
        <v>10</v>
      </c>
      <c r="V35" s="25">
        <v>0.77918030232195723</v>
      </c>
      <c r="W35" s="12">
        <f t="shared" si="4"/>
        <v>9</v>
      </c>
      <c r="X35" s="12"/>
    </row>
    <row r="36" spans="1:24">
      <c r="A36" s="12"/>
      <c r="B36" s="12" t="s">
        <v>41</v>
      </c>
      <c r="C36" s="24">
        <v>1343900</v>
      </c>
      <c r="D36" s="24"/>
      <c r="E36" s="24">
        <v>443</v>
      </c>
      <c r="F36" s="26">
        <v>32.96376218468636</v>
      </c>
      <c r="G36" s="26">
        <f t="shared" si="0"/>
        <v>34</v>
      </c>
      <c r="H36" s="12"/>
      <c r="I36" s="12">
        <v>6</v>
      </c>
      <c r="J36" s="26">
        <v>0.44646179031177918</v>
      </c>
      <c r="K36" s="26">
        <f t="shared" si="1"/>
        <v>37</v>
      </c>
      <c r="L36" s="12"/>
      <c r="M36" s="24">
        <v>35</v>
      </c>
      <c r="N36" s="26">
        <v>2.6043604434853784</v>
      </c>
      <c r="O36" s="12">
        <f t="shared" si="2"/>
        <v>40</v>
      </c>
      <c r="P36" s="12"/>
      <c r="Q36" s="24">
        <v>9</v>
      </c>
      <c r="R36" s="26">
        <v>0.66969268546766869</v>
      </c>
      <c r="S36" s="12">
        <f t="shared" si="3"/>
        <v>41</v>
      </c>
      <c r="T36" s="12"/>
      <c r="U36" s="12">
        <v>3</v>
      </c>
      <c r="V36" s="25">
        <v>0.22323089515588959</v>
      </c>
      <c r="W36" s="12">
        <f t="shared" si="4"/>
        <v>30</v>
      </c>
      <c r="X36" s="12"/>
    </row>
    <row r="37" spans="1:24">
      <c r="A37" s="12"/>
      <c r="B37" s="12" t="s">
        <v>42</v>
      </c>
      <c r="C37" s="24">
        <v>1098300</v>
      </c>
      <c r="D37" s="24"/>
      <c r="E37" s="24">
        <v>645</v>
      </c>
      <c r="F37" s="26">
        <v>58.727123736683964</v>
      </c>
      <c r="G37" s="26">
        <f t="shared" si="0"/>
        <v>10</v>
      </c>
      <c r="H37" s="12"/>
      <c r="I37" s="12">
        <v>7</v>
      </c>
      <c r="J37" s="26">
        <v>0.63734862970044615</v>
      </c>
      <c r="K37" s="26">
        <f t="shared" si="1"/>
        <v>35</v>
      </c>
      <c r="L37" s="12"/>
      <c r="M37" s="24">
        <v>62</v>
      </c>
      <c r="N37" s="26">
        <v>5.6450878630610948</v>
      </c>
      <c r="O37" s="12">
        <f t="shared" si="2"/>
        <v>20</v>
      </c>
      <c r="P37" s="12"/>
      <c r="Q37" s="24">
        <v>53</v>
      </c>
      <c r="R37" s="26">
        <v>4.8256396248748068</v>
      </c>
      <c r="S37" s="12">
        <f t="shared" si="3"/>
        <v>9</v>
      </c>
      <c r="T37" s="12"/>
      <c r="U37" s="12">
        <v>6</v>
      </c>
      <c r="V37" s="25">
        <v>0.54629882545752517</v>
      </c>
      <c r="W37" s="12">
        <f t="shared" si="4"/>
        <v>14</v>
      </c>
      <c r="X37" s="12"/>
    </row>
    <row r="38" spans="1:24">
      <c r="A38" s="12"/>
      <c r="B38" s="12" t="s">
        <v>43</v>
      </c>
      <c r="C38" s="24">
        <v>730100</v>
      </c>
      <c r="D38" s="24"/>
      <c r="E38" s="24">
        <v>351</v>
      </c>
      <c r="F38" s="26">
        <v>48.075606081358714</v>
      </c>
      <c r="G38" s="26">
        <f t="shared" si="0"/>
        <v>18</v>
      </c>
      <c r="H38" s="12"/>
      <c r="I38" s="12">
        <v>30</v>
      </c>
      <c r="J38" s="26">
        <v>4.1090261607998899</v>
      </c>
      <c r="K38" s="26">
        <f t="shared" si="1"/>
        <v>4</v>
      </c>
      <c r="L38" s="12"/>
      <c r="M38" s="24">
        <v>73</v>
      </c>
      <c r="N38" s="26">
        <v>9.9986303246130674</v>
      </c>
      <c r="O38" s="12">
        <f t="shared" si="2"/>
        <v>5</v>
      </c>
      <c r="P38" s="12"/>
      <c r="Q38" s="24">
        <v>130</v>
      </c>
      <c r="R38" s="26">
        <v>17.805780030132858</v>
      </c>
      <c r="S38" s="12">
        <f t="shared" si="3"/>
        <v>1</v>
      </c>
      <c r="T38" s="12"/>
      <c r="U38" s="12">
        <v>17</v>
      </c>
      <c r="V38" s="25">
        <v>2.3284481577866045</v>
      </c>
      <c r="W38" s="12">
        <f t="shared" si="4"/>
        <v>1</v>
      </c>
      <c r="X38" s="12"/>
    </row>
    <row r="39" spans="1:24">
      <c r="A39" s="12"/>
      <c r="B39" s="12" t="s">
        <v>44</v>
      </c>
      <c r="C39" s="24">
        <v>1135500</v>
      </c>
      <c r="D39" s="24"/>
      <c r="E39" s="24">
        <v>532</v>
      </c>
      <c r="F39" s="26">
        <v>46.851607221488329</v>
      </c>
      <c r="G39" s="26">
        <f t="shared" si="0"/>
        <v>20</v>
      </c>
      <c r="H39" s="12"/>
      <c r="I39" s="12">
        <v>19</v>
      </c>
      <c r="J39" s="26">
        <v>1.6732716864817261</v>
      </c>
      <c r="K39" s="26">
        <f t="shared" si="1"/>
        <v>20</v>
      </c>
      <c r="L39" s="12"/>
      <c r="M39" s="24">
        <v>28</v>
      </c>
      <c r="N39" s="26">
        <v>2.4658740642888595</v>
      </c>
      <c r="O39" s="12">
        <f t="shared" si="2"/>
        <v>41</v>
      </c>
      <c r="P39" s="12"/>
      <c r="Q39" s="24">
        <v>40</v>
      </c>
      <c r="R39" s="26">
        <v>3.5226772346983708</v>
      </c>
      <c r="S39" s="12">
        <f t="shared" si="3"/>
        <v>12</v>
      </c>
      <c r="T39" s="12"/>
      <c r="U39" s="12">
        <v>0</v>
      </c>
      <c r="V39" s="25">
        <v>0</v>
      </c>
      <c r="W39" s="12">
        <f t="shared" si="4"/>
        <v>37</v>
      </c>
      <c r="X39" s="12"/>
    </row>
    <row r="40" spans="1:24">
      <c r="A40" s="12"/>
      <c r="B40" s="12" t="s">
        <v>45</v>
      </c>
      <c r="C40" s="24">
        <v>1609100</v>
      </c>
      <c r="D40" s="24"/>
      <c r="E40" s="24">
        <v>520</v>
      </c>
      <c r="F40" s="26">
        <v>32.316201603380776</v>
      </c>
      <c r="G40" s="26">
        <f t="shared" si="0"/>
        <v>35</v>
      </c>
      <c r="H40" s="12"/>
      <c r="I40" s="12">
        <v>23</v>
      </c>
      <c r="J40" s="26">
        <v>1.4293704555341495</v>
      </c>
      <c r="K40" s="26">
        <f t="shared" si="1"/>
        <v>21</v>
      </c>
      <c r="L40" s="12"/>
      <c r="M40" s="24">
        <v>111</v>
      </c>
      <c r="N40" s="26">
        <v>6.8982661114908952</v>
      </c>
      <c r="O40" s="12">
        <f t="shared" si="2"/>
        <v>16</v>
      </c>
      <c r="P40" s="12"/>
      <c r="Q40" s="24">
        <v>23</v>
      </c>
      <c r="R40" s="26">
        <v>1.4293704555341495</v>
      </c>
      <c r="S40" s="12">
        <f t="shared" si="3"/>
        <v>31</v>
      </c>
      <c r="T40" s="12"/>
      <c r="U40" s="12">
        <v>4</v>
      </c>
      <c r="V40" s="25">
        <v>0.24858616617985207</v>
      </c>
      <c r="W40" s="12">
        <f t="shared" si="4"/>
        <v>28</v>
      </c>
      <c r="X40" s="12"/>
    </row>
    <row r="41" spans="1:24">
      <c r="A41" s="12"/>
      <c r="B41" s="12" t="s">
        <v>46</v>
      </c>
      <c r="C41" s="24">
        <v>2275200</v>
      </c>
      <c r="D41" s="24"/>
      <c r="E41" s="24">
        <v>1237</v>
      </c>
      <c r="F41" s="26">
        <v>54.368846694796062</v>
      </c>
      <c r="G41" s="26">
        <f t="shared" si="0"/>
        <v>14</v>
      </c>
      <c r="H41" s="12"/>
      <c r="I41" s="12">
        <v>77</v>
      </c>
      <c r="J41" s="26">
        <v>3.3843178621659633</v>
      </c>
      <c r="K41" s="26">
        <f t="shared" si="1"/>
        <v>7</v>
      </c>
      <c r="L41" s="12"/>
      <c r="M41" s="24">
        <v>112</v>
      </c>
      <c r="N41" s="26">
        <v>4.9226441631504922</v>
      </c>
      <c r="O41" s="12">
        <f t="shared" si="2"/>
        <v>24</v>
      </c>
      <c r="P41" s="12"/>
      <c r="Q41" s="24">
        <v>32</v>
      </c>
      <c r="R41" s="26">
        <v>1.4064697609001406</v>
      </c>
      <c r="S41" s="12">
        <f t="shared" si="3"/>
        <v>32</v>
      </c>
      <c r="T41" s="12"/>
      <c r="U41" s="12">
        <v>20</v>
      </c>
      <c r="V41" s="25">
        <v>0.8790436005625879</v>
      </c>
      <c r="W41" s="12">
        <f t="shared" si="4"/>
        <v>8</v>
      </c>
      <c r="X41" s="12"/>
    </row>
    <row r="42" spans="1:24">
      <c r="A42" s="12"/>
      <c r="B42" s="12" t="s">
        <v>47</v>
      </c>
      <c r="C42" s="24">
        <v>546500</v>
      </c>
      <c r="D42" s="24"/>
      <c r="E42" s="24">
        <v>262</v>
      </c>
      <c r="F42" s="26">
        <v>47.941445562671547</v>
      </c>
      <c r="G42" s="26">
        <f t="shared" si="0"/>
        <v>19</v>
      </c>
      <c r="H42" s="12"/>
      <c r="I42" s="12">
        <v>5</v>
      </c>
      <c r="J42" s="26">
        <v>0.91491308325709053</v>
      </c>
      <c r="K42" s="26">
        <f t="shared" si="1"/>
        <v>27</v>
      </c>
      <c r="L42" s="12"/>
      <c r="M42" s="24">
        <v>19</v>
      </c>
      <c r="N42" s="26">
        <v>3.4766697163769442</v>
      </c>
      <c r="O42" s="12">
        <f t="shared" si="2"/>
        <v>33</v>
      </c>
      <c r="P42" s="12"/>
      <c r="Q42" s="24">
        <v>8</v>
      </c>
      <c r="R42" s="26">
        <v>1.4638609332113448</v>
      </c>
      <c r="S42" s="12">
        <f t="shared" si="3"/>
        <v>30</v>
      </c>
      <c r="T42" s="12"/>
      <c r="U42" s="12">
        <v>1</v>
      </c>
      <c r="V42" s="25">
        <v>0.1829826166514181</v>
      </c>
      <c r="W42" s="12">
        <f t="shared" si="4"/>
        <v>31</v>
      </c>
      <c r="X42" s="12"/>
    </row>
    <row r="43" spans="1:24">
      <c r="A43" s="12"/>
      <c r="B43" s="12" t="s">
        <v>48</v>
      </c>
      <c r="C43" s="24">
        <v>1224000</v>
      </c>
      <c r="D43" s="24"/>
      <c r="E43" s="24">
        <v>568</v>
      </c>
      <c r="F43" s="26">
        <v>46.405228758169933</v>
      </c>
      <c r="G43" s="26">
        <f t="shared" si="0"/>
        <v>21</v>
      </c>
      <c r="H43" s="12"/>
      <c r="I43" s="12">
        <v>7</v>
      </c>
      <c r="J43" s="26">
        <v>0.57189542483660127</v>
      </c>
      <c r="K43" s="26">
        <f t="shared" si="1"/>
        <v>36</v>
      </c>
      <c r="L43" s="12"/>
      <c r="M43" s="24">
        <v>58</v>
      </c>
      <c r="N43" s="26">
        <v>4.738562091503268</v>
      </c>
      <c r="O43" s="12">
        <f t="shared" si="2"/>
        <v>27</v>
      </c>
      <c r="P43" s="12"/>
      <c r="Q43" s="24">
        <v>36</v>
      </c>
      <c r="R43" s="26">
        <v>2.9411764705882355</v>
      </c>
      <c r="S43" s="12">
        <f t="shared" si="3"/>
        <v>14</v>
      </c>
      <c r="T43" s="12"/>
      <c r="U43" s="12">
        <v>3</v>
      </c>
      <c r="V43" s="25">
        <v>0.24509803921568629</v>
      </c>
      <c r="W43" s="12">
        <f t="shared" si="4"/>
        <v>29</v>
      </c>
      <c r="X43" s="12"/>
    </row>
    <row r="44" spans="1:24">
      <c r="A44" s="12"/>
      <c r="B44" s="12" t="s">
        <v>7</v>
      </c>
      <c r="C44" s="24">
        <v>2739800</v>
      </c>
      <c r="D44" s="24"/>
      <c r="E44" s="24">
        <v>2531</v>
      </c>
      <c r="F44" s="26">
        <v>92.379005766844287</v>
      </c>
      <c r="G44" s="26">
        <f t="shared" si="0"/>
        <v>3</v>
      </c>
      <c r="H44" s="12"/>
      <c r="I44" s="12">
        <v>52</v>
      </c>
      <c r="J44" s="26">
        <v>1.8979487553836047</v>
      </c>
      <c r="K44" s="26">
        <f t="shared" si="1"/>
        <v>16</v>
      </c>
      <c r="L44" s="12"/>
      <c r="M44" s="24">
        <v>210</v>
      </c>
      <c r="N44" s="26">
        <v>7.664793050587634</v>
      </c>
      <c r="O44" s="12">
        <f t="shared" si="2"/>
        <v>11</v>
      </c>
      <c r="P44" s="12"/>
      <c r="Q44" s="24">
        <v>46</v>
      </c>
      <c r="R44" s="26">
        <v>1.6789546682239578</v>
      </c>
      <c r="S44" s="12">
        <f t="shared" si="3"/>
        <v>23</v>
      </c>
      <c r="T44" s="12"/>
      <c r="U44" s="12">
        <v>10</v>
      </c>
      <c r="V44" s="25">
        <v>0.36499014526607781</v>
      </c>
      <c r="W44" s="12">
        <f t="shared" si="4"/>
        <v>24</v>
      </c>
      <c r="X44" s="12"/>
    </row>
    <row r="45" spans="1:24">
      <c r="A45" s="12"/>
      <c r="B45" s="12" t="s">
        <v>49</v>
      </c>
      <c r="C45" s="24">
        <v>2227400</v>
      </c>
      <c r="D45" s="24"/>
      <c r="E45" s="24">
        <v>1842</v>
      </c>
      <c r="F45" s="26">
        <v>82.697315255454797</v>
      </c>
      <c r="G45" s="26">
        <f t="shared" si="0"/>
        <v>5</v>
      </c>
      <c r="H45" s="12"/>
      <c r="I45" s="12">
        <v>43</v>
      </c>
      <c r="J45" s="26">
        <v>1.9305019305019306</v>
      </c>
      <c r="K45" s="26">
        <f t="shared" si="1"/>
        <v>15</v>
      </c>
      <c r="L45" s="12"/>
      <c r="M45" s="24">
        <v>141</v>
      </c>
      <c r="N45" s="26">
        <v>6.3302505162970277</v>
      </c>
      <c r="O45" s="12">
        <f t="shared" si="2"/>
        <v>17</v>
      </c>
      <c r="P45" s="12"/>
      <c r="Q45" s="24">
        <v>137</v>
      </c>
      <c r="R45" s="26">
        <v>6.1506689413666162</v>
      </c>
      <c r="S45" s="12">
        <f t="shared" si="3"/>
        <v>7</v>
      </c>
      <c r="T45" s="12"/>
      <c r="U45" s="12">
        <v>3</v>
      </c>
      <c r="V45" s="25">
        <v>0.13468618119780909</v>
      </c>
      <c r="W45" s="12">
        <f t="shared" si="4"/>
        <v>34</v>
      </c>
      <c r="X45" s="12"/>
    </row>
    <row r="46" spans="1:24" ht="15.75" customHeight="1">
      <c r="A46" s="12"/>
      <c r="B46" s="12" t="s">
        <v>50</v>
      </c>
      <c r="C46" s="24">
        <v>684000</v>
      </c>
      <c r="D46" s="24"/>
      <c r="E46" s="24">
        <v>185</v>
      </c>
      <c r="F46" s="26">
        <v>27.046783625730995</v>
      </c>
      <c r="G46" s="26">
        <f t="shared" si="0"/>
        <v>40</v>
      </c>
      <c r="H46" s="12"/>
      <c r="I46" s="12">
        <v>5</v>
      </c>
      <c r="J46" s="26">
        <v>0.73099415204678364</v>
      </c>
      <c r="K46" s="26">
        <f t="shared" si="1"/>
        <v>31</v>
      </c>
      <c r="L46" s="12"/>
      <c r="M46" s="24">
        <v>33</v>
      </c>
      <c r="N46" s="26">
        <v>4.8245614035087723</v>
      </c>
      <c r="O46" s="12">
        <f t="shared" si="2"/>
        <v>26</v>
      </c>
      <c r="P46" s="12"/>
      <c r="Q46" s="24">
        <v>17</v>
      </c>
      <c r="R46" s="26">
        <v>2.4853801169590644</v>
      </c>
      <c r="S46" s="12">
        <f t="shared" si="3"/>
        <v>18</v>
      </c>
      <c r="T46" s="12"/>
      <c r="U46" s="12">
        <v>2</v>
      </c>
      <c r="V46" s="25">
        <v>0.29239766081871349</v>
      </c>
      <c r="W46" s="12">
        <f t="shared" si="4"/>
        <v>26</v>
      </c>
      <c r="X46" s="12"/>
    </row>
    <row r="47" spans="1:24" ht="2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2:19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2:19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2:19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2:19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4" spans="2:19">
      <c r="B54" s="34" t="s">
        <v>75</v>
      </c>
    </row>
    <row r="55" spans="2:19">
      <c r="B55" s="33" t="s">
        <v>79</v>
      </c>
    </row>
    <row r="56" spans="2:19">
      <c r="B56" s="32" t="s">
        <v>78</v>
      </c>
    </row>
    <row r="57" spans="2:19">
      <c r="B57" s="33" t="s">
        <v>80</v>
      </c>
    </row>
  </sheetData>
  <mergeCells count="5">
    <mergeCell ref="E2:G2"/>
    <mergeCell ref="I2:K2"/>
    <mergeCell ref="M2:O2"/>
    <mergeCell ref="Q2:S2"/>
    <mergeCell ref="U2:W2"/>
  </mergeCells>
  <hyperlinks>
    <hyperlink ref="B55" r:id="rId1" xr:uid="{00000000-0004-0000-0200-000000000000}"/>
    <hyperlink ref="B57" r:id="rId2" xr:uid="{00000000-0004-0000-0200-000001000000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AC57"/>
  <sheetViews>
    <sheetView showGridLines="0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RowHeight="12.75"/>
  <cols>
    <col min="1" max="1" width="1.140625" customWidth="1"/>
    <col min="2" max="2" width="24.7109375" customWidth="1"/>
    <col min="3" max="3" width="16" customWidth="1"/>
    <col min="4" max="4" width="1.140625" customWidth="1"/>
    <col min="6" max="6" width="10.5703125" customWidth="1"/>
    <col min="8" max="8" width="1.140625" customWidth="1"/>
    <col min="10" max="10" width="10.42578125" customWidth="1"/>
    <col min="12" max="12" width="1.140625" customWidth="1"/>
    <col min="14" max="14" width="10.140625" customWidth="1"/>
    <col min="16" max="16" width="1.140625" customWidth="1"/>
    <col min="18" max="18" width="10.42578125" customWidth="1"/>
    <col min="20" max="20" width="1.140625" customWidth="1"/>
    <col min="22" max="22" width="10.140625" customWidth="1"/>
    <col min="24" max="24" width="1.140625" customWidth="1"/>
    <col min="26" max="26" width="11.140625" customWidth="1"/>
    <col min="28" max="28" width="1.140625" customWidth="1"/>
    <col min="29" max="29" width="0" hidden="1" customWidth="1"/>
  </cols>
  <sheetData>
    <row r="1" spans="1:29" ht="21">
      <c r="A1" s="19"/>
      <c r="B1" s="51" t="s">
        <v>166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9" ht="14.25" customHeight="1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9" ht="38.25">
      <c r="A3" s="16"/>
      <c r="B3" s="16"/>
      <c r="C3" s="18" t="s">
        <v>167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9" ht="14.25">
      <c r="A4" s="14"/>
      <c r="B4" s="14" t="s">
        <v>161</v>
      </c>
      <c r="C4" s="22">
        <f>MROUND(56567796,100)</f>
        <v>56567800</v>
      </c>
      <c r="D4" s="14"/>
      <c r="E4" s="22">
        <v>35845</v>
      </c>
      <c r="F4" s="54">
        <v>63.366442631068743</v>
      </c>
      <c r="G4" s="14"/>
      <c r="H4" s="14"/>
      <c r="I4" s="22">
        <v>1572</v>
      </c>
      <c r="J4" s="54">
        <v>2.7789663221101986</v>
      </c>
      <c r="K4" s="14"/>
      <c r="L4" s="14"/>
      <c r="M4" s="22">
        <v>4241</v>
      </c>
      <c r="N4" s="54">
        <v>7.4971985827413175</v>
      </c>
      <c r="O4" s="14"/>
      <c r="P4" s="14"/>
      <c r="Q4" s="22">
        <v>1911</v>
      </c>
      <c r="R4" s="54">
        <v>3.3782472274507565</v>
      </c>
      <c r="S4" s="14"/>
      <c r="T4" s="14"/>
      <c r="U4" s="14">
        <v>364</v>
      </c>
      <c r="V4" s="23">
        <v>0.64347566237157272</v>
      </c>
      <c r="W4" s="14"/>
      <c r="X4" s="14"/>
      <c r="Y4" s="22">
        <v>42255</v>
      </c>
      <c r="Z4" s="54">
        <f>Y4/C4*100000</f>
        <v>74.697973051806855</v>
      </c>
      <c r="AA4" s="14"/>
      <c r="AB4" s="14"/>
    </row>
    <row r="5" spans="1:29">
      <c r="A5" s="12"/>
      <c r="B5" s="12" t="s">
        <v>8</v>
      </c>
      <c r="C5" s="24">
        <f>MROUND(AC5,100)</f>
        <v>1616100</v>
      </c>
      <c r="D5" s="12"/>
      <c r="E5" s="24">
        <v>1040</v>
      </c>
      <c r="F5" s="26">
        <v>64.353130377585799</v>
      </c>
      <c r="G5" s="12">
        <f t="shared" ref="G5:G46" si="0">RANK(F5,$F$5:$F$46,0)</f>
        <v>7</v>
      </c>
      <c r="H5" s="12"/>
      <c r="I5" s="12">
        <v>53</v>
      </c>
      <c r="J5" s="26">
        <v>3.279534528857738</v>
      </c>
      <c r="K5" s="12">
        <f t="shared" ref="K5:K46" si="1">RANK(J5,$J$5:$J$46,0)</f>
        <v>5</v>
      </c>
      <c r="L5" s="12"/>
      <c r="M5" s="24">
        <v>111</v>
      </c>
      <c r="N5" s="26">
        <v>6.8684591076077153</v>
      </c>
      <c r="O5" s="12">
        <f t="shared" ref="O5:O46" si="2">RANK(N5,$N$5:$N$46,0)</f>
        <v>15</v>
      </c>
      <c r="P5" s="12"/>
      <c r="Q5" s="12">
        <v>75</v>
      </c>
      <c r="R5" s="26">
        <v>4.6408507483835919</v>
      </c>
      <c r="S5" s="12">
        <f>RANK(R5,$R$5:$R$46,0)</f>
        <v>10</v>
      </c>
      <c r="T5" s="12"/>
      <c r="U5" s="12">
        <v>13</v>
      </c>
      <c r="V5" s="25">
        <v>0.80441412971982251</v>
      </c>
      <c r="W5" s="12">
        <f>RANK(V5,$V$5:$V$46,0)</f>
        <v>15</v>
      </c>
      <c r="X5" s="12"/>
      <c r="Y5" s="22">
        <v>1211</v>
      </c>
      <c r="Z5" s="54">
        <v>74.934270083900401</v>
      </c>
      <c r="AA5" s="14">
        <f>RANK(Z5,$Z$5:$Z$46,0)</f>
        <v>9</v>
      </c>
      <c r="AB5" s="12"/>
      <c r="AC5">
        <v>1616083</v>
      </c>
    </row>
    <row r="6" spans="1:29">
      <c r="A6" s="12"/>
      <c r="B6" s="12" t="s">
        <v>9</v>
      </c>
      <c r="C6" s="24">
        <f t="shared" ref="C6:C46" si="3">MROUND(AC6,100)</f>
        <v>624500</v>
      </c>
      <c r="D6" s="12"/>
      <c r="E6" s="24">
        <v>274</v>
      </c>
      <c r="F6" s="26">
        <v>43.878051045866975</v>
      </c>
      <c r="G6" s="12">
        <f t="shared" si="0"/>
        <v>20</v>
      </c>
      <c r="H6" s="12"/>
      <c r="I6" s="12">
        <v>5</v>
      </c>
      <c r="J6" s="26">
        <v>0.80069436215085721</v>
      </c>
      <c r="K6" s="12">
        <f t="shared" si="1"/>
        <v>29</v>
      </c>
      <c r="L6" s="12"/>
      <c r="M6" s="24">
        <v>9</v>
      </c>
      <c r="N6" s="26">
        <v>1.4412498518715431</v>
      </c>
      <c r="O6" s="12">
        <f t="shared" si="2"/>
        <v>42</v>
      </c>
      <c r="P6" s="12"/>
      <c r="Q6" s="12">
        <v>3</v>
      </c>
      <c r="R6" s="26">
        <v>0.48041661729051433</v>
      </c>
      <c r="S6" s="12">
        <f t="shared" ref="S6:S46" si="4">RANK(R6,$R$5:$R$46,0)</f>
        <v>40</v>
      </c>
      <c r="T6" s="12"/>
      <c r="U6" s="12">
        <v>2</v>
      </c>
      <c r="V6" s="25">
        <v>0.32027774486034288</v>
      </c>
      <c r="W6" s="12">
        <f t="shared" ref="W6:W46" si="5">RANK(V6,$V$5:$V$46,0)</f>
        <v>30</v>
      </c>
      <c r="X6" s="12"/>
      <c r="Y6" s="22">
        <v>295</v>
      </c>
      <c r="Z6" s="54">
        <v>47.240967366900577</v>
      </c>
      <c r="AA6" s="14">
        <f t="shared" ref="AA6:AA46" si="6">RANK(Z6,$Z$5:$Z$46,0)</f>
        <v>29</v>
      </c>
      <c r="AB6" s="12"/>
      <c r="AC6">
        <v>624458</v>
      </c>
    </row>
    <row r="7" spans="1:29">
      <c r="A7" s="12"/>
      <c r="B7" s="12" t="s">
        <v>11</v>
      </c>
      <c r="C7" s="24">
        <f t="shared" si="3"/>
        <v>812500</v>
      </c>
      <c r="D7" s="12"/>
      <c r="E7" s="24">
        <v>224</v>
      </c>
      <c r="F7" s="26">
        <v>27.569095044455167</v>
      </c>
      <c r="G7" s="12">
        <f t="shared" si="0"/>
        <v>38</v>
      </c>
      <c r="H7" s="12"/>
      <c r="I7" s="12">
        <v>12</v>
      </c>
      <c r="J7" s="26">
        <v>1.4769158059529552</v>
      </c>
      <c r="K7" s="12">
        <f t="shared" si="1"/>
        <v>19</v>
      </c>
      <c r="L7" s="12"/>
      <c r="M7" s="24">
        <v>15</v>
      </c>
      <c r="N7" s="26">
        <v>1.8461447574411942</v>
      </c>
      <c r="O7" s="12">
        <f t="shared" si="2"/>
        <v>39</v>
      </c>
      <c r="P7" s="12"/>
      <c r="Q7" s="12">
        <v>3</v>
      </c>
      <c r="R7" s="26">
        <v>0.36922895148823881</v>
      </c>
      <c r="S7" s="12">
        <f t="shared" si="4"/>
        <v>42</v>
      </c>
      <c r="T7" s="12"/>
      <c r="U7" s="12">
        <v>3</v>
      </c>
      <c r="V7" s="25">
        <v>0.36922895148823881</v>
      </c>
      <c r="W7" s="12">
        <f t="shared" si="5"/>
        <v>28</v>
      </c>
      <c r="X7" s="12"/>
      <c r="Y7" s="22">
        <v>245</v>
      </c>
      <c r="Z7" s="54">
        <v>30.153697704872837</v>
      </c>
      <c r="AA7" s="14">
        <f t="shared" si="6"/>
        <v>39</v>
      </c>
      <c r="AB7" s="12"/>
      <c r="AC7">
        <v>812504</v>
      </c>
    </row>
    <row r="8" spans="1:29">
      <c r="A8" s="12"/>
      <c r="B8" s="12" t="s">
        <v>12</v>
      </c>
      <c r="C8" s="24">
        <f t="shared" si="3"/>
        <v>1032200</v>
      </c>
      <c r="D8" s="12"/>
      <c r="E8" s="24">
        <v>438</v>
      </c>
      <c r="F8" s="26">
        <v>42.434335771854414</v>
      </c>
      <c r="G8" s="12">
        <f t="shared" si="0"/>
        <v>23</v>
      </c>
      <c r="H8" s="12"/>
      <c r="I8" s="12">
        <v>2</v>
      </c>
      <c r="J8" s="26">
        <v>0.19376409028244021</v>
      </c>
      <c r="K8" s="12">
        <f t="shared" si="1"/>
        <v>39</v>
      </c>
      <c r="L8" s="12"/>
      <c r="M8" s="24">
        <v>63</v>
      </c>
      <c r="N8" s="26">
        <v>6.1035688438968672</v>
      </c>
      <c r="O8" s="12">
        <f t="shared" si="2"/>
        <v>19</v>
      </c>
      <c r="P8" s="12"/>
      <c r="Q8" s="12">
        <v>27</v>
      </c>
      <c r="R8" s="26">
        <v>2.6158152188129433</v>
      </c>
      <c r="S8" s="12">
        <f t="shared" si="4"/>
        <v>25</v>
      </c>
      <c r="T8" s="12"/>
      <c r="U8" s="12">
        <v>10</v>
      </c>
      <c r="V8" s="25">
        <v>0.96882045141220119</v>
      </c>
      <c r="W8" s="12">
        <f t="shared" si="5"/>
        <v>12</v>
      </c>
      <c r="X8" s="12"/>
      <c r="Y8" s="22">
        <v>539</v>
      </c>
      <c r="Z8" s="54">
        <v>52.219422331117642</v>
      </c>
      <c r="AA8" s="14">
        <f t="shared" si="6"/>
        <v>22</v>
      </c>
      <c r="AB8" s="12"/>
      <c r="AC8">
        <v>1032183</v>
      </c>
    </row>
    <row r="9" spans="1:29">
      <c r="A9" s="12"/>
      <c r="B9" s="12" t="s">
        <v>13</v>
      </c>
      <c r="C9" s="24">
        <f t="shared" si="3"/>
        <v>558500</v>
      </c>
      <c r="D9" s="12"/>
      <c r="E9" s="24">
        <v>328</v>
      </c>
      <c r="F9" s="26">
        <v>58.733995881457609</v>
      </c>
      <c r="G9" s="12">
        <f t="shared" si="0"/>
        <v>9</v>
      </c>
      <c r="H9" s="12"/>
      <c r="I9" s="12">
        <v>8</v>
      </c>
      <c r="J9" s="26">
        <v>1.4325364849136002</v>
      </c>
      <c r="K9" s="12">
        <f t="shared" si="1"/>
        <v>21</v>
      </c>
      <c r="L9" s="12"/>
      <c r="M9" s="24">
        <v>9</v>
      </c>
      <c r="N9" s="26">
        <v>1.6116035455278002</v>
      </c>
      <c r="O9" s="12">
        <f t="shared" si="2"/>
        <v>41</v>
      </c>
      <c r="P9" s="12"/>
      <c r="Q9" s="12">
        <v>9</v>
      </c>
      <c r="R9" s="26">
        <v>1.6116035455278002</v>
      </c>
      <c r="S9" s="12">
        <f t="shared" si="4"/>
        <v>33</v>
      </c>
      <c r="T9" s="12"/>
      <c r="U9" s="12">
        <v>7</v>
      </c>
      <c r="V9" s="25">
        <v>1.2534694242994</v>
      </c>
      <c r="W9" s="12">
        <f t="shared" si="5"/>
        <v>5</v>
      </c>
      <c r="X9" s="12"/>
      <c r="Y9" s="22">
        <v>359</v>
      </c>
      <c r="Z9" s="54">
        <v>64.285074760497807</v>
      </c>
      <c r="AA9" s="14">
        <f t="shared" si="6"/>
        <v>13</v>
      </c>
      <c r="AB9" s="12"/>
      <c r="AC9">
        <v>558450</v>
      </c>
    </row>
    <row r="10" spans="1:29">
      <c r="A10" s="12"/>
      <c r="B10" s="12" t="s">
        <v>14</v>
      </c>
      <c r="C10" s="24">
        <f t="shared" si="3"/>
        <v>499200</v>
      </c>
      <c r="D10" s="12"/>
      <c r="E10" s="24">
        <v>142</v>
      </c>
      <c r="F10" s="26">
        <v>28.445227912380684</v>
      </c>
      <c r="G10" s="12">
        <f t="shared" si="0"/>
        <v>36</v>
      </c>
      <c r="H10" s="12"/>
      <c r="I10" s="12">
        <v>15</v>
      </c>
      <c r="J10" s="26">
        <v>3.0047775963782413</v>
      </c>
      <c r="K10" s="12">
        <f t="shared" si="1"/>
        <v>7</v>
      </c>
      <c r="L10" s="12"/>
      <c r="M10" s="24">
        <v>40</v>
      </c>
      <c r="N10" s="26">
        <v>8.0127402570086446</v>
      </c>
      <c r="O10" s="12">
        <f t="shared" si="2"/>
        <v>9</v>
      </c>
      <c r="P10" s="12"/>
      <c r="Q10" s="12">
        <v>20</v>
      </c>
      <c r="R10" s="26">
        <v>4.0063701285043223</v>
      </c>
      <c r="S10" s="12">
        <f t="shared" si="4"/>
        <v>17</v>
      </c>
      <c r="T10" s="12"/>
      <c r="U10" s="12">
        <v>6</v>
      </c>
      <c r="V10" s="25">
        <v>1.2019110385512966</v>
      </c>
      <c r="W10" s="12">
        <f t="shared" si="5"/>
        <v>8</v>
      </c>
      <c r="X10" s="12"/>
      <c r="Y10" s="22">
        <v>206</v>
      </c>
      <c r="Z10" s="54">
        <v>41.265612323594517</v>
      </c>
      <c r="AA10" s="14">
        <f t="shared" si="6"/>
        <v>33</v>
      </c>
      <c r="AB10" s="12"/>
      <c r="AC10">
        <v>499205</v>
      </c>
    </row>
    <row r="11" spans="1:29">
      <c r="A11" s="12"/>
      <c r="B11" s="12" t="s">
        <v>15</v>
      </c>
      <c r="C11" s="24">
        <f t="shared" si="3"/>
        <v>1024300</v>
      </c>
      <c r="D11" s="12"/>
      <c r="E11" s="24">
        <v>400</v>
      </c>
      <c r="F11" s="26">
        <v>39.050754265318631</v>
      </c>
      <c r="G11" s="12">
        <f t="shared" si="0"/>
        <v>29</v>
      </c>
      <c r="H11" s="12"/>
      <c r="I11" s="12">
        <v>10</v>
      </c>
      <c r="J11" s="26">
        <v>0.97626885663296581</v>
      </c>
      <c r="K11" s="12">
        <f t="shared" si="1"/>
        <v>25</v>
      </c>
      <c r="L11" s="12"/>
      <c r="M11" s="24">
        <v>56</v>
      </c>
      <c r="N11" s="26">
        <v>5.4671055971446094</v>
      </c>
      <c r="O11" s="12">
        <f t="shared" si="2"/>
        <v>23</v>
      </c>
      <c r="P11" s="12"/>
      <c r="Q11" s="12">
        <v>45</v>
      </c>
      <c r="R11" s="26">
        <v>4.3932098548483465</v>
      </c>
      <c r="S11" s="12">
        <f t="shared" si="4"/>
        <v>14</v>
      </c>
      <c r="T11" s="12"/>
      <c r="U11" s="12">
        <v>7</v>
      </c>
      <c r="V11" s="25">
        <v>0.68338819964307618</v>
      </c>
      <c r="W11" s="12">
        <f t="shared" si="5"/>
        <v>18</v>
      </c>
      <c r="X11" s="12"/>
      <c r="Y11" s="22">
        <v>511</v>
      </c>
      <c r="Z11" s="54">
        <v>49.887338573944554</v>
      </c>
      <c r="AA11" s="14">
        <f t="shared" si="6"/>
        <v>23</v>
      </c>
      <c r="AB11" s="12"/>
      <c r="AC11">
        <v>1024308</v>
      </c>
    </row>
    <row r="12" spans="1:29">
      <c r="A12" s="12"/>
      <c r="B12" s="12" t="s">
        <v>56</v>
      </c>
      <c r="C12" s="24">
        <f t="shared" si="3"/>
        <v>1682900</v>
      </c>
      <c r="D12" s="12"/>
      <c r="E12" s="24">
        <v>730</v>
      </c>
      <c r="F12" s="26">
        <v>43.378688822678612</v>
      </c>
      <c r="G12" s="12">
        <f t="shared" si="0"/>
        <v>21</v>
      </c>
      <c r="H12" s="12"/>
      <c r="I12" s="12">
        <v>15</v>
      </c>
      <c r="J12" s="26">
        <v>0.89134292101394408</v>
      </c>
      <c r="K12" s="12">
        <f t="shared" si="1"/>
        <v>28</v>
      </c>
      <c r="L12" s="12"/>
      <c r="M12" s="24">
        <v>122</v>
      </c>
      <c r="N12" s="26">
        <v>7.2495890909134122</v>
      </c>
      <c r="O12" s="12">
        <f t="shared" si="2"/>
        <v>14</v>
      </c>
      <c r="P12" s="12"/>
      <c r="Q12" s="12">
        <v>73</v>
      </c>
      <c r="R12" s="26">
        <v>4.3378688822678617</v>
      </c>
      <c r="S12" s="12">
        <f t="shared" si="4"/>
        <v>16</v>
      </c>
      <c r="T12" s="12"/>
      <c r="U12" s="12">
        <v>21</v>
      </c>
      <c r="V12" s="25">
        <v>1.2478800894195219</v>
      </c>
      <c r="W12" s="12">
        <f t="shared" si="5"/>
        <v>6</v>
      </c>
      <c r="X12" s="12"/>
      <c r="Y12" s="22">
        <v>961</v>
      </c>
      <c r="Z12" s="54">
        <v>57.105369806293361</v>
      </c>
      <c r="AA12" s="14">
        <f t="shared" si="6"/>
        <v>18</v>
      </c>
      <c r="AB12" s="12"/>
      <c r="AC12">
        <v>1682854</v>
      </c>
    </row>
    <row r="13" spans="1:29">
      <c r="A13" s="12"/>
      <c r="B13" s="12" t="s">
        <v>17</v>
      </c>
      <c r="C13" s="24">
        <f t="shared" si="3"/>
        <v>749800</v>
      </c>
      <c r="D13" s="12"/>
      <c r="E13" s="24">
        <v>155</v>
      </c>
      <c r="F13" s="26">
        <v>20.673447557465515</v>
      </c>
      <c r="G13" s="12">
        <f t="shared" si="0"/>
        <v>40</v>
      </c>
      <c r="H13" s="12"/>
      <c r="I13" s="12">
        <v>2</v>
      </c>
      <c r="J13" s="26">
        <v>0.26675416203181307</v>
      </c>
      <c r="K13" s="12">
        <f t="shared" si="1"/>
        <v>38</v>
      </c>
      <c r="L13" s="12"/>
      <c r="M13" s="24">
        <v>18</v>
      </c>
      <c r="N13" s="26">
        <v>2.4007874582863176</v>
      </c>
      <c r="O13" s="12">
        <f t="shared" si="2"/>
        <v>37</v>
      </c>
      <c r="P13" s="12"/>
      <c r="Q13" s="12">
        <v>7</v>
      </c>
      <c r="R13" s="26">
        <v>0.93363956711134599</v>
      </c>
      <c r="S13" s="12">
        <f t="shared" si="4"/>
        <v>37</v>
      </c>
      <c r="T13" s="12"/>
      <c r="U13" s="12">
        <v>1</v>
      </c>
      <c r="V13" s="25">
        <v>0.13337708101590653</v>
      </c>
      <c r="W13" s="12">
        <f t="shared" si="5"/>
        <v>35</v>
      </c>
      <c r="X13" s="12"/>
      <c r="Y13" s="22">
        <v>181</v>
      </c>
      <c r="Z13" s="54">
        <v>24.141251663879085</v>
      </c>
      <c r="AA13" s="14">
        <f t="shared" si="6"/>
        <v>40</v>
      </c>
      <c r="AB13" s="12"/>
      <c r="AC13">
        <v>749754</v>
      </c>
    </row>
    <row r="14" spans="1:29">
      <c r="A14" s="12"/>
      <c r="B14" s="12" t="s">
        <v>18</v>
      </c>
      <c r="C14" s="24">
        <f t="shared" si="3"/>
        <v>619800</v>
      </c>
      <c r="D14" s="12"/>
      <c r="E14" s="24">
        <v>169</v>
      </c>
      <c r="F14" s="26">
        <v>27.26844411743825</v>
      </c>
      <c r="G14" s="12">
        <f t="shared" si="0"/>
        <v>39</v>
      </c>
      <c r="H14" s="12"/>
      <c r="I14" s="12">
        <v>22</v>
      </c>
      <c r="J14" s="26">
        <v>3.5497382874771684</v>
      </c>
      <c r="K14" s="12">
        <f t="shared" si="1"/>
        <v>4</v>
      </c>
      <c r="L14" s="12"/>
      <c r="M14" s="24">
        <v>51</v>
      </c>
      <c r="N14" s="26">
        <v>8.228938757333438</v>
      </c>
      <c r="O14" s="12">
        <f t="shared" si="2"/>
        <v>7</v>
      </c>
      <c r="P14" s="12"/>
      <c r="Q14" s="12">
        <v>24</v>
      </c>
      <c r="R14" s="26">
        <v>3.8724417681569112</v>
      </c>
      <c r="S14" s="12">
        <f t="shared" si="4"/>
        <v>18</v>
      </c>
      <c r="T14" s="12"/>
      <c r="U14" s="12">
        <v>8</v>
      </c>
      <c r="V14" s="25">
        <v>1.2908139227189703</v>
      </c>
      <c r="W14" s="12">
        <f t="shared" si="5"/>
        <v>4</v>
      </c>
      <c r="X14" s="12"/>
      <c r="Y14" s="22">
        <v>249</v>
      </c>
      <c r="Z14" s="54">
        <v>40.176583344627957</v>
      </c>
      <c r="AA14" s="14">
        <f t="shared" si="6"/>
        <v>36</v>
      </c>
      <c r="AB14" s="12"/>
      <c r="AC14">
        <v>619764</v>
      </c>
    </row>
    <row r="15" spans="1:29">
      <c r="A15" s="12"/>
      <c r="B15" s="12" t="s">
        <v>19</v>
      </c>
      <c r="C15" s="24">
        <f t="shared" si="3"/>
        <v>516400</v>
      </c>
      <c r="D15" s="12"/>
      <c r="E15" s="24">
        <v>73</v>
      </c>
      <c r="F15" s="26">
        <v>14.135945191261275</v>
      </c>
      <c r="G15" s="12">
        <f t="shared" si="0"/>
        <v>42</v>
      </c>
      <c r="H15" s="12"/>
      <c r="I15" s="12">
        <v>1</v>
      </c>
      <c r="J15" s="26">
        <v>0.19364308481179826</v>
      </c>
      <c r="K15" s="12">
        <f t="shared" si="1"/>
        <v>40</v>
      </c>
      <c r="L15" s="12"/>
      <c r="M15" s="24">
        <v>9</v>
      </c>
      <c r="N15" s="26">
        <v>1.7427877633061848</v>
      </c>
      <c r="O15" s="12">
        <f t="shared" si="2"/>
        <v>40</v>
      </c>
      <c r="P15" s="12"/>
      <c r="Q15" s="12">
        <v>8</v>
      </c>
      <c r="R15" s="26">
        <v>1.5491446784943861</v>
      </c>
      <c r="S15" s="12">
        <f t="shared" si="4"/>
        <v>34</v>
      </c>
      <c r="T15" s="12"/>
      <c r="U15" s="12">
        <v>0</v>
      </c>
      <c r="V15" s="25">
        <v>0</v>
      </c>
      <c r="W15" s="12">
        <f t="shared" si="5"/>
        <v>38</v>
      </c>
      <c r="X15" s="12"/>
      <c r="Y15" s="22">
        <v>91</v>
      </c>
      <c r="Z15" s="54">
        <v>17.621520717873647</v>
      </c>
      <c r="AA15" s="14">
        <f t="shared" si="6"/>
        <v>42</v>
      </c>
      <c r="AB15" s="12"/>
      <c r="AC15">
        <v>516414</v>
      </c>
    </row>
    <row r="16" spans="1:29">
      <c r="A16" s="12"/>
      <c r="B16" s="12" t="s">
        <v>20</v>
      </c>
      <c r="C16" s="24">
        <f t="shared" si="3"/>
        <v>1742000</v>
      </c>
      <c r="D16" s="12"/>
      <c r="E16" s="24">
        <v>840</v>
      </c>
      <c r="F16" s="26">
        <v>48.220104109500966</v>
      </c>
      <c r="G16" s="12">
        <f t="shared" si="0"/>
        <v>14</v>
      </c>
      <c r="H16" s="12"/>
      <c r="I16" s="12">
        <v>17</v>
      </c>
      <c r="J16" s="26">
        <v>0.97588305935894826</v>
      </c>
      <c r="K16" s="12">
        <f t="shared" si="1"/>
        <v>26</v>
      </c>
      <c r="L16" s="12"/>
      <c r="M16" s="24">
        <v>119</v>
      </c>
      <c r="N16" s="26">
        <v>6.8311814155126376</v>
      </c>
      <c r="O16" s="12">
        <f t="shared" si="2"/>
        <v>16</v>
      </c>
      <c r="P16" s="12"/>
      <c r="Q16" s="12">
        <v>64</v>
      </c>
      <c r="R16" s="26">
        <v>3.6739126940572162</v>
      </c>
      <c r="S16" s="12">
        <f t="shared" si="4"/>
        <v>20</v>
      </c>
      <c r="T16" s="12"/>
      <c r="U16" s="12">
        <v>29</v>
      </c>
      <c r="V16" s="25">
        <v>1.664741689494676</v>
      </c>
      <c r="W16" s="12">
        <f t="shared" si="5"/>
        <v>2</v>
      </c>
      <c r="X16" s="12"/>
      <c r="Y16" s="22">
        <v>1068</v>
      </c>
      <c r="Z16" s="54">
        <v>61.308418082079804</v>
      </c>
      <c r="AA16" s="14">
        <f t="shared" si="6"/>
        <v>14</v>
      </c>
      <c r="AB16" s="12"/>
      <c r="AC16">
        <v>1742012</v>
      </c>
    </row>
    <row r="17" spans="1:29">
      <c r="A17" s="12"/>
      <c r="B17" s="12" t="s">
        <v>21</v>
      </c>
      <c r="C17" s="24">
        <f t="shared" si="3"/>
        <v>602200</v>
      </c>
      <c r="D17" s="12"/>
      <c r="E17" s="24">
        <v>182</v>
      </c>
      <c r="F17" s="26">
        <v>30.221714467898561</v>
      </c>
      <c r="G17" s="12">
        <f t="shared" si="0"/>
        <v>35</v>
      </c>
      <c r="H17" s="12"/>
      <c r="I17" s="12">
        <v>4</v>
      </c>
      <c r="J17" s="26">
        <v>0.66421350478897934</v>
      </c>
      <c r="K17" s="12">
        <f t="shared" si="1"/>
        <v>33</v>
      </c>
      <c r="L17" s="12"/>
      <c r="M17" s="24">
        <v>14</v>
      </c>
      <c r="N17" s="26">
        <v>2.3247472667614275</v>
      </c>
      <c r="O17" s="12">
        <f t="shared" si="2"/>
        <v>38</v>
      </c>
      <c r="P17" s="12"/>
      <c r="Q17" s="12">
        <v>4</v>
      </c>
      <c r="R17" s="26">
        <v>0.66421350478897934</v>
      </c>
      <c r="S17" s="12">
        <f t="shared" si="4"/>
        <v>38</v>
      </c>
      <c r="T17" s="12"/>
      <c r="U17" s="12">
        <v>2</v>
      </c>
      <c r="V17" s="25">
        <v>0.33210675239448967</v>
      </c>
      <c r="W17" s="12">
        <f t="shared" si="5"/>
        <v>29</v>
      </c>
      <c r="X17" s="12"/>
      <c r="Y17" s="22">
        <v>201</v>
      </c>
      <c r="Z17" s="54">
        <v>33.376728615646215</v>
      </c>
      <c r="AA17" s="14">
        <f t="shared" si="6"/>
        <v>38</v>
      </c>
      <c r="AB17" s="12"/>
      <c r="AC17">
        <v>602216</v>
      </c>
    </row>
    <row r="18" spans="1:29">
      <c r="A18" s="12"/>
      <c r="B18" s="12" t="s">
        <v>22</v>
      </c>
      <c r="C18" s="24">
        <f t="shared" si="3"/>
        <v>2701400</v>
      </c>
      <c r="D18" s="12"/>
      <c r="E18" s="24">
        <v>2729</v>
      </c>
      <c r="F18" s="26">
        <v>101.02255257226221</v>
      </c>
      <c r="G18" s="12">
        <f t="shared" si="0"/>
        <v>2</v>
      </c>
      <c r="H18" s="12"/>
      <c r="I18" s="12">
        <v>151</v>
      </c>
      <c r="J18" s="26">
        <v>5.5897418242622186</v>
      </c>
      <c r="K18" s="12">
        <f t="shared" si="1"/>
        <v>3</v>
      </c>
      <c r="L18" s="12"/>
      <c r="M18" s="24">
        <v>281</v>
      </c>
      <c r="N18" s="26">
        <v>10.402102335216446</v>
      </c>
      <c r="O18" s="12">
        <f t="shared" si="2"/>
        <v>2</v>
      </c>
      <c r="P18" s="12"/>
      <c r="Q18" s="12">
        <v>67</v>
      </c>
      <c r="R18" s="26">
        <v>2.4802165710302559</v>
      </c>
      <c r="S18" s="12">
        <f t="shared" si="4"/>
        <v>26</v>
      </c>
      <c r="T18" s="12"/>
      <c r="U18" s="12">
        <v>12</v>
      </c>
      <c r="V18" s="25">
        <v>0.44421789331885181</v>
      </c>
      <c r="W18" s="12">
        <f t="shared" si="5"/>
        <v>26</v>
      </c>
      <c r="X18" s="12"/>
      <c r="Y18" s="22">
        <v>3125</v>
      </c>
      <c r="Z18" s="54">
        <v>115.68174305178432</v>
      </c>
      <c r="AA18" s="14">
        <f t="shared" si="6"/>
        <v>2</v>
      </c>
      <c r="AB18" s="12"/>
      <c r="AC18">
        <v>2701377</v>
      </c>
    </row>
    <row r="19" spans="1:29">
      <c r="A19" s="12"/>
      <c r="B19" s="12" t="s">
        <v>23</v>
      </c>
      <c r="C19" s="24">
        <f t="shared" si="3"/>
        <v>578200</v>
      </c>
      <c r="D19" s="12"/>
      <c r="E19" s="24">
        <v>189</v>
      </c>
      <c r="F19" s="26">
        <v>32.688895115345105</v>
      </c>
      <c r="G19" s="12">
        <f t="shared" si="0"/>
        <v>33</v>
      </c>
      <c r="H19" s="12"/>
      <c r="I19" s="12">
        <v>4</v>
      </c>
      <c r="J19" s="26">
        <v>0.69182846804963183</v>
      </c>
      <c r="K19" s="12">
        <f t="shared" si="1"/>
        <v>31</v>
      </c>
      <c r="L19" s="12"/>
      <c r="M19" s="24">
        <v>33</v>
      </c>
      <c r="N19" s="26">
        <v>5.7075848614094626</v>
      </c>
      <c r="O19" s="12">
        <f t="shared" si="2"/>
        <v>22</v>
      </c>
      <c r="P19" s="12"/>
      <c r="Q19" s="12">
        <v>11</v>
      </c>
      <c r="R19" s="26">
        <v>1.9025282871364873</v>
      </c>
      <c r="S19" s="12">
        <f t="shared" si="4"/>
        <v>31</v>
      </c>
      <c r="T19" s="12"/>
      <c r="U19" s="12">
        <v>3</v>
      </c>
      <c r="V19" s="25">
        <v>0.51887135103722382</v>
      </c>
      <c r="W19" s="12">
        <f t="shared" si="5"/>
        <v>25</v>
      </c>
      <c r="X19" s="12"/>
      <c r="Y19" s="22">
        <v>237</v>
      </c>
      <c r="Z19" s="54">
        <v>40.990836731940682</v>
      </c>
      <c r="AA19" s="14">
        <f t="shared" si="6"/>
        <v>34</v>
      </c>
      <c r="AB19" s="12"/>
      <c r="AC19">
        <v>578178</v>
      </c>
    </row>
    <row r="20" spans="1:29">
      <c r="A20" s="12"/>
      <c r="B20" s="12" t="s">
        <v>24</v>
      </c>
      <c r="C20" s="24">
        <f t="shared" si="3"/>
        <v>1915300</v>
      </c>
      <c r="D20" s="12"/>
      <c r="E20" s="24">
        <v>844</v>
      </c>
      <c r="F20" s="26">
        <v>44.067216079730336</v>
      </c>
      <c r="G20" s="12">
        <f t="shared" si="0"/>
        <v>19</v>
      </c>
      <c r="H20" s="12"/>
      <c r="I20" s="12">
        <v>50</v>
      </c>
      <c r="J20" s="26">
        <v>2.6106170663347354</v>
      </c>
      <c r="K20" s="12">
        <f t="shared" si="1"/>
        <v>9</v>
      </c>
      <c r="L20" s="12"/>
      <c r="M20" s="24">
        <v>186</v>
      </c>
      <c r="N20" s="26">
        <v>9.7114954867652159</v>
      </c>
      <c r="O20" s="12">
        <f t="shared" si="2"/>
        <v>5</v>
      </c>
      <c r="P20" s="12"/>
      <c r="Q20" s="12">
        <v>52</v>
      </c>
      <c r="R20" s="26">
        <v>2.7150417489881247</v>
      </c>
      <c r="S20" s="12">
        <f t="shared" si="4"/>
        <v>23</v>
      </c>
      <c r="T20" s="12"/>
      <c r="U20" s="12">
        <v>0</v>
      </c>
      <c r="V20" s="25">
        <v>0</v>
      </c>
      <c r="W20" s="12">
        <f t="shared" si="5"/>
        <v>38</v>
      </c>
      <c r="X20" s="12"/>
      <c r="Y20" s="22">
        <v>1121</v>
      </c>
      <c r="Z20" s="54">
        <v>58.530034627224772</v>
      </c>
      <c r="AA20" s="14">
        <f t="shared" si="6"/>
        <v>16</v>
      </c>
      <c r="AB20" s="12"/>
      <c r="AC20">
        <v>1915256</v>
      </c>
    </row>
    <row r="21" spans="1:29">
      <c r="A21" s="12"/>
      <c r="B21" s="12" t="s">
        <v>25</v>
      </c>
      <c r="C21" s="24">
        <f t="shared" si="3"/>
        <v>1129300</v>
      </c>
      <c r="D21" s="12"/>
      <c r="E21" s="24">
        <v>637</v>
      </c>
      <c r="F21" s="26">
        <v>56.407073110473739</v>
      </c>
      <c r="G21" s="12">
        <f t="shared" si="0"/>
        <v>11</v>
      </c>
      <c r="H21" s="12"/>
      <c r="I21" s="12">
        <v>26</v>
      </c>
      <c r="J21" s="26">
        <v>2.3023295147132141</v>
      </c>
      <c r="K21" s="12">
        <f t="shared" si="1"/>
        <v>11</v>
      </c>
      <c r="L21" s="12"/>
      <c r="M21" s="24">
        <v>51</v>
      </c>
      <c r="N21" s="26">
        <v>4.5161078942451507</v>
      </c>
      <c r="O21" s="12">
        <f t="shared" si="2"/>
        <v>28</v>
      </c>
      <c r="P21" s="12"/>
      <c r="Q21" s="12">
        <v>92</v>
      </c>
      <c r="R21" s="26">
        <v>8.1467044366775259</v>
      </c>
      <c r="S21" s="12">
        <f t="shared" si="4"/>
        <v>3</v>
      </c>
      <c r="T21" s="12"/>
      <c r="U21" s="12">
        <v>8</v>
      </c>
      <c r="V21" s="25">
        <v>0.70840908145021964</v>
      </c>
      <c r="W21" s="12">
        <f t="shared" si="5"/>
        <v>16</v>
      </c>
      <c r="X21" s="12"/>
      <c r="Y21" s="22">
        <v>796</v>
      </c>
      <c r="Z21" s="54">
        <v>70.486703604296864</v>
      </c>
      <c r="AA21" s="14">
        <f t="shared" si="6"/>
        <v>11</v>
      </c>
      <c r="AB21" s="12"/>
      <c r="AC21">
        <v>1129291</v>
      </c>
    </row>
    <row r="22" spans="1:29">
      <c r="A22" s="12"/>
      <c r="B22" s="12" t="s">
        <v>26</v>
      </c>
      <c r="C22" s="24">
        <f t="shared" si="3"/>
        <v>921100</v>
      </c>
      <c r="D22" s="12"/>
      <c r="E22" s="24">
        <v>430</v>
      </c>
      <c r="F22" s="26">
        <v>46.685746298797461</v>
      </c>
      <c r="G22" s="12">
        <f t="shared" si="0"/>
        <v>18</v>
      </c>
      <c r="H22" s="12"/>
      <c r="I22" s="12">
        <v>3</v>
      </c>
      <c r="J22" s="26">
        <v>0.32571450906137767</v>
      </c>
      <c r="K22" s="12">
        <f t="shared" si="1"/>
        <v>37</v>
      </c>
      <c r="L22" s="12"/>
      <c r="M22" s="24">
        <v>50</v>
      </c>
      <c r="N22" s="26">
        <v>5.4285751510229607</v>
      </c>
      <c r="O22" s="12">
        <f t="shared" si="2"/>
        <v>24</v>
      </c>
      <c r="P22" s="12"/>
      <c r="Q22" s="12">
        <v>35</v>
      </c>
      <c r="R22" s="26">
        <v>3.8000026057160725</v>
      </c>
      <c r="S22" s="12">
        <f t="shared" si="4"/>
        <v>19</v>
      </c>
      <c r="T22" s="12"/>
      <c r="U22" s="12">
        <v>5</v>
      </c>
      <c r="V22" s="25">
        <v>0.54285751510229607</v>
      </c>
      <c r="W22" s="12">
        <f t="shared" si="5"/>
        <v>24</v>
      </c>
      <c r="X22" s="12"/>
      <c r="Y22" s="22">
        <v>523</v>
      </c>
      <c r="Z22" s="54">
        <v>56.782896079700166</v>
      </c>
      <c r="AA22" s="14">
        <f t="shared" si="6"/>
        <v>19</v>
      </c>
      <c r="AB22" s="12"/>
      <c r="AC22">
        <v>921052</v>
      </c>
    </row>
    <row r="23" spans="1:29">
      <c r="A23" s="12"/>
      <c r="B23" s="12" t="s">
        <v>27</v>
      </c>
      <c r="C23" s="24">
        <f t="shared" si="3"/>
        <v>1748300</v>
      </c>
      <c r="D23" s="12"/>
      <c r="E23" s="24">
        <v>690</v>
      </c>
      <c r="F23" s="26">
        <v>39.467339632473269</v>
      </c>
      <c r="G23" s="12">
        <f t="shared" si="0"/>
        <v>28</v>
      </c>
      <c r="H23" s="12"/>
      <c r="I23" s="12">
        <v>12</v>
      </c>
      <c r="J23" s="26">
        <v>0.68638851534736123</v>
      </c>
      <c r="K23" s="12">
        <f t="shared" si="1"/>
        <v>32</v>
      </c>
      <c r="L23" s="12"/>
      <c r="M23" s="24">
        <v>80</v>
      </c>
      <c r="N23" s="26">
        <v>4.5759234356490746</v>
      </c>
      <c r="O23" s="12">
        <f t="shared" si="2"/>
        <v>27</v>
      </c>
      <c r="P23" s="12"/>
      <c r="Q23" s="12">
        <v>32</v>
      </c>
      <c r="R23" s="26">
        <v>1.8303693742596299</v>
      </c>
      <c r="S23" s="12">
        <f t="shared" si="4"/>
        <v>32</v>
      </c>
      <c r="T23" s="12"/>
      <c r="U23" s="12">
        <v>1</v>
      </c>
      <c r="V23" s="25">
        <v>5.7199042945613433E-2</v>
      </c>
      <c r="W23" s="12">
        <f t="shared" si="5"/>
        <v>37</v>
      </c>
      <c r="X23" s="12"/>
      <c r="Y23" s="22">
        <v>810</v>
      </c>
      <c r="Z23" s="54">
        <v>46.33122478594688</v>
      </c>
      <c r="AA23" s="14">
        <f t="shared" si="6"/>
        <v>31</v>
      </c>
      <c r="AB23" s="12"/>
      <c r="AC23">
        <v>1748281</v>
      </c>
    </row>
    <row r="24" spans="1:29">
      <c r="A24" s="12"/>
      <c r="B24" s="12" t="s">
        <v>28</v>
      </c>
      <c r="C24" s="24">
        <f t="shared" si="3"/>
        <v>1465300</v>
      </c>
      <c r="D24" s="12"/>
      <c r="E24" s="24">
        <v>625</v>
      </c>
      <c r="F24" s="26">
        <v>42.654516840344485</v>
      </c>
      <c r="G24" s="12">
        <f t="shared" si="0"/>
        <v>22</v>
      </c>
      <c r="H24" s="12"/>
      <c r="I24" s="12">
        <v>47</v>
      </c>
      <c r="J24" s="26">
        <v>3.2076196663939047</v>
      </c>
      <c r="K24" s="12">
        <f t="shared" si="1"/>
        <v>6</v>
      </c>
      <c r="L24" s="12"/>
      <c r="M24" s="24">
        <v>74</v>
      </c>
      <c r="N24" s="26">
        <v>5.0502947938967875</v>
      </c>
      <c r="O24" s="12">
        <f t="shared" si="2"/>
        <v>25</v>
      </c>
      <c r="P24" s="12"/>
      <c r="Q24" s="12">
        <v>65</v>
      </c>
      <c r="R24" s="26">
        <v>4.4360697513958263</v>
      </c>
      <c r="S24" s="12">
        <f t="shared" si="4"/>
        <v>13</v>
      </c>
      <c r="T24" s="12"/>
      <c r="U24" s="12">
        <v>10</v>
      </c>
      <c r="V24" s="25">
        <v>0.68247226944551176</v>
      </c>
      <c r="W24" s="12">
        <f t="shared" si="5"/>
        <v>19</v>
      </c>
      <c r="X24" s="12"/>
      <c r="Y24" s="22">
        <v>777</v>
      </c>
      <c r="Z24" s="54">
        <v>53.028095335916262</v>
      </c>
      <c r="AA24" s="14">
        <f t="shared" si="6"/>
        <v>21</v>
      </c>
      <c r="AB24" s="12"/>
      <c r="AC24">
        <v>1465261</v>
      </c>
    </row>
    <row r="25" spans="1:29">
      <c r="A25" s="12"/>
      <c r="B25" s="12" t="s">
        <v>29</v>
      </c>
      <c r="C25" s="24">
        <f t="shared" si="3"/>
        <v>1025300</v>
      </c>
      <c r="D25" s="12"/>
      <c r="E25" s="24">
        <v>750</v>
      </c>
      <c r="F25" s="26">
        <v>73.14611179651726</v>
      </c>
      <c r="G25" s="12">
        <f t="shared" si="0"/>
        <v>6</v>
      </c>
      <c r="H25" s="12"/>
      <c r="I25" s="12">
        <v>63</v>
      </c>
      <c r="J25" s="26">
        <v>6.1442733909074505</v>
      </c>
      <c r="K25" s="12">
        <f t="shared" si="1"/>
        <v>2</v>
      </c>
      <c r="L25" s="12"/>
      <c r="M25" s="24">
        <v>76</v>
      </c>
      <c r="N25" s="26">
        <v>7.4121393287137494</v>
      </c>
      <c r="O25" s="12">
        <f t="shared" si="2"/>
        <v>12</v>
      </c>
      <c r="P25" s="12"/>
      <c r="Q25" s="12">
        <v>49</v>
      </c>
      <c r="R25" s="26">
        <v>4.778879304039128</v>
      </c>
      <c r="S25" s="12">
        <f t="shared" si="4"/>
        <v>9</v>
      </c>
      <c r="T25" s="12"/>
      <c r="U25" s="12">
        <v>11</v>
      </c>
      <c r="V25" s="25">
        <v>1.0728096396822533</v>
      </c>
      <c r="W25" s="12">
        <f t="shared" si="5"/>
        <v>10</v>
      </c>
      <c r="X25" s="12"/>
      <c r="Y25" s="22">
        <v>918</v>
      </c>
      <c r="Z25" s="54">
        <v>89.530840838937138</v>
      </c>
      <c r="AA25" s="14">
        <f t="shared" si="6"/>
        <v>5</v>
      </c>
      <c r="AB25" s="12"/>
      <c r="AC25">
        <v>1025345</v>
      </c>
    </row>
    <row r="26" spans="1:29">
      <c r="A26" s="12"/>
      <c r="B26" s="12" t="s">
        <v>30</v>
      </c>
      <c r="C26" s="24">
        <f t="shared" si="3"/>
        <v>719200</v>
      </c>
      <c r="D26" s="12"/>
      <c r="E26" s="24">
        <v>199</v>
      </c>
      <c r="F26" s="26">
        <v>27.670248503859934</v>
      </c>
      <c r="G26" s="12">
        <f t="shared" si="0"/>
        <v>37</v>
      </c>
      <c r="H26" s="12"/>
      <c r="I26" s="12">
        <v>11</v>
      </c>
      <c r="J26" s="26">
        <v>1.5295112238314534</v>
      </c>
      <c r="K26" s="12">
        <f t="shared" si="1"/>
        <v>18</v>
      </c>
      <c r="L26" s="12"/>
      <c r="M26" s="24">
        <v>26</v>
      </c>
      <c r="N26" s="26">
        <v>3.615208347237981</v>
      </c>
      <c r="O26" s="12">
        <f t="shared" si="2"/>
        <v>33</v>
      </c>
      <c r="P26" s="12"/>
      <c r="Q26" s="12">
        <v>14</v>
      </c>
      <c r="R26" s="26">
        <v>1.946650648512759</v>
      </c>
      <c r="S26" s="12">
        <f t="shared" si="4"/>
        <v>30</v>
      </c>
      <c r="T26" s="12"/>
      <c r="U26" s="12">
        <v>6</v>
      </c>
      <c r="V26" s="25">
        <v>0.83427884936261099</v>
      </c>
      <c r="W26" s="12">
        <f t="shared" si="5"/>
        <v>13</v>
      </c>
      <c r="X26" s="12"/>
      <c r="Y26" s="22">
        <v>249</v>
      </c>
      <c r="Z26" s="54">
        <v>34.622572248548352</v>
      </c>
      <c r="AA26" s="14">
        <f t="shared" si="6"/>
        <v>37</v>
      </c>
      <c r="AB26" s="12"/>
      <c r="AC26">
        <v>719184</v>
      </c>
    </row>
    <row r="27" spans="1:29">
      <c r="A27" s="12"/>
      <c r="B27" s="12" t="s">
        <v>32</v>
      </c>
      <c r="C27" s="24">
        <f t="shared" si="3"/>
        <v>1386400</v>
      </c>
      <c r="D27" s="12"/>
      <c r="E27" s="24">
        <v>1047</v>
      </c>
      <c r="F27" s="26">
        <v>75.516933969204672</v>
      </c>
      <c r="G27" s="12">
        <f t="shared" si="0"/>
        <v>4</v>
      </c>
      <c r="H27" s="12"/>
      <c r="I27" s="12">
        <v>26</v>
      </c>
      <c r="J27" s="26">
        <v>1.8753011300853117</v>
      </c>
      <c r="K27" s="12">
        <f t="shared" si="1"/>
        <v>14</v>
      </c>
      <c r="L27" s="12"/>
      <c r="M27" s="24">
        <v>141</v>
      </c>
      <c r="N27" s="26">
        <v>10.169902282385729</v>
      </c>
      <c r="O27" s="12">
        <f t="shared" si="2"/>
        <v>3</v>
      </c>
      <c r="P27" s="12"/>
      <c r="Q27" s="12">
        <v>110</v>
      </c>
      <c r="R27" s="26">
        <v>7.9339663195917041</v>
      </c>
      <c r="S27" s="12">
        <f t="shared" si="4"/>
        <v>4</v>
      </c>
      <c r="T27" s="12"/>
      <c r="U27" s="12">
        <v>8</v>
      </c>
      <c r="V27" s="25">
        <v>0.5770157323339421</v>
      </c>
      <c r="W27" s="12">
        <f t="shared" si="5"/>
        <v>22</v>
      </c>
      <c r="X27" s="12"/>
      <c r="Y27" s="22">
        <v>1318</v>
      </c>
      <c r="Z27" s="54">
        <v>95.063341902016958</v>
      </c>
      <c r="AA27" s="14">
        <f t="shared" si="6"/>
        <v>4</v>
      </c>
      <c r="AB27" s="12"/>
      <c r="AC27">
        <v>1386444</v>
      </c>
    </row>
    <row r="28" spans="1:29">
      <c r="A28" s="12"/>
      <c r="B28" s="12" t="s">
        <v>33</v>
      </c>
      <c r="C28" s="24">
        <f t="shared" si="3"/>
        <v>8308800</v>
      </c>
      <c r="D28" s="12"/>
      <c r="E28" s="24">
        <v>9453</v>
      </c>
      <c r="F28" s="26">
        <v>115.1300885964579</v>
      </c>
      <c r="G28" s="12">
        <f t="shared" si="0"/>
        <v>1</v>
      </c>
      <c r="H28" s="12"/>
      <c r="I28" s="12">
        <v>634</v>
      </c>
      <c r="J28" s="26">
        <v>7.7216202443831907</v>
      </c>
      <c r="K28" s="12">
        <f t="shared" si="1"/>
        <v>1</v>
      </c>
      <c r="L28" s="12"/>
      <c r="M28" s="24">
        <v>1142</v>
      </c>
      <c r="N28" s="26">
        <v>13.908659809283288</v>
      </c>
      <c r="O28" s="12">
        <f t="shared" si="2"/>
        <v>1</v>
      </c>
      <c r="P28" s="12"/>
      <c r="Q28" s="12">
        <v>108</v>
      </c>
      <c r="R28" s="26">
        <v>1.3153548681283669</v>
      </c>
      <c r="S28" s="12">
        <f t="shared" si="4"/>
        <v>35</v>
      </c>
      <c r="T28" s="12"/>
      <c r="U28" s="12">
        <v>50</v>
      </c>
      <c r="V28" s="25">
        <v>0.60896058709646617</v>
      </c>
      <c r="W28" s="12">
        <f t="shared" si="5"/>
        <v>21</v>
      </c>
      <c r="X28" s="12"/>
      <c r="Y28" s="22">
        <v>10449</v>
      </c>
      <c r="Z28" s="54">
        <v>127.26058349141951</v>
      </c>
      <c r="AA28" s="14">
        <f t="shared" si="6"/>
        <v>1</v>
      </c>
      <c r="AB28" s="12"/>
      <c r="AC28">
        <v>8308833</v>
      </c>
    </row>
    <row r="29" spans="1:29">
      <c r="A29" s="12"/>
      <c r="B29" s="12" t="s">
        <v>34</v>
      </c>
      <c r="C29" s="24">
        <f t="shared" si="3"/>
        <v>864800</v>
      </c>
      <c r="D29" s="12"/>
      <c r="E29" s="24">
        <v>266</v>
      </c>
      <c r="F29" s="26">
        <v>30.756885321912428</v>
      </c>
      <c r="G29" s="12">
        <f t="shared" si="0"/>
        <v>34</v>
      </c>
      <c r="H29" s="12"/>
      <c r="I29" s="12">
        <v>8</v>
      </c>
      <c r="J29" s="26">
        <v>0.92501910742593774</v>
      </c>
      <c r="K29" s="12">
        <f t="shared" si="1"/>
        <v>27</v>
      </c>
      <c r="L29" s="12"/>
      <c r="M29" s="24">
        <v>50</v>
      </c>
      <c r="N29" s="26">
        <v>5.7813694214121112</v>
      </c>
      <c r="O29" s="12">
        <f t="shared" si="2"/>
        <v>21</v>
      </c>
      <c r="P29" s="12"/>
      <c r="Q29" s="12">
        <v>77</v>
      </c>
      <c r="R29" s="26">
        <v>8.9033089089746511</v>
      </c>
      <c r="S29" s="12">
        <f t="shared" si="4"/>
        <v>2</v>
      </c>
      <c r="T29" s="12"/>
      <c r="U29" s="12">
        <v>10</v>
      </c>
      <c r="V29" s="25">
        <v>1.1562738842824223</v>
      </c>
      <c r="W29" s="12">
        <f t="shared" si="5"/>
        <v>9</v>
      </c>
      <c r="X29" s="12"/>
      <c r="Y29" s="22">
        <v>411</v>
      </c>
      <c r="Z29" s="54">
        <v>47.522856644007554</v>
      </c>
      <c r="AA29" s="14">
        <f t="shared" si="6"/>
        <v>28</v>
      </c>
      <c r="AB29" s="12"/>
      <c r="AC29">
        <v>864847</v>
      </c>
    </row>
    <row r="30" spans="1:29">
      <c r="A30" s="12"/>
      <c r="B30" s="12" t="s">
        <v>35</v>
      </c>
      <c r="C30" s="24">
        <f t="shared" si="3"/>
        <v>689900</v>
      </c>
      <c r="D30" s="12"/>
      <c r="E30" s="24">
        <v>325</v>
      </c>
      <c r="F30" s="26">
        <v>47.106637832572865</v>
      </c>
      <c r="G30" s="12">
        <f t="shared" si="0"/>
        <v>16</v>
      </c>
      <c r="H30" s="12"/>
      <c r="I30" s="12">
        <v>7</v>
      </c>
      <c r="J30" s="26">
        <v>1.0146045071631078</v>
      </c>
      <c r="K30" s="12">
        <f t="shared" si="1"/>
        <v>24</v>
      </c>
      <c r="L30" s="12"/>
      <c r="M30" s="24">
        <v>56</v>
      </c>
      <c r="N30" s="26">
        <v>8.1168360573048624</v>
      </c>
      <c r="O30" s="12">
        <f t="shared" si="2"/>
        <v>8</v>
      </c>
      <c r="P30" s="12"/>
      <c r="Q30" s="12">
        <v>32</v>
      </c>
      <c r="R30" s="26">
        <v>4.6381920327456356</v>
      </c>
      <c r="S30" s="12">
        <f t="shared" si="4"/>
        <v>11</v>
      </c>
      <c r="T30" s="12"/>
      <c r="U30" s="12">
        <v>7</v>
      </c>
      <c r="V30" s="25">
        <v>1.0146045071631078</v>
      </c>
      <c r="W30" s="12">
        <f t="shared" si="5"/>
        <v>11</v>
      </c>
      <c r="X30" s="12"/>
      <c r="Y30" s="22">
        <v>418</v>
      </c>
      <c r="Z30" s="54">
        <v>60.586383427739868</v>
      </c>
      <c r="AA30" s="14">
        <f t="shared" si="6"/>
        <v>15</v>
      </c>
      <c r="AB30" s="12"/>
      <c r="AC30">
        <v>689924</v>
      </c>
    </row>
    <row r="31" spans="1:29">
      <c r="A31" s="12"/>
      <c r="B31" s="12" t="s">
        <v>36</v>
      </c>
      <c r="C31" s="24">
        <f t="shared" si="3"/>
        <v>803100</v>
      </c>
      <c r="D31" s="12"/>
      <c r="E31" s="24">
        <v>164</v>
      </c>
      <c r="F31" s="26">
        <v>20.421504840768296</v>
      </c>
      <c r="G31" s="12">
        <f t="shared" si="0"/>
        <v>41</v>
      </c>
      <c r="H31" s="12"/>
      <c r="I31" s="12">
        <v>1</v>
      </c>
      <c r="J31" s="26">
        <v>0.12452137098029449</v>
      </c>
      <c r="K31" s="12">
        <f t="shared" si="1"/>
        <v>42</v>
      </c>
      <c r="L31" s="12"/>
      <c r="M31" s="24">
        <v>23</v>
      </c>
      <c r="N31" s="26">
        <v>2.8639915325467733</v>
      </c>
      <c r="O31" s="12">
        <f t="shared" si="2"/>
        <v>35</v>
      </c>
      <c r="P31" s="12"/>
      <c r="Q31" s="12">
        <v>3</v>
      </c>
      <c r="R31" s="26">
        <v>0.37356411294088349</v>
      </c>
      <c r="S31" s="12">
        <f t="shared" si="4"/>
        <v>41</v>
      </c>
      <c r="T31" s="12"/>
      <c r="U31" s="12">
        <v>1</v>
      </c>
      <c r="V31" s="25">
        <v>0.12452137098029449</v>
      </c>
      <c r="W31" s="12">
        <f t="shared" si="5"/>
        <v>36</v>
      </c>
      <c r="X31" s="12"/>
      <c r="Y31" s="22">
        <v>192</v>
      </c>
      <c r="Z31" s="54">
        <v>23.908103228216543</v>
      </c>
      <c r="AA31" s="14">
        <f t="shared" si="6"/>
        <v>41</v>
      </c>
      <c r="AB31" s="12"/>
      <c r="AC31">
        <v>803075</v>
      </c>
    </row>
    <row r="32" spans="1:29">
      <c r="A32" s="12"/>
      <c r="B32" s="12" t="s">
        <v>37</v>
      </c>
      <c r="C32" s="24">
        <f t="shared" si="3"/>
        <v>700300</v>
      </c>
      <c r="D32" s="12"/>
      <c r="E32" s="24">
        <v>370</v>
      </c>
      <c r="F32" s="26">
        <v>52.832160792539526</v>
      </c>
      <c r="G32" s="12">
        <f t="shared" si="0"/>
        <v>12</v>
      </c>
      <c r="H32" s="12"/>
      <c r="I32" s="12">
        <v>9</v>
      </c>
      <c r="J32" s="26">
        <v>1.2851066138725831</v>
      </c>
      <c r="K32" s="12">
        <f t="shared" si="1"/>
        <v>23</v>
      </c>
      <c r="L32" s="12"/>
      <c r="M32" s="24">
        <v>42</v>
      </c>
      <c r="N32" s="26">
        <v>5.9971641980720545</v>
      </c>
      <c r="O32" s="12">
        <f t="shared" si="2"/>
        <v>20</v>
      </c>
      <c r="P32" s="12"/>
      <c r="Q32" s="12">
        <v>37</v>
      </c>
      <c r="R32" s="26">
        <v>5.2832160792539522</v>
      </c>
      <c r="S32" s="12">
        <f t="shared" si="4"/>
        <v>8</v>
      </c>
      <c r="T32" s="12"/>
      <c r="U32" s="12">
        <v>2</v>
      </c>
      <c r="V32" s="25">
        <v>0.28557924752724068</v>
      </c>
      <c r="W32" s="12">
        <f t="shared" si="5"/>
        <v>31</v>
      </c>
      <c r="X32" s="12"/>
      <c r="Y32" s="22">
        <v>460</v>
      </c>
      <c r="Z32" s="54">
        <v>65.683226931265352</v>
      </c>
      <c r="AA32" s="14">
        <f t="shared" si="6"/>
        <v>12</v>
      </c>
      <c r="AB32" s="12"/>
      <c r="AC32">
        <v>700331</v>
      </c>
    </row>
    <row r="33" spans="1:29">
      <c r="A33" s="12"/>
      <c r="B33" s="12" t="s">
        <v>38</v>
      </c>
      <c r="C33" s="24">
        <f t="shared" si="3"/>
        <v>1424200</v>
      </c>
      <c r="D33" s="12"/>
      <c r="E33" s="24">
        <v>489</v>
      </c>
      <c r="F33" s="26">
        <v>34.33571623672124</v>
      </c>
      <c r="G33" s="12">
        <f t="shared" si="0"/>
        <v>32</v>
      </c>
      <c r="H33" s="12"/>
      <c r="I33" s="12">
        <v>11</v>
      </c>
      <c r="J33" s="26">
        <v>0.77237807485467014</v>
      </c>
      <c r="K33" s="12">
        <f t="shared" si="1"/>
        <v>30</v>
      </c>
      <c r="L33" s="12"/>
      <c r="M33" s="24">
        <v>37</v>
      </c>
      <c r="N33" s="26">
        <v>2.5979989790566176</v>
      </c>
      <c r="O33" s="12">
        <f t="shared" si="2"/>
        <v>36</v>
      </c>
      <c r="P33" s="12"/>
      <c r="Q33" s="12">
        <v>38</v>
      </c>
      <c r="R33" s="26">
        <v>2.6682151676797692</v>
      </c>
      <c r="S33" s="12">
        <f t="shared" si="4"/>
        <v>24</v>
      </c>
      <c r="T33" s="12"/>
      <c r="U33" s="12">
        <v>4</v>
      </c>
      <c r="V33" s="25">
        <v>0.28086475449260728</v>
      </c>
      <c r="W33" s="12">
        <f t="shared" si="5"/>
        <v>32</v>
      </c>
      <c r="X33" s="12"/>
      <c r="Y33" s="22">
        <v>573</v>
      </c>
      <c r="Z33" s="54">
        <v>40.233876081065993</v>
      </c>
      <c r="AA33" s="14">
        <f t="shared" si="6"/>
        <v>35</v>
      </c>
      <c r="AB33" s="12"/>
      <c r="AC33">
        <v>1424173</v>
      </c>
    </row>
    <row r="34" spans="1:29">
      <c r="A34" s="12"/>
      <c r="B34" s="12" t="s">
        <v>39</v>
      </c>
      <c r="C34" s="24">
        <f t="shared" si="3"/>
        <v>1098600</v>
      </c>
      <c r="D34" s="12"/>
      <c r="E34" s="24">
        <v>513</v>
      </c>
      <c r="F34" s="26">
        <v>46.694519537970017</v>
      </c>
      <c r="G34" s="12">
        <f t="shared" si="0"/>
        <v>17</v>
      </c>
      <c r="H34" s="12"/>
      <c r="I34" s="12">
        <v>17</v>
      </c>
      <c r="J34" s="26">
        <v>1.54738173907503</v>
      </c>
      <c r="K34" s="12">
        <f t="shared" si="1"/>
        <v>17</v>
      </c>
      <c r="L34" s="12"/>
      <c r="M34" s="24">
        <v>49</v>
      </c>
      <c r="N34" s="26">
        <v>4.4601003067456739</v>
      </c>
      <c r="O34" s="12">
        <f t="shared" si="2"/>
        <v>29</v>
      </c>
      <c r="P34" s="12"/>
      <c r="Q34" s="12">
        <v>23</v>
      </c>
      <c r="R34" s="26">
        <v>2.0935164705132756</v>
      </c>
      <c r="S34" s="12">
        <f t="shared" si="4"/>
        <v>27</v>
      </c>
      <c r="T34" s="12"/>
      <c r="U34" s="12">
        <v>0</v>
      </c>
      <c r="V34" s="25">
        <v>0</v>
      </c>
      <c r="W34" s="12">
        <f t="shared" si="5"/>
        <v>38</v>
      </c>
      <c r="X34" s="12"/>
      <c r="Y34" s="22">
        <v>594</v>
      </c>
      <c r="Z34" s="54">
        <v>54.067338412386334</v>
      </c>
      <c r="AA34" s="14">
        <f t="shared" si="6"/>
        <v>20</v>
      </c>
      <c r="AB34" s="12"/>
      <c r="AC34">
        <v>1098630</v>
      </c>
    </row>
    <row r="35" spans="1:29">
      <c r="A35" s="12"/>
      <c r="B35" s="12" t="s">
        <v>40</v>
      </c>
      <c r="C35" s="24">
        <f t="shared" si="3"/>
        <v>1289600</v>
      </c>
      <c r="D35" s="12"/>
      <c r="E35" s="24">
        <v>811</v>
      </c>
      <c r="F35" s="26">
        <v>62.890106711560847</v>
      </c>
      <c r="G35" s="12">
        <f t="shared" si="0"/>
        <v>8</v>
      </c>
      <c r="H35" s="12"/>
      <c r="I35" s="12">
        <v>27</v>
      </c>
      <c r="J35" s="26">
        <v>2.0937520113589922</v>
      </c>
      <c r="K35" s="12">
        <f t="shared" si="1"/>
        <v>13</v>
      </c>
      <c r="L35" s="12"/>
      <c r="M35" s="24">
        <v>121</v>
      </c>
      <c r="N35" s="26">
        <v>9.3831108657199298</v>
      </c>
      <c r="O35" s="12">
        <f t="shared" si="2"/>
        <v>6</v>
      </c>
      <c r="P35" s="12"/>
      <c r="Q35" s="12">
        <v>84</v>
      </c>
      <c r="R35" s="26">
        <v>6.5138951464501975</v>
      </c>
      <c r="S35" s="12">
        <f t="shared" si="4"/>
        <v>5</v>
      </c>
      <c r="T35" s="12"/>
      <c r="U35" s="12">
        <v>9</v>
      </c>
      <c r="V35" s="25">
        <v>0.69791733711966408</v>
      </c>
      <c r="W35" s="12">
        <f t="shared" si="5"/>
        <v>17</v>
      </c>
      <c r="X35" s="12"/>
      <c r="Y35" s="22">
        <v>1019</v>
      </c>
      <c r="Z35" s="54">
        <v>79.019751836104206</v>
      </c>
      <c r="AA35" s="14">
        <f t="shared" si="6"/>
        <v>8</v>
      </c>
      <c r="AB35" s="12"/>
      <c r="AC35">
        <v>1289551</v>
      </c>
    </row>
    <row r="36" spans="1:29">
      <c r="A36" s="12"/>
      <c r="B36" s="12" t="s">
        <v>41</v>
      </c>
      <c r="C36" s="24">
        <f t="shared" si="3"/>
        <v>1352400</v>
      </c>
      <c r="D36" s="12"/>
      <c r="E36" s="24">
        <v>502</v>
      </c>
      <c r="F36" s="26">
        <v>37.119689555170062</v>
      </c>
      <c r="G36" s="12">
        <f t="shared" si="0"/>
        <v>30</v>
      </c>
      <c r="H36" s="12"/>
      <c r="I36" s="12">
        <v>6</v>
      </c>
      <c r="J36" s="26">
        <v>0.44366162814944304</v>
      </c>
      <c r="K36" s="12">
        <f t="shared" si="1"/>
        <v>35</v>
      </c>
      <c r="L36" s="12"/>
      <c r="M36" s="24">
        <v>62</v>
      </c>
      <c r="N36" s="26">
        <v>4.5845034908775775</v>
      </c>
      <c r="O36" s="12">
        <f t="shared" si="2"/>
        <v>26</v>
      </c>
      <c r="P36" s="12"/>
      <c r="Q36" s="12">
        <v>7</v>
      </c>
      <c r="R36" s="26">
        <v>0.51760523284101678</v>
      </c>
      <c r="S36" s="12">
        <f t="shared" si="4"/>
        <v>39</v>
      </c>
      <c r="T36" s="12"/>
      <c r="U36" s="12">
        <v>2</v>
      </c>
      <c r="V36" s="25">
        <v>0.14788720938314767</v>
      </c>
      <c r="W36" s="12">
        <f t="shared" si="5"/>
        <v>33</v>
      </c>
      <c r="X36" s="12"/>
      <c r="Y36" s="22">
        <v>575</v>
      </c>
      <c r="Z36" s="54">
        <v>42.517572697654948</v>
      </c>
      <c r="AA36" s="14">
        <f t="shared" si="6"/>
        <v>32</v>
      </c>
      <c r="AB36" s="12"/>
      <c r="AC36">
        <v>1352382</v>
      </c>
    </row>
    <row r="37" spans="1:29">
      <c r="A37" s="12"/>
      <c r="B37" s="12" t="s">
        <v>42</v>
      </c>
      <c r="C37" s="24">
        <f t="shared" si="3"/>
        <v>1101800</v>
      </c>
      <c r="D37" s="12"/>
      <c r="E37" s="24">
        <v>646</v>
      </c>
      <c r="F37" s="26">
        <v>58.629680958332088</v>
      </c>
      <c r="G37" s="12">
        <f t="shared" si="0"/>
        <v>10</v>
      </c>
      <c r="H37" s="12"/>
      <c r="I37" s="12">
        <v>2</v>
      </c>
      <c r="J37" s="26">
        <v>0.1815160401186752</v>
      </c>
      <c r="K37" s="12">
        <f t="shared" si="1"/>
        <v>41</v>
      </c>
      <c r="L37" s="12"/>
      <c r="M37" s="24">
        <v>83</v>
      </c>
      <c r="N37" s="26">
        <v>7.5329156649250208</v>
      </c>
      <c r="O37" s="12">
        <f t="shared" si="2"/>
        <v>11</v>
      </c>
      <c r="P37" s="12"/>
      <c r="Q37" s="12">
        <v>60</v>
      </c>
      <c r="R37" s="26">
        <v>5.4454812035602558</v>
      </c>
      <c r="S37" s="12">
        <f t="shared" si="4"/>
        <v>6</v>
      </c>
      <c r="T37" s="12"/>
      <c r="U37" s="12">
        <v>7</v>
      </c>
      <c r="V37" s="25">
        <v>0.63530614041536315</v>
      </c>
      <c r="W37" s="12">
        <f t="shared" si="5"/>
        <v>20</v>
      </c>
      <c r="X37" s="12"/>
      <c r="Y37" s="22">
        <v>793</v>
      </c>
      <c r="Z37" s="54">
        <v>71.971109907054711</v>
      </c>
      <c r="AA37" s="14">
        <f t="shared" si="6"/>
        <v>10</v>
      </c>
      <c r="AB37" s="12"/>
      <c r="AC37">
        <v>1101831</v>
      </c>
    </row>
    <row r="38" spans="1:29">
      <c r="A38" s="12"/>
      <c r="B38" s="12" t="s">
        <v>43</v>
      </c>
      <c r="C38" s="24">
        <f t="shared" si="3"/>
        <v>732800</v>
      </c>
      <c r="D38" s="12"/>
      <c r="E38" s="24">
        <v>376</v>
      </c>
      <c r="F38" s="26">
        <v>51.309903630175675</v>
      </c>
      <c r="G38" s="12">
        <f t="shared" si="0"/>
        <v>13</v>
      </c>
      <c r="H38" s="12"/>
      <c r="I38" s="12">
        <v>18</v>
      </c>
      <c r="J38" s="26">
        <v>2.456325173785006</v>
      </c>
      <c r="K38" s="12">
        <f t="shared" si="1"/>
        <v>10</v>
      </c>
      <c r="L38" s="12"/>
      <c r="M38" s="24">
        <v>73</v>
      </c>
      <c r="N38" s="26">
        <v>9.9617632047947478</v>
      </c>
      <c r="O38" s="12">
        <f t="shared" si="2"/>
        <v>4</v>
      </c>
      <c r="P38" s="12"/>
      <c r="Q38" s="12">
        <v>123</v>
      </c>
      <c r="R38" s="26">
        <v>16.784888687530874</v>
      </c>
      <c r="S38" s="12">
        <f t="shared" si="4"/>
        <v>1</v>
      </c>
      <c r="T38" s="12"/>
      <c r="U38" s="12">
        <v>22</v>
      </c>
      <c r="V38" s="25">
        <v>3.0021752124038961</v>
      </c>
      <c r="W38" s="12">
        <f t="shared" si="5"/>
        <v>1</v>
      </c>
      <c r="X38" s="12"/>
      <c r="Y38" s="22">
        <v>604</v>
      </c>
      <c r="Z38" s="54">
        <v>82.423355831452426</v>
      </c>
      <c r="AA38" s="14">
        <f t="shared" si="6"/>
        <v>7</v>
      </c>
      <c r="AB38" s="12"/>
      <c r="AC38">
        <v>732802</v>
      </c>
    </row>
    <row r="39" spans="1:29">
      <c r="A39" s="12"/>
      <c r="B39" s="12" t="s">
        <v>44</v>
      </c>
      <c r="C39" s="24">
        <f t="shared" si="3"/>
        <v>1144000</v>
      </c>
      <c r="D39" s="12"/>
      <c r="E39" s="24">
        <v>479</v>
      </c>
      <c r="F39" s="26">
        <v>41.868945829101278</v>
      </c>
      <c r="G39" s="12">
        <f t="shared" si="0"/>
        <v>25</v>
      </c>
      <c r="H39" s="12"/>
      <c r="I39" s="12">
        <v>19</v>
      </c>
      <c r="J39" s="26">
        <v>1.6607723815301134</v>
      </c>
      <c r="K39" s="12">
        <f t="shared" si="1"/>
        <v>16</v>
      </c>
      <c r="L39" s="12"/>
      <c r="M39" s="24">
        <v>38</v>
      </c>
      <c r="N39" s="26">
        <v>3.3215447630602268</v>
      </c>
      <c r="O39" s="12">
        <f t="shared" si="2"/>
        <v>34</v>
      </c>
      <c r="P39" s="12"/>
      <c r="Q39" s="12">
        <v>41</v>
      </c>
      <c r="R39" s="26">
        <v>3.5837719811965605</v>
      </c>
      <c r="S39" s="12">
        <f t="shared" si="4"/>
        <v>21</v>
      </c>
      <c r="T39" s="12"/>
      <c r="U39" s="12">
        <v>0</v>
      </c>
      <c r="V39" s="25">
        <v>0</v>
      </c>
      <c r="W39" s="12">
        <f t="shared" si="5"/>
        <v>38</v>
      </c>
      <c r="X39" s="12"/>
      <c r="Y39" s="22">
        <v>566</v>
      </c>
      <c r="Z39" s="54">
        <v>49.473535155054961</v>
      </c>
      <c r="AA39" s="14">
        <f t="shared" si="6"/>
        <v>24</v>
      </c>
      <c r="AB39" s="12"/>
      <c r="AC39">
        <v>1144046</v>
      </c>
    </row>
    <row r="40" spans="1:29">
      <c r="A40" s="12"/>
      <c r="B40" s="12" t="s">
        <v>45</v>
      </c>
      <c r="C40" s="24">
        <f t="shared" si="3"/>
        <v>1622800</v>
      </c>
      <c r="D40" s="12"/>
      <c r="E40" s="24">
        <v>564</v>
      </c>
      <c r="F40" s="26">
        <v>34.755344558570151</v>
      </c>
      <c r="G40" s="12">
        <f t="shared" si="0"/>
        <v>31</v>
      </c>
      <c r="H40" s="12"/>
      <c r="I40" s="12">
        <v>35</v>
      </c>
      <c r="J40" s="26">
        <v>2.1568032970743887</v>
      </c>
      <c r="K40" s="12">
        <f t="shared" si="1"/>
        <v>12</v>
      </c>
      <c r="L40" s="12"/>
      <c r="M40" s="24">
        <v>119</v>
      </c>
      <c r="N40" s="26">
        <v>7.3331312100529225</v>
      </c>
      <c r="O40" s="12">
        <f t="shared" si="2"/>
        <v>13</v>
      </c>
      <c r="P40" s="12"/>
      <c r="Q40" s="12">
        <v>48</v>
      </c>
      <c r="R40" s="26">
        <v>2.957901664559162</v>
      </c>
      <c r="S40" s="12">
        <f t="shared" si="4"/>
        <v>22</v>
      </c>
      <c r="T40" s="12"/>
      <c r="U40" s="12">
        <v>20</v>
      </c>
      <c r="V40" s="25">
        <v>1.2324590268996507</v>
      </c>
      <c r="W40" s="12">
        <f t="shared" si="5"/>
        <v>7</v>
      </c>
      <c r="X40" s="12"/>
      <c r="Y40" s="22">
        <v>766</v>
      </c>
      <c r="Z40" s="54">
        <v>47.203180730256626</v>
      </c>
      <c r="AA40" s="14">
        <f t="shared" si="6"/>
        <v>30</v>
      </c>
      <c r="AB40" s="12"/>
      <c r="AC40">
        <v>1622772</v>
      </c>
    </row>
    <row r="41" spans="1:29">
      <c r="A41" s="12"/>
      <c r="B41" s="12" t="s">
        <v>46</v>
      </c>
      <c r="C41" s="24">
        <f t="shared" si="3"/>
        <v>2294600</v>
      </c>
      <c r="D41" s="12"/>
      <c r="E41" s="24">
        <v>1105</v>
      </c>
      <c r="F41" s="26">
        <v>48.157108098108019</v>
      </c>
      <c r="G41" s="12">
        <f t="shared" si="0"/>
        <v>15</v>
      </c>
      <c r="H41" s="12"/>
      <c r="I41" s="12">
        <v>30</v>
      </c>
      <c r="J41" s="26">
        <v>1.3074327990436565</v>
      </c>
      <c r="K41" s="12">
        <f t="shared" si="1"/>
        <v>22</v>
      </c>
      <c r="L41" s="12"/>
      <c r="M41" s="24">
        <v>142</v>
      </c>
      <c r="N41" s="26">
        <v>6.1885152488066408</v>
      </c>
      <c r="O41" s="12">
        <f t="shared" si="2"/>
        <v>18</v>
      </c>
      <c r="P41" s="12"/>
      <c r="Q41" s="12">
        <v>48</v>
      </c>
      <c r="R41" s="26">
        <v>2.0918924784698505</v>
      </c>
      <c r="S41" s="12">
        <f t="shared" si="4"/>
        <v>28</v>
      </c>
      <c r="T41" s="12"/>
      <c r="U41" s="12">
        <v>30</v>
      </c>
      <c r="V41" s="25">
        <v>1.3074327990436565</v>
      </c>
      <c r="W41" s="12">
        <f t="shared" si="5"/>
        <v>3</v>
      </c>
      <c r="X41" s="12"/>
      <c r="Y41" s="22">
        <v>1323</v>
      </c>
      <c r="Z41" s="54">
        <v>57.657786437825258</v>
      </c>
      <c r="AA41" s="14">
        <f t="shared" si="6"/>
        <v>17</v>
      </c>
      <c r="AB41" s="12"/>
      <c r="AC41">
        <v>2294573</v>
      </c>
    </row>
    <row r="42" spans="1:29">
      <c r="A42" s="12"/>
      <c r="B42" s="12" t="s">
        <v>47</v>
      </c>
      <c r="C42" s="24">
        <f t="shared" si="3"/>
        <v>548300</v>
      </c>
      <c r="D42" s="12"/>
      <c r="E42" s="24">
        <v>230</v>
      </c>
      <c r="F42" s="26">
        <v>41.946308724832214</v>
      </c>
      <c r="G42" s="12">
        <f t="shared" si="0"/>
        <v>24</v>
      </c>
      <c r="H42" s="12"/>
      <c r="I42" s="12">
        <v>3</v>
      </c>
      <c r="J42" s="26">
        <v>0.54712576597607243</v>
      </c>
      <c r="K42" s="12">
        <f t="shared" si="1"/>
        <v>34</v>
      </c>
      <c r="L42" s="12"/>
      <c r="M42" s="24">
        <v>21</v>
      </c>
      <c r="N42" s="26">
        <v>3.8298803618325068</v>
      </c>
      <c r="O42" s="12">
        <f t="shared" si="2"/>
        <v>32</v>
      </c>
      <c r="P42" s="12"/>
      <c r="Q42" s="12">
        <v>11</v>
      </c>
      <c r="R42" s="26">
        <v>2.006127808578932</v>
      </c>
      <c r="S42" s="12">
        <f t="shared" si="4"/>
        <v>29</v>
      </c>
      <c r="T42" s="12"/>
      <c r="U42" s="12">
        <v>3</v>
      </c>
      <c r="V42" s="25">
        <v>0.54712576597607243</v>
      </c>
      <c r="W42" s="12">
        <f t="shared" si="5"/>
        <v>23</v>
      </c>
      <c r="X42" s="12"/>
      <c r="Y42" s="22">
        <v>268</v>
      </c>
      <c r="Z42" s="54">
        <v>48.876568427195792</v>
      </c>
      <c r="AA42" s="14">
        <f t="shared" si="6"/>
        <v>27</v>
      </c>
      <c r="AB42" s="12"/>
      <c r="AC42">
        <v>548320</v>
      </c>
    </row>
    <row r="43" spans="1:29">
      <c r="A43" s="12"/>
      <c r="B43" s="12" t="s">
        <v>48</v>
      </c>
      <c r="C43" s="24">
        <f t="shared" si="3"/>
        <v>1230700</v>
      </c>
      <c r="D43" s="12"/>
      <c r="E43" s="24">
        <v>502</v>
      </c>
      <c r="F43" s="26">
        <v>40.788965853460354</v>
      </c>
      <c r="G43" s="12">
        <f t="shared" si="0"/>
        <v>26</v>
      </c>
      <c r="H43" s="12"/>
      <c r="I43" s="12">
        <v>5</v>
      </c>
      <c r="J43" s="26">
        <v>0.40626460013406734</v>
      </c>
      <c r="K43" s="12">
        <f t="shared" si="1"/>
        <v>36</v>
      </c>
      <c r="L43" s="12"/>
      <c r="M43" s="24">
        <v>49</v>
      </c>
      <c r="N43" s="26">
        <v>3.9813930813138594</v>
      </c>
      <c r="O43" s="12">
        <f t="shared" si="2"/>
        <v>31</v>
      </c>
      <c r="P43" s="12"/>
      <c r="Q43" s="12">
        <v>54</v>
      </c>
      <c r="R43" s="26">
        <v>4.3876576814479273</v>
      </c>
      <c r="S43" s="12">
        <f t="shared" si="4"/>
        <v>15</v>
      </c>
      <c r="T43" s="12"/>
      <c r="U43" s="12">
        <v>10</v>
      </c>
      <c r="V43" s="25">
        <v>0.81252920026813469</v>
      </c>
      <c r="W43" s="12">
        <f t="shared" si="5"/>
        <v>14</v>
      </c>
      <c r="X43" s="12"/>
      <c r="Y43" s="22">
        <v>608</v>
      </c>
      <c r="Z43" s="54">
        <v>49.401775376302588</v>
      </c>
      <c r="AA43" s="14">
        <f t="shared" si="6"/>
        <v>25</v>
      </c>
      <c r="AB43" s="12"/>
      <c r="AC43">
        <v>1230725</v>
      </c>
    </row>
    <row r="44" spans="1:29">
      <c r="A44" s="12"/>
      <c r="B44" s="12" t="s">
        <v>7</v>
      </c>
      <c r="C44" s="24">
        <f t="shared" si="3"/>
        <v>2761900</v>
      </c>
      <c r="D44" s="12"/>
      <c r="E44" s="24">
        <v>2460</v>
      </c>
      <c r="F44" s="26">
        <v>89.069538326513722</v>
      </c>
      <c r="G44" s="12">
        <f t="shared" si="0"/>
        <v>3</v>
      </c>
      <c r="H44" s="12"/>
      <c r="I44" s="12">
        <v>82</v>
      </c>
      <c r="J44" s="26">
        <v>2.9689846108837905</v>
      </c>
      <c r="K44" s="12">
        <f t="shared" si="1"/>
        <v>8</v>
      </c>
      <c r="L44" s="12"/>
      <c r="M44" s="24">
        <v>181</v>
      </c>
      <c r="N44" s="26">
        <v>6.5534904215849519</v>
      </c>
      <c r="O44" s="12">
        <f t="shared" si="2"/>
        <v>17</v>
      </c>
      <c r="P44" s="12"/>
      <c r="Q44" s="12">
        <v>33</v>
      </c>
      <c r="R44" s="26">
        <v>1.1948352702337206</v>
      </c>
      <c r="S44" s="12">
        <f t="shared" si="4"/>
        <v>36</v>
      </c>
      <c r="T44" s="12"/>
      <c r="U44" s="12">
        <v>0</v>
      </c>
      <c r="V44" s="25">
        <v>0</v>
      </c>
      <c r="W44" s="12">
        <f t="shared" si="5"/>
        <v>38</v>
      </c>
      <c r="X44" s="12"/>
      <c r="Y44" s="22">
        <v>2664</v>
      </c>
      <c r="Z44" s="54">
        <v>96.45579272432218</v>
      </c>
      <c r="AA44" s="14">
        <f t="shared" si="6"/>
        <v>3</v>
      </c>
      <c r="AB44" s="12"/>
      <c r="AC44">
        <v>2761887</v>
      </c>
    </row>
    <row r="45" spans="1:29">
      <c r="A45" s="12"/>
      <c r="B45" s="12" t="s">
        <v>49</v>
      </c>
      <c r="C45" s="24">
        <f t="shared" si="3"/>
        <v>2240400</v>
      </c>
      <c r="D45" s="12"/>
      <c r="E45" s="24">
        <v>1668</v>
      </c>
      <c r="F45" s="26">
        <v>74.451389670003593</v>
      </c>
      <c r="G45" s="12">
        <f t="shared" si="0"/>
        <v>5</v>
      </c>
      <c r="H45" s="12"/>
      <c r="I45" s="12">
        <v>39</v>
      </c>
      <c r="J45" s="26">
        <v>1.7407699023561991</v>
      </c>
      <c r="K45" s="12">
        <f t="shared" si="1"/>
        <v>15</v>
      </c>
      <c r="L45" s="12"/>
      <c r="M45" s="24">
        <v>169</v>
      </c>
      <c r="N45" s="26">
        <v>7.5433362435435294</v>
      </c>
      <c r="O45" s="12">
        <f t="shared" si="2"/>
        <v>10</v>
      </c>
      <c r="P45" s="12"/>
      <c r="Q45" s="12">
        <v>121</v>
      </c>
      <c r="R45" s="26">
        <v>5.4008502098743616</v>
      </c>
      <c r="S45" s="12">
        <f t="shared" si="4"/>
        <v>7</v>
      </c>
      <c r="T45" s="12"/>
      <c r="U45" s="12">
        <v>9</v>
      </c>
      <c r="V45" s="25">
        <v>0.40171613131296902</v>
      </c>
      <c r="W45" s="12">
        <f t="shared" si="5"/>
        <v>27</v>
      </c>
      <c r="X45" s="12"/>
      <c r="Y45" s="22">
        <v>1955</v>
      </c>
      <c r="Z45" s="54">
        <v>87.261670746317165</v>
      </c>
      <c r="AA45" s="14">
        <f t="shared" si="6"/>
        <v>6</v>
      </c>
      <c r="AB45" s="12"/>
      <c r="AC45">
        <v>2240388</v>
      </c>
    </row>
    <row r="46" spans="1:29">
      <c r="A46" s="12"/>
      <c r="B46" s="12" t="s">
        <v>50</v>
      </c>
      <c r="C46" s="24">
        <f t="shared" si="3"/>
        <v>688800</v>
      </c>
      <c r="D46" s="12"/>
      <c r="E46" s="24">
        <v>278</v>
      </c>
      <c r="F46" s="26">
        <v>40.358171513518535</v>
      </c>
      <c r="G46" s="12">
        <f t="shared" si="0"/>
        <v>27</v>
      </c>
      <c r="H46" s="12"/>
      <c r="I46" s="12">
        <v>10</v>
      </c>
      <c r="J46" s="26">
        <v>1.4517327882560624</v>
      </c>
      <c r="K46" s="12">
        <f t="shared" si="1"/>
        <v>20</v>
      </c>
      <c r="L46" s="12"/>
      <c r="M46" s="24">
        <v>28</v>
      </c>
      <c r="N46" s="26">
        <v>4.064851807116975</v>
      </c>
      <c r="O46" s="12">
        <f t="shared" si="2"/>
        <v>30</v>
      </c>
      <c r="P46" s="12"/>
      <c r="Q46" s="12">
        <v>31</v>
      </c>
      <c r="R46" s="26">
        <v>4.5003716435937937</v>
      </c>
      <c r="S46" s="12">
        <f t="shared" si="4"/>
        <v>12</v>
      </c>
      <c r="T46" s="12"/>
      <c r="U46" s="12">
        <v>1</v>
      </c>
      <c r="V46" s="25">
        <v>0.14517327882560624</v>
      </c>
      <c r="W46" s="12">
        <f t="shared" si="5"/>
        <v>34</v>
      </c>
      <c r="X46" s="12"/>
      <c r="Y46" s="22">
        <v>339</v>
      </c>
      <c r="Z46" s="54">
        <v>49.213741521880522</v>
      </c>
      <c r="AA46" s="14">
        <f t="shared" si="6"/>
        <v>26</v>
      </c>
      <c r="AB46" s="12"/>
      <c r="AC46">
        <v>688832</v>
      </c>
    </row>
    <row r="47" spans="1:29" ht="2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9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34" t="s">
        <v>75</v>
      </c>
    </row>
    <row r="55" spans="2:15">
      <c r="B55" s="33" t="s">
        <v>79</v>
      </c>
    </row>
    <row r="56" spans="2:15">
      <c r="B56" s="32" t="s">
        <v>81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300-000000000000}"/>
    <hyperlink ref="B57" r:id="rId2" xr:uid="{00000000-0004-0000-03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AD57"/>
  <sheetViews>
    <sheetView showGridLines="0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3.85546875" customWidth="1"/>
    <col min="3" max="3" width="16.85546875" customWidth="1"/>
    <col min="4" max="4" width="1.140625" customWidth="1"/>
    <col min="6" max="6" width="11" customWidth="1"/>
    <col min="8" max="8" width="1.140625" customWidth="1"/>
    <col min="10" max="10" width="10.5703125" customWidth="1"/>
    <col min="12" max="12" width="1.140625" customWidth="1"/>
    <col min="14" max="14" width="10.140625" customWidth="1"/>
    <col min="16" max="16" width="1.28515625" customWidth="1"/>
    <col min="18" max="18" width="10.7109375" customWidth="1"/>
    <col min="20" max="20" width="1.140625" customWidth="1"/>
    <col min="22" max="22" width="11.28515625" customWidth="1"/>
    <col min="24" max="24" width="1.140625" customWidth="1"/>
    <col min="26" max="26" width="11.85546875" customWidth="1"/>
    <col min="28" max="28" width="1.140625" customWidth="1"/>
    <col min="30" max="30" width="0" hidden="1" customWidth="1"/>
  </cols>
  <sheetData>
    <row r="1" spans="1:30" ht="21">
      <c r="A1" s="19"/>
      <c r="B1" s="51" t="s">
        <v>168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30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30" ht="38.25">
      <c r="A3" s="16"/>
      <c r="B3" s="16"/>
      <c r="C3" s="18" t="s">
        <v>169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30" ht="14.25">
      <c r="A4" s="14"/>
      <c r="B4" s="14" t="s">
        <v>161</v>
      </c>
      <c r="C4" s="22">
        <f>MROUND(56948229,100)</f>
        <v>56948200</v>
      </c>
      <c r="D4" s="14"/>
      <c r="E4" s="22">
        <v>37575</v>
      </c>
      <c r="F4" s="54">
        <v>65.98098072549368</v>
      </c>
      <c r="G4" s="14"/>
      <c r="H4" s="14"/>
      <c r="I4" s="22">
        <v>2264</v>
      </c>
      <c r="J4" s="54">
        <v>3.9755406616771172</v>
      </c>
      <c r="K4" s="14"/>
      <c r="L4" s="14"/>
      <c r="M4" s="22">
        <v>4588</v>
      </c>
      <c r="N4" s="54">
        <v>8.0564401748121082</v>
      </c>
      <c r="O4" s="14"/>
      <c r="P4" s="14"/>
      <c r="Q4" s="22">
        <v>2020</v>
      </c>
      <c r="R4" s="54">
        <v>3.5470813324150958</v>
      </c>
      <c r="S4" s="14"/>
      <c r="T4" s="14"/>
      <c r="U4" s="14">
        <v>559</v>
      </c>
      <c r="V4" s="23">
        <v>0.98159329941586071</v>
      </c>
      <c r="W4" s="14"/>
      <c r="X4" s="14"/>
      <c r="Y4" s="22">
        <v>44577</v>
      </c>
      <c r="Z4" s="54">
        <f>Y4/C4*100000</f>
        <v>78.276398551666247</v>
      </c>
      <c r="AA4" s="14"/>
      <c r="AB4" s="14"/>
      <c r="AD4">
        <v>632750</v>
      </c>
    </row>
    <row r="5" spans="1:30">
      <c r="A5" s="12"/>
      <c r="B5" s="12" t="s">
        <v>8</v>
      </c>
      <c r="C5" s="24">
        <f>MROUND(1631349,100)</f>
        <v>1631300</v>
      </c>
      <c r="D5" s="12"/>
      <c r="E5" s="24">
        <v>1179</v>
      </c>
      <c r="F5" s="26">
        <v>72.271475938012031</v>
      </c>
      <c r="G5" s="12">
        <f>RANK(F5,$F$5:$F$46,0)</f>
        <v>6</v>
      </c>
      <c r="H5" s="12"/>
      <c r="I5" s="12">
        <v>82</v>
      </c>
      <c r="J5" s="26">
        <v>5.0265148659177159</v>
      </c>
      <c r="K5" s="12">
        <f>RANK(J5,$J$5:$J$46)</f>
        <v>5</v>
      </c>
      <c r="L5" s="12"/>
      <c r="M5" s="24">
        <v>175</v>
      </c>
      <c r="N5" s="26">
        <v>10.727318311409761</v>
      </c>
      <c r="O5" s="12">
        <f>RANK(N5,$N$5:$N$46,0)</f>
        <v>6</v>
      </c>
      <c r="P5" s="12"/>
      <c r="Q5" s="24">
        <v>101</v>
      </c>
      <c r="R5" s="26">
        <v>6.1911951397279177</v>
      </c>
      <c r="S5" s="12">
        <f>RANK(R5,$R$5:$R$46,0)</f>
        <v>6</v>
      </c>
      <c r="T5" s="12"/>
      <c r="U5" s="12">
        <v>29</v>
      </c>
      <c r="V5" s="25">
        <v>1.777669891605046</v>
      </c>
      <c r="W5" s="12">
        <f>RANK(V5,$V$5:$V$47,0)</f>
        <v>5</v>
      </c>
      <c r="X5" s="12"/>
      <c r="Y5" s="22">
        <v>1432</v>
      </c>
      <c r="Z5" s="54">
        <v>87.780113268221584</v>
      </c>
      <c r="AA5" s="14">
        <f>RANK(Z5,$Z$5:$Z$46,0)</f>
        <v>6</v>
      </c>
      <c r="AB5" s="12"/>
      <c r="AD5">
        <v>817289</v>
      </c>
    </row>
    <row r="6" spans="1:30">
      <c r="A6" s="12"/>
      <c r="B6" s="12" t="s">
        <v>9</v>
      </c>
      <c r="C6" s="24">
        <f>MROUND(AD4,100)</f>
        <v>632800</v>
      </c>
      <c r="D6" s="12"/>
      <c r="E6" s="24">
        <v>280</v>
      </c>
      <c r="F6" s="26">
        <v>44.251284077439749</v>
      </c>
      <c r="G6" s="12">
        <f t="shared" ref="G6:G46" si="0">RANK(F6,$F$5:$F$46,0)</f>
        <v>22</v>
      </c>
      <c r="H6" s="12"/>
      <c r="I6" s="12">
        <v>4</v>
      </c>
      <c r="J6" s="26">
        <v>0.63216120110628216</v>
      </c>
      <c r="K6" s="12">
        <f t="shared" ref="K6:K46" si="1">RANK(J6,$J$5:$J$46)</f>
        <v>39</v>
      </c>
      <c r="L6" s="12"/>
      <c r="M6" s="24">
        <v>10</v>
      </c>
      <c r="N6" s="26">
        <v>1.5804030027657054</v>
      </c>
      <c r="O6" s="12">
        <f t="shared" ref="O6:O46" si="2">RANK(N6,$N$5:$N$46,0)</f>
        <v>42</v>
      </c>
      <c r="P6" s="12"/>
      <c r="Q6" s="24">
        <v>5</v>
      </c>
      <c r="R6" s="26">
        <v>0.79020150138285272</v>
      </c>
      <c r="S6" s="12">
        <f t="shared" ref="S6:S46" si="3">RANK(R6,$R$5:$R$46,0)</f>
        <v>40</v>
      </c>
      <c r="T6" s="12"/>
      <c r="U6" s="12">
        <v>4</v>
      </c>
      <c r="V6" s="25">
        <v>0.63216120110628216</v>
      </c>
      <c r="W6" s="12">
        <f t="shared" ref="W6:W46" si="4">RANK(V6,$V$5:$V$47,0)</f>
        <v>26</v>
      </c>
      <c r="X6" s="12"/>
      <c r="Y6" s="22">
        <v>300</v>
      </c>
      <c r="Z6" s="54">
        <v>47.412090082971154</v>
      </c>
      <c r="AA6" s="14">
        <f t="shared" ref="AA6:AA46" si="5">RANK(Z6,$Z$5:$Z$46,0)</f>
        <v>26</v>
      </c>
      <c r="AB6" s="12"/>
      <c r="AD6">
        <v>1035314</v>
      </c>
    </row>
    <row r="7" spans="1:30">
      <c r="A7" s="12"/>
      <c r="B7" s="12" t="s">
        <v>11</v>
      </c>
      <c r="C7" s="24">
        <f t="shared" ref="C7:C46" si="6">MROUND(AD5,100)</f>
        <v>817300</v>
      </c>
      <c r="D7" s="12"/>
      <c r="E7" s="24">
        <v>276</v>
      </c>
      <c r="F7" s="26">
        <v>33.770184108681256</v>
      </c>
      <c r="G7" s="12">
        <f t="shared" si="0"/>
        <v>30</v>
      </c>
      <c r="H7" s="12"/>
      <c r="I7" s="12">
        <v>27</v>
      </c>
      <c r="J7" s="26">
        <v>3.3036049671536016</v>
      </c>
      <c r="K7" s="12">
        <f t="shared" si="1"/>
        <v>10</v>
      </c>
      <c r="L7" s="12"/>
      <c r="M7" s="24">
        <v>17</v>
      </c>
      <c r="N7" s="26">
        <v>2.080047571911527</v>
      </c>
      <c r="O7" s="12">
        <f t="shared" si="2"/>
        <v>41</v>
      </c>
      <c r="P7" s="12"/>
      <c r="Q7" s="24">
        <v>4</v>
      </c>
      <c r="R7" s="26">
        <v>0.4894229580968299</v>
      </c>
      <c r="S7" s="12">
        <f t="shared" si="3"/>
        <v>41</v>
      </c>
      <c r="T7" s="12"/>
      <c r="U7" s="12">
        <v>2</v>
      </c>
      <c r="V7" s="25">
        <v>0.24471147904841495</v>
      </c>
      <c r="W7" s="12">
        <f t="shared" si="4"/>
        <v>37</v>
      </c>
      <c r="X7" s="12"/>
      <c r="Y7" s="22">
        <v>317</v>
      </c>
      <c r="Z7" s="54">
        <v>38.786769429173766</v>
      </c>
      <c r="AA7" s="14">
        <f t="shared" si="5"/>
        <v>35</v>
      </c>
      <c r="AB7" s="12"/>
      <c r="AD7">
        <v>559966</v>
      </c>
    </row>
    <row r="8" spans="1:30">
      <c r="A8" s="12"/>
      <c r="B8" s="12" t="s">
        <v>12</v>
      </c>
      <c r="C8" s="24">
        <f t="shared" si="6"/>
        <v>1035300</v>
      </c>
      <c r="D8" s="12"/>
      <c r="E8" s="24">
        <v>542</v>
      </c>
      <c r="F8" s="26">
        <v>52.351267344979391</v>
      </c>
      <c r="G8" s="12">
        <f t="shared" si="0"/>
        <v>13</v>
      </c>
      <c r="H8" s="12"/>
      <c r="I8" s="12">
        <v>18</v>
      </c>
      <c r="J8" s="26">
        <v>1.7386029745565115</v>
      </c>
      <c r="K8" s="12">
        <f t="shared" si="1"/>
        <v>20</v>
      </c>
      <c r="L8" s="12"/>
      <c r="M8" s="24">
        <v>82</v>
      </c>
      <c r="N8" s="26">
        <v>7.9203024396463295</v>
      </c>
      <c r="O8" s="12">
        <f t="shared" si="2"/>
        <v>13</v>
      </c>
      <c r="P8" s="12"/>
      <c r="Q8" s="24">
        <v>40</v>
      </c>
      <c r="R8" s="26">
        <v>3.8635621656811359</v>
      </c>
      <c r="S8" s="12">
        <f t="shared" si="3"/>
        <v>16</v>
      </c>
      <c r="T8" s="12"/>
      <c r="U8" s="12">
        <v>17</v>
      </c>
      <c r="V8" s="25">
        <v>1.642013920414483</v>
      </c>
      <c r="W8" s="12">
        <f t="shared" si="4"/>
        <v>6</v>
      </c>
      <c r="X8" s="12"/>
      <c r="Y8" s="22">
        <v>670</v>
      </c>
      <c r="Z8" s="54">
        <v>64.714666275159033</v>
      </c>
      <c r="AA8" s="14">
        <f t="shared" si="5"/>
        <v>13</v>
      </c>
      <c r="AB8" s="12"/>
      <c r="AD8">
        <v>498499</v>
      </c>
    </row>
    <row r="9" spans="1:30">
      <c r="A9" s="12"/>
      <c r="B9" s="12" t="s">
        <v>13</v>
      </c>
      <c r="C9" s="24">
        <f t="shared" si="6"/>
        <v>560000</v>
      </c>
      <c r="D9" s="12"/>
      <c r="E9" s="24">
        <v>302</v>
      </c>
      <c r="F9" s="26">
        <v>53.931845862070197</v>
      </c>
      <c r="G9" s="12">
        <f t="shared" si="0"/>
        <v>12</v>
      </c>
      <c r="H9" s="12"/>
      <c r="I9" s="12">
        <v>19</v>
      </c>
      <c r="J9" s="26">
        <v>3.3930631502626949</v>
      </c>
      <c r="K9" s="12">
        <f t="shared" si="1"/>
        <v>9</v>
      </c>
      <c r="L9" s="12"/>
      <c r="M9" s="24">
        <v>21</v>
      </c>
      <c r="N9" s="26">
        <v>3.7502276923956099</v>
      </c>
      <c r="O9" s="12">
        <f t="shared" si="2"/>
        <v>32</v>
      </c>
      <c r="P9" s="12"/>
      <c r="Q9" s="24">
        <v>7</v>
      </c>
      <c r="R9" s="26">
        <v>1.2500758974652033</v>
      </c>
      <c r="S9" s="12">
        <f t="shared" si="3"/>
        <v>34</v>
      </c>
      <c r="T9" s="12"/>
      <c r="U9" s="12">
        <v>8</v>
      </c>
      <c r="V9" s="25">
        <v>1.4286581685316608</v>
      </c>
      <c r="W9" s="12">
        <f t="shared" si="4"/>
        <v>11</v>
      </c>
      <c r="X9" s="12"/>
      <c r="Y9" s="22">
        <v>353</v>
      </c>
      <c r="Z9" s="54">
        <v>63.039541686459529</v>
      </c>
      <c r="AA9" s="14">
        <f t="shared" si="5"/>
        <v>14</v>
      </c>
      <c r="AB9" s="12"/>
      <c r="AD9">
        <v>1027951</v>
      </c>
    </row>
    <row r="10" spans="1:30">
      <c r="A10" s="12"/>
      <c r="B10" s="12" t="s">
        <v>14</v>
      </c>
      <c r="C10" s="24">
        <f t="shared" si="6"/>
        <v>498500</v>
      </c>
      <c r="D10" s="12"/>
      <c r="E10" s="24">
        <v>164</v>
      </c>
      <c r="F10" s="26">
        <v>32.898762083775495</v>
      </c>
      <c r="G10" s="12">
        <f t="shared" si="0"/>
        <v>32</v>
      </c>
      <c r="H10" s="12"/>
      <c r="I10" s="12">
        <v>24</v>
      </c>
      <c r="J10" s="26">
        <v>4.8144529878695845</v>
      </c>
      <c r="K10" s="12">
        <f t="shared" si="1"/>
        <v>6</v>
      </c>
      <c r="L10" s="12"/>
      <c r="M10" s="24">
        <v>40</v>
      </c>
      <c r="N10" s="26">
        <v>8.0240883131159748</v>
      </c>
      <c r="O10" s="12">
        <f t="shared" si="2"/>
        <v>12</v>
      </c>
      <c r="P10" s="12"/>
      <c r="Q10" s="24">
        <v>30</v>
      </c>
      <c r="R10" s="26">
        <v>6.0180662348369802</v>
      </c>
      <c r="S10" s="12">
        <f t="shared" si="3"/>
        <v>7</v>
      </c>
      <c r="T10" s="12"/>
      <c r="U10" s="12">
        <v>3</v>
      </c>
      <c r="V10" s="25">
        <v>0.60180662348369807</v>
      </c>
      <c r="W10" s="12">
        <f t="shared" si="4"/>
        <v>27</v>
      </c>
      <c r="X10" s="12"/>
      <c r="Y10" s="22">
        <v>236</v>
      </c>
      <c r="Z10" s="54">
        <v>47.342121047384246</v>
      </c>
      <c r="AA10" s="14">
        <f t="shared" si="5"/>
        <v>27</v>
      </c>
      <c r="AB10" s="12"/>
      <c r="AD10">
        <v>1692722</v>
      </c>
    </row>
    <row r="11" spans="1:30">
      <c r="A11" s="12"/>
      <c r="B11" s="12" t="s">
        <v>15</v>
      </c>
      <c r="C11" s="24">
        <f t="shared" si="6"/>
        <v>1028000</v>
      </c>
      <c r="D11" s="12"/>
      <c r="E11" s="24">
        <v>356</v>
      </c>
      <c r="F11" s="26">
        <v>34.632000941679124</v>
      </c>
      <c r="G11" s="12">
        <f t="shared" si="0"/>
        <v>29</v>
      </c>
      <c r="H11" s="12"/>
      <c r="I11" s="12">
        <v>16</v>
      </c>
      <c r="J11" s="26">
        <v>1.5564944243451293</v>
      </c>
      <c r="K11" s="12">
        <f t="shared" si="1"/>
        <v>27</v>
      </c>
      <c r="L11" s="12"/>
      <c r="M11" s="24">
        <v>39</v>
      </c>
      <c r="N11" s="26">
        <v>3.7939551593412526</v>
      </c>
      <c r="O11" s="12">
        <f t="shared" si="2"/>
        <v>31</v>
      </c>
      <c r="P11" s="12"/>
      <c r="Q11" s="24">
        <v>10</v>
      </c>
      <c r="R11" s="26">
        <v>0.97280901521570584</v>
      </c>
      <c r="S11" s="12">
        <f t="shared" si="3"/>
        <v>38</v>
      </c>
      <c r="T11" s="12"/>
      <c r="U11" s="12">
        <v>4</v>
      </c>
      <c r="V11" s="25">
        <v>0.38912360608628233</v>
      </c>
      <c r="W11" s="12">
        <f t="shared" si="4"/>
        <v>32</v>
      </c>
      <c r="X11" s="12"/>
      <c r="Y11" s="22">
        <v>419</v>
      </c>
      <c r="Z11" s="54">
        <v>40.760697737538074</v>
      </c>
      <c r="AA11" s="14">
        <f t="shared" si="5"/>
        <v>33</v>
      </c>
      <c r="AB11" s="12"/>
      <c r="AD11">
        <v>753733</v>
      </c>
    </row>
    <row r="12" spans="1:30">
      <c r="A12" s="12"/>
      <c r="B12" s="12" t="s">
        <v>56</v>
      </c>
      <c r="C12" s="24">
        <f t="shared" si="6"/>
        <v>1692700</v>
      </c>
      <c r="D12" s="12"/>
      <c r="E12" s="24">
        <v>778</v>
      </c>
      <c r="F12" s="26">
        <v>45.961475067967449</v>
      </c>
      <c r="G12" s="12">
        <f t="shared" si="0"/>
        <v>21</v>
      </c>
      <c r="H12" s="12"/>
      <c r="I12" s="12">
        <v>23</v>
      </c>
      <c r="J12" s="26">
        <v>1.3587582603640764</v>
      </c>
      <c r="K12" s="12">
        <f t="shared" si="1"/>
        <v>30</v>
      </c>
      <c r="L12" s="12"/>
      <c r="M12" s="24">
        <v>139</v>
      </c>
      <c r="N12" s="26">
        <v>8.2116260082872436</v>
      </c>
      <c r="O12" s="12">
        <f t="shared" si="2"/>
        <v>11</v>
      </c>
      <c r="P12" s="12"/>
      <c r="Q12" s="24">
        <v>80</v>
      </c>
      <c r="R12" s="26">
        <v>4.7261156882228743</v>
      </c>
      <c r="S12" s="12">
        <f t="shared" si="3"/>
        <v>12</v>
      </c>
      <c r="T12" s="12"/>
      <c r="U12" s="12">
        <v>17</v>
      </c>
      <c r="V12" s="25">
        <v>1.0042995837473607</v>
      </c>
      <c r="W12" s="12">
        <f t="shared" si="4"/>
        <v>14</v>
      </c>
      <c r="X12" s="12"/>
      <c r="Y12" s="22">
        <v>1037</v>
      </c>
      <c r="Z12" s="54">
        <v>61.26227460858901</v>
      </c>
      <c r="AA12" s="14">
        <f t="shared" si="5"/>
        <v>16</v>
      </c>
      <c r="AB12" s="12"/>
      <c r="AD12">
        <v>621649</v>
      </c>
    </row>
    <row r="13" spans="1:30">
      <c r="A13" s="12"/>
      <c r="B13" s="12" t="s">
        <v>17</v>
      </c>
      <c r="C13" s="24">
        <f t="shared" si="6"/>
        <v>753700</v>
      </c>
      <c r="D13" s="12"/>
      <c r="E13" s="24">
        <v>145</v>
      </c>
      <c r="F13" s="26">
        <v>19.237581477791206</v>
      </c>
      <c r="G13" s="12">
        <f t="shared" si="0"/>
        <v>41</v>
      </c>
      <c r="H13" s="12"/>
      <c r="I13" s="12">
        <v>7</v>
      </c>
      <c r="J13" s="26">
        <v>0.92871082996233412</v>
      </c>
      <c r="K13" s="12">
        <f t="shared" si="1"/>
        <v>36</v>
      </c>
      <c r="L13" s="12"/>
      <c r="M13" s="24">
        <v>24</v>
      </c>
      <c r="N13" s="26">
        <v>3.1841514170137173</v>
      </c>
      <c r="O13" s="12">
        <f t="shared" si="2"/>
        <v>35</v>
      </c>
      <c r="P13" s="12"/>
      <c r="Q13" s="24">
        <v>26</v>
      </c>
      <c r="R13" s="26">
        <v>3.4494973684315271</v>
      </c>
      <c r="S13" s="12">
        <f t="shared" si="3"/>
        <v>20</v>
      </c>
      <c r="T13" s="12"/>
      <c r="U13" s="12">
        <v>3</v>
      </c>
      <c r="V13" s="25">
        <v>0.39801892712671466</v>
      </c>
      <c r="W13" s="12">
        <f t="shared" si="4"/>
        <v>31</v>
      </c>
      <c r="X13" s="12"/>
      <c r="Y13" s="22">
        <v>198</v>
      </c>
      <c r="Z13" s="54">
        <v>26.269249190363169</v>
      </c>
      <c r="AA13" s="14">
        <f t="shared" si="5"/>
        <v>40</v>
      </c>
      <c r="AB13" s="12"/>
      <c r="AD13">
        <v>516619</v>
      </c>
    </row>
    <row r="14" spans="1:30">
      <c r="A14" s="12"/>
      <c r="B14" s="12" t="s">
        <v>18</v>
      </c>
      <c r="C14" s="24">
        <f t="shared" si="6"/>
        <v>621600</v>
      </c>
      <c r="D14" s="12"/>
      <c r="E14" s="24">
        <v>181</v>
      </c>
      <c r="F14" s="26">
        <v>29.116108929637143</v>
      </c>
      <c r="G14" s="12">
        <f t="shared" si="0"/>
        <v>37</v>
      </c>
      <c r="H14" s="12"/>
      <c r="I14" s="12">
        <v>20</v>
      </c>
      <c r="J14" s="26">
        <v>3.2172496054847675</v>
      </c>
      <c r="K14" s="12">
        <f t="shared" si="1"/>
        <v>11</v>
      </c>
      <c r="L14" s="12"/>
      <c r="M14" s="24">
        <v>22</v>
      </c>
      <c r="N14" s="26">
        <v>3.5389745660332439</v>
      </c>
      <c r="O14" s="12">
        <f t="shared" si="2"/>
        <v>34</v>
      </c>
      <c r="P14" s="12"/>
      <c r="Q14" s="24">
        <v>3</v>
      </c>
      <c r="R14" s="26">
        <v>0.48258744082271504</v>
      </c>
      <c r="S14" s="12">
        <f t="shared" si="3"/>
        <v>42</v>
      </c>
      <c r="T14" s="12"/>
      <c r="U14" s="12">
        <v>0</v>
      </c>
      <c r="V14" s="25">
        <v>0</v>
      </c>
      <c r="W14" s="12">
        <f t="shared" si="4"/>
        <v>40</v>
      </c>
      <c r="X14" s="12"/>
      <c r="Y14" s="22">
        <v>214</v>
      </c>
      <c r="Z14" s="54">
        <v>34.424570778687013</v>
      </c>
      <c r="AA14" s="14">
        <f t="shared" si="5"/>
        <v>38</v>
      </c>
      <c r="AB14" s="12"/>
      <c r="AD14">
        <v>1755137</v>
      </c>
    </row>
    <row r="15" spans="1:30">
      <c r="A15" s="12"/>
      <c r="B15" s="12" t="s">
        <v>19</v>
      </c>
      <c r="C15" s="24">
        <f t="shared" si="6"/>
        <v>516600</v>
      </c>
      <c r="D15" s="12"/>
      <c r="E15" s="24">
        <v>65</v>
      </c>
      <c r="F15" s="26">
        <v>12.581805934353945</v>
      </c>
      <c r="G15" s="12">
        <f t="shared" si="0"/>
        <v>42</v>
      </c>
      <c r="H15" s="12"/>
      <c r="I15" s="12">
        <v>0</v>
      </c>
      <c r="J15" s="26">
        <v>0</v>
      </c>
      <c r="K15" s="12">
        <f t="shared" si="1"/>
        <v>42</v>
      </c>
      <c r="L15" s="12"/>
      <c r="M15" s="24">
        <v>11</v>
      </c>
      <c r="N15" s="26">
        <v>2.1292286965829748</v>
      </c>
      <c r="O15" s="12">
        <f t="shared" si="2"/>
        <v>40</v>
      </c>
      <c r="P15" s="12"/>
      <c r="Q15" s="24">
        <v>6</v>
      </c>
      <c r="R15" s="26">
        <v>1.1613974708634409</v>
      </c>
      <c r="S15" s="12">
        <f t="shared" si="3"/>
        <v>35</v>
      </c>
      <c r="T15" s="12"/>
      <c r="U15" s="12">
        <v>3</v>
      </c>
      <c r="V15" s="25">
        <v>0.58069873543172046</v>
      </c>
      <c r="W15" s="12">
        <f t="shared" si="4"/>
        <v>28</v>
      </c>
      <c r="X15" s="12"/>
      <c r="Y15" s="22">
        <v>84</v>
      </c>
      <c r="Z15" s="54">
        <v>16.259564592088172</v>
      </c>
      <c r="AA15" s="14">
        <f t="shared" si="5"/>
        <v>42</v>
      </c>
      <c r="AB15" s="12"/>
      <c r="AD15">
        <v>605959</v>
      </c>
    </row>
    <row r="16" spans="1:30">
      <c r="A16" s="12"/>
      <c r="B16" s="12" t="s">
        <v>20</v>
      </c>
      <c r="C16" s="24">
        <f t="shared" si="6"/>
        <v>1755100</v>
      </c>
      <c r="D16" s="12"/>
      <c r="E16" s="24">
        <v>842</v>
      </c>
      <c r="F16" s="26">
        <v>47.973463040207122</v>
      </c>
      <c r="G16" s="12">
        <f t="shared" si="0"/>
        <v>18</v>
      </c>
      <c r="H16" s="12"/>
      <c r="I16" s="12">
        <v>19</v>
      </c>
      <c r="J16" s="26">
        <v>1.0825365769167876</v>
      </c>
      <c r="K16" s="12">
        <f t="shared" si="1"/>
        <v>34</v>
      </c>
      <c r="L16" s="12"/>
      <c r="M16" s="24">
        <v>117</v>
      </c>
      <c r="N16" s="26">
        <v>6.6661462894349564</v>
      </c>
      <c r="O16" s="12">
        <f t="shared" si="2"/>
        <v>16</v>
      </c>
      <c r="P16" s="12"/>
      <c r="Q16" s="24">
        <v>64</v>
      </c>
      <c r="R16" s="26">
        <v>3.6464389959302324</v>
      </c>
      <c r="S16" s="12">
        <f t="shared" si="3"/>
        <v>17</v>
      </c>
      <c r="T16" s="12"/>
      <c r="U16" s="12">
        <v>27</v>
      </c>
      <c r="V16" s="25">
        <v>1.5383414514080669</v>
      </c>
      <c r="W16" s="12">
        <f t="shared" si="4"/>
        <v>7</v>
      </c>
      <c r="X16" s="12"/>
      <c r="Y16" s="22">
        <v>1052</v>
      </c>
      <c r="Z16" s="54">
        <v>59.938340995603191</v>
      </c>
      <c r="AA16" s="14">
        <f t="shared" si="5"/>
        <v>18</v>
      </c>
      <c r="AB16" s="12"/>
      <c r="AD16">
        <v>2713572</v>
      </c>
    </row>
    <row r="17" spans="1:30">
      <c r="A17" s="12"/>
      <c r="B17" s="12" t="s">
        <v>21</v>
      </c>
      <c r="C17" s="24">
        <f t="shared" si="6"/>
        <v>606000</v>
      </c>
      <c r="D17" s="12"/>
      <c r="E17" s="24">
        <v>155</v>
      </c>
      <c r="F17" s="26">
        <v>25.579288367694843</v>
      </c>
      <c r="G17" s="12">
        <f t="shared" si="0"/>
        <v>39</v>
      </c>
      <c r="H17" s="12"/>
      <c r="I17" s="12">
        <v>7</v>
      </c>
      <c r="J17" s="26">
        <v>1.1551936682184767</v>
      </c>
      <c r="K17" s="12">
        <f t="shared" si="1"/>
        <v>33</v>
      </c>
      <c r="L17" s="12"/>
      <c r="M17" s="24">
        <v>16</v>
      </c>
      <c r="N17" s="26">
        <v>2.6404426702136612</v>
      </c>
      <c r="O17" s="12">
        <f t="shared" si="2"/>
        <v>38</v>
      </c>
      <c r="P17" s="12"/>
      <c r="Q17" s="24">
        <v>6</v>
      </c>
      <c r="R17" s="26">
        <v>0.990166001330123</v>
      </c>
      <c r="S17" s="12">
        <f t="shared" si="3"/>
        <v>37</v>
      </c>
      <c r="T17" s="12"/>
      <c r="U17" s="12">
        <v>4</v>
      </c>
      <c r="V17" s="25">
        <v>0.6601106675534153</v>
      </c>
      <c r="W17" s="12">
        <f t="shared" si="4"/>
        <v>25</v>
      </c>
      <c r="X17" s="12"/>
      <c r="Y17" s="22">
        <v>180</v>
      </c>
      <c r="Z17" s="54">
        <v>29.704980039903688</v>
      </c>
      <c r="AA17" s="14">
        <f t="shared" si="5"/>
        <v>39</v>
      </c>
      <c r="AB17" s="12"/>
      <c r="AD17">
        <v>579346</v>
      </c>
    </row>
    <row r="18" spans="1:30">
      <c r="A18" s="12"/>
      <c r="B18" s="12" t="s">
        <v>22</v>
      </c>
      <c r="C18" s="24">
        <f t="shared" si="6"/>
        <v>2713600</v>
      </c>
      <c r="D18" s="12"/>
      <c r="E18" s="24">
        <v>2701</v>
      </c>
      <c r="F18" s="26">
        <v>99.536699228913037</v>
      </c>
      <c r="G18" s="12">
        <f t="shared" si="0"/>
        <v>2</v>
      </c>
      <c r="H18" s="12"/>
      <c r="I18" s="12">
        <v>197</v>
      </c>
      <c r="J18" s="26">
        <v>7.259803683115833</v>
      </c>
      <c r="K18" s="12">
        <f t="shared" si="1"/>
        <v>2</v>
      </c>
      <c r="L18" s="12"/>
      <c r="M18" s="24">
        <v>310</v>
      </c>
      <c r="N18" s="26">
        <v>11.424056557187352</v>
      </c>
      <c r="O18" s="12">
        <f t="shared" si="2"/>
        <v>4</v>
      </c>
      <c r="P18" s="12"/>
      <c r="Q18" s="24">
        <v>67</v>
      </c>
      <c r="R18" s="26">
        <v>2.4690702881662987</v>
      </c>
      <c r="S18" s="12">
        <f t="shared" si="3"/>
        <v>24</v>
      </c>
      <c r="T18" s="12"/>
      <c r="U18" s="12">
        <v>21</v>
      </c>
      <c r="V18" s="25">
        <v>0.77388770226107872</v>
      </c>
      <c r="W18" s="12">
        <f t="shared" si="4"/>
        <v>24</v>
      </c>
      <c r="X18" s="12"/>
      <c r="Y18" s="22">
        <v>3171</v>
      </c>
      <c r="Z18" s="54">
        <v>116.85704304142288</v>
      </c>
      <c r="AA18" s="14">
        <f t="shared" si="5"/>
        <v>3</v>
      </c>
      <c r="AB18" s="12"/>
      <c r="AD18">
        <v>1925263</v>
      </c>
    </row>
    <row r="19" spans="1:30">
      <c r="A19" s="12"/>
      <c r="B19" s="12" t="s">
        <v>23</v>
      </c>
      <c r="C19" s="24">
        <f t="shared" si="6"/>
        <v>579300</v>
      </c>
      <c r="D19" s="12"/>
      <c r="E19" s="24">
        <v>187</v>
      </c>
      <c r="F19" s="26">
        <v>32.277775284544987</v>
      </c>
      <c r="G19" s="12">
        <f t="shared" si="0"/>
        <v>33</v>
      </c>
      <c r="H19" s="12"/>
      <c r="I19" s="12">
        <v>10</v>
      </c>
      <c r="J19" s="26">
        <v>1.7260842398152398</v>
      </c>
      <c r="K19" s="12">
        <f t="shared" si="1"/>
        <v>22</v>
      </c>
      <c r="L19" s="12"/>
      <c r="M19" s="24">
        <v>36</v>
      </c>
      <c r="N19" s="26">
        <v>6.2139032633348643</v>
      </c>
      <c r="O19" s="12">
        <f t="shared" si="2"/>
        <v>18</v>
      </c>
      <c r="P19" s="12"/>
      <c r="Q19" s="24">
        <v>11</v>
      </c>
      <c r="R19" s="26">
        <v>1.8986926637967638</v>
      </c>
      <c r="S19" s="12">
        <f t="shared" si="3"/>
        <v>29</v>
      </c>
      <c r="T19" s="12"/>
      <c r="U19" s="12">
        <v>5</v>
      </c>
      <c r="V19" s="25">
        <v>0.86304211990761992</v>
      </c>
      <c r="W19" s="12">
        <f t="shared" si="4"/>
        <v>17</v>
      </c>
      <c r="X19" s="12"/>
      <c r="Y19" s="22">
        <v>244</v>
      </c>
      <c r="Z19" s="54">
        <v>42.116455451491852</v>
      </c>
      <c r="AA19" s="14">
        <f t="shared" si="5"/>
        <v>31</v>
      </c>
      <c r="AB19" s="12"/>
      <c r="AD19">
        <v>1140618</v>
      </c>
    </row>
    <row r="20" spans="1:30">
      <c r="A20" s="12"/>
      <c r="B20" s="12" t="s">
        <v>24</v>
      </c>
      <c r="C20" s="24">
        <f t="shared" si="6"/>
        <v>1925300</v>
      </c>
      <c r="D20" s="12"/>
      <c r="E20" s="24">
        <v>835</v>
      </c>
      <c r="F20" s="26">
        <v>43.370697925426292</v>
      </c>
      <c r="G20" s="12">
        <f t="shared" si="0"/>
        <v>23</v>
      </c>
      <c r="H20" s="12"/>
      <c r="I20" s="12">
        <v>30</v>
      </c>
      <c r="J20" s="26">
        <v>1.5582286679793877</v>
      </c>
      <c r="K20" s="12">
        <f t="shared" si="1"/>
        <v>26</v>
      </c>
      <c r="L20" s="12"/>
      <c r="M20" s="24">
        <v>143</v>
      </c>
      <c r="N20" s="26">
        <v>7.4275566507017485</v>
      </c>
      <c r="O20" s="12">
        <f t="shared" si="2"/>
        <v>14</v>
      </c>
      <c r="P20" s="12"/>
      <c r="Q20" s="24">
        <v>43</v>
      </c>
      <c r="R20" s="26">
        <v>2.2334610907704557</v>
      </c>
      <c r="S20" s="12">
        <f t="shared" si="3"/>
        <v>26</v>
      </c>
      <c r="T20" s="12"/>
      <c r="U20" s="12">
        <v>36</v>
      </c>
      <c r="V20" s="25">
        <v>1.8698744015752653</v>
      </c>
      <c r="W20" s="12">
        <f t="shared" si="4"/>
        <v>2</v>
      </c>
      <c r="X20" s="12"/>
      <c r="Y20" s="22">
        <v>1064</v>
      </c>
      <c r="Z20" s="54">
        <v>55.265176757668954</v>
      </c>
      <c r="AA20" s="14">
        <f t="shared" si="5"/>
        <v>22</v>
      </c>
      <c r="AB20" s="12"/>
      <c r="AD20">
        <v>921939</v>
      </c>
    </row>
    <row r="21" spans="1:30">
      <c r="A21" s="12"/>
      <c r="B21" s="12" t="s">
        <v>25</v>
      </c>
      <c r="C21" s="24">
        <f t="shared" si="6"/>
        <v>1140600</v>
      </c>
      <c r="D21" s="12"/>
      <c r="E21" s="24">
        <v>544</v>
      </c>
      <c r="F21" s="26">
        <v>47.693443378940188</v>
      </c>
      <c r="G21" s="12">
        <f t="shared" si="0"/>
        <v>19</v>
      </c>
      <c r="H21" s="12"/>
      <c r="I21" s="12">
        <v>11</v>
      </c>
      <c r="J21" s="26">
        <v>0.96438948008886416</v>
      </c>
      <c r="K21" s="12">
        <f t="shared" si="1"/>
        <v>35</v>
      </c>
      <c r="L21" s="12"/>
      <c r="M21" s="24">
        <v>45</v>
      </c>
      <c r="N21" s="26">
        <v>3.9452296912726257</v>
      </c>
      <c r="O21" s="12">
        <f t="shared" si="2"/>
        <v>29</v>
      </c>
      <c r="P21" s="12"/>
      <c r="Q21" s="24">
        <v>34</v>
      </c>
      <c r="R21" s="26">
        <v>2.9808402111837617</v>
      </c>
      <c r="S21" s="12">
        <f t="shared" si="3"/>
        <v>22</v>
      </c>
      <c r="T21" s="12"/>
      <c r="U21" s="12">
        <v>3</v>
      </c>
      <c r="V21" s="25">
        <v>0.26301531275150841</v>
      </c>
      <c r="W21" s="12">
        <f t="shared" si="4"/>
        <v>36</v>
      </c>
      <c r="X21" s="12"/>
      <c r="Y21" s="22">
        <v>626</v>
      </c>
      <c r="Z21" s="54">
        <v>54.882528594148084</v>
      </c>
      <c r="AA21" s="14">
        <f t="shared" si="5"/>
        <v>23</v>
      </c>
      <c r="AB21" s="12"/>
      <c r="AD21">
        <v>1763803</v>
      </c>
    </row>
    <row r="22" spans="1:30">
      <c r="A22" s="12"/>
      <c r="B22" s="12" t="s">
        <v>26</v>
      </c>
      <c r="C22" s="24">
        <f t="shared" si="6"/>
        <v>921900</v>
      </c>
      <c r="D22" s="12"/>
      <c r="E22" s="24">
        <v>453</v>
      </c>
      <c r="F22" s="26">
        <v>49.135571876230422</v>
      </c>
      <c r="G22" s="12">
        <f t="shared" si="0"/>
        <v>16</v>
      </c>
      <c r="H22" s="12"/>
      <c r="I22" s="12">
        <v>12</v>
      </c>
      <c r="J22" s="26">
        <v>1.3016045530127265</v>
      </c>
      <c r="K22" s="12">
        <f t="shared" si="1"/>
        <v>31</v>
      </c>
      <c r="L22" s="12"/>
      <c r="M22" s="24">
        <v>47</v>
      </c>
      <c r="N22" s="26">
        <v>5.0979511659665118</v>
      </c>
      <c r="O22" s="12">
        <f t="shared" si="2"/>
        <v>24</v>
      </c>
      <c r="P22" s="12"/>
      <c r="Q22" s="24">
        <v>33</v>
      </c>
      <c r="R22" s="26">
        <v>3.5794125207849978</v>
      </c>
      <c r="S22" s="12">
        <f t="shared" si="3"/>
        <v>19</v>
      </c>
      <c r="T22" s="12"/>
      <c r="U22" s="12">
        <v>3</v>
      </c>
      <c r="V22" s="25">
        <v>0.32540113825318162</v>
      </c>
      <c r="W22" s="12">
        <f t="shared" si="4"/>
        <v>34</v>
      </c>
      <c r="X22" s="12"/>
      <c r="Y22" s="22">
        <v>548</v>
      </c>
      <c r="Z22" s="54">
        <v>59.439941254247842</v>
      </c>
      <c r="AA22" s="14">
        <f t="shared" si="5"/>
        <v>19</v>
      </c>
      <c r="AB22" s="12"/>
      <c r="AD22">
        <v>1467960</v>
      </c>
    </row>
    <row r="23" spans="1:30">
      <c r="A23" s="12"/>
      <c r="B23" s="12" t="s">
        <v>27</v>
      </c>
      <c r="C23" s="24">
        <f t="shared" si="6"/>
        <v>1763800</v>
      </c>
      <c r="D23" s="12"/>
      <c r="E23" s="24">
        <v>885</v>
      </c>
      <c r="F23" s="26">
        <v>50.175671546085368</v>
      </c>
      <c r="G23" s="12">
        <f t="shared" si="0"/>
        <v>15</v>
      </c>
      <c r="H23" s="12"/>
      <c r="I23" s="12">
        <v>43</v>
      </c>
      <c r="J23" s="26">
        <v>2.4379139847250513</v>
      </c>
      <c r="K23" s="12">
        <f t="shared" si="1"/>
        <v>18</v>
      </c>
      <c r="L23" s="12"/>
      <c r="M23" s="24">
        <v>79</v>
      </c>
      <c r="N23" s="26">
        <v>4.4789582510064898</v>
      </c>
      <c r="O23" s="12">
        <f t="shared" si="2"/>
        <v>26</v>
      </c>
      <c r="P23" s="12"/>
      <c r="Q23" s="24">
        <v>58</v>
      </c>
      <c r="R23" s="26">
        <v>3.2883490956756507</v>
      </c>
      <c r="S23" s="12">
        <f t="shared" si="3"/>
        <v>21</v>
      </c>
      <c r="T23" s="12"/>
      <c r="U23" s="12">
        <v>8</v>
      </c>
      <c r="V23" s="25">
        <v>0.45356539250698635</v>
      </c>
      <c r="W23" s="12">
        <f t="shared" si="4"/>
        <v>29</v>
      </c>
      <c r="X23" s="12"/>
      <c r="Y23" s="22">
        <v>1067</v>
      </c>
      <c r="Z23" s="54">
        <v>60.494284225619296</v>
      </c>
      <c r="AA23" s="14">
        <f t="shared" si="5"/>
        <v>17</v>
      </c>
      <c r="AB23" s="12"/>
      <c r="AD23">
        <v>1033339</v>
      </c>
    </row>
    <row r="24" spans="1:30">
      <c r="A24" s="12"/>
      <c r="B24" s="12" t="s">
        <v>28</v>
      </c>
      <c r="C24" s="24">
        <f t="shared" si="6"/>
        <v>1468000</v>
      </c>
      <c r="D24" s="12"/>
      <c r="E24" s="24">
        <v>765</v>
      </c>
      <c r="F24" s="26">
        <v>52.113136597727461</v>
      </c>
      <c r="G24" s="12">
        <f t="shared" si="0"/>
        <v>14</v>
      </c>
      <c r="H24" s="12"/>
      <c r="I24" s="12">
        <v>75</v>
      </c>
      <c r="J24" s="26">
        <v>5.1091310389928886</v>
      </c>
      <c r="K24" s="12">
        <f t="shared" si="1"/>
        <v>4</v>
      </c>
      <c r="L24" s="12"/>
      <c r="M24" s="24">
        <v>124</v>
      </c>
      <c r="N24" s="26">
        <v>8.4470966511349079</v>
      </c>
      <c r="O24" s="12">
        <f t="shared" si="2"/>
        <v>9</v>
      </c>
      <c r="P24" s="12"/>
      <c r="Q24" s="24">
        <v>118</v>
      </c>
      <c r="R24" s="26">
        <v>8.0383661680154788</v>
      </c>
      <c r="S24" s="12">
        <f t="shared" si="3"/>
        <v>3</v>
      </c>
      <c r="T24" s="12"/>
      <c r="U24" s="12">
        <v>21</v>
      </c>
      <c r="V24" s="25">
        <v>1.4305566909180085</v>
      </c>
      <c r="W24" s="12">
        <f t="shared" si="4"/>
        <v>10</v>
      </c>
      <c r="X24" s="12"/>
      <c r="Y24" s="22">
        <v>1027</v>
      </c>
      <c r="Z24" s="54">
        <v>69.96103436060929</v>
      </c>
      <c r="AA24" s="14">
        <f t="shared" si="5"/>
        <v>12</v>
      </c>
      <c r="AB24" s="12"/>
      <c r="AD24">
        <v>724523</v>
      </c>
    </row>
    <row r="25" spans="1:30">
      <c r="A25" s="12"/>
      <c r="B25" s="12" t="s">
        <v>29</v>
      </c>
      <c r="C25" s="24">
        <f t="shared" si="6"/>
        <v>1033300</v>
      </c>
      <c r="D25" s="12"/>
      <c r="E25" s="24">
        <v>741</v>
      </c>
      <c r="F25" s="26">
        <v>71.709284174893241</v>
      </c>
      <c r="G25" s="12">
        <f t="shared" si="0"/>
        <v>7</v>
      </c>
      <c r="H25" s="12"/>
      <c r="I25" s="12">
        <v>63</v>
      </c>
      <c r="J25" s="26">
        <v>6.0967407598087364</v>
      </c>
      <c r="K25" s="12">
        <f t="shared" si="1"/>
        <v>3</v>
      </c>
      <c r="L25" s="12"/>
      <c r="M25" s="24">
        <v>67</v>
      </c>
      <c r="N25" s="26">
        <v>6.4838354112251642</v>
      </c>
      <c r="O25" s="12">
        <f t="shared" si="2"/>
        <v>17</v>
      </c>
      <c r="P25" s="12"/>
      <c r="Q25" s="24">
        <v>29</v>
      </c>
      <c r="R25" s="26">
        <v>2.8064362227691011</v>
      </c>
      <c r="S25" s="12">
        <f t="shared" si="3"/>
        <v>23</v>
      </c>
      <c r="T25" s="12"/>
      <c r="U25" s="12">
        <v>8</v>
      </c>
      <c r="V25" s="25">
        <v>0.77418930283285547</v>
      </c>
      <c r="W25" s="12">
        <f t="shared" si="4"/>
        <v>23</v>
      </c>
      <c r="X25" s="12"/>
      <c r="Y25" s="22">
        <v>871</v>
      </c>
      <c r="Z25" s="54">
        <v>84.289860345927138</v>
      </c>
      <c r="AA25" s="14">
        <f t="shared" si="5"/>
        <v>8</v>
      </c>
      <c r="AB25" s="12"/>
      <c r="AD25">
        <v>1388143</v>
      </c>
    </row>
    <row r="26" spans="1:30">
      <c r="A26" s="12"/>
      <c r="B26" s="12" t="s">
        <v>30</v>
      </c>
      <c r="C26" s="24">
        <f t="shared" si="6"/>
        <v>724500</v>
      </c>
      <c r="D26" s="12"/>
      <c r="E26" s="24">
        <v>209</v>
      </c>
      <c r="F26" s="26">
        <v>28.846565257417641</v>
      </c>
      <c r="G26" s="12">
        <f t="shared" si="0"/>
        <v>38</v>
      </c>
      <c r="H26" s="12"/>
      <c r="I26" s="12">
        <v>21</v>
      </c>
      <c r="J26" s="26">
        <v>2.8984587100754569</v>
      </c>
      <c r="K26" s="12">
        <f t="shared" si="1"/>
        <v>14</v>
      </c>
      <c r="L26" s="12"/>
      <c r="M26" s="24">
        <v>26</v>
      </c>
      <c r="N26" s="26">
        <v>3.5885679267600894</v>
      </c>
      <c r="O26" s="12">
        <f t="shared" si="2"/>
        <v>33</v>
      </c>
      <c r="P26" s="12"/>
      <c r="Q26" s="24">
        <v>10</v>
      </c>
      <c r="R26" s="26">
        <v>1.3802184333692651</v>
      </c>
      <c r="S26" s="12">
        <f t="shared" si="3"/>
        <v>33</v>
      </c>
      <c r="T26" s="12"/>
      <c r="U26" s="12">
        <v>6</v>
      </c>
      <c r="V26" s="25">
        <v>0.82813106002155901</v>
      </c>
      <c r="W26" s="12">
        <f t="shared" si="4"/>
        <v>18</v>
      </c>
      <c r="X26" s="12"/>
      <c r="Y26" s="22">
        <v>256</v>
      </c>
      <c r="Z26" s="54">
        <v>35.333591894253189</v>
      </c>
      <c r="AA26" s="14">
        <f t="shared" si="5"/>
        <v>36</v>
      </c>
      <c r="AB26" s="12"/>
      <c r="AD26">
        <v>8417458</v>
      </c>
    </row>
    <row r="27" spans="1:30">
      <c r="A27" s="12"/>
      <c r="B27" s="12" t="s">
        <v>32</v>
      </c>
      <c r="C27" s="24">
        <f t="shared" si="6"/>
        <v>1388100</v>
      </c>
      <c r="D27" s="12"/>
      <c r="E27" s="24">
        <v>1358</v>
      </c>
      <c r="F27" s="26">
        <v>97.828537837960496</v>
      </c>
      <c r="G27" s="12">
        <f t="shared" si="0"/>
        <v>3</v>
      </c>
      <c r="H27" s="12"/>
      <c r="I27" s="12">
        <v>41</v>
      </c>
      <c r="J27" s="26">
        <v>2.953586193929588</v>
      </c>
      <c r="K27" s="12">
        <f t="shared" si="1"/>
        <v>13</v>
      </c>
      <c r="L27" s="12"/>
      <c r="M27" s="24">
        <v>193</v>
      </c>
      <c r="N27" s="26">
        <v>13.903466717766108</v>
      </c>
      <c r="O27" s="12">
        <f t="shared" si="2"/>
        <v>2</v>
      </c>
      <c r="P27" s="12"/>
      <c r="Q27" s="24">
        <v>99</v>
      </c>
      <c r="R27" s="26">
        <v>7.1318300780251027</v>
      </c>
      <c r="S27" s="12">
        <f t="shared" si="3"/>
        <v>5</v>
      </c>
      <c r="T27" s="12"/>
      <c r="U27" s="12">
        <v>25</v>
      </c>
      <c r="V27" s="25">
        <v>1.8009671914204803</v>
      </c>
      <c r="W27" s="12">
        <f t="shared" si="4"/>
        <v>4</v>
      </c>
      <c r="X27" s="12"/>
      <c r="Y27" s="22">
        <v>1679</v>
      </c>
      <c r="Z27" s="54">
        <v>120.95295657579948</v>
      </c>
      <c r="AA27" s="14">
        <f t="shared" si="5"/>
        <v>2</v>
      </c>
      <c r="AB27" s="12"/>
      <c r="AD27">
        <v>870296</v>
      </c>
    </row>
    <row r="28" spans="1:30">
      <c r="A28" s="12"/>
      <c r="B28" s="12" t="s">
        <v>33</v>
      </c>
      <c r="C28" s="24">
        <f t="shared" si="6"/>
        <v>8417500</v>
      </c>
      <c r="D28" s="12"/>
      <c r="E28" s="24">
        <v>9809</v>
      </c>
      <c r="F28" s="26">
        <v>116.53161797777904</v>
      </c>
      <c r="G28" s="12">
        <f t="shared" si="0"/>
        <v>1</v>
      </c>
      <c r="H28" s="12"/>
      <c r="I28" s="12">
        <v>918</v>
      </c>
      <c r="J28" s="26">
        <v>10.905905322010517</v>
      </c>
      <c r="K28" s="12">
        <f t="shared" si="1"/>
        <v>1</v>
      </c>
      <c r="L28" s="12"/>
      <c r="M28" s="24">
        <v>1224</v>
      </c>
      <c r="N28" s="26">
        <v>14.541207096014023</v>
      </c>
      <c r="O28" s="12">
        <f t="shared" si="2"/>
        <v>1</v>
      </c>
      <c r="P28" s="12"/>
      <c r="Q28" s="24">
        <v>124</v>
      </c>
      <c r="R28" s="26">
        <v>1.4731288234524009</v>
      </c>
      <c r="S28" s="12">
        <f t="shared" si="3"/>
        <v>32</v>
      </c>
      <c r="T28" s="12"/>
      <c r="U28" s="12">
        <v>81</v>
      </c>
      <c r="V28" s="25">
        <v>0.96228576370681029</v>
      </c>
      <c r="W28" s="12">
        <f t="shared" si="4"/>
        <v>15</v>
      </c>
      <c r="X28" s="12"/>
      <c r="Y28" s="22">
        <v>10821</v>
      </c>
      <c r="Z28" s="54">
        <v>128.55424998853573</v>
      </c>
      <c r="AA28" s="14">
        <f t="shared" si="5"/>
        <v>1</v>
      </c>
      <c r="AB28" s="12"/>
      <c r="AD28">
        <v>691180</v>
      </c>
    </row>
    <row r="29" spans="1:30">
      <c r="A29" s="12"/>
      <c r="B29" s="12" t="s">
        <v>34</v>
      </c>
      <c r="C29" s="24">
        <f t="shared" si="6"/>
        <v>870300</v>
      </c>
      <c r="D29" s="12"/>
      <c r="E29" s="24">
        <v>260</v>
      </c>
      <c r="F29" s="26">
        <v>29.874893139805309</v>
      </c>
      <c r="G29" s="12">
        <f t="shared" si="0"/>
        <v>36</v>
      </c>
      <c r="H29" s="12"/>
      <c r="I29" s="12">
        <v>15</v>
      </c>
      <c r="J29" s="26">
        <v>1.7235515272964599</v>
      </c>
      <c r="K29" s="12">
        <f t="shared" si="1"/>
        <v>23</v>
      </c>
      <c r="L29" s="12"/>
      <c r="M29" s="24">
        <v>60</v>
      </c>
      <c r="N29" s="26">
        <v>6.8942061091858395</v>
      </c>
      <c r="O29" s="12">
        <f t="shared" si="2"/>
        <v>15</v>
      </c>
      <c r="P29" s="12"/>
      <c r="Q29" s="24">
        <v>72</v>
      </c>
      <c r="R29" s="26">
        <v>8.2730473310230082</v>
      </c>
      <c r="S29" s="12">
        <f t="shared" si="3"/>
        <v>2</v>
      </c>
      <c r="T29" s="12"/>
      <c r="U29" s="12">
        <v>7</v>
      </c>
      <c r="V29" s="25">
        <v>0.80432404607168129</v>
      </c>
      <c r="W29" s="12">
        <f t="shared" si="4"/>
        <v>21</v>
      </c>
      <c r="X29" s="12"/>
      <c r="Y29" s="22">
        <v>395</v>
      </c>
      <c r="Z29" s="54">
        <v>45.386856885473449</v>
      </c>
      <c r="AA29" s="14">
        <f t="shared" si="5"/>
        <v>29</v>
      </c>
      <c r="AB29" s="12"/>
      <c r="AD29">
        <v>806837</v>
      </c>
    </row>
    <row r="30" spans="1:30">
      <c r="A30" s="12"/>
      <c r="B30" s="12" t="s">
        <v>35</v>
      </c>
      <c r="C30" s="24">
        <f t="shared" si="6"/>
        <v>691200</v>
      </c>
      <c r="D30" s="12"/>
      <c r="E30" s="24">
        <v>282</v>
      </c>
      <c r="F30" s="26">
        <v>40.799791660638327</v>
      </c>
      <c r="G30" s="12">
        <f t="shared" si="0"/>
        <v>25</v>
      </c>
      <c r="H30" s="12"/>
      <c r="I30" s="12">
        <v>10</v>
      </c>
      <c r="J30" s="26">
        <v>1.4468011227176714</v>
      </c>
      <c r="K30" s="12">
        <f t="shared" si="1"/>
        <v>28</v>
      </c>
      <c r="L30" s="12"/>
      <c r="M30" s="24">
        <v>62</v>
      </c>
      <c r="N30" s="26">
        <v>8.9701669608495624</v>
      </c>
      <c r="O30" s="12">
        <f t="shared" si="2"/>
        <v>7</v>
      </c>
      <c r="P30" s="12"/>
      <c r="Q30" s="24">
        <v>33</v>
      </c>
      <c r="R30" s="26">
        <v>4.7744437049683146</v>
      </c>
      <c r="S30" s="12">
        <f t="shared" si="3"/>
        <v>10</v>
      </c>
      <c r="T30" s="12"/>
      <c r="U30" s="12">
        <v>10</v>
      </c>
      <c r="V30" s="25">
        <v>1.4468011227176714</v>
      </c>
      <c r="W30" s="12">
        <f t="shared" si="4"/>
        <v>9</v>
      </c>
      <c r="X30" s="12"/>
      <c r="Y30" s="22">
        <v>389</v>
      </c>
      <c r="Z30" s="54">
        <v>56.280563673717417</v>
      </c>
      <c r="AA30" s="14">
        <f t="shared" si="5"/>
        <v>21</v>
      </c>
      <c r="AB30" s="12"/>
      <c r="AD30">
        <v>705655</v>
      </c>
    </row>
    <row r="31" spans="1:30">
      <c r="A31" s="12"/>
      <c r="B31" s="12" t="s">
        <v>36</v>
      </c>
      <c r="C31" s="24">
        <f t="shared" si="6"/>
        <v>806800</v>
      </c>
      <c r="D31" s="12"/>
      <c r="E31" s="24">
        <v>167</v>
      </c>
      <c r="F31" s="26">
        <v>20.698108787772501</v>
      </c>
      <c r="G31" s="12">
        <f t="shared" si="0"/>
        <v>40</v>
      </c>
      <c r="H31" s="12"/>
      <c r="I31" s="12">
        <v>6</v>
      </c>
      <c r="J31" s="26">
        <v>0.74364462710559875</v>
      </c>
      <c r="K31" s="12">
        <f t="shared" si="1"/>
        <v>38</v>
      </c>
      <c r="L31" s="12"/>
      <c r="M31" s="24">
        <v>23</v>
      </c>
      <c r="N31" s="26">
        <v>2.8506377372381286</v>
      </c>
      <c r="O31" s="12">
        <f t="shared" si="2"/>
        <v>37</v>
      </c>
      <c r="P31" s="12"/>
      <c r="Q31" s="24">
        <v>7</v>
      </c>
      <c r="R31" s="26">
        <v>0.86758539828986525</v>
      </c>
      <c r="S31" s="12">
        <f t="shared" si="3"/>
        <v>39</v>
      </c>
      <c r="T31" s="12"/>
      <c r="U31" s="12">
        <v>0</v>
      </c>
      <c r="V31" s="25">
        <v>0</v>
      </c>
      <c r="W31" s="12">
        <f t="shared" si="4"/>
        <v>40</v>
      </c>
      <c r="X31" s="12"/>
      <c r="Y31" s="22">
        <v>199</v>
      </c>
      <c r="Z31" s="54">
        <v>24.664213465669025</v>
      </c>
      <c r="AA31" s="14">
        <f t="shared" si="5"/>
        <v>41</v>
      </c>
      <c r="AB31" s="12"/>
      <c r="AD31">
        <v>1428948</v>
      </c>
    </row>
    <row r="32" spans="1:30">
      <c r="A32" s="12"/>
      <c r="B32" s="12" t="s">
        <v>37</v>
      </c>
      <c r="C32" s="24">
        <f t="shared" si="6"/>
        <v>705700</v>
      </c>
      <c r="D32" s="12"/>
      <c r="E32" s="24">
        <v>303</v>
      </c>
      <c r="F32" s="26">
        <v>42.938829881457657</v>
      </c>
      <c r="G32" s="12">
        <f t="shared" si="0"/>
        <v>24</v>
      </c>
      <c r="H32" s="12"/>
      <c r="I32" s="12">
        <v>12</v>
      </c>
      <c r="J32" s="26">
        <v>1.7005477180775308</v>
      </c>
      <c r="K32" s="12">
        <f t="shared" si="1"/>
        <v>24</v>
      </c>
      <c r="L32" s="12"/>
      <c r="M32" s="24">
        <v>33</v>
      </c>
      <c r="N32" s="26">
        <v>4.6765062247132096</v>
      </c>
      <c r="O32" s="12">
        <f t="shared" si="2"/>
        <v>25</v>
      </c>
      <c r="P32" s="12"/>
      <c r="Q32" s="24">
        <v>36</v>
      </c>
      <c r="R32" s="26">
        <v>5.1016431542325922</v>
      </c>
      <c r="S32" s="12">
        <f t="shared" si="3"/>
        <v>8</v>
      </c>
      <c r="T32" s="12"/>
      <c r="U32" s="12">
        <v>1</v>
      </c>
      <c r="V32" s="25">
        <v>0.14171230983979424</v>
      </c>
      <c r="W32" s="12">
        <f t="shared" si="4"/>
        <v>39</v>
      </c>
      <c r="X32" s="12"/>
      <c r="Y32" s="22">
        <v>385</v>
      </c>
      <c r="Z32" s="54">
        <v>54.559239288320775</v>
      </c>
      <c r="AA32" s="14">
        <f t="shared" si="5"/>
        <v>24</v>
      </c>
      <c r="AB32" s="12"/>
      <c r="AD32">
        <v>1107080</v>
      </c>
    </row>
    <row r="33" spans="1:30">
      <c r="A33" s="12"/>
      <c r="B33" s="12" t="s">
        <v>38</v>
      </c>
      <c r="C33" s="24">
        <f t="shared" si="6"/>
        <v>1428900</v>
      </c>
      <c r="D33" s="12"/>
      <c r="E33" s="24">
        <v>582</v>
      </c>
      <c r="F33" s="26">
        <v>40.729263766071263</v>
      </c>
      <c r="G33" s="12">
        <f t="shared" si="0"/>
        <v>26</v>
      </c>
      <c r="H33" s="12"/>
      <c r="I33" s="12">
        <v>20</v>
      </c>
      <c r="J33" s="26">
        <v>1.3996310572533079</v>
      </c>
      <c r="K33" s="12">
        <f t="shared" si="1"/>
        <v>29</v>
      </c>
      <c r="L33" s="12"/>
      <c r="M33" s="24">
        <v>44</v>
      </c>
      <c r="N33" s="26">
        <v>3.0791883259572779</v>
      </c>
      <c r="O33" s="12">
        <f t="shared" si="2"/>
        <v>36</v>
      </c>
      <c r="P33" s="12"/>
      <c r="Q33" s="24">
        <v>33</v>
      </c>
      <c r="R33" s="26">
        <v>2.3093912444679585</v>
      </c>
      <c r="S33" s="12">
        <f t="shared" si="3"/>
        <v>25</v>
      </c>
      <c r="T33" s="12"/>
      <c r="U33" s="12">
        <v>4</v>
      </c>
      <c r="V33" s="25">
        <v>0.2799262114506616</v>
      </c>
      <c r="W33" s="12">
        <f t="shared" si="4"/>
        <v>35</v>
      </c>
      <c r="X33" s="12"/>
      <c r="Y33" s="22">
        <v>674</v>
      </c>
      <c r="Z33" s="54">
        <v>47.167566629436479</v>
      </c>
      <c r="AA33" s="14">
        <f t="shared" si="5"/>
        <v>28</v>
      </c>
      <c r="AB33" s="12"/>
      <c r="AD33">
        <v>1295267</v>
      </c>
    </row>
    <row r="34" spans="1:30">
      <c r="A34" s="12"/>
      <c r="B34" s="12" t="s">
        <v>39</v>
      </c>
      <c r="C34" s="24">
        <f t="shared" si="6"/>
        <v>1107100</v>
      </c>
      <c r="D34" s="12"/>
      <c r="E34" s="24">
        <v>690</v>
      </c>
      <c r="F34" s="26">
        <v>62.326119160313617</v>
      </c>
      <c r="G34" s="12">
        <f t="shared" si="0"/>
        <v>10</v>
      </c>
      <c r="H34" s="12"/>
      <c r="I34" s="12">
        <v>28</v>
      </c>
      <c r="J34" s="26">
        <v>2.5291758499837411</v>
      </c>
      <c r="K34" s="12">
        <f t="shared" si="1"/>
        <v>17</v>
      </c>
      <c r="L34" s="12"/>
      <c r="M34" s="24">
        <v>67</v>
      </c>
      <c r="N34" s="26">
        <v>6.0519564981753806</v>
      </c>
      <c r="O34" s="12">
        <f t="shared" si="2"/>
        <v>20</v>
      </c>
      <c r="P34" s="12"/>
      <c r="Q34" s="24">
        <v>55</v>
      </c>
      <c r="R34" s="26">
        <v>4.968023991039491</v>
      </c>
      <c r="S34" s="12">
        <f t="shared" si="3"/>
        <v>9</v>
      </c>
      <c r="T34" s="12"/>
      <c r="U34" s="12">
        <v>4</v>
      </c>
      <c r="V34" s="25">
        <v>0.36131083571196304</v>
      </c>
      <c r="W34" s="12">
        <f t="shared" si="4"/>
        <v>33</v>
      </c>
      <c r="X34" s="12"/>
      <c r="Y34" s="22">
        <v>828</v>
      </c>
      <c r="Z34" s="54">
        <v>74.791342992376343</v>
      </c>
      <c r="AA34" s="14">
        <f t="shared" si="5"/>
        <v>11</v>
      </c>
      <c r="AB34" s="12"/>
      <c r="AD34">
        <v>1358520</v>
      </c>
    </row>
    <row r="35" spans="1:30">
      <c r="A35" s="12"/>
      <c r="B35" s="12" t="s">
        <v>40</v>
      </c>
      <c r="C35" s="24">
        <f t="shared" si="6"/>
        <v>1295300</v>
      </c>
      <c r="D35" s="12"/>
      <c r="E35" s="24">
        <v>878</v>
      </c>
      <c r="F35" s="26">
        <v>67.78525199823666</v>
      </c>
      <c r="G35" s="12">
        <f t="shared" si="0"/>
        <v>8</v>
      </c>
      <c r="H35" s="12"/>
      <c r="I35" s="12">
        <v>56</v>
      </c>
      <c r="J35" s="26">
        <v>4.3234329292724976</v>
      </c>
      <c r="K35" s="12">
        <f t="shared" si="1"/>
        <v>8</v>
      </c>
      <c r="L35" s="12"/>
      <c r="M35" s="24">
        <v>161</v>
      </c>
      <c r="N35" s="26">
        <v>12.42986967165843</v>
      </c>
      <c r="O35" s="12">
        <f t="shared" si="2"/>
        <v>3</v>
      </c>
      <c r="P35" s="12"/>
      <c r="Q35" s="24">
        <v>100</v>
      </c>
      <c r="R35" s="26">
        <v>7.7204159451294601</v>
      </c>
      <c r="S35" s="12">
        <f t="shared" si="3"/>
        <v>4</v>
      </c>
      <c r="T35" s="12"/>
      <c r="U35" s="12">
        <v>29</v>
      </c>
      <c r="V35" s="25">
        <v>2.2389206240875432</v>
      </c>
      <c r="W35" s="12">
        <f t="shared" si="4"/>
        <v>1</v>
      </c>
      <c r="X35" s="12"/>
      <c r="Y35" s="22">
        <v>1160</v>
      </c>
      <c r="Z35" s="54">
        <v>89.556824963501725</v>
      </c>
      <c r="AA35" s="14">
        <f t="shared" si="5"/>
        <v>5</v>
      </c>
      <c r="AB35" s="12"/>
      <c r="AD35">
        <v>1107031</v>
      </c>
    </row>
    <row r="36" spans="1:30">
      <c r="A36" s="12"/>
      <c r="B36" s="12" t="s">
        <v>41</v>
      </c>
      <c r="C36" s="24">
        <f t="shared" si="6"/>
        <v>1358500</v>
      </c>
      <c r="D36" s="12"/>
      <c r="E36" s="24">
        <v>547</v>
      </c>
      <c r="F36" s="26">
        <v>40.264405382327823</v>
      </c>
      <c r="G36" s="12">
        <f t="shared" si="0"/>
        <v>27</v>
      </c>
      <c r="H36" s="12"/>
      <c r="I36" s="12">
        <v>5</v>
      </c>
      <c r="J36" s="26">
        <v>0.36804758119129638</v>
      </c>
      <c r="K36" s="12">
        <f t="shared" si="1"/>
        <v>41</v>
      </c>
      <c r="L36" s="12"/>
      <c r="M36" s="24">
        <v>80</v>
      </c>
      <c r="N36" s="26">
        <v>5.8887612990607421</v>
      </c>
      <c r="O36" s="12">
        <f t="shared" si="2"/>
        <v>21</v>
      </c>
      <c r="P36" s="12"/>
      <c r="Q36" s="24">
        <v>23</v>
      </c>
      <c r="R36" s="26">
        <v>1.6930188734799634</v>
      </c>
      <c r="S36" s="12">
        <f t="shared" si="3"/>
        <v>31</v>
      </c>
      <c r="T36" s="12"/>
      <c r="U36" s="12">
        <v>12</v>
      </c>
      <c r="V36" s="25">
        <v>0.88331419485911145</v>
      </c>
      <c r="W36" s="12">
        <f t="shared" si="4"/>
        <v>16</v>
      </c>
      <c r="X36" s="12"/>
      <c r="Y36" s="22">
        <v>663</v>
      </c>
      <c r="Z36" s="54">
        <v>48.803109265965901</v>
      </c>
      <c r="AA36" s="14">
        <f t="shared" si="5"/>
        <v>25</v>
      </c>
      <c r="AB36" s="12"/>
      <c r="AD36">
        <v>735844</v>
      </c>
    </row>
    <row r="37" spans="1:30">
      <c r="A37" s="12"/>
      <c r="B37" s="12" t="s">
        <v>42</v>
      </c>
      <c r="C37" s="24">
        <f t="shared" si="6"/>
        <v>1107000</v>
      </c>
      <c r="D37" s="12"/>
      <c r="E37" s="24">
        <v>727</v>
      </c>
      <c r="F37" s="26">
        <v>65.671151033710885</v>
      </c>
      <c r="G37" s="12">
        <f t="shared" si="0"/>
        <v>9</v>
      </c>
      <c r="H37" s="12"/>
      <c r="I37" s="12">
        <v>10</v>
      </c>
      <c r="J37" s="26">
        <v>0.90331707061500532</v>
      </c>
      <c r="K37" s="12">
        <f t="shared" si="1"/>
        <v>37</v>
      </c>
      <c r="L37" s="12"/>
      <c r="M37" s="24">
        <v>64</v>
      </c>
      <c r="N37" s="26">
        <v>5.7812292519360344</v>
      </c>
      <c r="O37" s="12">
        <f t="shared" si="2"/>
        <v>22</v>
      </c>
      <c r="P37" s="12"/>
      <c r="Q37" s="24">
        <v>46</v>
      </c>
      <c r="R37" s="26">
        <v>4.1552585248290246</v>
      </c>
      <c r="S37" s="12">
        <f t="shared" si="3"/>
        <v>14</v>
      </c>
      <c r="T37" s="12"/>
      <c r="U37" s="12">
        <v>9</v>
      </c>
      <c r="V37" s="25">
        <v>0.81298536355350492</v>
      </c>
      <c r="W37" s="12">
        <f t="shared" si="4"/>
        <v>20</v>
      </c>
      <c r="X37" s="12"/>
      <c r="Y37" s="22">
        <v>832</v>
      </c>
      <c r="Z37" s="54">
        <v>75.155980275168446</v>
      </c>
      <c r="AA37" s="14">
        <f t="shared" si="5"/>
        <v>10</v>
      </c>
      <c r="AB37" s="12"/>
      <c r="AD37">
        <v>1154136</v>
      </c>
    </row>
    <row r="38" spans="1:30">
      <c r="A38" s="12"/>
      <c r="B38" s="12" t="s">
        <v>43</v>
      </c>
      <c r="C38" s="24">
        <f t="shared" si="6"/>
        <v>735800</v>
      </c>
      <c r="D38" s="12"/>
      <c r="E38" s="24">
        <v>411</v>
      </c>
      <c r="F38" s="26">
        <v>55.854229972657251</v>
      </c>
      <c r="G38" s="12">
        <f t="shared" si="0"/>
        <v>11</v>
      </c>
      <c r="H38" s="12"/>
      <c r="I38" s="12">
        <v>12</v>
      </c>
      <c r="J38" s="26">
        <v>1.6307804371578758</v>
      </c>
      <c r="K38" s="12">
        <f t="shared" si="1"/>
        <v>25</v>
      </c>
      <c r="L38" s="12"/>
      <c r="M38" s="24">
        <v>82</v>
      </c>
      <c r="N38" s="26">
        <v>11.143666320578818</v>
      </c>
      <c r="O38" s="12">
        <f t="shared" si="2"/>
        <v>5</v>
      </c>
      <c r="P38" s="12"/>
      <c r="Q38" s="24">
        <v>92</v>
      </c>
      <c r="R38" s="26">
        <v>12.50265001821038</v>
      </c>
      <c r="S38" s="12">
        <f t="shared" si="3"/>
        <v>1</v>
      </c>
      <c r="T38" s="12"/>
      <c r="U38" s="12">
        <v>10</v>
      </c>
      <c r="V38" s="25">
        <v>1.3589836976315632</v>
      </c>
      <c r="W38" s="12">
        <f t="shared" si="4"/>
        <v>12</v>
      </c>
      <c r="X38" s="12"/>
      <c r="Y38" s="22">
        <v>571</v>
      </c>
      <c r="Z38" s="54">
        <v>77.597969134762252</v>
      </c>
      <c r="AA38" s="14">
        <f t="shared" si="5"/>
        <v>9</v>
      </c>
      <c r="AB38" s="12"/>
      <c r="AD38">
        <v>1635835</v>
      </c>
    </row>
    <row r="39" spans="1:30">
      <c r="A39" s="12"/>
      <c r="B39" s="12" t="s">
        <v>44</v>
      </c>
      <c r="C39" s="24">
        <f t="shared" si="6"/>
        <v>1154100</v>
      </c>
      <c r="D39" s="12"/>
      <c r="E39" s="24">
        <v>352</v>
      </c>
      <c r="F39" s="26">
        <v>30.499005316531157</v>
      </c>
      <c r="G39" s="12">
        <f t="shared" si="0"/>
        <v>35</v>
      </c>
      <c r="H39" s="12"/>
      <c r="I39" s="12">
        <v>15</v>
      </c>
      <c r="J39" s="26">
        <v>1.2996735220112707</v>
      </c>
      <c r="K39" s="12">
        <f t="shared" si="1"/>
        <v>32</v>
      </c>
      <c r="L39" s="12"/>
      <c r="M39" s="24">
        <v>46</v>
      </c>
      <c r="N39" s="26">
        <v>3.9856654675012302</v>
      </c>
      <c r="O39" s="12">
        <f t="shared" si="2"/>
        <v>28</v>
      </c>
      <c r="P39" s="12"/>
      <c r="Q39" s="24">
        <v>45</v>
      </c>
      <c r="R39" s="26">
        <v>3.8990205660338124</v>
      </c>
      <c r="S39" s="12">
        <f t="shared" si="3"/>
        <v>15</v>
      </c>
      <c r="T39" s="12"/>
      <c r="U39" s="12">
        <v>0</v>
      </c>
      <c r="V39" s="25">
        <v>0</v>
      </c>
      <c r="W39" s="12">
        <f t="shared" si="4"/>
        <v>40</v>
      </c>
      <c r="X39" s="12"/>
      <c r="Y39" s="22">
        <v>449</v>
      </c>
      <c r="Z39" s="54">
        <v>38.903560758870704</v>
      </c>
      <c r="AA39" s="14">
        <f t="shared" si="5"/>
        <v>34</v>
      </c>
      <c r="AB39" s="12"/>
      <c r="AD39">
        <v>2314117</v>
      </c>
    </row>
    <row r="40" spans="1:30">
      <c r="A40" s="12"/>
      <c r="B40" s="12" t="s">
        <v>45</v>
      </c>
      <c r="C40" s="24">
        <f t="shared" si="6"/>
        <v>1635800</v>
      </c>
      <c r="D40" s="12"/>
      <c r="E40" s="24">
        <v>752</v>
      </c>
      <c r="F40" s="26">
        <v>45.970406550782933</v>
      </c>
      <c r="G40" s="12">
        <f t="shared" si="0"/>
        <v>20</v>
      </c>
      <c r="H40" s="12"/>
      <c r="I40" s="12">
        <v>73</v>
      </c>
      <c r="J40" s="26">
        <v>4.4625527635733429</v>
      </c>
      <c r="K40" s="12">
        <f t="shared" si="1"/>
        <v>7</v>
      </c>
      <c r="L40" s="12"/>
      <c r="M40" s="24">
        <v>146</v>
      </c>
      <c r="N40" s="26">
        <v>8.9251055271466857</v>
      </c>
      <c r="O40" s="12">
        <f t="shared" si="2"/>
        <v>8</v>
      </c>
      <c r="P40" s="12"/>
      <c r="Q40" s="24">
        <v>78</v>
      </c>
      <c r="R40" s="26">
        <v>4.76820706244823</v>
      </c>
      <c r="S40" s="12">
        <f t="shared" si="3"/>
        <v>11</v>
      </c>
      <c r="T40" s="12"/>
      <c r="U40" s="12">
        <v>25</v>
      </c>
      <c r="V40" s="25">
        <v>1.5282714943744327</v>
      </c>
      <c r="W40" s="12">
        <f t="shared" si="4"/>
        <v>8</v>
      </c>
      <c r="X40" s="12"/>
      <c r="Y40" s="22">
        <v>1031</v>
      </c>
      <c r="Z40" s="54">
        <v>63.025916428001601</v>
      </c>
      <c r="AA40" s="14">
        <f t="shared" si="5"/>
        <v>15</v>
      </c>
      <c r="AB40" s="12"/>
      <c r="AD40">
        <v>549517</v>
      </c>
    </row>
    <row r="41" spans="1:30">
      <c r="A41" s="12"/>
      <c r="B41" s="12" t="s">
        <v>46</v>
      </c>
      <c r="C41" s="24">
        <f t="shared" si="6"/>
        <v>2314100</v>
      </c>
      <c r="D41" s="12"/>
      <c r="E41" s="24">
        <v>1115</v>
      </c>
      <c r="F41" s="26">
        <v>48.182524911229642</v>
      </c>
      <c r="G41" s="12">
        <f t="shared" si="0"/>
        <v>17</v>
      </c>
      <c r="H41" s="12"/>
      <c r="I41" s="12">
        <v>51</v>
      </c>
      <c r="J41" s="26">
        <v>2.2038643681369612</v>
      </c>
      <c r="K41" s="12">
        <f t="shared" si="1"/>
        <v>19</v>
      </c>
      <c r="L41" s="12"/>
      <c r="M41" s="24">
        <v>89</v>
      </c>
      <c r="N41" s="26">
        <v>3.8459593875331284</v>
      </c>
      <c r="O41" s="12">
        <f t="shared" si="2"/>
        <v>30</v>
      </c>
      <c r="P41" s="12"/>
      <c r="Q41" s="24">
        <v>46</v>
      </c>
      <c r="R41" s="26">
        <v>1.9877992340058865</v>
      </c>
      <c r="S41" s="12">
        <f t="shared" si="3"/>
        <v>27</v>
      </c>
      <c r="T41" s="12"/>
      <c r="U41" s="12">
        <v>43</v>
      </c>
      <c r="V41" s="25">
        <v>1.8581601535272416</v>
      </c>
      <c r="W41" s="12">
        <f t="shared" si="4"/>
        <v>3</v>
      </c>
      <c r="X41" s="12"/>
      <c r="Y41" s="22">
        <v>1309</v>
      </c>
      <c r="Z41" s="54">
        <v>56.565852115515334</v>
      </c>
      <c r="AA41" s="14">
        <f t="shared" si="5"/>
        <v>20</v>
      </c>
      <c r="AB41" s="12"/>
      <c r="AD41">
        <v>1236729</v>
      </c>
    </row>
    <row r="42" spans="1:30">
      <c r="A42" s="12"/>
      <c r="B42" s="12" t="s">
        <v>47</v>
      </c>
      <c r="C42" s="24">
        <f t="shared" si="6"/>
        <v>549500</v>
      </c>
      <c r="D42" s="12"/>
      <c r="E42" s="24">
        <v>174</v>
      </c>
      <c r="F42" s="26">
        <v>31.664170535215472</v>
      </c>
      <c r="G42" s="12">
        <f t="shared" si="0"/>
        <v>34</v>
      </c>
      <c r="H42" s="12"/>
      <c r="I42" s="12">
        <v>3</v>
      </c>
      <c r="J42" s="26">
        <v>0.54593397474509431</v>
      </c>
      <c r="K42" s="12">
        <f t="shared" si="1"/>
        <v>40</v>
      </c>
      <c r="L42" s="12"/>
      <c r="M42" s="24">
        <v>12</v>
      </c>
      <c r="N42" s="26">
        <v>2.1837358989803772</v>
      </c>
      <c r="O42" s="12">
        <f t="shared" si="2"/>
        <v>39</v>
      </c>
      <c r="P42" s="12"/>
      <c r="Q42" s="24">
        <v>6</v>
      </c>
      <c r="R42" s="26">
        <v>1.0918679494901886</v>
      </c>
      <c r="S42" s="12">
        <f t="shared" si="3"/>
        <v>36</v>
      </c>
      <c r="T42" s="12"/>
      <c r="U42" s="12">
        <v>1</v>
      </c>
      <c r="V42" s="25">
        <v>0.18197799158169811</v>
      </c>
      <c r="W42" s="12">
        <f t="shared" si="4"/>
        <v>38</v>
      </c>
      <c r="X42" s="12"/>
      <c r="Y42" s="22">
        <v>194</v>
      </c>
      <c r="Z42" s="54">
        <v>35.303730366849429</v>
      </c>
      <c r="AA42" s="14">
        <f t="shared" si="5"/>
        <v>37</v>
      </c>
      <c r="AB42" s="12"/>
      <c r="AD42">
        <v>2781753</v>
      </c>
    </row>
    <row r="43" spans="1:30">
      <c r="A43" s="12"/>
      <c r="B43" s="12" t="s">
        <v>48</v>
      </c>
      <c r="C43" s="24">
        <f t="shared" si="6"/>
        <v>1236700</v>
      </c>
      <c r="D43" s="12"/>
      <c r="E43" s="24">
        <v>452</v>
      </c>
      <c r="F43" s="26">
        <v>36.548023051129228</v>
      </c>
      <c r="G43" s="12">
        <f t="shared" si="0"/>
        <v>28</v>
      </c>
      <c r="H43" s="12"/>
      <c r="I43" s="12">
        <v>32</v>
      </c>
      <c r="J43" s="26">
        <v>2.5874706584870251</v>
      </c>
      <c r="K43" s="12">
        <f t="shared" si="1"/>
        <v>16</v>
      </c>
      <c r="L43" s="12"/>
      <c r="M43" s="24">
        <v>64</v>
      </c>
      <c r="N43" s="26">
        <v>5.1749413169740501</v>
      </c>
      <c r="O43" s="12">
        <f t="shared" si="2"/>
        <v>23</v>
      </c>
      <c r="P43" s="12"/>
      <c r="Q43" s="24">
        <v>24</v>
      </c>
      <c r="R43" s="26">
        <v>1.9406029938652689</v>
      </c>
      <c r="S43" s="12">
        <f t="shared" si="3"/>
        <v>28</v>
      </c>
      <c r="T43" s="12"/>
      <c r="U43" s="12">
        <v>14</v>
      </c>
      <c r="V43" s="25">
        <v>1.1320184130880735</v>
      </c>
      <c r="W43" s="12">
        <f t="shared" si="4"/>
        <v>13</v>
      </c>
      <c r="X43" s="12"/>
      <c r="Y43" s="22">
        <v>544</v>
      </c>
      <c r="Z43" s="54">
        <v>43.987001194279429</v>
      </c>
      <c r="AA43" s="14">
        <f t="shared" si="5"/>
        <v>30</v>
      </c>
      <c r="AB43" s="12"/>
      <c r="AD43">
        <v>2250644</v>
      </c>
    </row>
    <row r="44" spans="1:30">
      <c r="A44" s="12"/>
      <c r="B44" s="12" t="s">
        <v>7</v>
      </c>
      <c r="C44" s="24">
        <f t="shared" si="6"/>
        <v>2781800</v>
      </c>
      <c r="D44" s="12"/>
      <c r="E44" s="24">
        <v>2604</v>
      </c>
      <c r="F44" s="26">
        <v>93.610036548895607</v>
      </c>
      <c r="G44" s="12">
        <f t="shared" si="0"/>
        <v>4</v>
      </c>
      <c r="H44" s="12"/>
      <c r="I44" s="12">
        <v>87</v>
      </c>
      <c r="J44" s="26">
        <v>3.1275242625783095</v>
      </c>
      <c r="K44" s="12">
        <f t="shared" si="1"/>
        <v>12</v>
      </c>
      <c r="L44" s="12"/>
      <c r="M44" s="24">
        <v>231</v>
      </c>
      <c r="N44" s="26">
        <v>8.304116145466546</v>
      </c>
      <c r="O44" s="12">
        <f t="shared" si="2"/>
        <v>10</v>
      </c>
      <c r="P44" s="12"/>
      <c r="Q44" s="24">
        <v>100</v>
      </c>
      <c r="R44" s="26">
        <v>3.5948554742279417</v>
      </c>
      <c r="S44" s="12">
        <f t="shared" si="3"/>
        <v>18</v>
      </c>
      <c r="T44" s="12"/>
      <c r="U44" s="12">
        <v>23</v>
      </c>
      <c r="V44" s="25">
        <v>0.82681675907242669</v>
      </c>
      <c r="W44" s="12">
        <f t="shared" si="4"/>
        <v>19</v>
      </c>
      <c r="X44" s="12"/>
      <c r="Y44" s="22">
        <v>2969</v>
      </c>
      <c r="Z44" s="54">
        <v>106.7312590298276</v>
      </c>
      <c r="AA44" s="14">
        <f t="shared" si="5"/>
        <v>4</v>
      </c>
      <c r="AB44" s="12"/>
      <c r="AD44">
        <v>693939</v>
      </c>
    </row>
    <row r="45" spans="1:30">
      <c r="A45" s="12"/>
      <c r="B45" s="12" t="s">
        <v>49</v>
      </c>
      <c r="C45" s="24">
        <f t="shared" si="6"/>
        <v>2250600</v>
      </c>
      <c r="D45" s="12"/>
      <c r="E45" s="24">
        <v>1651</v>
      </c>
      <c r="F45" s="26">
        <v>73.356781436779869</v>
      </c>
      <c r="G45" s="12">
        <f t="shared" si="0"/>
        <v>5</v>
      </c>
      <c r="H45" s="12"/>
      <c r="I45" s="12">
        <v>62</v>
      </c>
      <c r="J45" s="26">
        <v>2.7547670800002133</v>
      </c>
      <c r="K45" s="12">
        <f t="shared" si="1"/>
        <v>15</v>
      </c>
      <c r="L45" s="12"/>
      <c r="M45" s="24">
        <v>138</v>
      </c>
      <c r="N45" s="26">
        <v>6.1315783393553129</v>
      </c>
      <c r="O45" s="12">
        <f t="shared" si="2"/>
        <v>19</v>
      </c>
      <c r="P45" s="12"/>
      <c r="Q45" s="24">
        <v>101</v>
      </c>
      <c r="R45" s="26">
        <v>4.4876044367745411</v>
      </c>
      <c r="S45" s="12">
        <f t="shared" si="3"/>
        <v>13</v>
      </c>
      <c r="T45" s="12"/>
      <c r="U45" s="12">
        <v>18</v>
      </c>
      <c r="V45" s="25">
        <v>0.79977108774199734</v>
      </c>
      <c r="W45" s="12">
        <f t="shared" si="4"/>
        <v>22</v>
      </c>
      <c r="X45" s="12"/>
      <c r="Y45" s="22">
        <v>1919</v>
      </c>
      <c r="Z45" s="54">
        <v>85.264484298716283</v>
      </c>
      <c r="AA45" s="14">
        <f t="shared" si="5"/>
        <v>7</v>
      </c>
      <c r="AB45" s="12"/>
    </row>
    <row r="46" spans="1:30">
      <c r="A46" s="12"/>
      <c r="B46" s="12" t="s">
        <v>50</v>
      </c>
      <c r="C46" s="24">
        <f t="shared" si="6"/>
        <v>693900</v>
      </c>
      <c r="D46" s="12"/>
      <c r="E46" s="24">
        <v>234</v>
      </c>
      <c r="F46" s="26">
        <v>33.720543160133673</v>
      </c>
      <c r="G46" s="12">
        <f t="shared" si="0"/>
        <v>31</v>
      </c>
      <c r="H46" s="12"/>
      <c r="I46" s="12">
        <v>12</v>
      </c>
      <c r="J46" s="26">
        <v>1.7292586235965983</v>
      </c>
      <c r="K46" s="12">
        <f t="shared" si="1"/>
        <v>21</v>
      </c>
      <c r="L46" s="12"/>
      <c r="M46" s="24">
        <v>31</v>
      </c>
      <c r="N46" s="26">
        <v>4.4672514442912128</v>
      </c>
      <c r="O46" s="12">
        <f t="shared" si="2"/>
        <v>27</v>
      </c>
      <c r="P46" s="12"/>
      <c r="Q46" s="24">
        <v>13</v>
      </c>
      <c r="R46" s="26">
        <v>1.8733635088963152</v>
      </c>
      <c r="S46" s="12">
        <f t="shared" si="3"/>
        <v>30</v>
      </c>
      <c r="T46" s="12"/>
      <c r="U46" s="12">
        <v>3</v>
      </c>
      <c r="V46" s="25">
        <v>0.43231465589914958</v>
      </c>
      <c r="W46" s="12">
        <f t="shared" si="4"/>
        <v>30</v>
      </c>
      <c r="X46" s="12"/>
      <c r="Y46" s="22">
        <v>286</v>
      </c>
      <c r="Z46" s="54">
        <v>41.213997195718932</v>
      </c>
      <c r="AA46" s="14">
        <f t="shared" si="5"/>
        <v>32</v>
      </c>
      <c r="AB46" s="12"/>
    </row>
    <row r="47" spans="1:30" ht="3" customHeight="1">
      <c r="A47" s="16"/>
      <c r="B47" s="16"/>
      <c r="C47" s="16"/>
      <c r="D47" s="16"/>
      <c r="E47" s="16"/>
      <c r="F47" s="2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30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34" t="s">
        <v>75</v>
      </c>
    </row>
    <row r="55" spans="2:15">
      <c r="B55" s="33" t="s">
        <v>79</v>
      </c>
    </row>
    <row r="56" spans="2:15">
      <c r="B56" s="32" t="s">
        <v>82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400-000000000000}"/>
    <hyperlink ref="B57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AB57"/>
  <sheetViews>
    <sheetView showGridLines="0" zoomScaleNormal="10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5.140625" customWidth="1"/>
    <col min="3" max="3" width="12.28515625" customWidth="1"/>
    <col min="4" max="4" width="1.140625" customWidth="1"/>
    <col min="6" max="6" width="11" customWidth="1"/>
    <col min="8" max="8" width="1.140625" customWidth="1"/>
    <col min="10" max="10" width="10.28515625" customWidth="1"/>
    <col min="12" max="12" width="1.140625" customWidth="1"/>
    <col min="14" max="14" width="10.85546875" customWidth="1"/>
    <col min="16" max="16" width="1.140625" customWidth="1"/>
    <col min="18" max="18" width="10.5703125" customWidth="1"/>
    <col min="20" max="20" width="1.140625" customWidth="1"/>
    <col min="22" max="22" width="10.85546875" customWidth="1"/>
    <col min="24" max="24" width="1.140625" customWidth="1"/>
    <col min="25" max="25" width="10.5703125" customWidth="1"/>
    <col min="26" max="26" width="11.28515625" customWidth="1"/>
    <col min="28" max="28" width="1.140625" customWidth="1"/>
  </cols>
  <sheetData>
    <row r="1" spans="1:28" ht="21">
      <c r="A1" s="19"/>
      <c r="B1" s="51" t="s">
        <v>170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171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4"/>
      <c r="B4" s="14" t="s">
        <v>161</v>
      </c>
      <c r="C4" s="22">
        <v>57408700</v>
      </c>
      <c r="D4" s="14"/>
      <c r="E4" s="22">
        <v>42862</v>
      </c>
      <c r="F4" s="54">
        <v>74.661217453382562</v>
      </c>
      <c r="G4" s="14"/>
      <c r="H4" s="14"/>
      <c r="I4" s="22">
        <v>3293</v>
      </c>
      <c r="J4" s="54">
        <v>5.7360689905741387</v>
      </c>
      <c r="K4" s="14"/>
      <c r="L4" s="14"/>
      <c r="M4" s="22">
        <v>5591</v>
      </c>
      <c r="N4" s="54">
        <v>9.7389498105982408</v>
      </c>
      <c r="O4" s="14"/>
      <c r="P4" s="14"/>
      <c r="Q4" s="22">
        <v>2515</v>
      </c>
      <c r="R4" s="54">
        <v>4.3808726119933068</v>
      </c>
      <c r="S4" s="14"/>
      <c r="T4" s="14"/>
      <c r="U4" s="22">
        <v>607</v>
      </c>
      <c r="V4" s="23">
        <v>1.057331878918464</v>
      </c>
      <c r="W4" s="14"/>
      <c r="X4" s="12"/>
      <c r="Y4" s="22">
        <v>52465</v>
      </c>
      <c r="Z4" s="54">
        <f>Y4/C4*100000</f>
        <v>91.388587444063347</v>
      </c>
      <c r="AA4" s="14"/>
      <c r="AB4" s="12"/>
    </row>
    <row r="5" spans="1:28">
      <c r="A5" s="12"/>
      <c r="B5" s="12" t="s">
        <v>8</v>
      </c>
      <c r="C5" s="24">
        <v>1646400</v>
      </c>
      <c r="D5" s="12"/>
      <c r="E5" s="24">
        <v>1430</v>
      </c>
      <c r="F5" s="26">
        <v>86.855432473241848</v>
      </c>
      <c r="G5" s="12">
        <f>RANK(F5,$F$5:$F$46,0)</f>
        <v>5</v>
      </c>
      <c r="H5" s="12"/>
      <c r="I5" s="12">
        <v>132</v>
      </c>
      <c r="J5" s="26">
        <v>8.0174245359915552</v>
      </c>
      <c r="K5" s="12">
        <f>RANK(J5,$J$5:$J$46,0)</f>
        <v>4</v>
      </c>
      <c r="L5" s="12"/>
      <c r="M5" s="24">
        <v>249</v>
      </c>
      <c r="N5" s="26">
        <v>15.123778101984071</v>
      </c>
      <c r="O5" s="12">
        <f>RANK(N5,$N$5:$N$47,0)</f>
        <v>4</v>
      </c>
      <c r="P5" s="12"/>
      <c r="Q5" s="24">
        <v>114</v>
      </c>
      <c r="R5" s="26">
        <v>6.9241393719927062</v>
      </c>
      <c r="S5" s="12">
        <f>RANK(R5,$R$5:$R$46,0)</f>
        <v>7</v>
      </c>
      <c r="T5" s="12"/>
      <c r="U5" s="24">
        <v>47</v>
      </c>
      <c r="V5" s="25">
        <v>2.8546890393303266</v>
      </c>
      <c r="W5" s="12">
        <f>RANK(V5,$V$5:$V$46,0)</f>
        <v>1</v>
      </c>
      <c r="X5" s="12"/>
      <c r="Y5" s="22">
        <v>1841</v>
      </c>
      <c r="Z5" s="54">
        <v>111.81877705121555</v>
      </c>
      <c r="AA5" s="14">
        <f>RANK(Z5,$Z$5:$Z$46,0)</f>
        <v>6</v>
      </c>
      <c r="AB5" s="12"/>
    </row>
    <row r="6" spans="1:28">
      <c r="A6" s="12"/>
      <c r="B6" s="12" t="s">
        <v>9</v>
      </c>
      <c r="C6" s="24">
        <v>642000</v>
      </c>
      <c r="D6" s="12"/>
      <c r="E6" s="24">
        <v>454</v>
      </c>
      <c r="F6" s="26">
        <v>70.714528253101932</v>
      </c>
      <c r="G6" s="12">
        <f t="shared" ref="G6:G46" si="0">RANK(F6,$F$5:$F$46,0)</f>
        <v>10</v>
      </c>
      <c r="H6" s="12"/>
      <c r="I6" s="12">
        <v>22</v>
      </c>
      <c r="J6" s="26">
        <v>3.4266952016921643</v>
      </c>
      <c r="K6" s="12">
        <f t="shared" ref="K6:K46" si="1">RANK(J6,$J$5:$J$46,0)</f>
        <v>16</v>
      </c>
      <c r="L6" s="12"/>
      <c r="M6" s="24">
        <v>22</v>
      </c>
      <c r="N6" s="26">
        <v>3.4266952016921643</v>
      </c>
      <c r="O6" s="12">
        <f t="shared" ref="O6:O46" si="2">RANK(N6,$N$5:$N$47,0)</f>
        <v>37</v>
      </c>
      <c r="P6" s="12"/>
      <c r="Q6" s="24">
        <v>16</v>
      </c>
      <c r="R6" s="26">
        <v>2.4921419648670287</v>
      </c>
      <c r="S6" s="12">
        <f t="shared" ref="S6:S46" si="3">RANK(R6,$R$5:$R$46,0)</f>
        <v>30</v>
      </c>
      <c r="T6" s="12"/>
      <c r="U6" s="24">
        <v>1</v>
      </c>
      <c r="V6" s="25">
        <v>0.15575887280418929</v>
      </c>
      <c r="W6" s="12">
        <f t="shared" ref="W6:W46" si="4">RANK(V6,$V$5:$V$46,0)</f>
        <v>38</v>
      </c>
      <c r="X6" s="12"/>
      <c r="Y6" s="22">
        <v>496</v>
      </c>
      <c r="Z6" s="54">
        <v>77.256400910877886</v>
      </c>
      <c r="AA6" s="14">
        <f t="shared" ref="AA6:AA46" si="5">RANK(Z6,$Z$5:$Z$46,0)</f>
        <v>12</v>
      </c>
      <c r="AB6" s="12"/>
    </row>
    <row r="7" spans="1:28">
      <c r="A7" s="12"/>
      <c r="B7" s="12" t="s">
        <v>11</v>
      </c>
      <c r="C7" s="24">
        <v>825700</v>
      </c>
      <c r="D7" s="12"/>
      <c r="E7" s="24">
        <v>403</v>
      </c>
      <c r="F7" s="26">
        <v>48.808314126918575</v>
      </c>
      <c r="G7" s="12">
        <f t="shared" si="0"/>
        <v>20</v>
      </c>
      <c r="H7" s="12"/>
      <c r="I7" s="12">
        <v>20</v>
      </c>
      <c r="J7" s="26">
        <v>2.4222488400455866</v>
      </c>
      <c r="K7" s="12">
        <f t="shared" si="1"/>
        <v>21</v>
      </c>
      <c r="L7" s="12"/>
      <c r="M7" s="24">
        <v>27</v>
      </c>
      <c r="N7" s="26">
        <v>3.2700359340615419</v>
      </c>
      <c r="O7" s="12">
        <f t="shared" si="2"/>
        <v>41</v>
      </c>
      <c r="P7" s="12"/>
      <c r="Q7" s="24">
        <v>17</v>
      </c>
      <c r="R7" s="26">
        <v>2.0589115140387486</v>
      </c>
      <c r="S7" s="12">
        <f t="shared" si="3"/>
        <v>33</v>
      </c>
      <c r="T7" s="12"/>
      <c r="U7" s="24">
        <v>7</v>
      </c>
      <c r="V7" s="25">
        <v>0.84778709401595531</v>
      </c>
      <c r="W7" s="12">
        <f t="shared" si="4"/>
        <v>24</v>
      </c>
      <c r="X7" s="12"/>
      <c r="Y7" s="22">
        <v>459</v>
      </c>
      <c r="Z7" s="54">
        <v>55.59061087904621</v>
      </c>
      <c r="AA7" s="14">
        <f t="shared" si="5"/>
        <v>27</v>
      </c>
      <c r="AB7" s="12"/>
    </row>
    <row r="8" spans="1:28">
      <c r="A8" s="12"/>
      <c r="B8" s="12" t="s">
        <v>12</v>
      </c>
      <c r="C8" s="24">
        <v>1040100</v>
      </c>
      <c r="D8" s="12"/>
      <c r="E8" s="24">
        <v>535</v>
      </c>
      <c r="F8" s="26">
        <v>51.439340038074725</v>
      </c>
      <c r="G8" s="12">
        <f t="shared" si="0"/>
        <v>19</v>
      </c>
      <c r="H8" s="12"/>
      <c r="I8" s="12">
        <v>18</v>
      </c>
      <c r="J8" s="26">
        <v>1.7306693844585888</v>
      </c>
      <c r="K8" s="12">
        <f t="shared" si="1"/>
        <v>33</v>
      </c>
      <c r="L8" s="12"/>
      <c r="M8" s="24">
        <v>84</v>
      </c>
      <c r="N8" s="26">
        <v>8.0764571274734145</v>
      </c>
      <c r="O8" s="12">
        <f t="shared" si="2"/>
        <v>13</v>
      </c>
      <c r="P8" s="12"/>
      <c r="Q8" s="24">
        <v>44</v>
      </c>
      <c r="R8" s="26">
        <v>4.2305251620098847</v>
      </c>
      <c r="S8" s="12">
        <f t="shared" si="3"/>
        <v>16</v>
      </c>
      <c r="T8" s="12"/>
      <c r="U8" s="24">
        <v>9</v>
      </c>
      <c r="V8" s="25">
        <v>0.86533469222929438</v>
      </c>
      <c r="W8" s="12">
        <f t="shared" si="4"/>
        <v>21</v>
      </c>
      <c r="X8" s="12"/>
      <c r="Y8" s="22">
        <v>675</v>
      </c>
      <c r="Z8" s="54">
        <v>64.900101917197077</v>
      </c>
      <c r="AA8" s="14">
        <f t="shared" si="5"/>
        <v>19</v>
      </c>
      <c r="AB8" s="12"/>
    </row>
    <row r="9" spans="1:28">
      <c r="A9" s="12"/>
      <c r="B9" s="12" t="s">
        <v>13</v>
      </c>
      <c r="C9" s="24">
        <v>561100</v>
      </c>
      <c r="D9" s="12"/>
      <c r="E9" s="24">
        <v>425</v>
      </c>
      <c r="F9" s="26">
        <v>75.741104430052644</v>
      </c>
      <c r="G9" s="12">
        <f t="shared" si="0"/>
        <v>9</v>
      </c>
      <c r="H9" s="12"/>
      <c r="I9" s="12">
        <v>11</v>
      </c>
      <c r="J9" s="26">
        <v>1.9603579970131273</v>
      </c>
      <c r="K9" s="12">
        <f t="shared" si="1"/>
        <v>28</v>
      </c>
      <c r="L9" s="12"/>
      <c r="M9" s="24">
        <v>25</v>
      </c>
      <c r="N9" s="26">
        <v>4.4553590841207438</v>
      </c>
      <c r="O9" s="12">
        <f t="shared" si="2"/>
        <v>32</v>
      </c>
      <c r="P9" s="12"/>
      <c r="Q9" s="24">
        <v>20</v>
      </c>
      <c r="R9" s="26">
        <v>3.5642872672965948</v>
      </c>
      <c r="S9" s="12">
        <f t="shared" si="3"/>
        <v>23</v>
      </c>
      <c r="T9" s="12"/>
      <c r="U9" s="24">
        <v>6</v>
      </c>
      <c r="V9" s="25">
        <v>1.0692861801889786</v>
      </c>
      <c r="W9" s="12">
        <f t="shared" si="4"/>
        <v>15</v>
      </c>
      <c r="X9" s="12"/>
      <c r="Y9" s="22">
        <v>481</v>
      </c>
      <c r="Z9" s="54">
        <v>85.721108778483114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498400</v>
      </c>
      <c r="D10" s="12"/>
      <c r="E10" s="24">
        <v>182</v>
      </c>
      <c r="F10" s="26">
        <v>36.518612453248146</v>
      </c>
      <c r="G10" s="12">
        <f t="shared" si="0"/>
        <v>34</v>
      </c>
      <c r="H10" s="12"/>
      <c r="I10" s="12">
        <v>14</v>
      </c>
      <c r="J10" s="26">
        <v>2.8091240348652424</v>
      </c>
      <c r="K10" s="12">
        <f t="shared" si="1"/>
        <v>18</v>
      </c>
      <c r="L10" s="12"/>
      <c r="M10" s="24">
        <v>71</v>
      </c>
      <c r="N10" s="26">
        <v>14.2462718911023</v>
      </c>
      <c r="O10" s="12">
        <f t="shared" si="2"/>
        <v>5</v>
      </c>
      <c r="P10" s="12"/>
      <c r="Q10" s="24">
        <v>60</v>
      </c>
      <c r="R10" s="26">
        <v>12.039103006565325</v>
      </c>
      <c r="S10" s="12">
        <f t="shared" si="3"/>
        <v>2</v>
      </c>
      <c r="T10" s="12"/>
      <c r="U10" s="24">
        <v>6</v>
      </c>
      <c r="V10" s="25">
        <v>1.2039103006565324</v>
      </c>
      <c r="W10" s="12">
        <f t="shared" si="4"/>
        <v>13</v>
      </c>
      <c r="X10" s="12"/>
      <c r="Y10" s="22">
        <v>319</v>
      </c>
      <c r="Z10" s="54">
        <v>64.007897651572307</v>
      </c>
      <c r="AA10" s="14">
        <f t="shared" si="5"/>
        <v>20</v>
      </c>
      <c r="AB10" s="12"/>
    </row>
    <row r="11" spans="1:28">
      <c r="A11" s="12"/>
      <c r="B11" s="12" t="s">
        <v>15</v>
      </c>
      <c r="C11" s="24">
        <v>1032700</v>
      </c>
      <c r="D11" s="12"/>
      <c r="E11" s="24">
        <v>413</v>
      </c>
      <c r="F11" s="26">
        <v>39.992446947065687</v>
      </c>
      <c r="G11" s="12">
        <f t="shared" si="0"/>
        <v>29</v>
      </c>
      <c r="H11" s="12"/>
      <c r="I11" s="12">
        <v>6</v>
      </c>
      <c r="J11" s="26">
        <v>0.58100407187020364</v>
      </c>
      <c r="K11" s="12">
        <f t="shared" si="1"/>
        <v>41</v>
      </c>
      <c r="L11" s="12"/>
      <c r="M11" s="24">
        <v>49</v>
      </c>
      <c r="N11" s="26">
        <v>4.7448665869399971</v>
      </c>
      <c r="O11" s="12">
        <f t="shared" si="2"/>
        <v>29</v>
      </c>
      <c r="P11" s="12"/>
      <c r="Q11" s="24">
        <v>18</v>
      </c>
      <c r="R11" s="26">
        <v>1.7430122156106109</v>
      </c>
      <c r="S11" s="12">
        <f t="shared" si="3"/>
        <v>38</v>
      </c>
      <c r="T11" s="12"/>
      <c r="U11" s="24">
        <v>3</v>
      </c>
      <c r="V11" s="25">
        <v>0.29050203593510182</v>
      </c>
      <c r="W11" s="12">
        <f t="shared" si="4"/>
        <v>35</v>
      </c>
      <c r="X11" s="12"/>
      <c r="Y11" s="22">
        <v>469</v>
      </c>
      <c r="Z11" s="54">
        <v>45.415151617854256</v>
      </c>
      <c r="AA11" s="14">
        <f t="shared" si="5"/>
        <v>34</v>
      </c>
      <c r="AB11" s="12"/>
    </row>
    <row r="12" spans="1:28">
      <c r="A12" s="12"/>
      <c r="B12" s="12" t="s">
        <v>56</v>
      </c>
      <c r="C12" s="24">
        <v>1706700</v>
      </c>
      <c r="D12" s="12"/>
      <c r="E12" s="24">
        <v>658</v>
      </c>
      <c r="F12" s="26">
        <v>38.553234223788053</v>
      </c>
      <c r="G12" s="12">
        <f t="shared" si="0"/>
        <v>31</v>
      </c>
      <c r="H12" s="12"/>
      <c r="I12" s="12">
        <v>21</v>
      </c>
      <c r="J12" s="26">
        <v>1.2304223688442992</v>
      </c>
      <c r="K12" s="12">
        <f t="shared" si="1"/>
        <v>35</v>
      </c>
      <c r="L12" s="12"/>
      <c r="M12" s="24">
        <v>126</v>
      </c>
      <c r="N12" s="26">
        <v>7.3825342130657967</v>
      </c>
      <c r="O12" s="12">
        <f t="shared" si="2"/>
        <v>17</v>
      </c>
      <c r="P12" s="12"/>
      <c r="Q12" s="24">
        <v>39</v>
      </c>
      <c r="R12" s="26">
        <v>2.2850701135679845</v>
      </c>
      <c r="S12" s="12">
        <f t="shared" si="3"/>
        <v>31</v>
      </c>
      <c r="T12" s="12"/>
      <c r="U12" s="24">
        <v>16</v>
      </c>
      <c r="V12" s="25">
        <v>0.93746466197660905</v>
      </c>
      <c r="W12" s="12">
        <f t="shared" si="4"/>
        <v>20</v>
      </c>
      <c r="X12" s="12"/>
      <c r="Y12" s="22">
        <v>853</v>
      </c>
      <c r="Z12" s="54">
        <v>49.978584791627974</v>
      </c>
      <c r="AA12" s="14">
        <f t="shared" si="5"/>
        <v>31</v>
      </c>
      <c r="AB12" s="12"/>
    </row>
    <row r="13" spans="1:28">
      <c r="A13" s="12"/>
      <c r="B13" s="12" t="s">
        <v>17</v>
      </c>
      <c r="C13" s="24">
        <v>757800</v>
      </c>
      <c r="D13" s="12"/>
      <c r="E13" s="24">
        <v>222</v>
      </c>
      <c r="F13" s="26">
        <v>29.293666366252641</v>
      </c>
      <c r="G13" s="12">
        <f t="shared" si="0"/>
        <v>38</v>
      </c>
      <c r="H13" s="12"/>
      <c r="I13" s="12">
        <v>17</v>
      </c>
      <c r="J13" s="26">
        <v>2.243208685704031</v>
      </c>
      <c r="K13" s="12">
        <f t="shared" si="1"/>
        <v>24</v>
      </c>
      <c r="L13" s="12"/>
      <c r="M13" s="24">
        <v>35</v>
      </c>
      <c r="N13" s="26">
        <v>4.6183708235082994</v>
      </c>
      <c r="O13" s="12">
        <f t="shared" si="2"/>
        <v>31</v>
      </c>
      <c r="P13" s="12"/>
      <c r="Q13" s="24">
        <v>19</v>
      </c>
      <c r="R13" s="26">
        <v>2.5071155899045054</v>
      </c>
      <c r="S13" s="12">
        <f t="shared" si="3"/>
        <v>29</v>
      </c>
      <c r="T13" s="12"/>
      <c r="U13" s="24">
        <v>8</v>
      </c>
      <c r="V13" s="25">
        <v>1.055627616801897</v>
      </c>
      <c r="W13" s="12">
        <f t="shared" si="4"/>
        <v>16</v>
      </c>
      <c r="X13" s="12"/>
      <c r="Y13" s="22">
        <v>279</v>
      </c>
      <c r="Z13" s="54">
        <v>36.815013135966154</v>
      </c>
      <c r="AA13" s="14">
        <f t="shared" si="5"/>
        <v>37</v>
      </c>
      <c r="AB13" s="12"/>
    </row>
    <row r="14" spans="1:28">
      <c r="A14" s="12"/>
      <c r="B14" s="12" t="s">
        <v>18</v>
      </c>
      <c r="C14" s="24">
        <v>623500</v>
      </c>
      <c r="D14" s="12"/>
      <c r="E14" s="24">
        <v>191</v>
      </c>
      <c r="F14" s="26">
        <v>30.635977223514317</v>
      </c>
      <c r="G14" s="12">
        <f t="shared" si="0"/>
        <v>37</v>
      </c>
      <c r="H14" s="12"/>
      <c r="I14" s="12">
        <v>25</v>
      </c>
      <c r="J14" s="26">
        <v>4.0099446627636537</v>
      </c>
      <c r="K14" s="12">
        <f t="shared" si="1"/>
        <v>13</v>
      </c>
      <c r="L14" s="12"/>
      <c r="M14" s="24">
        <v>52</v>
      </c>
      <c r="N14" s="26">
        <v>8.3406848985483997</v>
      </c>
      <c r="O14" s="12">
        <f t="shared" si="2"/>
        <v>11</v>
      </c>
      <c r="P14" s="12"/>
      <c r="Q14" s="24">
        <v>21</v>
      </c>
      <c r="R14" s="26">
        <v>3.3683535167214691</v>
      </c>
      <c r="S14" s="12">
        <f t="shared" si="3"/>
        <v>24</v>
      </c>
      <c r="T14" s="12"/>
      <c r="U14" s="24">
        <v>16</v>
      </c>
      <c r="V14" s="25">
        <v>2.5663645841687388</v>
      </c>
      <c r="W14" s="12">
        <f t="shared" si="4"/>
        <v>2</v>
      </c>
      <c r="X14" s="12"/>
      <c r="Y14" s="22">
        <v>275</v>
      </c>
      <c r="Z14" s="54">
        <v>44.109391290400197</v>
      </c>
      <c r="AA14" s="14">
        <f t="shared" si="5"/>
        <v>35</v>
      </c>
      <c r="AB14" s="12"/>
    </row>
    <row r="15" spans="1:28">
      <c r="A15" s="12"/>
      <c r="B15" s="12" t="s">
        <v>19</v>
      </c>
      <c r="C15" s="24">
        <v>516700</v>
      </c>
      <c r="D15" s="12"/>
      <c r="E15" s="24">
        <v>72</v>
      </c>
      <c r="F15" s="26">
        <v>13.934476992630209</v>
      </c>
      <c r="G15" s="12">
        <f t="shared" si="0"/>
        <v>42</v>
      </c>
      <c r="H15" s="12"/>
      <c r="I15" s="12">
        <v>1</v>
      </c>
      <c r="J15" s="26">
        <v>0.19353440267541958</v>
      </c>
      <c r="K15" s="12">
        <f t="shared" si="1"/>
        <v>42</v>
      </c>
      <c r="L15" s="12"/>
      <c r="M15" s="24">
        <v>13</v>
      </c>
      <c r="N15" s="26">
        <v>2.5159472347804543</v>
      </c>
      <c r="O15" s="12">
        <f t="shared" si="2"/>
        <v>42</v>
      </c>
      <c r="P15" s="12"/>
      <c r="Q15" s="24">
        <v>14</v>
      </c>
      <c r="R15" s="26">
        <v>2.7094816374558741</v>
      </c>
      <c r="S15" s="12">
        <f t="shared" si="3"/>
        <v>28</v>
      </c>
      <c r="T15" s="12"/>
      <c r="U15" s="24">
        <v>0</v>
      </c>
      <c r="V15" s="25">
        <v>0</v>
      </c>
      <c r="W15" s="12">
        <f t="shared" si="4"/>
        <v>41</v>
      </c>
      <c r="X15" s="12"/>
      <c r="Y15" s="22">
        <v>99</v>
      </c>
      <c r="Z15" s="54">
        <v>19.159905864866538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1775500</v>
      </c>
      <c r="D16" s="12"/>
      <c r="E16" s="24">
        <v>940</v>
      </c>
      <c r="F16" s="26">
        <v>52.943697756820583</v>
      </c>
      <c r="G16" s="12">
        <f t="shared" si="0"/>
        <v>18</v>
      </c>
      <c r="H16" s="12"/>
      <c r="I16" s="12">
        <v>40</v>
      </c>
      <c r="J16" s="26">
        <v>2.252923308800876</v>
      </c>
      <c r="K16" s="12">
        <f t="shared" si="1"/>
        <v>23</v>
      </c>
      <c r="L16" s="12"/>
      <c r="M16" s="24">
        <v>97</v>
      </c>
      <c r="N16" s="26">
        <v>5.4633390238421242</v>
      </c>
      <c r="O16" s="12">
        <f t="shared" si="2"/>
        <v>26</v>
      </c>
      <c r="P16" s="12"/>
      <c r="Q16" s="24">
        <v>77</v>
      </c>
      <c r="R16" s="26">
        <v>4.3368773694416864</v>
      </c>
      <c r="S16" s="12">
        <f t="shared" si="3"/>
        <v>15</v>
      </c>
      <c r="T16" s="12"/>
      <c r="U16" s="24">
        <v>23</v>
      </c>
      <c r="V16" s="25">
        <v>1.2954309025605037</v>
      </c>
      <c r="W16" s="12">
        <f t="shared" si="4"/>
        <v>10</v>
      </c>
      <c r="X16" s="12"/>
      <c r="Y16" s="22">
        <v>1173</v>
      </c>
      <c r="Z16" s="54">
        <v>66.066976030585693</v>
      </c>
      <c r="AA16" s="14">
        <f t="shared" si="5"/>
        <v>17</v>
      </c>
      <c r="AB16" s="12"/>
    </row>
    <row r="17" spans="1:28">
      <c r="A17" s="12"/>
      <c r="B17" s="12" t="s">
        <v>21</v>
      </c>
      <c r="C17" s="24">
        <v>611700</v>
      </c>
      <c r="D17" s="12"/>
      <c r="E17" s="24">
        <v>173</v>
      </c>
      <c r="F17" s="26">
        <v>28.280034459140253</v>
      </c>
      <c r="G17" s="12">
        <f t="shared" si="0"/>
        <v>39</v>
      </c>
      <c r="H17" s="12"/>
      <c r="I17" s="12">
        <v>6</v>
      </c>
      <c r="J17" s="26">
        <v>0.98081044366960413</v>
      </c>
      <c r="K17" s="12">
        <f t="shared" si="1"/>
        <v>37</v>
      </c>
      <c r="L17" s="12"/>
      <c r="M17" s="24">
        <v>24</v>
      </c>
      <c r="N17" s="26">
        <v>3.9232417746784165</v>
      </c>
      <c r="O17" s="12">
        <f t="shared" si="2"/>
        <v>35</v>
      </c>
      <c r="P17" s="12"/>
      <c r="Q17" s="24">
        <v>12</v>
      </c>
      <c r="R17" s="26">
        <v>1.9616208873392083</v>
      </c>
      <c r="S17" s="12">
        <f t="shared" si="3"/>
        <v>35</v>
      </c>
      <c r="T17" s="12"/>
      <c r="U17" s="24">
        <v>6</v>
      </c>
      <c r="V17" s="25">
        <v>0.98081044366960413</v>
      </c>
      <c r="W17" s="12">
        <f t="shared" si="4"/>
        <v>18</v>
      </c>
      <c r="X17" s="12"/>
      <c r="Y17" s="22">
        <v>217</v>
      </c>
      <c r="Z17" s="54">
        <v>35.472644379384022</v>
      </c>
      <c r="AA17" s="14">
        <f t="shared" si="5"/>
        <v>38</v>
      </c>
      <c r="AB17" s="12"/>
    </row>
    <row r="18" spans="1:28">
      <c r="A18" s="12"/>
      <c r="B18" s="12" t="s">
        <v>22</v>
      </c>
      <c r="C18" s="24">
        <v>2730100</v>
      </c>
      <c r="D18" s="12"/>
      <c r="E18" s="24">
        <v>3196</v>
      </c>
      <c r="F18" s="26">
        <v>117.064322742968</v>
      </c>
      <c r="G18" s="12">
        <f t="shared" si="0"/>
        <v>3</v>
      </c>
      <c r="H18" s="12"/>
      <c r="I18" s="12">
        <v>287</v>
      </c>
      <c r="J18" s="26">
        <v>10.512346879609453</v>
      </c>
      <c r="K18" s="12">
        <f t="shared" si="1"/>
        <v>2</v>
      </c>
      <c r="L18" s="12"/>
      <c r="M18" s="24">
        <v>423</v>
      </c>
      <c r="N18" s="26">
        <v>15.493807421863412</v>
      </c>
      <c r="O18" s="12">
        <f t="shared" si="2"/>
        <v>3</v>
      </c>
      <c r="P18" s="12"/>
      <c r="Q18" s="24">
        <v>161</v>
      </c>
      <c r="R18" s="26">
        <v>5.8971702007565225</v>
      </c>
      <c r="S18" s="12">
        <f t="shared" si="3"/>
        <v>11</v>
      </c>
      <c r="T18" s="12"/>
      <c r="U18" s="24">
        <v>35</v>
      </c>
      <c r="V18" s="25">
        <v>1.2819935219035918</v>
      </c>
      <c r="W18" s="12">
        <f t="shared" si="4"/>
        <v>11</v>
      </c>
      <c r="X18" s="12"/>
      <c r="Y18" s="22">
        <v>3898</v>
      </c>
      <c r="Z18" s="54">
        <v>142.77744995372004</v>
      </c>
      <c r="AA18" s="14">
        <f t="shared" si="5"/>
        <v>2</v>
      </c>
      <c r="AB18" s="12"/>
    </row>
    <row r="19" spans="1:28">
      <c r="A19" s="12"/>
      <c r="B19" s="12" t="s">
        <v>23</v>
      </c>
      <c r="C19" s="24">
        <v>580800</v>
      </c>
      <c r="D19" s="12"/>
      <c r="E19" s="24">
        <v>210</v>
      </c>
      <c r="F19" s="26">
        <v>36.157398320230584</v>
      </c>
      <c r="G19" s="12">
        <f t="shared" si="0"/>
        <v>35</v>
      </c>
      <c r="H19" s="12"/>
      <c r="I19" s="12">
        <v>5</v>
      </c>
      <c r="J19" s="26">
        <v>0.86089043619596628</v>
      </c>
      <c r="K19" s="12">
        <f t="shared" si="1"/>
        <v>38</v>
      </c>
      <c r="L19" s="12"/>
      <c r="M19" s="24">
        <v>32</v>
      </c>
      <c r="N19" s="26">
        <v>5.5096987916541833</v>
      </c>
      <c r="O19" s="12">
        <f t="shared" si="2"/>
        <v>23</v>
      </c>
      <c r="P19" s="12"/>
      <c r="Q19" s="24">
        <v>23</v>
      </c>
      <c r="R19" s="26">
        <v>3.9600960065014448</v>
      </c>
      <c r="S19" s="12">
        <f t="shared" si="3"/>
        <v>22</v>
      </c>
      <c r="T19" s="12"/>
      <c r="U19" s="24">
        <v>4</v>
      </c>
      <c r="V19" s="25">
        <v>0.68871234895677291</v>
      </c>
      <c r="W19" s="12">
        <f t="shared" si="4"/>
        <v>28</v>
      </c>
      <c r="X19" s="12"/>
      <c r="Y19" s="22">
        <v>267</v>
      </c>
      <c r="Z19" s="54">
        <v>45.971549292864594</v>
      </c>
      <c r="AA19" s="14">
        <f t="shared" si="5"/>
        <v>33</v>
      </c>
      <c r="AB19" s="12"/>
    </row>
    <row r="20" spans="1:28">
      <c r="A20" s="12"/>
      <c r="B20" s="12" t="s">
        <v>24</v>
      </c>
      <c r="C20" s="24">
        <v>1939100</v>
      </c>
      <c r="D20" s="12"/>
      <c r="E20" s="24">
        <v>1137</v>
      </c>
      <c r="F20" s="26">
        <v>58.635388958394138</v>
      </c>
      <c r="G20" s="12">
        <f t="shared" si="0"/>
        <v>14</v>
      </c>
      <c r="H20" s="12"/>
      <c r="I20" s="12">
        <v>99</v>
      </c>
      <c r="J20" s="26">
        <v>5.105456030678118</v>
      </c>
      <c r="K20" s="12">
        <f t="shared" si="1"/>
        <v>9</v>
      </c>
      <c r="L20" s="12"/>
      <c r="M20" s="24">
        <v>224</v>
      </c>
      <c r="N20" s="26">
        <v>11.551738897695943</v>
      </c>
      <c r="O20" s="12">
        <f t="shared" si="2"/>
        <v>7</v>
      </c>
      <c r="P20" s="12"/>
      <c r="Q20" s="24">
        <v>98</v>
      </c>
      <c r="R20" s="26">
        <v>5.053885767741976</v>
      </c>
      <c r="S20" s="12">
        <f t="shared" si="3"/>
        <v>14</v>
      </c>
      <c r="T20" s="12"/>
      <c r="U20" s="24">
        <v>33</v>
      </c>
      <c r="V20" s="25">
        <v>1.7018186768927062</v>
      </c>
      <c r="W20" s="12">
        <f t="shared" si="4"/>
        <v>6</v>
      </c>
      <c r="X20" s="12"/>
      <c r="Y20" s="22">
        <v>1547</v>
      </c>
      <c r="Z20" s="54">
        <v>79.779196762212621</v>
      </c>
      <c r="AA20" s="14">
        <f t="shared" si="5"/>
        <v>11</v>
      </c>
      <c r="AB20" s="12"/>
    </row>
    <row r="21" spans="1:28">
      <c r="A21" s="12"/>
      <c r="B21" s="12" t="s">
        <v>25</v>
      </c>
      <c r="C21" s="24">
        <v>1154200</v>
      </c>
      <c r="D21" s="12"/>
      <c r="E21" s="24">
        <v>723</v>
      </c>
      <c r="F21" s="26">
        <v>62.641061519067399</v>
      </c>
      <c r="G21" s="12">
        <f t="shared" si="0"/>
        <v>12</v>
      </c>
      <c r="H21" s="12"/>
      <c r="I21" s="12">
        <v>22</v>
      </c>
      <c r="J21" s="26">
        <v>1.9060903920048171</v>
      </c>
      <c r="K21" s="12">
        <f t="shared" si="1"/>
        <v>29</v>
      </c>
      <c r="L21" s="12"/>
      <c r="M21" s="24">
        <v>38</v>
      </c>
      <c r="N21" s="26">
        <v>3.2923379498265022</v>
      </c>
      <c r="O21" s="12">
        <f t="shared" si="2"/>
        <v>39</v>
      </c>
      <c r="P21" s="12"/>
      <c r="Q21" s="24">
        <v>72</v>
      </c>
      <c r="R21" s="26">
        <v>6.2381140101975836</v>
      </c>
      <c r="S21" s="12">
        <f t="shared" si="3"/>
        <v>10</v>
      </c>
      <c r="T21" s="12"/>
      <c r="U21" s="24">
        <v>4</v>
      </c>
      <c r="V21" s="25">
        <v>0.34656188945542132</v>
      </c>
      <c r="W21" s="12">
        <f t="shared" si="4"/>
        <v>34</v>
      </c>
      <c r="X21" s="12"/>
      <c r="Y21" s="22">
        <v>838</v>
      </c>
      <c r="Z21" s="54">
        <v>72.604715840910757</v>
      </c>
      <c r="AA21" s="14">
        <f t="shared" si="5"/>
        <v>15</v>
      </c>
      <c r="AB21" s="12"/>
    </row>
    <row r="22" spans="1:28">
      <c r="A22" s="12"/>
      <c r="B22" s="12" t="s">
        <v>26</v>
      </c>
      <c r="C22" s="24">
        <v>923900</v>
      </c>
      <c r="D22" s="12"/>
      <c r="E22" s="24">
        <v>427</v>
      </c>
      <c r="F22" s="26">
        <v>46.217723360407327</v>
      </c>
      <c r="G22" s="12">
        <f t="shared" si="0"/>
        <v>22</v>
      </c>
      <c r="H22" s="12"/>
      <c r="I22" s="12">
        <v>19</v>
      </c>
      <c r="J22" s="26">
        <v>2.0565263321961105</v>
      </c>
      <c r="K22" s="12">
        <f t="shared" si="1"/>
        <v>26</v>
      </c>
      <c r="L22" s="12"/>
      <c r="M22" s="24">
        <v>68</v>
      </c>
      <c r="N22" s="26">
        <v>7.3601995047018685</v>
      </c>
      <c r="O22" s="12">
        <f t="shared" si="2"/>
        <v>18</v>
      </c>
      <c r="P22" s="12"/>
      <c r="Q22" s="24">
        <v>38</v>
      </c>
      <c r="R22" s="26">
        <v>4.1130526643922209</v>
      </c>
      <c r="S22" s="12">
        <f t="shared" si="3"/>
        <v>17</v>
      </c>
      <c r="T22" s="12"/>
      <c r="U22" s="24">
        <v>0</v>
      </c>
      <c r="V22" s="25">
        <v>0</v>
      </c>
      <c r="W22" s="12">
        <f t="shared" si="4"/>
        <v>41</v>
      </c>
      <c r="X22" s="12"/>
      <c r="Y22" s="22">
        <v>521</v>
      </c>
      <c r="Z22" s="54">
        <v>56.392116793377546</v>
      </c>
      <c r="AA22" s="14">
        <f t="shared" si="5"/>
        <v>26</v>
      </c>
      <c r="AB22" s="12"/>
    </row>
    <row r="23" spans="1:28">
      <c r="A23" s="12"/>
      <c r="B23" s="12" t="s">
        <v>27</v>
      </c>
      <c r="C23" s="24">
        <v>1782500</v>
      </c>
      <c r="D23" s="12"/>
      <c r="E23" s="24">
        <v>788</v>
      </c>
      <c r="F23" s="26">
        <v>44.207251223413238</v>
      </c>
      <c r="G23" s="12">
        <f t="shared" si="0"/>
        <v>25</v>
      </c>
      <c r="H23" s="12"/>
      <c r="I23" s="12">
        <v>31</v>
      </c>
      <c r="J23" s="26">
        <v>1.7391177511748861</v>
      </c>
      <c r="K23" s="12">
        <f t="shared" si="1"/>
        <v>31</v>
      </c>
      <c r="L23" s="12"/>
      <c r="M23" s="24">
        <v>96</v>
      </c>
      <c r="N23" s="26">
        <v>5.3856549713802924</v>
      </c>
      <c r="O23" s="12">
        <f t="shared" si="2"/>
        <v>27</v>
      </c>
      <c r="P23" s="12"/>
      <c r="Q23" s="24">
        <v>49</v>
      </c>
      <c r="R23" s="26">
        <v>2.7489280583086915</v>
      </c>
      <c r="S23" s="12">
        <f t="shared" si="3"/>
        <v>26</v>
      </c>
      <c r="T23" s="12"/>
      <c r="U23" s="24">
        <v>10</v>
      </c>
      <c r="V23" s="25">
        <v>0.56100572618544708</v>
      </c>
      <c r="W23" s="12">
        <f t="shared" si="4"/>
        <v>30</v>
      </c>
      <c r="X23" s="12"/>
      <c r="Y23" s="22">
        <v>966</v>
      </c>
      <c r="Z23" s="54">
        <v>54.193153149514202</v>
      </c>
      <c r="AA23" s="14">
        <f t="shared" si="5"/>
        <v>29</v>
      </c>
      <c r="AB23" s="12"/>
    </row>
    <row r="24" spans="1:28">
      <c r="A24" s="12"/>
      <c r="B24" s="12" t="s">
        <v>28</v>
      </c>
      <c r="C24" s="24">
        <v>1470900</v>
      </c>
      <c r="D24" s="12"/>
      <c r="E24" s="24">
        <v>645</v>
      </c>
      <c r="F24" s="26">
        <v>43.850137227134873</v>
      </c>
      <c r="G24" s="12">
        <f t="shared" si="0"/>
        <v>26</v>
      </c>
      <c r="H24" s="12"/>
      <c r="I24" s="12">
        <v>64</v>
      </c>
      <c r="J24" s="26">
        <v>4.3510213682738481</v>
      </c>
      <c r="K24" s="12">
        <f t="shared" si="1"/>
        <v>11</v>
      </c>
      <c r="L24" s="12"/>
      <c r="M24" s="24">
        <v>118</v>
      </c>
      <c r="N24" s="26">
        <v>8.0221956477549075</v>
      </c>
      <c r="O24" s="12">
        <f t="shared" si="2"/>
        <v>14</v>
      </c>
      <c r="P24" s="12"/>
      <c r="Q24" s="24">
        <v>93</v>
      </c>
      <c r="R24" s="26">
        <v>6.3225779257729355</v>
      </c>
      <c r="S24" s="12">
        <f t="shared" si="3"/>
        <v>9</v>
      </c>
      <c r="T24" s="12"/>
      <c r="U24" s="24">
        <v>15</v>
      </c>
      <c r="V24" s="25">
        <v>1.0197706331891832</v>
      </c>
      <c r="W24" s="12">
        <f t="shared" si="4"/>
        <v>17</v>
      </c>
      <c r="X24" s="12"/>
      <c r="Y24" s="22">
        <v>881</v>
      </c>
      <c r="Z24" s="54">
        <v>59.894528522644691</v>
      </c>
      <c r="AA24" s="14">
        <f t="shared" si="5"/>
        <v>22</v>
      </c>
      <c r="AB24" s="12"/>
    </row>
    <row r="25" spans="1:28">
      <c r="A25" s="12"/>
      <c r="B25" s="12" t="s">
        <v>29</v>
      </c>
      <c r="C25" s="24">
        <v>1043400</v>
      </c>
      <c r="D25" s="12"/>
      <c r="E25" s="24">
        <v>807</v>
      </c>
      <c r="F25" s="26">
        <v>77.340632295607975</v>
      </c>
      <c r="G25" s="12">
        <f t="shared" si="0"/>
        <v>8</v>
      </c>
      <c r="H25" s="12"/>
      <c r="I25" s="12">
        <v>61</v>
      </c>
      <c r="J25" s="26">
        <v>5.8460700991723495</v>
      </c>
      <c r="K25" s="12">
        <f t="shared" si="1"/>
        <v>7</v>
      </c>
      <c r="L25" s="12"/>
      <c r="M25" s="24">
        <v>85</v>
      </c>
      <c r="N25" s="26">
        <v>8.1461632529450778</v>
      </c>
      <c r="O25" s="12">
        <f t="shared" si="2"/>
        <v>12</v>
      </c>
      <c r="P25" s="12"/>
      <c r="Q25" s="24">
        <v>60</v>
      </c>
      <c r="R25" s="26">
        <v>5.7502328844318198</v>
      </c>
      <c r="S25" s="12">
        <f t="shared" si="3"/>
        <v>12</v>
      </c>
      <c r="T25" s="12"/>
      <c r="U25" s="24">
        <v>9</v>
      </c>
      <c r="V25" s="25">
        <v>0.86253493266477288</v>
      </c>
      <c r="W25" s="12">
        <f t="shared" si="4"/>
        <v>22</v>
      </c>
      <c r="X25" s="12"/>
      <c r="Y25" s="22">
        <v>982</v>
      </c>
      <c r="Z25" s="54">
        <v>94.112144875200784</v>
      </c>
      <c r="AA25" s="14">
        <f t="shared" si="5"/>
        <v>8</v>
      </c>
      <c r="AB25" s="12"/>
    </row>
    <row r="26" spans="1:28">
      <c r="A26" s="12"/>
      <c r="B26" s="12" t="s">
        <v>30</v>
      </c>
      <c r="C26" s="24">
        <v>731900</v>
      </c>
      <c r="D26" s="12"/>
      <c r="E26" s="24">
        <v>158</v>
      </c>
      <c r="F26" s="26">
        <v>21.588061528708025</v>
      </c>
      <c r="G26" s="12">
        <f t="shared" si="0"/>
        <v>41</v>
      </c>
      <c r="H26" s="12"/>
      <c r="I26" s="12">
        <v>18</v>
      </c>
      <c r="J26" s="26">
        <v>2.4593994146629394</v>
      </c>
      <c r="K26" s="12">
        <f t="shared" si="1"/>
        <v>20</v>
      </c>
      <c r="L26" s="12"/>
      <c r="M26" s="24">
        <v>26</v>
      </c>
      <c r="N26" s="26">
        <v>3.5524658211798013</v>
      </c>
      <c r="O26" s="12">
        <f t="shared" si="2"/>
        <v>36</v>
      </c>
      <c r="P26" s="12"/>
      <c r="Q26" s="24">
        <v>23</v>
      </c>
      <c r="R26" s="26">
        <v>3.1425659187359778</v>
      </c>
      <c r="S26" s="12">
        <f t="shared" si="3"/>
        <v>25</v>
      </c>
      <c r="T26" s="12"/>
      <c r="U26" s="24">
        <v>2</v>
      </c>
      <c r="V26" s="25">
        <v>0.27326660162921551</v>
      </c>
      <c r="W26" s="12">
        <f t="shared" si="4"/>
        <v>36</v>
      </c>
      <c r="X26" s="12"/>
      <c r="Y26" s="22">
        <v>217</v>
      </c>
      <c r="Z26" s="54">
        <v>29.649426276769876</v>
      </c>
      <c r="AA26" s="14">
        <f t="shared" si="5"/>
        <v>40</v>
      </c>
      <c r="AB26" s="12"/>
    </row>
    <row r="27" spans="1:28">
      <c r="A27" s="12"/>
      <c r="B27" s="12" t="s">
        <v>32</v>
      </c>
      <c r="C27" s="24">
        <v>1393500</v>
      </c>
      <c r="D27" s="12"/>
      <c r="E27" s="24">
        <v>1653</v>
      </c>
      <c r="F27" s="26">
        <v>118.61808850502457</v>
      </c>
      <c r="G27" s="12">
        <f t="shared" si="0"/>
        <v>2</v>
      </c>
      <c r="H27" s="12"/>
      <c r="I27" s="12">
        <v>119</v>
      </c>
      <c r="J27" s="26">
        <v>8.5393542238946907</v>
      </c>
      <c r="K27" s="12">
        <f t="shared" si="1"/>
        <v>3</v>
      </c>
      <c r="L27" s="12"/>
      <c r="M27" s="24">
        <v>65</v>
      </c>
      <c r="N27" s="26">
        <v>4.664353147505504</v>
      </c>
      <c r="O27" s="12">
        <f t="shared" si="2"/>
        <v>30</v>
      </c>
      <c r="P27" s="12"/>
      <c r="Q27" s="24">
        <v>186</v>
      </c>
      <c r="R27" s="26">
        <v>13.347225929784981</v>
      </c>
      <c r="S27" s="12">
        <f t="shared" si="3"/>
        <v>1</v>
      </c>
      <c r="T27" s="12"/>
      <c r="U27" s="24">
        <v>22</v>
      </c>
      <c r="V27" s="25">
        <v>1.578704142232632</v>
      </c>
      <c r="W27" s="12">
        <f t="shared" si="4"/>
        <v>7</v>
      </c>
      <c r="X27" s="12"/>
      <c r="Y27" s="22">
        <v>1914</v>
      </c>
      <c r="Z27" s="54">
        <v>137.347260374239</v>
      </c>
      <c r="AA27" s="14">
        <f t="shared" si="5"/>
        <v>3</v>
      </c>
      <c r="AB27" s="12"/>
    </row>
    <row r="28" spans="1:28">
      <c r="A28" s="12"/>
      <c r="B28" s="12" t="s">
        <v>33</v>
      </c>
      <c r="C28" s="24">
        <v>8539400</v>
      </c>
      <c r="D28" s="12"/>
      <c r="E28" s="24">
        <v>11594</v>
      </c>
      <c r="F28" s="26">
        <v>135.77069484289174</v>
      </c>
      <c r="G28" s="12">
        <f t="shared" si="0"/>
        <v>1</v>
      </c>
      <c r="H28" s="12"/>
      <c r="I28" s="12">
        <v>1380</v>
      </c>
      <c r="J28" s="26">
        <v>16.160389760495995</v>
      </c>
      <c r="K28" s="12">
        <f t="shared" si="1"/>
        <v>1</v>
      </c>
      <c r="L28" s="12"/>
      <c r="M28" s="24">
        <v>1555</v>
      </c>
      <c r="N28" s="26">
        <v>18.209714548964694</v>
      </c>
      <c r="O28" s="12">
        <f t="shared" si="2"/>
        <v>2</v>
      </c>
      <c r="P28" s="12"/>
      <c r="Q28" s="24">
        <v>178</v>
      </c>
      <c r="R28" s="26">
        <v>2.0844560705567301</v>
      </c>
      <c r="S28" s="12">
        <f t="shared" si="3"/>
        <v>32</v>
      </c>
      <c r="T28" s="12"/>
      <c r="U28" s="24">
        <v>107</v>
      </c>
      <c r="V28" s="25">
        <v>1.2530157278065737</v>
      </c>
      <c r="W28" s="12">
        <f t="shared" si="4"/>
        <v>12</v>
      </c>
      <c r="X28" s="12"/>
      <c r="Y28" s="22">
        <v>13954</v>
      </c>
      <c r="Z28" s="54">
        <v>163.40730341881243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877400</v>
      </c>
      <c r="D29" s="12"/>
      <c r="E29" s="24">
        <v>378</v>
      </c>
      <c r="F29" s="26">
        <v>43.082421915959642</v>
      </c>
      <c r="G29" s="12">
        <f t="shared" si="0"/>
        <v>27</v>
      </c>
      <c r="H29" s="12"/>
      <c r="I29" s="12">
        <v>35</v>
      </c>
      <c r="J29" s="26">
        <v>3.9891131403666336</v>
      </c>
      <c r="K29" s="12">
        <f t="shared" si="1"/>
        <v>14</v>
      </c>
      <c r="L29" s="12"/>
      <c r="M29" s="24">
        <v>98</v>
      </c>
      <c r="N29" s="26">
        <v>11.169516793026574</v>
      </c>
      <c r="O29" s="12">
        <f t="shared" si="2"/>
        <v>8</v>
      </c>
      <c r="P29" s="12"/>
      <c r="Q29" s="24">
        <v>69</v>
      </c>
      <c r="R29" s="26">
        <v>7.8642516195799343</v>
      </c>
      <c r="S29" s="12">
        <f t="shared" si="3"/>
        <v>6</v>
      </c>
      <c r="T29" s="12"/>
      <c r="U29" s="24">
        <v>15</v>
      </c>
      <c r="V29" s="25">
        <v>1.7096199172999857</v>
      </c>
      <c r="W29" s="12">
        <f t="shared" si="4"/>
        <v>5</v>
      </c>
      <c r="X29" s="12"/>
      <c r="Y29" s="22">
        <v>570</v>
      </c>
      <c r="Z29" s="54">
        <v>64.965556857399463</v>
      </c>
      <c r="AA29" s="14">
        <f t="shared" si="5"/>
        <v>18</v>
      </c>
      <c r="AB29" s="12"/>
    </row>
    <row r="30" spans="1:28">
      <c r="A30" s="12"/>
      <c r="B30" s="12" t="s">
        <v>35</v>
      </c>
      <c r="C30" s="24">
        <v>693100</v>
      </c>
      <c r="D30" s="12"/>
      <c r="E30" s="24">
        <v>293</v>
      </c>
      <c r="F30" s="26">
        <v>42.275855003917371</v>
      </c>
      <c r="G30" s="12">
        <f t="shared" si="0"/>
        <v>28</v>
      </c>
      <c r="H30" s="12"/>
      <c r="I30" s="12">
        <v>12</v>
      </c>
      <c r="J30" s="26">
        <v>1.731434334631428</v>
      </c>
      <c r="K30" s="12">
        <f t="shared" si="1"/>
        <v>32</v>
      </c>
      <c r="L30" s="12"/>
      <c r="M30" s="24">
        <v>66</v>
      </c>
      <c r="N30" s="26">
        <v>9.522888840472854</v>
      </c>
      <c r="O30" s="12">
        <f t="shared" si="2"/>
        <v>10</v>
      </c>
      <c r="P30" s="12"/>
      <c r="Q30" s="24">
        <v>28</v>
      </c>
      <c r="R30" s="26">
        <v>4.0400134474733322</v>
      </c>
      <c r="S30" s="12">
        <f t="shared" si="3"/>
        <v>19</v>
      </c>
      <c r="T30" s="12"/>
      <c r="U30" s="24">
        <v>9</v>
      </c>
      <c r="V30" s="25">
        <v>1.2985757509735711</v>
      </c>
      <c r="W30" s="12">
        <f t="shared" si="4"/>
        <v>9</v>
      </c>
      <c r="X30" s="12"/>
      <c r="Y30" s="22">
        <v>392</v>
      </c>
      <c r="Z30" s="54">
        <v>56.560188264626653</v>
      </c>
      <c r="AA30" s="14">
        <f t="shared" si="5"/>
        <v>25</v>
      </c>
      <c r="AB30" s="12"/>
    </row>
    <row r="31" spans="1:28">
      <c r="A31" s="12"/>
      <c r="B31" s="12" t="s">
        <v>36</v>
      </c>
      <c r="C31" s="24">
        <v>808400</v>
      </c>
      <c r="D31" s="12"/>
      <c r="E31" s="24">
        <v>176</v>
      </c>
      <c r="F31" s="26">
        <v>21.771831208930411</v>
      </c>
      <c r="G31" s="12">
        <f t="shared" si="0"/>
        <v>40</v>
      </c>
      <c r="H31" s="12"/>
      <c r="I31" s="12">
        <v>16</v>
      </c>
      <c r="J31" s="26">
        <v>1.9792573826300373</v>
      </c>
      <c r="K31" s="12">
        <f t="shared" si="1"/>
        <v>27</v>
      </c>
      <c r="L31" s="12"/>
      <c r="M31" s="24">
        <v>27</v>
      </c>
      <c r="N31" s="26">
        <v>3.339996833188188</v>
      </c>
      <c r="O31" s="12">
        <f t="shared" si="2"/>
        <v>38</v>
      </c>
      <c r="P31" s="12"/>
      <c r="Q31" s="24">
        <v>14</v>
      </c>
      <c r="R31" s="26">
        <v>1.7318502098012825</v>
      </c>
      <c r="S31" s="12">
        <f t="shared" si="3"/>
        <v>39</v>
      </c>
      <c r="T31" s="12"/>
      <c r="U31" s="24">
        <v>1</v>
      </c>
      <c r="V31" s="25">
        <v>0.12370358641437733</v>
      </c>
      <c r="W31" s="12">
        <f t="shared" si="4"/>
        <v>39</v>
      </c>
      <c r="X31" s="12"/>
      <c r="Y31" s="22">
        <v>225</v>
      </c>
      <c r="Z31" s="54">
        <v>27.833306943234899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713400</v>
      </c>
      <c r="D32" s="12"/>
      <c r="E32" s="24">
        <v>409</v>
      </c>
      <c r="F32" s="26">
        <v>57.335028618450103</v>
      </c>
      <c r="G32" s="12">
        <f t="shared" si="0"/>
        <v>15</v>
      </c>
      <c r="H32" s="12"/>
      <c r="I32" s="12">
        <v>15</v>
      </c>
      <c r="J32" s="26">
        <v>2.1027516608233534</v>
      </c>
      <c r="K32" s="12">
        <f t="shared" si="1"/>
        <v>25</v>
      </c>
      <c r="L32" s="12"/>
      <c r="M32" s="24">
        <v>41</v>
      </c>
      <c r="N32" s="26">
        <v>5.7475212062504992</v>
      </c>
      <c r="O32" s="12">
        <f t="shared" si="2"/>
        <v>21</v>
      </c>
      <c r="P32" s="12"/>
      <c r="Q32" s="24">
        <v>63</v>
      </c>
      <c r="R32" s="26">
        <v>8.8315569754580849</v>
      </c>
      <c r="S32" s="12">
        <f t="shared" si="3"/>
        <v>5</v>
      </c>
      <c r="T32" s="12"/>
      <c r="U32" s="24">
        <v>6</v>
      </c>
      <c r="V32" s="25">
        <v>0.84110066432934127</v>
      </c>
      <c r="W32" s="12">
        <f t="shared" si="4"/>
        <v>25</v>
      </c>
      <c r="X32" s="12"/>
      <c r="Y32" s="22">
        <v>534</v>
      </c>
      <c r="Z32" s="54">
        <v>74.857959125311382</v>
      </c>
      <c r="AA32" s="14">
        <f t="shared" si="5"/>
        <v>14</v>
      </c>
      <c r="AB32" s="12"/>
    </row>
    <row r="33" spans="1:28">
      <c r="A33" s="12"/>
      <c r="B33" s="12" t="s">
        <v>38</v>
      </c>
      <c r="C33" s="24">
        <v>1434200</v>
      </c>
      <c r="D33" s="12"/>
      <c r="E33" s="24">
        <v>782</v>
      </c>
      <c r="F33" s="26">
        <v>54.526539503153053</v>
      </c>
      <c r="G33" s="12">
        <f t="shared" si="0"/>
        <v>17</v>
      </c>
      <c r="H33" s="12"/>
      <c r="I33" s="12">
        <v>48</v>
      </c>
      <c r="J33" s="26">
        <v>3.3468975654109294</v>
      </c>
      <c r="K33" s="12">
        <f t="shared" si="1"/>
        <v>17</v>
      </c>
      <c r="L33" s="12"/>
      <c r="M33" s="24">
        <v>79</v>
      </c>
      <c r="N33" s="26">
        <v>5.5084355764054873</v>
      </c>
      <c r="O33" s="12">
        <f t="shared" si="2"/>
        <v>24</v>
      </c>
      <c r="P33" s="12"/>
      <c r="Q33" s="24">
        <v>28</v>
      </c>
      <c r="R33" s="26">
        <v>1.9523569131563756</v>
      </c>
      <c r="S33" s="12">
        <f t="shared" si="3"/>
        <v>36</v>
      </c>
      <c r="T33" s="12"/>
      <c r="U33" s="24">
        <v>9</v>
      </c>
      <c r="V33" s="25">
        <v>0.62754329351454918</v>
      </c>
      <c r="W33" s="12">
        <f t="shared" si="4"/>
        <v>29</v>
      </c>
      <c r="X33" s="12"/>
      <c r="Y33" s="22">
        <v>912</v>
      </c>
      <c r="Z33" s="54">
        <v>63.591053742807659</v>
      </c>
      <c r="AA33" s="14">
        <f t="shared" si="5"/>
        <v>21</v>
      </c>
      <c r="AB33" s="12"/>
    </row>
    <row r="34" spans="1:28">
      <c r="A34" s="12"/>
      <c r="B34" s="12" t="s">
        <v>39</v>
      </c>
      <c r="C34" s="24">
        <v>1116000</v>
      </c>
      <c r="D34" s="12"/>
      <c r="E34" s="24">
        <v>626</v>
      </c>
      <c r="F34" s="26">
        <v>56.093139701487722</v>
      </c>
      <c r="G34" s="12">
        <f t="shared" si="0"/>
        <v>16</v>
      </c>
      <c r="H34" s="12"/>
      <c r="I34" s="12">
        <v>66</v>
      </c>
      <c r="J34" s="26">
        <v>5.9139731953645196</v>
      </c>
      <c r="K34" s="12">
        <f t="shared" si="1"/>
        <v>6</v>
      </c>
      <c r="L34" s="12"/>
      <c r="M34" s="24">
        <v>63</v>
      </c>
      <c r="N34" s="26">
        <v>5.6451562319388602</v>
      </c>
      <c r="O34" s="12">
        <f t="shared" si="2"/>
        <v>22</v>
      </c>
      <c r="P34" s="12"/>
      <c r="Q34" s="24">
        <v>64</v>
      </c>
      <c r="R34" s="26">
        <v>5.7347618864140806</v>
      </c>
      <c r="S34" s="12">
        <f t="shared" si="3"/>
        <v>13</v>
      </c>
      <c r="T34" s="12"/>
      <c r="U34" s="24">
        <v>4</v>
      </c>
      <c r="V34" s="25">
        <v>0.35842261790088004</v>
      </c>
      <c r="W34" s="12">
        <f t="shared" si="4"/>
        <v>33</v>
      </c>
      <c r="X34" s="12"/>
      <c r="Y34" s="22">
        <v>796</v>
      </c>
      <c r="Z34" s="54">
        <v>71.32610096227512</v>
      </c>
      <c r="AA34" s="14">
        <f t="shared" si="5"/>
        <v>16</v>
      </c>
      <c r="AB34" s="12"/>
    </row>
    <row r="35" spans="1:28">
      <c r="A35" s="12"/>
      <c r="B35" s="12" t="s">
        <v>40</v>
      </c>
      <c r="C35" s="24">
        <v>1301500</v>
      </c>
      <c r="D35" s="12"/>
      <c r="E35" s="24">
        <v>1102</v>
      </c>
      <c r="F35" s="26">
        <v>84.673419538353144</v>
      </c>
      <c r="G35" s="12">
        <f t="shared" si="0"/>
        <v>6</v>
      </c>
      <c r="H35" s="12"/>
      <c r="I35" s="12">
        <v>66</v>
      </c>
      <c r="J35" s="26">
        <v>5.0711848362353065</v>
      </c>
      <c r="K35" s="12">
        <f t="shared" si="1"/>
        <v>10</v>
      </c>
      <c r="L35" s="12"/>
      <c r="M35" s="24">
        <v>240</v>
      </c>
      <c r="N35" s="26">
        <v>18.44067213176475</v>
      </c>
      <c r="O35" s="12">
        <f t="shared" si="2"/>
        <v>1</v>
      </c>
      <c r="P35" s="12"/>
      <c r="Q35" s="24">
        <v>137</v>
      </c>
      <c r="R35" s="26">
        <v>10.526550341882377</v>
      </c>
      <c r="S35" s="12">
        <f t="shared" si="3"/>
        <v>4</v>
      </c>
      <c r="T35" s="12"/>
      <c r="U35" s="24">
        <v>25</v>
      </c>
      <c r="V35" s="25">
        <v>1.9209033470588281</v>
      </c>
      <c r="W35" s="12">
        <f t="shared" si="4"/>
        <v>3</v>
      </c>
      <c r="X35" s="12"/>
      <c r="Y35" s="22">
        <v>1501</v>
      </c>
      <c r="Z35" s="54">
        <v>115.33103695741202</v>
      </c>
      <c r="AA35" s="14">
        <f t="shared" si="5"/>
        <v>5</v>
      </c>
      <c r="AB35" s="12"/>
    </row>
    <row r="36" spans="1:28">
      <c r="A36" s="12"/>
      <c r="B36" s="12" t="s">
        <v>41</v>
      </c>
      <c r="C36" s="24">
        <v>1366100</v>
      </c>
      <c r="D36" s="12"/>
      <c r="E36" s="24">
        <v>652</v>
      </c>
      <c r="F36" s="26">
        <v>47.727525605963891</v>
      </c>
      <c r="G36" s="12">
        <f t="shared" si="0"/>
        <v>21</v>
      </c>
      <c r="H36" s="12"/>
      <c r="I36" s="12">
        <v>22</v>
      </c>
      <c r="J36" s="26">
        <v>1.6104379805693338</v>
      </c>
      <c r="K36" s="12">
        <f t="shared" si="1"/>
        <v>34</v>
      </c>
      <c r="L36" s="12"/>
      <c r="M36" s="24">
        <v>73</v>
      </c>
      <c r="N36" s="26">
        <v>5.3437260264346076</v>
      </c>
      <c r="O36" s="12">
        <f t="shared" si="2"/>
        <v>28</v>
      </c>
      <c r="P36" s="12"/>
      <c r="Q36" s="24">
        <v>20</v>
      </c>
      <c r="R36" s="26">
        <v>1.4640345277903033</v>
      </c>
      <c r="S36" s="12">
        <f t="shared" si="3"/>
        <v>40</v>
      </c>
      <c r="T36" s="12"/>
      <c r="U36" s="24">
        <v>6</v>
      </c>
      <c r="V36" s="25">
        <v>0.43921035833709104</v>
      </c>
      <c r="W36" s="12">
        <f t="shared" si="4"/>
        <v>31</v>
      </c>
      <c r="X36" s="12"/>
      <c r="Y36" s="22">
        <v>757</v>
      </c>
      <c r="Z36" s="54">
        <v>55.413706876862982</v>
      </c>
      <c r="AA36" s="14">
        <f t="shared" si="5"/>
        <v>28</v>
      </c>
      <c r="AB36" s="12"/>
    </row>
    <row r="37" spans="1:28">
      <c r="A37" s="12"/>
      <c r="B37" s="12" t="s">
        <v>42</v>
      </c>
      <c r="C37" s="24">
        <v>1110800</v>
      </c>
      <c r="D37" s="12"/>
      <c r="E37" s="24">
        <v>703</v>
      </c>
      <c r="F37" s="26">
        <v>63.286239248991293</v>
      </c>
      <c r="G37" s="12">
        <f t="shared" si="0"/>
        <v>11</v>
      </c>
      <c r="H37" s="12"/>
      <c r="I37" s="12">
        <v>8</v>
      </c>
      <c r="J37" s="26">
        <v>0.72018479941953106</v>
      </c>
      <c r="K37" s="12">
        <f t="shared" si="1"/>
        <v>40</v>
      </c>
      <c r="L37" s="12"/>
      <c r="M37" s="24">
        <v>89</v>
      </c>
      <c r="N37" s="26">
        <v>8.0120558935422839</v>
      </c>
      <c r="O37" s="12">
        <f t="shared" si="2"/>
        <v>15</v>
      </c>
      <c r="P37" s="12"/>
      <c r="Q37" s="24">
        <v>45</v>
      </c>
      <c r="R37" s="26">
        <v>4.0510394967348615</v>
      </c>
      <c r="S37" s="12">
        <f t="shared" si="3"/>
        <v>18</v>
      </c>
      <c r="T37" s="12"/>
      <c r="U37" s="24">
        <v>13</v>
      </c>
      <c r="V37" s="25">
        <v>1.1703002990567379</v>
      </c>
      <c r="W37" s="12">
        <f t="shared" si="4"/>
        <v>14</v>
      </c>
      <c r="X37" s="12"/>
      <c r="Y37" s="22">
        <v>845</v>
      </c>
      <c r="Z37" s="54">
        <v>76.069519438687962</v>
      </c>
      <c r="AA37" s="14">
        <f t="shared" si="5"/>
        <v>13</v>
      </c>
      <c r="AB37" s="12"/>
    </row>
    <row r="38" spans="1:28">
      <c r="A38" s="12"/>
      <c r="B38" s="12" t="s">
        <v>43</v>
      </c>
      <c r="C38" s="24">
        <v>742500</v>
      </c>
      <c r="D38" s="12"/>
      <c r="E38" s="24">
        <v>291</v>
      </c>
      <c r="F38" s="26">
        <v>39.191971975719831</v>
      </c>
      <c r="G38" s="12">
        <f t="shared" si="0"/>
        <v>30</v>
      </c>
      <c r="H38" s="12"/>
      <c r="I38" s="12">
        <v>29</v>
      </c>
      <c r="J38" s="26">
        <v>3.9057291659652065</v>
      </c>
      <c r="K38" s="12">
        <f t="shared" si="1"/>
        <v>15</v>
      </c>
      <c r="L38" s="12"/>
      <c r="M38" s="24">
        <v>58</v>
      </c>
      <c r="N38" s="26">
        <v>7.8114583319304129</v>
      </c>
      <c r="O38" s="12">
        <f t="shared" si="2"/>
        <v>16</v>
      </c>
      <c r="P38" s="12"/>
      <c r="Q38" s="24">
        <v>83</v>
      </c>
      <c r="R38" s="26">
        <v>11.178466233624556</v>
      </c>
      <c r="S38" s="12">
        <f t="shared" si="3"/>
        <v>3</v>
      </c>
      <c r="T38" s="12"/>
      <c r="U38" s="24">
        <v>7</v>
      </c>
      <c r="V38" s="25">
        <v>0.94276221247436021</v>
      </c>
      <c r="W38" s="12">
        <f t="shared" si="4"/>
        <v>19</v>
      </c>
      <c r="X38" s="12"/>
      <c r="Y38" s="22">
        <v>440</v>
      </c>
      <c r="Z38" s="54">
        <v>59.259339069816932</v>
      </c>
      <c r="AA38" s="14">
        <f t="shared" si="5"/>
        <v>23</v>
      </c>
      <c r="AB38" s="12"/>
    </row>
    <row r="39" spans="1:28">
      <c r="A39" s="12"/>
      <c r="B39" s="12" t="s">
        <v>44</v>
      </c>
      <c r="C39" s="24">
        <v>1164100</v>
      </c>
      <c r="D39" s="12"/>
      <c r="E39" s="24">
        <v>536</v>
      </c>
      <c r="F39" s="26">
        <v>46.044352050305172</v>
      </c>
      <c r="G39" s="12">
        <f t="shared" si="0"/>
        <v>23</v>
      </c>
      <c r="H39" s="12"/>
      <c r="I39" s="12">
        <v>48</v>
      </c>
      <c r="J39" s="26">
        <v>4.1233748104750898</v>
      </c>
      <c r="K39" s="12">
        <f t="shared" si="1"/>
        <v>12</v>
      </c>
      <c r="L39" s="12"/>
      <c r="M39" s="24">
        <v>77</v>
      </c>
      <c r="N39" s="26">
        <v>6.6145804251371239</v>
      </c>
      <c r="O39" s="12">
        <f t="shared" si="2"/>
        <v>20</v>
      </c>
      <c r="P39" s="12"/>
      <c r="Q39" s="24">
        <v>47</v>
      </c>
      <c r="R39" s="26">
        <v>4.0374711685901925</v>
      </c>
      <c r="S39" s="12">
        <f t="shared" si="3"/>
        <v>20</v>
      </c>
      <c r="T39" s="12"/>
      <c r="U39" s="24">
        <v>1</v>
      </c>
      <c r="V39" s="25">
        <v>8.5903641884897713E-2</v>
      </c>
      <c r="W39" s="12">
        <f t="shared" si="4"/>
        <v>40</v>
      </c>
      <c r="X39" s="12"/>
      <c r="Y39" s="22">
        <v>684</v>
      </c>
      <c r="Z39" s="54">
        <v>58.758091049270028</v>
      </c>
      <c r="AA39" s="14">
        <f t="shared" si="5"/>
        <v>24</v>
      </c>
      <c r="AB39" s="12"/>
    </row>
    <row r="40" spans="1:28">
      <c r="A40" s="12"/>
      <c r="B40" s="12" t="s">
        <v>45</v>
      </c>
      <c r="C40" s="24">
        <v>1651700</v>
      </c>
      <c r="D40" s="12"/>
      <c r="E40" s="24">
        <v>973</v>
      </c>
      <c r="F40" s="26">
        <v>58.910251170788264</v>
      </c>
      <c r="G40" s="12">
        <f t="shared" si="0"/>
        <v>13</v>
      </c>
      <c r="H40" s="12"/>
      <c r="I40" s="12">
        <v>108</v>
      </c>
      <c r="J40" s="26">
        <v>6.5388562450618011</v>
      </c>
      <c r="K40" s="12">
        <f t="shared" si="1"/>
        <v>5</v>
      </c>
      <c r="L40" s="12"/>
      <c r="M40" s="24">
        <v>230</v>
      </c>
      <c r="N40" s="26">
        <v>13.925342003372355</v>
      </c>
      <c r="O40" s="12">
        <f t="shared" si="2"/>
        <v>6</v>
      </c>
      <c r="P40" s="12"/>
      <c r="Q40" s="24">
        <v>107</v>
      </c>
      <c r="R40" s="26">
        <v>6.4783112798297466</v>
      </c>
      <c r="S40" s="12">
        <f t="shared" si="3"/>
        <v>8</v>
      </c>
      <c r="T40" s="12"/>
      <c r="U40" s="24">
        <v>29</v>
      </c>
      <c r="V40" s="25">
        <v>1.7558039917295578</v>
      </c>
      <c r="W40" s="12">
        <f t="shared" si="4"/>
        <v>4</v>
      </c>
      <c r="X40" s="12"/>
      <c r="Y40" s="22">
        <v>1365</v>
      </c>
      <c r="Z40" s="54">
        <v>82.643877541753326</v>
      </c>
      <c r="AA40" s="14">
        <f t="shared" si="5"/>
        <v>10</v>
      </c>
      <c r="AB40" s="12"/>
    </row>
    <row r="41" spans="1:28">
      <c r="A41" s="12"/>
      <c r="B41" s="12" t="s">
        <v>46</v>
      </c>
      <c r="C41" s="24">
        <v>2336600</v>
      </c>
      <c r="D41" s="12"/>
      <c r="E41" s="24">
        <v>1074</v>
      </c>
      <c r="F41" s="26">
        <v>45.963631383659376</v>
      </c>
      <c r="G41" s="12">
        <f t="shared" si="0"/>
        <v>24</v>
      </c>
      <c r="H41" s="12"/>
      <c r="I41" s="12">
        <v>26</v>
      </c>
      <c r="J41" s="26">
        <v>1.1127136089154039</v>
      </c>
      <c r="K41" s="12">
        <f t="shared" si="1"/>
        <v>36</v>
      </c>
      <c r="L41" s="12"/>
      <c r="M41" s="24">
        <v>99</v>
      </c>
      <c r="N41" s="26">
        <v>4.2368710493317305</v>
      </c>
      <c r="O41" s="12">
        <f t="shared" si="2"/>
        <v>33</v>
      </c>
      <c r="P41" s="12"/>
      <c r="Q41" s="24">
        <v>45</v>
      </c>
      <c r="R41" s="26">
        <v>1.9258504769689682</v>
      </c>
      <c r="S41" s="12">
        <f t="shared" si="3"/>
        <v>37</v>
      </c>
      <c r="T41" s="12"/>
      <c r="U41" s="24">
        <v>17</v>
      </c>
      <c r="V41" s="25">
        <v>0.72754351352161017</v>
      </c>
      <c r="W41" s="12">
        <f t="shared" si="4"/>
        <v>27</v>
      </c>
      <c r="X41" s="12"/>
      <c r="Y41" s="22">
        <v>1236</v>
      </c>
      <c r="Z41" s="54">
        <v>52.896693100747662</v>
      </c>
      <c r="AA41" s="14">
        <f t="shared" si="5"/>
        <v>30</v>
      </c>
      <c r="AB41" s="12"/>
    </row>
    <row r="42" spans="1:28">
      <c r="A42" s="12"/>
      <c r="B42" s="12" t="s">
        <v>47</v>
      </c>
      <c r="C42" s="24">
        <v>552500</v>
      </c>
      <c r="D42" s="12"/>
      <c r="E42" s="24">
        <v>171</v>
      </c>
      <c r="F42" s="26">
        <v>30.953027423296227</v>
      </c>
      <c r="G42" s="12">
        <f t="shared" si="0"/>
        <v>36</v>
      </c>
      <c r="H42" s="12"/>
      <c r="I42" s="12">
        <v>10</v>
      </c>
      <c r="J42" s="26">
        <v>1.8101185627658611</v>
      </c>
      <c r="K42" s="12">
        <f t="shared" si="1"/>
        <v>30</v>
      </c>
      <c r="L42" s="12"/>
      <c r="M42" s="24">
        <v>22</v>
      </c>
      <c r="N42" s="26">
        <v>3.9822608380848945</v>
      </c>
      <c r="O42" s="12">
        <f t="shared" si="2"/>
        <v>34</v>
      </c>
      <c r="P42" s="12"/>
      <c r="Q42" s="24">
        <v>11</v>
      </c>
      <c r="R42" s="26">
        <v>1.9911304190424473</v>
      </c>
      <c r="S42" s="12">
        <f t="shared" si="3"/>
        <v>34</v>
      </c>
      <c r="T42" s="12"/>
      <c r="U42" s="24">
        <v>1</v>
      </c>
      <c r="V42" s="25">
        <v>0.18101185627658611</v>
      </c>
      <c r="W42" s="12">
        <f t="shared" si="4"/>
        <v>37</v>
      </c>
      <c r="X42" s="12"/>
      <c r="Y42" s="22">
        <v>173</v>
      </c>
      <c r="Z42" s="54">
        <v>31.315051135849394</v>
      </c>
      <c r="AA42" s="14">
        <f t="shared" si="5"/>
        <v>39</v>
      </c>
      <c r="AB42" s="12"/>
    </row>
    <row r="43" spans="1:28">
      <c r="A43" s="12"/>
      <c r="B43" s="12" t="s">
        <v>48</v>
      </c>
      <c r="C43" s="24">
        <v>1244300</v>
      </c>
      <c r="D43" s="12"/>
      <c r="E43" s="24">
        <v>460</v>
      </c>
      <c r="F43" s="26">
        <v>36.969408618051361</v>
      </c>
      <c r="G43" s="12">
        <f t="shared" si="0"/>
        <v>32</v>
      </c>
      <c r="H43" s="12"/>
      <c r="I43" s="12">
        <v>30</v>
      </c>
      <c r="J43" s="26">
        <v>2.4110483881337843</v>
      </c>
      <c r="K43" s="12">
        <f t="shared" si="1"/>
        <v>22</v>
      </c>
      <c r="L43" s="12"/>
      <c r="M43" s="24">
        <v>68</v>
      </c>
      <c r="N43" s="26">
        <v>5.4650430131032444</v>
      </c>
      <c r="O43" s="12">
        <f t="shared" si="2"/>
        <v>25</v>
      </c>
      <c r="P43" s="12"/>
      <c r="Q43" s="24">
        <v>34</v>
      </c>
      <c r="R43" s="26">
        <v>2.7325215065516222</v>
      </c>
      <c r="S43" s="12">
        <f t="shared" si="3"/>
        <v>27</v>
      </c>
      <c r="T43" s="12"/>
      <c r="U43" s="24">
        <v>18</v>
      </c>
      <c r="V43" s="25">
        <v>1.4466290328802704</v>
      </c>
      <c r="W43" s="12">
        <f t="shared" si="4"/>
        <v>8</v>
      </c>
      <c r="X43" s="12"/>
      <c r="Y43" s="22">
        <v>588</v>
      </c>
      <c r="Z43" s="54">
        <v>47.256548407422173</v>
      </c>
      <c r="AA43" s="14">
        <f t="shared" si="5"/>
        <v>32</v>
      </c>
      <c r="AB43" s="12"/>
    </row>
    <row r="44" spans="1:28">
      <c r="A44" s="12"/>
      <c r="B44" s="12" t="s">
        <v>7</v>
      </c>
      <c r="C44" s="24">
        <v>2805900</v>
      </c>
      <c r="D44" s="12"/>
      <c r="E44" s="24">
        <v>3023</v>
      </c>
      <c r="F44" s="26">
        <v>107.73761347108636</v>
      </c>
      <c r="G44" s="12">
        <f t="shared" si="0"/>
        <v>4</v>
      </c>
      <c r="H44" s="12"/>
      <c r="I44" s="12">
        <v>163</v>
      </c>
      <c r="J44" s="26">
        <v>5.8092064160724703</v>
      </c>
      <c r="K44" s="12">
        <f t="shared" si="1"/>
        <v>8</v>
      </c>
      <c r="L44" s="12"/>
      <c r="M44" s="24">
        <v>312</v>
      </c>
      <c r="N44" s="26">
        <v>11.119462587819697</v>
      </c>
      <c r="O44" s="12">
        <f t="shared" si="2"/>
        <v>9</v>
      </c>
      <c r="P44" s="12"/>
      <c r="Q44" s="24">
        <v>40</v>
      </c>
      <c r="R44" s="26">
        <v>1.425572126643551</v>
      </c>
      <c r="S44" s="12">
        <f t="shared" si="3"/>
        <v>42</v>
      </c>
      <c r="T44" s="12"/>
      <c r="U44" s="24">
        <v>24</v>
      </c>
      <c r="V44" s="25">
        <v>0.85534327598613069</v>
      </c>
      <c r="W44" s="12">
        <f t="shared" si="4"/>
        <v>23</v>
      </c>
      <c r="X44" s="12"/>
      <c r="Y44" s="22">
        <v>3414</v>
      </c>
      <c r="Z44" s="54">
        <v>121.67258100902708</v>
      </c>
      <c r="AA44" s="14">
        <f t="shared" si="5"/>
        <v>4</v>
      </c>
      <c r="AB44" s="12"/>
    </row>
    <row r="45" spans="1:28">
      <c r="A45" s="12"/>
      <c r="B45" s="12" t="s">
        <v>49</v>
      </c>
      <c r="C45" s="24">
        <v>2261800</v>
      </c>
      <c r="D45" s="12"/>
      <c r="E45" s="24">
        <v>1882</v>
      </c>
      <c r="F45" s="26">
        <v>83.209646305947103</v>
      </c>
      <c r="G45" s="12">
        <f t="shared" si="0"/>
        <v>7</v>
      </c>
      <c r="H45" s="12"/>
      <c r="I45" s="12">
        <v>58</v>
      </c>
      <c r="J45" s="26">
        <v>2.5643780476859361</v>
      </c>
      <c r="K45" s="12">
        <f t="shared" si="1"/>
        <v>19</v>
      </c>
      <c r="L45" s="12"/>
      <c r="M45" s="24">
        <v>161</v>
      </c>
      <c r="N45" s="26">
        <v>7.1183597530592362</v>
      </c>
      <c r="O45" s="12">
        <f t="shared" si="2"/>
        <v>19</v>
      </c>
      <c r="P45" s="12"/>
      <c r="Q45" s="24">
        <v>91</v>
      </c>
      <c r="R45" s="26">
        <v>4.0234207299900033</v>
      </c>
      <c r="S45" s="12">
        <f t="shared" si="3"/>
        <v>21</v>
      </c>
      <c r="T45" s="12"/>
      <c r="U45" s="24">
        <v>18</v>
      </c>
      <c r="V45" s="25">
        <v>0.79584146307494574</v>
      </c>
      <c r="W45" s="12">
        <f t="shared" si="4"/>
        <v>26</v>
      </c>
      <c r="X45" s="12"/>
      <c r="Y45" s="22">
        <v>2160</v>
      </c>
      <c r="Z45" s="54">
        <v>95.500975568993482</v>
      </c>
      <c r="AA45" s="14">
        <f t="shared" si="5"/>
        <v>7</v>
      </c>
      <c r="AB45" s="12"/>
    </row>
    <row r="46" spans="1:28">
      <c r="A46" s="12"/>
      <c r="B46" s="12" t="s">
        <v>50</v>
      </c>
      <c r="C46" s="24">
        <v>700600</v>
      </c>
      <c r="D46" s="12"/>
      <c r="E46" s="24">
        <v>258</v>
      </c>
      <c r="F46" s="26">
        <v>36.8281538389068</v>
      </c>
      <c r="G46" s="12">
        <f t="shared" si="0"/>
        <v>33</v>
      </c>
      <c r="H46" s="12"/>
      <c r="I46" s="12">
        <v>6</v>
      </c>
      <c r="J46" s="26">
        <v>0.85646869392806524</v>
      </c>
      <c r="K46" s="12">
        <f t="shared" si="1"/>
        <v>39</v>
      </c>
      <c r="L46" s="12"/>
      <c r="M46" s="24">
        <v>23</v>
      </c>
      <c r="N46" s="26">
        <v>3.2831299933909168</v>
      </c>
      <c r="O46" s="12">
        <f t="shared" si="2"/>
        <v>40</v>
      </c>
      <c r="P46" s="12"/>
      <c r="Q46" s="24">
        <v>10</v>
      </c>
      <c r="R46" s="26">
        <v>1.427447823213442</v>
      </c>
      <c r="S46" s="12">
        <f t="shared" si="3"/>
        <v>41</v>
      </c>
      <c r="T46" s="12"/>
      <c r="U46" s="24">
        <v>3</v>
      </c>
      <c r="V46" s="25">
        <v>0.42823434696403262</v>
      </c>
      <c r="W46" s="12">
        <f t="shared" si="4"/>
        <v>32</v>
      </c>
      <c r="X46" s="12"/>
      <c r="Y46" s="22">
        <v>295</v>
      </c>
      <c r="Z46" s="54">
        <v>42.109710784796533</v>
      </c>
      <c r="AA46" s="14">
        <f t="shared" si="5"/>
        <v>36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4" t="s">
        <v>75</v>
      </c>
    </row>
    <row r="55" spans="2:15">
      <c r="B55" s="33" t="s">
        <v>79</v>
      </c>
    </row>
    <row r="56" spans="2:15">
      <c r="B56" s="32" t="s">
        <v>83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500-000000000000}"/>
    <hyperlink ref="B57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B57"/>
  <sheetViews>
    <sheetView showGridLines="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4.42578125" customWidth="1"/>
    <col min="3" max="3" width="13.5703125" customWidth="1"/>
    <col min="4" max="4" width="1.140625" customWidth="1"/>
    <col min="6" max="6" width="11.85546875" customWidth="1"/>
    <col min="8" max="8" width="1.140625" customWidth="1"/>
    <col min="10" max="10" width="10.42578125" customWidth="1"/>
    <col min="11" max="11" width="9.140625" customWidth="1"/>
    <col min="12" max="12" width="1.140625" customWidth="1"/>
    <col min="14" max="14" width="10.140625" customWidth="1"/>
    <col min="16" max="16" width="1.140625" customWidth="1"/>
    <col min="18" max="18" width="10.42578125" customWidth="1"/>
    <col min="20" max="20" width="1.140625" customWidth="1"/>
    <col min="22" max="22" width="10.42578125" customWidth="1"/>
    <col min="24" max="24" width="1.140625" customWidth="1"/>
    <col min="26" max="26" width="11" customWidth="1"/>
    <col min="28" max="28" width="1.42578125" customWidth="1"/>
  </cols>
  <sheetData>
    <row r="1" spans="1:28" ht="21">
      <c r="A1" s="19"/>
      <c r="B1" s="51" t="s">
        <v>172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173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2"/>
      <c r="B4" s="14" t="s">
        <v>161</v>
      </c>
      <c r="C4" s="22">
        <v>57885400</v>
      </c>
      <c r="D4" s="14"/>
      <c r="E4" s="22">
        <v>49419</v>
      </c>
      <c r="F4" s="54">
        <v>85.373840210831702</v>
      </c>
      <c r="G4" s="14"/>
      <c r="H4" s="14"/>
      <c r="I4" s="22">
        <v>4400</v>
      </c>
      <c r="J4" s="54">
        <v>7.6012241633310964</v>
      </c>
      <c r="K4" s="14"/>
      <c r="L4" s="14"/>
      <c r="M4" s="22">
        <v>7194</v>
      </c>
      <c r="N4" s="54">
        <v>12.428001507046343</v>
      </c>
      <c r="O4" s="14"/>
      <c r="P4" s="14"/>
      <c r="Q4" s="22">
        <v>3629</v>
      </c>
      <c r="R4" s="54">
        <v>6.2692823838019436</v>
      </c>
      <c r="S4" s="14"/>
      <c r="T4" s="14"/>
      <c r="U4" s="22">
        <v>858</v>
      </c>
      <c r="V4" s="22">
        <v>1.4822387118495639</v>
      </c>
      <c r="W4" s="14"/>
      <c r="X4" s="12"/>
      <c r="Y4" s="22">
        <v>62518</v>
      </c>
      <c r="Z4" s="54">
        <f>Y4/C4*100000</f>
        <v>108.00305431075884</v>
      </c>
      <c r="AA4" s="14"/>
      <c r="AB4" s="12"/>
    </row>
    <row r="5" spans="1:28">
      <c r="A5" s="12"/>
      <c r="B5" s="12" t="s">
        <v>8</v>
      </c>
      <c r="C5" s="24">
        <v>1665300</v>
      </c>
      <c r="D5" s="12"/>
      <c r="E5" s="24">
        <v>1428</v>
      </c>
      <c r="F5" s="26">
        <v>85.751036158353585</v>
      </c>
      <c r="G5" s="12">
        <f>RANK(F5,$F$5:$F$46,0)</f>
        <v>7</v>
      </c>
      <c r="H5" s="12"/>
      <c r="I5" s="24">
        <v>140</v>
      </c>
      <c r="J5" s="26">
        <v>8.40696432925035</v>
      </c>
      <c r="K5" s="12">
        <f>RANK(J5,$J$5:$J$46,0)</f>
        <v>3</v>
      </c>
      <c r="L5" s="12"/>
      <c r="M5" s="24">
        <v>273</v>
      </c>
      <c r="N5" s="26">
        <v>16.393580442038186</v>
      </c>
      <c r="O5" s="12">
        <f>RANK(N5,$N$5:$N$46,0)</f>
        <v>6</v>
      </c>
      <c r="P5" s="12"/>
      <c r="Q5" s="24">
        <v>201</v>
      </c>
      <c r="R5" s="26">
        <v>12.069998786995146</v>
      </c>
      <c r="S5" s="12">
        <f>RANK(R5,$R$5:$R$46,0)</f>
        <v>3</v>
      </c>
      <c r="T5" s="12"/>
      <c r="U5" s="12">
        <v>44</v>
      </c>
      <c r="V5" s="24">
        <v>2.6421887891929674</v>
      </c>
      <c r="W5" s="12">
        <f>RANK(V5,$V$5:$V$46,0)</f>
        <v>5</v>
      </c>
      <c r="X5" s="12"/>
      <c r="Y5" s="22">
        <v>1966</v>
      </c>
      <c r="Z5" s="54">
        <v>118.0577990807585</v>
      </c>
      <c r="AA5" s="14">
        <f>RANK(Z5,$Z$5:$Z$46,0)</f>
        <v>7</v>
      </c>
      <c r="AB5" s="12"/>
    </row>
    <row r="6" spans="1:28">
      <c r="A6" s="12"/>
      <c r="B6" s="12" t="s">
        <v>9</v>
      </c>
      <c r="C6" s="24">
        <v>652400</v>
      </c>
      <c r="D6" s="12"/>
      <c r="E6" s="24">
        <v>513</v>
      </c>
      <c r="F6" s="26">
        <v>78.635392364549389</v>
      </c>
      <c r="G6" s="12">
        <f t="shared" ref="G6:G46" si="0">RANK(F6,$F$5:$F$46,0)</f>
        <v>9</v>
      </c>
      <c r="H6" s="12"/>
      <c r="I6" s="24">
        <v>27</v>
      </c>
      <c r="J6" s="26">
        <v>4.1387048612920729</v>
      </c>
      <c r="K6" s="12">
        <f t="shared" ref="K6:K46" si="1">RANK(J6,$J$5:$J$46,0)</f>
        <v>17</v>
      </c>
      <c r="L6" s="12"/>
      <c r="M6" s="24">
        <v>36</v>
      </c>
      <c r="N6" s="26">
        <v>5.5182731483894303</v>
      </c>
      <c r="O6" s="12">
        <f t="shared" ref="O6:O46" si="2">RANK(N6,$N$5:$N$46,0)</f>
        <v>34</v>
      </c>
      <c r="P6" s="12"/>
      <c r="Q6" s="24">
        <v>24</v>
      </c>
      <c r="R6" s="26">
        <v>3.6788487655929543</v>
      </c>
      <c r="S6" s="12">
        <f t="shared" ref="S6:S46" si="3">RANK(R6,$R$5:$R$46,0)</f>
        <v>31</v>
      </c>
      <c r="T6" s="12"/>
      <c r="U6" s="12">
        <v>9</v>
      </c>
      <c r="V6" s="24">
        <v>1.3795682870973576</v>
      </c>
      <c r="W6" s="12">
        <f t="shared" ref="W6:W46" si="4">RANK(V6,$V$5:$V$46,0)</f>
        <v>18</v>
      </c>
      <c r="X6" s="12"/>
      <c r="Y6" s="22">
        <v>580</v>
      </c>
      <c r="Z6" s="54">
        <v>88.905511835163054</v>
      </c>
      <c r="AA6" s="14">
        <f t="shared" ref="AA6:AA46" si="5">RANK(Z6,$Z$5:$Z$46,0)</f>
        <v>13</v>
      </c>
      <c r="AB6" s="12"/>
    </row>
    <row r="7" spans="1:28">
      <c r="A7" s="12"/>
      <c r="B7" s="12" t="s">
        <v>11</v>
      </c>
      <c r="C7" s="24">
        <v>835200</v>
      </c>
      <c r="D7" s="12"/>
      <c r="E7" s="24">
        <v>459</v>
      </c>
      <c r="F7" s="26">
        <v>54.958146796921866</v>
      </c>
      <c r="G7" s="12">
        <f t="shared" si="0"/>
        <v>21</v>
      </c>
      <c r="H7" s="12"/>
      <c r="I7" s="24">
        <v>34</v>
      </c>
      <c r="J7" s="26">
        <v>4.0709738368090269</v>
      </c>
      <c r="K7" s="12">
        <f t="shared" si="1"/>
        <v>18</v>
      </c>
      <c r="L7" s="12"/>
      <c r="M7" s="24">
        <v>43</v>
      </c>
      <c r="N7" s="26">
        <v>5.1485845583172987</v>
      </c>
      <c r="O7" s="12">
        <f t="shared" si="2"/>
        <v>36</v>
      </c>
      <c r="P7" s="12"/>
      <c r="Q7" s="24">
        <v>20</v>
      </c>
      <c r="R7" s="26">
        <v>2.394690492240604</v>
      </c>
      <c r="S7" s="12">
        <f t="shared" si="3"/>
        <v>38</v>
      </c>
      <c r="T7" s="12"/>
      <c r="U7" s="12">
        <v>8</v>
      </c>
      <c r="V7" s="24">
        <v>0.95787619689624171</v>
      </c>
      <c r="W7" s="12">
        <f t="shared" si="4"/>
        <v>28</v>
      </c>
      <c r="X7" s="12"/>
      <c r="Y7" s="22">
        <v>546</v>
      </c>
      <c r="Z7" s="54">
        <v>65.375050438168486</v>
      </c>
      <c r="AA7" s="14">
        <f t="shared" si="5"/>
        <v>26</v>
      </c>
      <c r="AB7" s="12"/>
    </row>
    <row r="8" spans="1:28">
      <c r="A8" s="12"/>
      <c r="B8" s="12" t="s">
        <v>12</v>
      </c>
      <c r="C8" s="24">
        <v>1044200</v>
      </c>
      <c r="D8" s="12"/>
      <c r="E8" s="24">
        <v>564</v>
      </c>
      <c r="F8" s="26">
        <v>54.014141361903363</v>
      </c>
      <c r="G8" s="12">
        <f t="shared" si="0"/>
        <v>23</v>
      </c>
      <c r="H8" s="12"/>
      <c r="I8" s="24">
        <v>26</v>
      </c>
      <c r="J8" s="26">
        <v>2.4900136088820704</v>
      </c>
      <c r="K8" s="12">
        <f t="shared" si="1"/>
        <v>32</v>
      </c>
      <c r="L8" s="12"/>
      <c r="M8" s="24">
        <v>116</v>
      </c>
      <c r="N8" s="26">
        <v>11.109291485781544</v>
      </c>
      <c r="O8" s="12">
        <f t="shared" si="2"/>
        <v>14</v>
      </c>
      <c r="P8" s="12"/>
      <c r="Q8" s="24">
        <v>78</v>
      </c>
      <c r="R8" s="26">
        <v>7.4700408266462102</v>
      </c>
      <c r="S8" s="12">
        <f t="shared" si="3"/>
        <v>13</v>
      </c>
      <c r="T8" s="12"/>
      <c r="U8" s="12">
        <v>13</v>
      </c>
      <c r="V8" s="24">
        <v>1.2450068044410352</v>
      </c>
      <c r="W8" s="12">
        <f t="shared" si="4"/>
        <v>22</v>
      </c>
      <c r="X8" s="12"/>
      <c r="Y8" s="22">
        <v>784</v>
      </c>
      <c r="Z8" s="54">
        <v>75.083487283213188</v>
      </c>
      <c r="AA8" s="14">
        <f t="shared" si="5"/>
        <v>18</v>
      </c>
      <c r="AB8" s="12"/>
    </row>
    <row r="9" spans="1:28">
      <c r="A9" s="12"/>
      <c r="B9" s="12" t="s">
        <v>13</v>
      </c>
      <c r="C9" s="24">
        <v>562300</v>
      </c>
      <c r="D9" s="12"/>
      <c r="E9" s="24">
        <v>471</v>
      </c>
      <c r="F9" s="26">
        <v>83.769074805250241</v>
      </c>
      <c r="G9" s="12">
        <f t="shared" si="0"/>
        <v>8</v>
      </c>
      <c r="H9" s="12"/>
      <c r="I9" s="24">
        <v>14</v>
      </c>
      <c r="J9" s="26">
        <v>2.4899512680966103</v>
      </c>
      <c r="K9" s="12">
        <f t="shared" si="1"/>
        <v>33</v>
      </c>
      <c r="L9" s="12"/>
      <c r="M9" s="24">
        <v>51</v>
      </c>
      <c r="N9" s="26">
        <v>9.0705367623519368</v>
      </c>
      <c r="O9" s="12">
        <f t="shared" si="2"/>
        <v>16</v>
      </c>
      <c r="P9" s="12"/>
      <c r="Q9" s="24">
        <v>37</v>
      </c>
      <c r="R9" s="26">
        <v>6.5805854942553275</v>
      </c>
      <c r="S9" s="12">
        <f t="shared" si="3"/>
        <v>16</v>
      </c>
      <c r="T9" s="12"/>
      <c r="U9" s="12">
        <v>3</v>
      </c>
      <c r="V9" s="24">
        <v>0.53356098602070212</v>
      </c>
      <c r="W9" s="12">
        <f t="shared" si="4"/>
        <v>36</v>
      </c>
      <c r="X9" s="12"/>
      <c r="Y9" s="22">
        <v>566</v>
      </c>
      <c r="Z9" s="54">
        <v>100.66517269590582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498600</v>
      </c>
      <c r="D10" s="12"/>
      <c r="E10" s="24">
        <v>216</v>
      </c>
      <c r="F10" s="26">
        <v>43.322950533614396</v>
      </c>
      <c r="G10" s="12">
        <f t="shared" si="0"/>
        <v>32</v>
      </c>
      <c r="H10" s="12"/>
      <c r="I10" s="24">
        <v>19</v>
      </c>
      <c r="J10" s="26">
        <v>3.8108150932345994</v>
      </c>
      <c r="K10" s="12">
        <f t="shared" si="1"/>
        <v>19</v>
      </c>
      <c r="L10" s="12"/>
      <c r="M10" s="24">
        <v>72</v>
      </c>
      <c r="N10" s="26">
        <v>14.4409835112048</v>
      </c>
      <c r="O10" s="12">
        <f t="shared" si="2"/>
        <v>8</v>
      </c>
      <c r="P10" s="12"/>
      <c r="Q10" s="24">
        <v>56</v>
      </c>
      <c r="R10" s="26">
        <v>11.231876064270399</v>
      </c>
      <c r="S10" s="12">
        <f t="shared" si="3"/>
        <v>4</v>
      </c>
      <c r="T10" s="12"/>
      <c r="U10" s="12">
        <v>24</v>
      </c>
      <c r="V10" s="24">
        <v>4.8136611704016001</v>
      </c>
      <c r="W10" s="12">
        <f t="shared" si="4"/>
        <v>1</v>
      </c>
      <c r="X10" s="12"/>
      <c r="Y10" s="22">
        <v>363</v>
      </c>
      <c r="Z10" s="54">
        <v>72.806625202324199</v>
      </c>
      <c r="AA10" s="14">
        <f t="shared" si="5"/>
        <v>20</v>
      </c>
      <c r="AB10" s="12"/>
    </row>
    <row r="11" spans="1:28">
      <c r="A11" s="12"/>
      <c r="B11" s="12" t="s">
        <v>15</v>
      </c>
      <c r="C11" s="24">
        <v>1037000</v>
      </c>
      <c r="D11" s="12"/>
      <c r="E11" s="24">
        <v>461</v>
      </c>
      <c r="F11" s="26">
        <v>44.457002556518738</v>
      </c>
      <c r="G11" s="12">
        <f t="shared" si="0"/>
        <v>30</v>
      </c>
      <c r="H11" s="12"/>
      <c r="I11" s="24">
        <v>13</v>
      </c>
      <c r="J11" s="26">
        <v>1.2536681848909839</v>
      </c>
      <c r="K11" s="12">
        <f t="shared" si="1"/>
        <v>41</v>
      </c>
      <c r="L11" s="12"/>
      <c r="M11" s="24">
        <v>47</v>
      </c>
      <c r="N11" s="26">
        <v>4.5324926684520186</v>
      </c>
      <c r="O11" s="12">
        <f t="shared" si="2"/>
        <v>39</v>
      </c>
      <c r="P11" s="12"/>
      <c r="Q11" s="24">
        <v>21</v>
      </c>
      <c r="R11" s="26">
        <v>2.0251562986700509</v>
      </c>
      <c r="S11" s="12">
        <f t="shared" si="3"/>
        <v>41</v>
      </c>
      <c r="T11" s="12"/>
      <c r="U11" s="12">
        <v>5</v>
      </c>
      <c r="V11" s="24">
        <v>0.48218007111191691</v>
      </c>
      <c r="W11" s="12">
        <f t="shared" si="4"/>
        <v>37</v>
      </c>
      <c r="X11" s="12"/>
      <c r="Y11" s="22">
        <v>537</v>
      </c>
      <c r="Z11" s="54">
        <v>51.786139637419879</v>
      </c>
      <c r="AA11" s="14">
        <f t="shared" si="5"/>
        <v>36</v>
      </c>
      <c r="AB11" s="12"/>
    </row>
    <row r="12" spans="1:28">
      <c r="A12" s="12"/>
      <c r="B12" s="12" t="s">
        <v>56</v>
      </c>
      <c r="C12" s="24">
        <v>1720200</v>
      </c>
      <c r="D12" s="12"/>
      <c r="E12" s="24">
        <v>561</v>
      </c>
      <c r="F12" s="26">
        <v>32.612467961592863</v>
      </c>
      <c r="G12" s="12">
        <f t="shared" si="0"/>
        <v>38</v>
      </c>
      <c r="H12" s="12"/>
      <c r="I12" s="24">
        <v>30</v>
      </c>
      <c r="J12" s="26">
        <v>1.7439822439354471</v>
      </c>
      <c r="K12" s="12">
        <f t="shared" si="1"/>
        <v>39</v>
      </c>
      <c r="L12" s="12"/>
      <c r="M12" s="24">
        <v>133</v>
      </c>
      <c r="N12" s="26">
        <v>7.7316546147804823</v>
      </c>
      <c r="O12" s="12">
        <f t="shared" si="2"/>
        <v>26</v>
      </c>
      <c r="P12" s="12"/>
      <c r="Q12" s="24">
        <v>79</v>
      </c>
      <c r="R12" s="26">
        <v>4.5924865756966771</v>
      </c>
      <c r="S12" s="12">
        <f t="shared" si="3"/>
        <v>27</v>
      </c>
      <c r="T12" s="12"/>
      <c r="U12" s="12">
        <v>20</v>
      </c>
      <c r="V12" s="24">
        <v>1.1626548292902981</v>
      </c>
      <c r="W12" s="12">
        <f t="shared" si="4"/>
        <v>24</v>
      </c>
      <c r="X12" s="12"/>
      <c r="Y12" s="22">
        <v>808</v>
      </c>
      <c r="Z12" s="54">
        <v>46.971255103328041</v>
      </c>
      <c r="AA12" s="14">
        <f t="shared" si="5"/>
        <v>37</v>
      </c>
      <c r="AB12" s="12"/>
    </row>
    <row r="13" spans="1:28">
      <c r="A13" s="12"/>
      <c r="B13" s="12" t="s">
        <v>17</v>
      </c>
      <c r="C13" s="24">
        <v>762500</v>
      </c>
      <c r="D13" s="12"/>
      <c r="E13" s="24">
        <v>308</v>
      </c>
      <c r="F13" s="26">
        <v>40.392118291203566</v>
      </c>
      <c r="G13" s="12">
        <f t="shared" si="0"/>
        <v>35</v>
      </c>
      <c r="H13" s="12"/>
      <c r="I13" s="24">
        <v>37</v>
      </c>
      <c r="J13" s="26">
        <v>4.8522999245926357</v>
      </c>
      <c r="K13" s="12">
        <f t="shared" si="1"/>
        <v>15</v>
      </c>
      <c r="L13" s="12"/>
      <c r="M13" s="24">
        <v>56</v>
      </c>
      <c r="N13" s="26">
        <v>7.3440215074915578</v>
      </c>
      <c r="O13" s="12">
        <f t="shared" si="2"/>
        <v>29</v>
      </c>
      <c r="P13" s="12"/>
      <c r="Q13" s="24">
        <v>40</v>
      </c>
      <c r="R13" s="26">
        <v>5.2457296482082549</v>
      </c>
      <c r="S13" s="12">
        <f t="shared" si="3"/>
        <v>23</v>
      </c>
      <c r="T13" s="12"/>
      <c r="U13" s="12">
        <v>7</v>
      </c>
      <c r="V13" s="24">
        <v>0.91800268843644472</v>
      </c>
      <c r="W13" s="12">
        <f t="shared" si="4"/>
        <v>29</v>
      </c>
      <c r="X13" s="12"/>
      <c r="Y13" s="22">
        <v>434</v>
      </c>
      <c r="Z13" s="54">
        <v>56.916166683059572</v>
      </c>
      <c r="AA13" s="14">
        <f t="shared" si="5"/>
        <v>32</v>
      </c>
      <c r="AB13" s="12"/>
    </row>
    <row r="14" spans="1:28">
      <c r="A14" s="12"/>
      <c r="B14" s="12" t="s">
        <v>18</v>
      </c>
      <c r="C14" s="24">
        <v>625300</v>
      </c>
      <c r="D14" s="12"/>
      <c r="E14" s="24">
        <v>262</v>
      </c>
      <c r="F14" s="26">
        <v>41.896872926144773</v>
      </c>
      <c r="G14" s="12">
        <f t="shared" si="0"/>
        <v>33</v>
      </c>
      <c r="H14" s="12"/>
      <c r="I14" s="24">
        <v>49</v>
      </c>
      <c r="J14" s="26">
        <v>7.8356747075614255</v>
      </c>
      <c r="K14" s="12">
        <f t="shared" si="1"/>
        <v>6</v>
      </c>
      <c r="L14" s="12"/>
      <c r="M14" s="24">
        <v>92</v>
      </c>
      <c r="N14" s="26">
        <v>14.7118790427684</v>
      </c>
      <c r="O14" s="12">
        <f t="shared" si="2"/>
        <v>7</v>
      </c>
      <c r="P14" s="12"/>
      <c r="Q14" s="24">
        <v>55</v>
      </c>
      <c r="R14" s="26">
        <v>8.795145079915887</v>
      </c>
      <c r="S14" s="12">
        <f t="shared" si="3"/>
        <v>9</v>
      </c>
      <c r="T14" s="12"/>
      <c r="U14" s="12">
        <v>26</v>
      </c>
      <c r="V14" s="24">
        <v>4.1577049468693277</v>
      </c>
      <c r="W14" s="12">
        <f t="shared" si="4"/>
        <v>2</v>
      </c>
      <c r="X14" s="12"/>
      <c r="Y14" s="22">
        <v>330</v>
      </c>
      <c r="Z14" s="54">
        <v>52.770870479495322</v>
      </c>
      <c r="AA14" s="14">
        <f t="shared" si="5"/>
        <v>35</v>
      </c>
      <c r="AB14" s="12"/>
    </row>
    <row r="15" spans="1:28">
      <c r="A15" s="12"/>
      <c r="B15" s="12" t="s">
        <v>19</v>
      </c>
      <c r="C15" s="24">
        <v>515900</v>
      </c>
      <c r="D15" s="12"/>
      <c r="E15" s="24">
        <v>88</v>
      </c>
      <c r="F15" s="26">
        <v>17.058925016331983</v>
      </c>
      <c r="G15" s="12">
        <f t="shared" si="0"/>
        <v>42</v>
      </c>
      <c r="H15" s="12"/>
      <c r="I15" s="24">
        <v>6</v>
      </c>
      <c r="J15" s="26">
        <v>1.163108523840817</v>
      </c>
      <c r="K15" s="12">
        <f t="shared" si="1"/>
        <v>42</v>
      </c>
      <c r="L15" s="12"/>
      <c r="M15" s="24">
        <v>16</v>
      </c>
      <c r="N15" s="26">
        <v>3.1016227302421786</v>
      </c>
      <c r="O15" s="12">
        <f t="shared" si="2"/>
        <v>42</v>
      </c>
      <c r="P15" s="12"/>
      <c r="Q15" s="24">
        <v>11</v>
      </c>
      <c r="R15" s="26">
        <v>2.1323656270414979</v>
      </c>
      <c r="S15" s="12">
        <f t="shared" si="3"/>
        <v>40</v>
      </c>
      <c r="T15" s="12"/>
      <c r="U15" s="12">
        <v>0</v>
      </c>
      <c r="V15" s="24">
        <v>0</v>
      </c>
      <c r="W15" s="12">
        <f t="shared" si="4"/>
        <v>41</v>
      </c>
      <c r="X15" s="12"/>
      <c r="Y15" s="22">
        <v>114</v>
      </c>
      <c r="Z15" s="54">
        <v>22.099061952975521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1790600</v>
      </c>
      <c r="D16" s="12"/>
      <c r="E16" s="24">
        <v>872</v>
      </c>
      <c r="F16" s="26">
        <v>48.698841782936086</v>
      </c>
      <c r="G16" s="12">
        <f t="shared" si="0"/>
        <v>27</v>
      </c>
      <c r="H16" s="12"/>
      <c r="I16" s="24">
        <v>39</v>
      </c>
      <c r="J16" s="26">
        <v>2.1780445292826918</v>
      </c>
      <c r="K16" s="12">
        <f t="shared" si="1"/>
        <v>36</v>
      </c>
      <c r="L16" s="12"/>
      <c r="M16" s="24">
        <v>121</v>
      </c>
      <c r="N16" s="26">
        <v>6.7575227703386087</v>
      </c>
      <c r="O16" s="12">
        <f t="shared" si="2"/>
        <v>32</v>
      </c>
      <c r="P16" s="12"/>
      <c r="Q16" s="24">
        <v>119</v>
      </c>
      <c r="R16" s="26">
        <v>6.6458281790933418</v>
      </c>
      <c r="S16" s="12">
        <f t="shared" si="3"/>
        <v>15</v>
      </c>
      <c r="T16" s="12"/>
      <c r="U16" s="12">
        <v>13</v>
      </c>
      <c r="V16" s="24">
        <v>0.72601484309423059</v>
      </c>
      <c r="W16" s="12">
        <f t="shared" si="4"/>
        <v>32</v>
      </c>
      <c r="X16" s="12"/>
      <c r="Y16" s="22">
        <v>1163</v>
      </c>
      <c r="Z16" s="54">
        <v>64.950404809122318</v>
      </c>
      <c r="AA16" s="14">
        <f t="shared" si="5"/>
        <v>27</v>
      </c>
      <c r="AB16" s="12"/>
    </row>
    <row r="17" spans="1:28">
      <c r="A17" s="12"/>
      <c r="B17" s="12" t="s">
        <v>21</v>
      </c>
      <c r="C17" s="24">
        <v>617500</v>
      </c>
      <c r="D17" s="12"/>
      <c r="E17" s="24">
        <v>226</v>
      </c>
      <c r="F17" s="26">
        <v>36.597590064887846</v>
      </c>
      <c r="G17" s="12">
        <f t="shared" si="0"/>
        <v>37</v>
      </c>
      <c r="H17" s="12"/>
      <c r="I17" s="24">
        <v>18</v>
      </c>
      <c r="J17" s="26">
        <v>2.9148523060530147</v>
      </c>
      <c r="K17" s="12">
        <f t="shared" si="1"/>
        <v>24</v>
      </c>
      <c r="L17" s="12"/>
      <c r="M17" s="24">
        <v>26</v>
      </c>
      <c r="N17" s="26">
        <v>4.210342219854355</v>
      </c>
      <c r="O17" s="12">
        <f t="shared" si="2"/>
        <v>40</v>
      </c>
      <c r="P17" s="12"/>
      <c r="Q17" s="24">
        <v>10</v>
      </c>
      <c r="R17" s="26">
        <v>1.6193623922516749</v>
      </c>
      <c r="S17" s="12">
        <f t="shared" si="3"/>
        <v>42</v>
      </c>
      <c r="T17" s="12"/>
      <c r="U17" s="12">
        <v>13</v>
      </c>
      <c r="V17" s="24">
        <v>2.1051711099271775</v>
      </c>
      <c r="W17" s="12">
        <f t="shared" si="4"/>
        <v>8</v>
      </c>
      <c r="X17" s="12"/>
      <c r="Y17" s="22">
        <v>281</v>
      </c>
      <c r="Z17" s="54">
        <v>45.504083222272065</v>
      </c>
      <c r="AA17" s="14">
        <f t="shared" si="5"/>
        <v>38</v>
      </c>
      <c r="AB17" s="12"/>
    </row>
    <row r="18" spans="1:28">
      <c r="A18" s="12"/>
      <c r="B18" s="12" t="s">
        <v>22</v>
      </c>
      <c r="C18" s="24">
        <v>2754000</v>
      </c>
      <c r="D18" s="12"/>
      <c r="E18" s="24">
        <v>3979</v>
      </c>
      <c r="F18" s="26">
        <v>144.47986341406028</v>
      </c>
      <c r="G18" s="12">
        <f t="shared" si="0"/>
        <v>2</v>
      </c>
      <c r="H18" s="12"/>
      <c r="I18" s="24">
        <v>438</v>
      </c>
      <c r="J18" s="26">
        <v>15.904041260456998</v>
      </c>
      <c r="K18" s="12">
        <f t="shared" si="1"/>
        <v>2</v>
      </c>
      <c r="L18" s="12"/>
      <c r="M18" s="24">
        <v>494</v>
      </c>
      <c r="N18" s="26">
        <v>17.937434663620447</v>
      </c>
      <c r="O18" s="12">
        <f t="shared" si="2"/>
        <v>5</v>
      </c>
      <c r="P18" s="12"/>
      <c r="Q18" s="24">
        <v>236</v>
      </c>
      <c r="R18" s="26">
        <v>8.5693007704745465</v>
      </c>
      <c r="S18" s="12">
        <f t="shared" si="3"/>
        <v>10</v>
      </c>
      <c r="T18" s="12"/>
      <c r="U18" s="12">
        <v>38</v>
      </c>
      <c r="V18" s="24">
        <v>1.3798026664323422</v>
      </c>
      <c r="W18" s="12">
        <f t="shared" si="4"/>
        <v>17</v>
      </c>
      <c r="X18" s="12"/>
      <c r="Y18" s="22">
        <v>4842</v>
      </c>
      <c r="Z18" s="54">
        <v>175.81590818066846</v>
      </c>
      <c r="AA18" s="14">
        <f t="shared" si="5"/>
        <v>2</v>
      </c>
      <c r="AB18" s="12"/>
    </row>
    <row r="19" spans="1:28">
      <c r="A19" s="12"/>
      <c r="B19" s="12" t="s">
        <v>23</v>
      </c>
      <c r="C19" s="24">
        <v>582200</v>
      </c>
      <c r="D19" s="12"/>
      <c r="E19" s="24">
        <v>139</v>
      </c>
      <c r="F19" s="26">
        <v>23.873111834365258</v>
      </c>
      <c r="G19" s="12">
        <f t="shared" si="0"/>
        <v>40</v>
      </c>
      <c r="H19" s="12"/>
      <c r="I19" s="24">
        <v>15</v>
      </c>
      <c r="J19" s="26">
        <v>2.5762350900394164</v>
      </c>
      <c r="K19" s="12">
        <f t="shared" si="1"/>
        <v>28</v>
      </c>
      <c r="L19" s="12"/>
      <c r="M19" s="24">
        <v>53</v>
      </c>
      <c r="N19" s="26">
        <v>9.1026973181392705</v>
      </c>
      <c r="O19" s="12">
        <f t="shared" si="2"/>
        <v>15</v>
      </c>
      <c r="P19" s="12"/>
      <c r="Q19" s="24">
        <v>15</v>
      </c>
      <c r="R19" s="26">
        <v>2.5762350900394164</v>
      </c>
      <c r="S19" s="12">
        <f t="shared" si="3"/>
        <v>36</v>
      </c>
      <c r="T19" s="12"/>
      <c r="U19" s="12">
        <v>2</v>
      </c>
      <c r="V19" s="24">
        <v>0.34349801200525548</v>
      </c>
      <c r="W19" s="12">
        <f t="shared" si="4"/>
        <v>38</v>
      </c>
      <c r="X19" s="12"/>
      <c r="Y19" s="22">
        <v>213</v>
      </c>
      <c r="Z19" s="54">
        <v>36.58253827855971</v>
      </c>
      <c r="AA19" s="14">
        <f t="shared" si="5"/>
        <v>40</v>
      </c>
      <c r="AB19" s="12"/>
    </row>
    <row r="20" spans="1:28">
      <c r="A20" s="12"/>
      <c r="B20" s="12" t="s">
        <v>24</v>
      </c>
      <c r="C20" s="24">
        <v>1953300</v>
      </c>
      <c r="D20" s="12"/>
      <c r="E20" s="24">
        <v>1244</v>
      </c>
      <c r="F20" s="26">
        <v>63.685496037830418</v>
      </c>
      <c r="G20" s="12">
        <f t="shared" si="0"/>
        <v>14</v>
      </c>
      <c r="H20" s="12"/>
      <c r="I20" s="24">
        <v>142</v>
      </c>
      <c r="J20" s="26">
        <v>7.2695662679838566</v>
      </c>
      <c r="K20" s="12">
        <f t="shared" si="1"/>
        <v>8</v>
      </c>
      <c r="L20" s="12"/>
      <c r="M20" s="24">
        <v>275</v>
      </c>
      <c r="N20" s="26">
        <v>14.078385378137753</v>
      </c>
      <c r="O20" s="12">
        <f t="shared" si="2"/>
        <v>10</v>
      </c>
      <c r="P20" s="12"/>
      <c r="Q20" s="24">
        <v>159</v>
      </c>
      <c r="R20" s="26">
        <v>8.1398664549960102</v>
      </c>
      <c r="S20" s="12">
        <f t="shared" si="3"/>
        <v>11</v>
      </c>
      <c r="T20" s="12"/>
      <c r="U20" s="12">
        <v>57</v>
      </c>
      <c r="V20" s="24">
        <v>2.9180653329230979</v>
      </c>
      <c r="W20" s="12">
        <f t="shared" si="4"/>
        <v>4</v>
      </c>
      <c r="X20" s="12"/>
      <c r="Y20" s="22">
        <v>1814</v>
      </c>
      <c r="Z20" s="54">
        <v>92.866149367061396</v>
      </c>
      <c r="AA20" s="14">
        <f t="shared" si="5"/>
        <v>11</v>
      </c>
      <c r="AB20" s="12"/>
    </row>
    <row r="21" spans="1:28">
      <c r="A21" s="12"/>
      <c r="B21" s="12" t="s">
        <v>25</v>
      </c>
      <c r="C21" s="24">
        <v>1165300</v>
      </c>
      <c r="D21" s="12"/>
      <c r="E21" s="24">
        <v>761</v>
      </c>
      <c r="F21" s="26">
        <v>65.303278379037053</v>
      </c>
      <c r="G21" s="12">
        <f t="shared" si="0"/>
        <v>13</v>
      </c>
      <c r="H21" s="12"/>
      <c r="I21" s="24">
        <v>30</v>
      </c>
      <c r="J21" s="26">
        <v>2.5743736548897651</v>
      </c>
      <c r="K21" s="12">
        <f t="shared" si="1"/>
        <v>29</v>
      </c>
      <c r="L21" s="12"/>
      <c r="M21" s="24">
        <v>55</v>
      </c>
      <c r="N21" s="26">
        <v>4.71968503396457</v>
      </c>
      <c r="O21" s="12">
        <f t="shared" si="2"/>
        <v>38</v>
      </c>
      <c r="P21" s="12"/>
      <c r="Q21" s="24">
        <v>124</v>
      </c>
      <c r="R21" s="26">
        <v>10.64074444021103</v>
      </c>
      <c r="S21" s="12">
        <f t="shared" si="3"/>
        <v>7</v>
      </c>
      <c r="T21" s="12"/>
      <c r="U21" s="12">
        <v>9</v>
      </c>
      <c r="V21" s="24">
        <v>0.77231209646692967</v>
      </c>
      <c r="W21" s="12">
        <f t="shared" si="4"/>
        <v>31</v>
      </c>
      <c r="X21" s="12"/>
      <c r="Y21" s="22">
        <v>948</v>
      </c>
      <c r="Z21" s="54">
        <v>81.350207494516582</v>
      </c>
      <c r="AA21" s="14">
        <f t="shared" si="5"/>
        <v>15</v>
      </c>
      <c r="AB21" s="12"/>
    </row>
    <row r="22" spans="1:28">
      <c r="A22" s="12"/>
      <c r="B22" s="12" t="s">
        <v>26</v>
      </c>
      <c r="C22" s="24">
        <v>925200</v>
      </c>
      <c r="D22" s="12"/>
      <c r="E22" s="24">
        <v>403</v>
      </c>
      <c r="F22" s="26">
        <v>43.560174110988733</v>
      </c>
      <c r="G22" s="12">
        <f t="shared" si="0"/>
        <v>31</v>
      </c>
      <c r="H22" s="12"/>
      <c r="I22" s="24">
        <v>22</v>
      </c>
      <c r="J22" s="26">
        <v>2.377974765364149</v>
      </c>
      <c r="K22" s="12">
        <f t="shared" si="1"/>
        <v>34</v>
      </c>
      <c r="L22" s="12"/>
      <c r="M22" s="24">
        <v>51</v>
      </c>
      <c r="N22" s="26">
        <v>5.5125778651623456</v>
      </c>
      <c r="O22" s="12">
        <f t="shared" si="2"/>
        <v>35</v>
      </c>
      <c r="P22" s="12"/>
      <c r="Q22" s="24">
        <v>54</v>
      </c>
      <c r="R22" s="26">
        <v>5.8368471513483664</v>
      </c>
      <c r="S22" s="12">
        <f t="shared" si="3"/>
        <v>20</v>
      </c>
      <c r="T22" s="12"/>
      <c r="U22" s="12">
        <v>1</v>
      </c>
      <c r="V22" s="24">
        <v>0.10808976206200677</v>
      </c>
      <c r="W22" s="12">
        <f t="shared" si="4"/>
        <v>40</v>
      </c>
      <c r="X22" s="12"/>
      <c r="Y22" s="22">
        <v>527</v>
      </c>
      <c r="Z22" s="54">
        <v>56.963304606677568</v>
      </c>
      <c r="AA22" s="14">
        <f t="shared" si="5"/>
        <v>31</v>
      </c>
      <c r="AB22" s="12"/>
    </row>
    <row r="23" spans="1:28">
      <c r="A23" s="12"/>
      <c r="B23" s="12" t="s">
        <v>27</v>
      </c>
      <c r="C23" s="24">
        <v>1798300</v>
      </c>
      <c r="D23" s="12"/>
      <c r="E23" s="24">
        <v>955</v>
      </c>
      <c r="F23" s="26">
        <v>53.106419704205585</v>
      </c>
      <c r="G23" s="12">
        <f t="shared" si="0"/>
        <v>24</v>
      </c>
      <c r="H23" s="12"/>
      <c r="I23" s="24">
        <v>54</v>
      </c>
      <c r="J23" s="26">
        <v>3.0028760879864937</v>
      </c>
      <c r="K23" s="12">
        <f t="shared" si="1"/>
        <v>23</v>
      </c>
      <c r="L23" s="12"/>
      <c r="M23" s="24">
        <v>125</v>
      </c>
      <c r="N23" s="26">
        <v>6.9511020555242915</v>
      </c>
      <c r="O23" s="12">
        <f t="shared" si="2"/>
        <v>31</v>
      </c>
      <c r="P23" s="12"/>
      <c r="Q23" s="24">
        <v>69</v>
      </c>
      <c r="R23" s="26">
        <v>3.8370083346494086</v>
      </c>
      <c r="S23" s="12">
        <f t="shared" si="3"/>
        <v>30</v>
      </c>
      <c r="T23" s="12"/>
      <c r="U23" s="12">
        <v>11</v>
      </c>
      <c r="V23" s="24">
        <v>0.61169698088613766</v>
      </c>
      <c r="W23" s="12">
        <f t="shared" si="4"/>
        <v>35</v>
      </c>
      <c r="X23" s="12"/>
      <c r="Y23" s="22">
        <v>1193</v>
      </c>
      <c r="Z23" s="54">
        <v>66.34131801792384</v>
      </c>
      <c r="AA23" s="14">
        <f t="shared" si="5"/>
        <v>24</v>
      </c>
      <c r="AB23" s="12"/>
    </row>
    <row r="24" spans="1:28">
      <c r="A24" s="12"/>
      <c r="B24" s="12" t="s">
        <v>28</v>
      </c>
      <c r="C24" s="24">
        <v>1476900</v>
      </c>
      <c r="D24" s="12"/>
      <c r="E24" s="24">
        <v>601</v>
      </c>
      <c r="F24" s="26">
        <v>40.693537040259521</v>
      </c>
      <c r="G24" s="12">
        <f t="shared" si="0"/>
        <v>34</v>
      </c>
      <c r="H24" s="12"/>
      <c r="I24" s="24">
        <v>67</v>
      </c>
      <c r="J24" s="26">
        <v>4.5365507182984821</v>
      </c>
      <c r="K24" s="12">
        <f t="shared" si="1"/>
        <v>16</v>
      </c>
      <c r="L24" s="12"/>
      <c r="M24" s="24">
        <v>116</v>
      </c>
      <c r="N24" s="26">
        <v>7.8543266167555803</v>
      </c>
      <c r="O24" s="12">
        <f t="shared" si="2"/>
        <v>23</v>
      </c>
      <c r="P24" s="12"/>
      <c r="Q24" s="24">
        <v>76</v>
      </c>
      <c r="R24" s="26">
        <v>5.1459381282191732</v>
      </c>
      <c r="S24" s="12">
        <f t="shared" si="3"/>
        <v>24</v>
      </c>
      <c r="T24" s="12"/>
      <c r="U24" s="12">
        <v>23</v>
      </c>
      <c r="V24" s="24">
        <v>1.5573233809084341</v>
      </c>
      <c r="W24" s="12">
        <f t="shared" si="4"/>
        <v>15</v>
      </c>
      <c r="X24" s="12"/>
      <c r="Y24" s="22">
        <v>826</v>
      </c>
      <c r="Z24" s="54">
        <v>55.928222288276807</v>
      </c>
      <c r="AA24" s="14">
        <f t="shared" si="5"/>
        <v>33</v>
      </c>
      <c r="AB24" s="12"/>
    </row>
    <row r="25" spans="1:28">
      <c r="A25" s="12"/>
      <c r="B25" s="12" t="s">
        <v>29</v>
      </c>
      <c r="C25" s="24">
        <v>1055800</v>
      </c>
      <c r="D25" s="12"/>
      <c r="E25" s="24">
        <v>614</v>
      </c>
      <c r="F25" s="26">
        <v>58.155063752725432</v>
      </c>
      <c r="G25" s="12">
        <f t="shared" si="0"/>
        <v>17</v>
      </c>
      <c r="H25" s="12"/>
      <c r="I25" s="24">
        <v>83</v>
      </c>
      <c r="J25" s="26">
        <v>7.8613522662479003</v>
      </c>
      <c r="K25" s="12">
        <f t="shared" si="1"/>
        <v>5</v>
      </c>
      <c r="L25" s="12"/>
      <c r="M25" s="24">
        <v>85</v>
      </c>
      <c r="N25" s="26">
        <v>8.0507824413382103</v>
      </c>
      <c r="O25" s="12">
        <f t="shared" si="2"/>
        <v>21</v>
      </c>
      <c r="P25" s="12"/>
      <c r="Q25" s="24">
        <v>31</v>
      </c>
      <c r="R25" s="26">
        <v>2.9361677138998177</v>
      </c>
      <c r="S25" s="12">
        <f t="shared" si="3"/>
        <v>34</v>
      </c>
      <c r="T25" s="12"/>
      <c r="U25" s="12">
        <v>11</v>
      </c>
      <c r="V25" s="24">
        <v>1.0418659629967095</v>
      </c>
      <c r="W25" s="12">
        <f t="shared" si="4"/>
        <v>26</v>
      </c>
      <c r="X25" s="12"/>
      <c r="Y25" s="22">
        <v>772</v>
      </c>
      <c r="Z25" s="54">
        <v>73.120047584859975</v>
      </c>
      <c r="AA25" s="14">
        <f t="shared" si="5"/>
        <v>19</v>
      </c>
      <c r="AB25" s="12"/>
    </row>
    <row r="26" spans="1:28">
      <c r="A26" s="12"/>
      <c r="B26" s="12" t="s">
        <v>30</v>
      </c>
      <c r="C26" s="24">
        <v>737400</v>
      </c>
      <c r="D26" s="12"/>
      <c r="E26" s="24">
        <v>211</v>
      </c>
      <c r="F26" s="26">
        <v>28.615989692818882</v>
      </c>
      <c r="G26" s="12">
        <f t="shared" si="0"/>
        <v>39</v>
      </c>
      <c r="H26" s="12"/>
      <c r="I26" s="24">
        <v>25</v>
      </c>
      <c r="J26" s="26">
        <v>3.3905201057842271</v>
      </c>
      <c r="K26" s="12">
        <f t="shared" si="1"/>
        <v>20</v>
      </c>
      <c r="L26" s="12"/>
      <c r="M26" s="24">
        <v>37</v>
      </c>
      <c r="N26" s="26">
        <v>5.0179697565606567</v>
      </c>
      <c r="O26" s="12">
        <f t="shared" si="2"/>
        <v>37</v>
      </c>
      <c r="P26" s="12"/>
      <c r="Q26" s="24">
        <v>36</v>
      </c>
      <c r="R26" s="26">
        <v>4.8823489523292878</v>
      </c>
      <c r="S26" s="12">
        <f t="shared" si="3"/>
        <v>25</v>
      </c>
      <c r="T26" s="12"/>
      <c r="U26" s="12">
        <v>19</v>
      </c>
      <c r="V26" s="24">
        <v>2.5767952803960128</v>
      </c>
      <c r="W26" s="12">
        <f t="shared" si="4"/>
        <v>6</v>
      </c>
      <c r="X26" s="12"/>
      <c r="Y26" s="22">
        <v>299</v>
      </c>
      <c r="Z26" s="54">
        <v>40.550620465179357</v>
      </c>
      <c r="AA26" s="14">
        <f t="shared" si="5"/>
        <v>39</v>
      </c>
      <c r="AB26" s="12"/>
    </row>
    <row r="27" spans="1:28">
      <c r="A27" s="12"/>
      <c r="B27" s="12" t="s">
        <v>32</v>
      </c>
      <c r="C27" s="24">
        <v>1401500</v>
      </c>
      <c r="D27" s="12"/>
      <c r="E27" s="24">
        <v>1700</v>
      </c>
      <c r="F27" s="26">
        <v>121.29722386330232</v>
      </c>
      <c r="G27" s="12">
        <f t="shared" si="0"/>
        <v>4</v>
      </c>
      <c r="H27" s="12"/>
      <c r="I27" s="24">
        <v>69</v>
      </c>
      <c r="J27" s="26">
        <v>4.923240262686976</v>
      </c>
      <c r="K27" s="12">
        <f t="shared" si="1"/>
        <v>14</v>
      </c>
      <c r="L27" s="12"/>
      <c r="M27" s="24">
        <v>309</v>
      </c>
      <c r="N27" s="26">
        <v>22.047554219859066</v>
      </c>
      <c r="O27" s="12">
        <f t="shared" si="2"/>
        <v>1</v>
      </c>
      <c r="P27" s="12"/>
      <c r="Q27" s="24">
        <v>195</v>
      </c>
      <c r="R27" s="26">
        <v>13.913505090202325</v>
      </c>
      <c r="S27" s="12">
        <f t="shared" si="3"/>
        <v>1</v>
      </c>
      <c r="T27" s="12"/>
      <c r="U27" s="12">
        <v>44</v>
      </c>
      <c r="V27" s="24">
        <v>3.139457558814883</v>
      </c>
      <c r="W27" s="12">
        <f t="shared" si="4"/>
        <v>3</v>
      </c>
      <c r="X27" s="12"/>
      <c r="Y27" s="22">
        <v>2245</v>
      </c>
      <c r="Z27" s="54">
        <v>160.18368680771394</v>
      </c>
      <c r="AA27" s="14">
        <f t="shared" si="5"/>
        <v>4</v>
      </c>
      <c r="AB27" s="12"/>
    </row>
    <row r="28" spans="1:28">
      <c r="A28" s="12"/>
      <c r="B28" s="12" t="s">
        <v>33</v>
      </c>
      <c r="C28" s="24">
        <v>8666900</v>
      </c>
      <c r="D28" s="12"/>
      <c r="E28" s="24">
        <v>13385</v>
      </c>
      <c r="F28" s="26">
        <v>154.43761516476999</v>
      </c>
      <c r="G28" s="12">
        <f t="shared" si="0"/>
        <v>1</v>
      </c>
      <c r="H28" s="12"/>
      <c r="I28" s="24">
        <v>1780</v>
      </c>
      <c r="J28" s="26">
        <v>20.537837504168142</v>
      </c>
      <c r="K28" s="12">
        <f t="shared" si="1"/>
        <v>1</v>
      </c>
      <c r="L28" s="12"/>
      <c r="M28" s="24">
        <v>1865</v>
      </c>
      <c r="N28" s="26">
        <v>21.518576935546957</v>
      </c>
      <c r="O28" s="12">
        <f t="shared" si="2"/>
        <v>2</v>
      </c>
      <c r="P28" s="12"/>
      <c r="Q28" s="24">
        <v>358</v>
      </c>
      <c r="R28" s="26">
        <v>4.1306437227484238</v>
      </c>
      <c r="S28" s="12">
        <f t="shared" si="3"/>
        <v>29</v>
      </c>
      <c r="T28" s="12"/>
      <c r="U28" s="12">
        <v>153</v>
      </c>
      <c r="V28" s="24">
        <v>1.7653309764818683</v>
      </c>
      <c r="W28" s="12">
        <f t="shared" si="4"/>
        <v>11</v>
      </c>
      <c r="X28" s="12"/>
      <c r="Y28" s="22">
        <v>16566</v>
      </c>
      <c r="Z28" s="54">
        <v>191.1403461202525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884700</v>
      </c>
      <c r="D29" s="12"/>
      <c r="E29" s="24">
        <v>417</v>
      </c>
      <c r="F29" s="26">
        <v>47.132064723514496</v>
      </c>
      <c r="G29" s="12">
        <f t="shared" si="0"/>
        <v>28</v>
      </c>
      <c r="H29" s="12"/>
      <c r="I29" s="24">
        <v>27</v>
      </c>
      <c r="J29" s="26">
        <v>3.0517164209469816</v>
      </c>
      <c r="K29" s="12">
        <f t="shared" si="1"/>
        <v>22</v>
      </c>
      <c r="L29" s="12"/>
      <c r="M29" s="24">
        <v>100</v>
      </c>
      <c r="N29" s="26">
        <v>11.302653410914747</v>
      </c>
      <c r="O29" s="12">
        <f t="shared" si="2"/>
        <v>13</v>
      </c>
      <c r="P29" s="12"/>
      <c r="Q29" s="24">
        <v>86</v>
      </c>
      <c r="R29" s="26">
        <v>9.7202819333866817</v>
      </c>
      <c r="S29" s="12">
        <f t="shared" si="3"/>
        <v>8</v>
      </c>
      <c r="T29" s="12"/>
      <c r="U29" s="12">
        <v>15</v>
      </c>
      <c r="V29" s="24">
        <v>1.695398011637212</v>
      </c>
      <c r="W29" s="12">
        <f t="shared" si="4"/>
        <v>12</v>
      </c>
      <c r="X29" s="12"/>
      <c r="Y29" s="22">
        <v>630</v>
      </c>
      <c r="Z29" s="54">
        <v>71.206716488762893</v>
      </c>
      <c r="AA29" s="14">
        <f t="shared" si="5"/>
        <v>21</v>
      </c>
      <c r="AB29" s="12"/>
    </row>
    <row r="30" spans="1:28">
      <c r="A30" s="12"/>
      <c r="B30" s="12" t="s">
        <v>35</v>
      </c>
      <c r="C30" s="24">
        <v>693400</v>
      </c>
      <c r="D30" s="12"/>
      <c r="E30" s="24">
        <v>275</v>
      </c>
      <c r="F30" s="26">
        <v>39.661936079381562</v>
      </c>
      <c r="G30" s="12">
        <f t="shared" si="0"/>
        <v>36</v>
      </c>
      <c r="H30" s="12"/>
      <c r="I30" s="24">
        <v>18</v>
      </c>
      <c r="J30" s="26">
        <v>2.5960539979231569</v>
      </c>
      <c r="K30" s="12">
        <f t="shared" si="1"/>
        <v>27</v>
      </c>
      <c r="L30" s="12"/>
      <c r="M30" s="24">
        <v>62</v>
      </c>
      <c r="N30" s="26">
        <v>8.9419637706242074</v>
      </c>
      <c r="O30" s="12">
        <f t="shared" si="2"/>
        <v>17</v>
      </c>
      <c r="P30" s="12"/>
      <c r="Q30" s="24">
        <v>39</v>
      </c>
      <c r="R30" s="26">
        <v>5.6247836621668403</v>
      </c>
      <c r="S30" s="12">
        <f t="shared" si="3"/>
        <v>21</v>
      </c>
      <c r="T30" s="12"/>
      <c r="U30" s="12">
        <v>9</v>
      </c>
      <c r="V30" s="24">
        <v>1.2980269989615785</v>
      </c>
      <c r="W30" s="12">
        <f t="shared" si="4"/>
        <v>20</v>
      </c>
      <c r="X30" s="12"/>
      <c r="Y30" s="22">
        <v>385</v>
      </c>
      <c r="Z30" s="54">
        <v>55.526710511134183</v>
      </c>
      <c r="AA30" s="14">
        <f t="shared" si="5"/>
        <v>34</v>
      </c>
      <c r="AB30" s="12"/>
    </row>
    <row r="31" spans="1:28">
      <c r="A31" s="12"/>
      <c r="B31" s="12" t="s">
        <v>36</v>
      </c>
      <c r="C31" s="24">
        <v>811800</v>
      </c>
      <c r="D31" s="12"/>
      <c r="E31" s="24">
        <v>186</v>
      </c>
      <c r="F31" s="26">
        <v>22.912019078567287</v>
      </c>
      <c r="G31" s="12">
        <f t="shared" si="0"/>
        <v>41</v>
      </c>
      <c r="H31" s="12"/>
      <c r="I31" s="24">
        <v>15</v>
      </c>
      <c r="J31" s="26">
        <v>1.8477434740780068</v>
      </c>
      <c r="K31" s="12">
        <f t="shared" si="1"/>
        <v>38</v>
      </c>
      <c r="L31" s="12"/>
      <c r="M31" s="24">
        <v>30</v>
      </c>
      <c r="N31" s="26">
        <v>3.6954869481560135</v>
      </c>
      <c r="O31" s="12">
        <f t="shared" si="2"/>
        <v>41</v>
      </c>
      <c r="P31" s="12"/>
      <c r="Q31" s="24">
        <v>19</v>
      </c>
      <c r="R31" s="26">
        <v>2.340475067165475</v>
      </c>
      <c r="S31" s="12">
        <f t="shared" si="3"/>
        <v>39</v>
      </c>
      <c r="T31" s="12"/>
      <c r="U31" s="12">
        <v>1</v>
      </c>
      <c r="V31" s="24">
        <v>0.12318289827186711</v>
      </c>
      <c r="W31" s="12">
        <f t="shared" si="4"/>
        <v>39</v>
      </c>
      <c r="X31" s="12"/>
      <c r="Y31" s="22">
        <v>246</v>
      </c>
      <c r="Z31" s="54">
        <v>30.302992974879309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722200</v>
      </c>
      <c r="D32" s="12"/>
      <c r="E32" s="24">
        <v>419</v>
      </c>
      <c r="F32" s="26">
        <v>58.019820900151906</v>
      </c>
      <c r="G32" s="12">
        <f t="shared" si="0"/>
        <v>18</v>
      </c>
      <c r="H32" s="12"/>
      <c r="I32" s="24">
        <v>21</v>
      </c>
      <c r="J32" s="26">
        <v>2.9079146513202625</v>
      </c>
      <c r="K32" s="12">
        <f t="shared" si="1"/>
        <v>25</v>
      </c>
      <c r="L32" s="12"/>
      <c r="M32" s="24">
        <v>58</v>
      </c>
      <c r="N32" s="26">
        <v>8.0313833226940581</v>
      </c>
      <c r="O32" s="12">
        <f t="shared" si="2"/>
        <v>22</v>
      </c>
      <c r="P32" s="12"/>
      <c r="Q32" s="24">
        <v>46</v>
      </c>
      <c r="R32" s="26">
        <v>6.3697178076539078</v>
      </c>
      <c r="S32" s="12">
        <f t="shared" si="3"/>
        <v>17</v>
      </c>
      <c r="T32" s="12"/>
      <c r="U32" s="12">
        <v>8</v>
      </c>
      <c r="V32" s="24">
        <v>1.1077770100267665</v>
      </c>
      <c r="W32" s="12">
        <f t="shared" si="4"/>
        <v>25</v>
      </c>
      <c r="X32" s="12"/>
      <c r="Y32" s="22">
        <v>551</v>
      </c>
      <c r="Z32" s="54">
        <v>76.298141565593554</v>
      </c>
      <c r="AA32" s="14">
        <f t="shared" si="5"/>
        <v>17</v>
      </c>
      <c r="AB32" s="12"/>
    </row>
    <row r="33" spans="1:28">
      <c r="A33" s="12"/>
      <c r="B33" s="12" t="s">
        <v>38</v>
      </c>
      <c r="C33" s="24">
        <v>1437000</v>
      </c>
      <c r="D33" s="12"/>
      <c r="E33" s="24">
        <v>1043</v>
      </c>
      <c r="F33" s="26">
        <v>72.583080835143846</v>
      </c>
      <c r="G33" s="12">
        <f t="shared" si="0"/>
        <v>11</v>
      </c>
      <c r="H33" s="12"/>
      <c r="I33" s="24">
        <v>79</v>
      </c>
      <c r="J33" s="26">
        <v>5.4976638408210583</v>
      </c>
      <c r="K33" s="12">
        <f t="shared" si="1"/>
        <v>12</v>
      </c>
      <c r="L33" s="12"/>
      <c r="M33" s="24">
        <v>124</v>
      </c>
      <c r="N33" s="26">
        <v>8.6292445096431809</v>
      </c>
      <c r="O33" s="12">
        <f t="shared" si="2"/>
        <v>19</v>
      </c>
      <c r="P33" s="12"/>
      <c r="Q33" s="24">
        <v>70</v>
      </c>
      <c r="R33" s="26">
        <v>4.8713477070566347</v>
      </c>
      <c r="S33" s="12">
        <f t="shared" si="3"/>
        <v>26</v>
      </c>
      <c r="T33" s="12"/>
      <c r="U33" s="12">
        <v>24</v>
      </c>
      <c r="V33" s="24">
        <v>1.6701763567051318</v>
      </c>
      <c r="W33" s="12">
        <f t="shared" si="4"/>
        <v>14</v>
      </c>
      <c r="X33" s="12"/>
      <c r="Y33" s="22">
        <v>1295</v>
      </c>
      <c r="Z33" s="54">
        <v>90.119932580547726</v>
      </c>
      <c r="AA33" s="14">
        <f t="shared" si="5"/>
        <v>12</v>
      </c>
      <c r="AB33" s="12"/>
    </row>
    <row r="34" spans="1:28">
      <c r="A34" s="12"/>
      <c r="B34" s="12" t="s">
        <v>39</v>
      </c>
      <c r="C34" s="24">
        <v>1125200</v>
      </c>
      <c r="D34" s="12"/>
      <c r="E34" s="24">
        <v>699</v>
      </c>
      <c r="F34" s="26">
        <v>62.124884349061865</v>
      </c>
      <c r="G34" s="12">
        <f t="shared" si="0"/>
        <v>16</v>
      </c>
      <c r="H34" s="12"/>
      <c r="I34" s="24">
        <v>70</v>
      </c>
      <c r="J34" s="26">
        <v>6.2213761150705729</v>
      </c>
      <c r="K34" s="12">
        <f t="shared" si="1"/>
        <v>9</v>
      </c>
      <c r="L34" s="12"/>
      <c r="M34" s="24">
        <v>84</v>
      </c>
      <c r="N34" s="26">
        <v>7.4656513380846867</v>
      </c>
      <c r="O34" s="12">
        <f t="shared" si="2"/>
        <v>28</v>
      </c>
      <c r="P34" s="12"/>
      <c r="Q34" s="24">
        <v>71</v>
      </c>
      <c r="R34" s="26">
        <v>6.3102529167144379</v>
      </c>
      <c r="S34" s="12">
        <f t="shared" si="3"/>
        <v>18</v>
      </c>
      <c r="T34" s="12"/>
      <c r="U34" s="12">
        <v>0</v>
      </c>
      <c r="V34" s="24">
        <v>0</v>
      </c>
      <c r="W34" s="12">
        <f t="shared" si="4"/>
        <v>41</v>
      </c>
      <c r="X34" s="12"/>
      <c r="Y34" s="22">
        <v>911</v>
      </c>
      <c r="Z34" s="54">
        <v>80.966766297561307</v>
      </c>
      <c r="AA34" s="14">
        <f t="shared" si="5"/>
        <v>16</v>
      </c>
      <c r="AB34" s="12"/>
    </row>
    <row r="35" spans="1:28">
      <c r="A35" s="12"/>
      <c r="B35" s="12" t="s">
        <v>40</v>
      </c>
      <c r="C35" s="24">
        <v>1307600</v>
      </c>
      <c r="D35" s="12"/>
      <c r="E35" s="24">
        <v>1245</v>
      </c>
      <c r="F35" s="26">
        <v>95.211001344425227</v>
      </c>
      <c r="G35" s="12">
        <f t="shared" si="0"/>
        <v>6</v>
      </c>
      <c r="H35" s="12"/>
      <c r="I35" s="24">
        <v>80</v>
      </c>
      <c r="J35" s="26">
        <v>6.1179759900032264</v>
      </c>
      <c r="K35" s="12">
        <f t="shared" si="1"/>
        <v>11</v>
      </c>
      <c r="L35" s="12"/>
      <c r="M35" s="24">
        <v>241</v>
      </c>
      <c r="N35" s="26">
        <v>18.430402669884721</v>
      </c>
      <c r="O35" s="12">
        <f t="shared" si="2"/>
        <v>3</v>
      </c>
      <c r="P35" s="12"/>
      <c r="Q35" s="24">
        <v>179</v>
      </c>
      <c r="R35" s="26">
        <v>13.688971277632222</v>
      </c>
      <c r="S35" s="12">
        <f t="shared" si="3"/>
        <v>2</v>
      </c>
      <c r="T35" s="12"/>
      <c r="U35" s="12">
        <v>24</v>
      </c>
      <c r="V35" s="24">
        <v>1.835392797000968</v>
      </c>
      <c r="W35" s="12">
        <f t="shared" si="4"/>
        <v>9</v>
      </c>
      <c r="X35" s="12"/>
      <c r="Y35" s="22">
        <v>1693</v>
      </c>
      <c r="Z35" s="54">
        <v>129.47166688844328</v>
      </c>
      <c r="AA35" s="14">
        <f t="shared" si="5"/>
        <v>6</v>
      </c>
      <c r="AB35" s="12"/>
    </row>
    <row r="36" spans="1:28">
      <c r="A36" s="12"/>
      <c r="B36" s="12" t="s">
        <v>41</v>
      </c>
      <c r="C36" s="24">
        <v>1375500</v>
      </c>
      <c r="D36" s="12"/>
      <c r="E36" s="24">
        <v>798</v>
      </c>
      <c r="F36" s="26">
        <v>58.01708086839502</v>
      </c>
      <c r="G36" s="12">
        <f t="shared" si="0"/>
        <v>19</v>
      </c>
      <c r="H36" s="12"/>
      <c r="I36" s="24">
        <v>35</v>
      </c>
      <c r="J36" s="26">
        <v>2.544608810017325</v>
      </c>
      <c r="K36" s="12">
        <f t="shared" si="1"/>
        <v>30</v>
      </c>
      <c r="L36" s="12"/>
      <c r="M36" s="24">
        <v>113</v>
      </c>
      <c r="N36" s="26">
        <v>8.2154513009130774</v>
      </c>
      <c r="O36" s="12">
        <f t="shared" si="2"/>
        <v>20</v>
      </c>
      <c r="P36" s="12"/>
      <c r="Q36" s="24">
        <v>41</v>
      </c>
      <c r="R36" s="26">
        <v>2.9808274631631524</v>
      </c>
      <c r="S36" s="12">
        <f t="shared" si="3"/>
        <v>32</v>
      </c>
      <c r="T36" s="12"/>
      <c r="U36" s="12">
        <v>14</v>
      </c>
      <c r="V36" s="24">
        <v>1.0178435240069301</v>
      </c>
      <c r="W36" s="12">
        <f t="shared" si="4"/>
        <v>27</v>
      </c>
      <c r="X36" s="12"/>
      <c r="Y36" s="22">
        <v>974</v>
      </c>
      <c r="Z36" s="54">
        <v>70.812828027339279</v>
      </c>
      <c r="AA36" s="14">
        <f t="shared" si="5"/>
        <v>22</v>
      </c>
      <c r="AB36" s="12"/>
    </row>
    <row r="37" spans="1:28">
      <c r="A37" s="12"/>
      <c r="B37" s="12" t="s">
        <v>42</v>
      </c>
      <c r="C37" s="24">
        <v>1113900</v>
      </c>
      <c r="D37" s="12"/>
      <c r="E37" s="24">
        <v>858</v>
      </c>
      <c r="F37" s="26">
        <v>77.025833279469111</v>
      </c>
      <c r="G37" s="12">
        <f t="shared" si="0"/>
        <v>10</v>
      </c>
      <c r="H37" s="12"/>
      <c r="I37" s="24">
        <v>26</v>
      </c>
      <c r="J37" s="26">
        <v>2.3341161599839126</v>
      </c>
      <c r="K37" s="12">
        <f t="shared" si="1"/>
        <v>35</v>
      </c>
      <c r="L37" s="12"/>
      <c r="M37" s="24">
        <v>98</v>
      </c>
      <c r="N37" s="26">
        <v>8.7978224491701322</v>
      </c>
      <c r="O37" s="12">
        <f t="shared" si="2"/>
        <v>18</v>
      </c>
      <c r="P37" s="12"/>
      <c r="Q37" s="24">
        <v>124</v>
      </c>
      <c r="R37" s="26">
        <v>11.131938609154044</v>
      </c>
      <c r="S37" s="12">
        <f t="shared" si="3"/>
        <v>5</v>
      </c>
      <c r="T37" s="12"/>
      <c r="U37" s="12">
        <v>14</v>
      </c>
      <c r="V37" s="24">
        <v>1.256831778452876</v>
      </c>
      <c r="W37" s="12">
        <f t="shared" si="4"/>
        <v>21</v>
      </c>
      <c r="X37" s="12"/>
      <c r="Y37" s="22">
        <v>1081</v>
      </c>
      <c r="Z37" s="54">
        <v>97.045368036254217</v>
      </c>
      <c r="AA37" s="14">
        <f t="shared" si="5"/>
        <v>10</v>
      </c>
      <c r="AB37" s="12"/>
    </row>
    <row r="38" spans="1:28">
      <c r="A38" s="12"/>
      <c r="B38" s="12" t="s">
        <v>43</v>
      </c>
      <c r="C38" s="24">
        <v>747700</v>
      </c>
      <c r="D38" s="12"/>
      <c r="E38" s="24">
        <v>337</v>
      </c>
      <c r="F38" s="26">
        <v>45.069503326049102</v>
      </c>
      <c r="G38" s="12">
        <f t="shared" si="0"/>
        <v>29</v>
      </c>
      <c r="H38" s="12"/>
      <c r="I38" s="24">
        <v>19</v>
      </c>
      <c r="J38" s="26">
        <v>2.5410105732787329</v>
      </c>
      <c r="K38" s="12">
        <f t="shared" si="1"/>
        <v>31</v>
      </c>
      <c r="L38" s="12"/>
      <c r="M38" s="24">
        <v>57</v>
      </c>
      <c r="N38" s="26">
        <v>7.6230317198361988</v>
      </c>
      <c r="O38" s="12">
        <f t="shared" si="2"/>
        <v>27</v>
      </c>
      <c r="P38" s="12"/>
      <c r="Q38" s="24">
        <v>60</v>
      </c>
      <c r="R38" s="26">
        <v>8.0242439156170509</v>
      </c>
      <c r="S38" s="12">
        <f t="shared" si="3"/>
        <v>12</v>
      </c>
      <c r="T38" s="12"/>
      <c r="U38" s="12">
        <v>11</v>
      </c>
      <c r="V38" s="24">
        <v>1.4711113845297927</v>
      </c>
      <c r="W38" s="12">
        <f t="shared" si="4"/>
        <v>16</v>
      </c>
      <c r="X38" s="12"/>
      <c r="Y38" s="22">
        <v>463</v>
      </c>
      <c r="Z38" s="54">
        <v>61.920415548844908</v>
      </c>
      <c r="AA38" s="14">
        <f t="shared" si="5"/>
        <v>29</v>
      </c>
      <c r="AB38" s="12"/>
    </row>
    <row r="39" spans="1:28">
      <c r="A39" s="12"/>
      <c r="B39" s="12" t="s">
        <v>44</v>
      </c>
      <c r="C39" s="24">
        <v>1172400</v>
      </c>
      <c r="D39" s="12"/>
      <c r="E39" s="24">
        <v>742</v>
      </c>
      <c r="F39" s="26">
        <v>63.289951568686661</v>
      </c>
      <c r="G39" s="12">
        <f t="shared" si="0"/>
        <v>15</v>
      </c>
      <c r="H39" s="12"/>
      <c r="I39" s="24">
        <v>72</v>
      </c>
      <c r="J39" s="26">
        <v>6.1413430093604306</v>
      </c>
      <c r="K39" s="12">
        <f t="shared" si="1"/>
        <v>10</v>
      </c>
      <c r="L39" s="12"/>
      <c r="M39" s="24">
        <v>135</v>
      </c>
      <c r="N39" s="26">
        <v>11.515018142550808</v>
      </c>
      <c r="O39" s="12">
        <f t="shared" si="2"/>
        <v>12</v>
      </c>
      <c r="P39" s="12"/>
      <c r="Q39" s="24">
        <v>72</v>
      </c>
      <c r="R39" s="26">
        <v>6.1413430093604306</v>
      </c>
      <c r="S39" s="12">
        <f t="shared" si="3"/>
        <v>19</v>
      </c>
      <c r="T39" s="12"/>
      <c r="U39" s="12">
        <v>21</v>
      </c>
      <c r="V39" s="24">
        <v>1.7912250443967923</v>
      </c>
      <c r="W39" s="12">
        <f t="shared" si="4"/>
        <v>10</v>
      </c>
      <c r="X39" s="12"/>
      <c r="Y39" s="22">
        <v>979</v>
      </c>
      <c r="Z39" s="54">
        <v>83.505205641164736</v>
      </c>
      <c r="AA39" s="14">
        <f t="shared" si="5"/>
        <v>14</v>
      </c>
      <c r="AB39" s="12"/>
    </row>
    <row r="40" spans="1:28">
      <c r="A40" s="12"/>
      <c r="B40" s="12" t="s">
        <v>45</v>
      </c>
      <c r="C40" s="24">
        <v>1667600</v>
      </c>
      <c r="D40" s="12"/>
      <c r="E40" s="24">
        <v>1175</v>
      </c>
      <c r="F40" s="26">
        <v>70.459739304961147</v>
      </c>
      <c r="G40" s="12">
        <f t="shared" si="0"/>
        <v>12</v>
      </c>
      <c r="H40" s="12"/>
      <c r="I40" s="24">
        <v>135</v>
      </c>
      <c r="J40" s="26">
        <v>8.0953743031231955</v>
      </c>
      <c r="K40" s="12">
        <f t="shared" si="1"/>
        <v>4</v>
      </c>
      <c r="L40" s="12"/>
      <c r="M40" s="24">
        <v>304</v>
      </c>
      <c r="N40" s="26">
        <v>18.229583615921861</v>
      </c>
      <c r="O40" s="12">
        <f t="shared" si="2"/>
        <v>4</v>
      </c>
      <c r="P40" s="12"/>
      <c r="Q40" s="24">
        <v>182</v>
      </c>
      <c r="R40" s="26">
        <v>10.91376387532164</v>
      </c>
      <c r="S40" s="12">
        <f t="shared" si="3"/>
        <v>6</v>
      </c>
      <c r="T40" s="12"/>
      <c r="U40" s="12">
        <v>41</v>
      </c>
      <c r="V40" s="24">
        <v>2.4585951587263035</v>
      </c>
      <c r="W40" s="12">
        <f t="shared" si="4"/>
        <v>7</v>
      </c>
      <c r="X40" s="12"/>
      <c r="Y40" s="22">
        <v>1740</v>
      </c>
      <c r="Z40" s="54">
        <v>104.34037990692119</v>
      </c>
      <c r="AA40" s="14">
        <f t="shared" si="5"/>
        <v>8</v>
      </c>
      <c r="AB40" s="12"/>
    </row>
    <row r="41" spans="1:28">
      <c r="A41" s="12"/>
      <c r="B41" s="12" t="s">
        <v>46</v>
      </c>
      <c r="C41" s="24">
        <v>2357800</v>
      </c>
      <c r="D41" s="12"/>
      <c r="E41" s="24">
        <v>1299</v>
      </c>
      <c r="F41" s="26">
        <v>55.094525919874997</v>
      </c>
      <c r="G41" s="12">
        <f t="shared" si="0"/>
        <v>20</v>
      </c>
      <c r="H41" s="12"/>
      <c r="I41" s="24">
        <v>68</v>
      </c>
      <c r="J41" s="26">
        <v>2.8840860373760586</v>
      </c>
      <c r="K41" s="12">
        <f t="shared" si="1"/>
        <v>26</v>
      </c>
      <c r="L41" s="12"/>
      <c r="M41" s="24">
        <v>152</v>
      </c>
      <c r="N41" s="26">
        <v>6.446780554134719</v>
      </c>
      <c r="O41" s="12">
        <f t="shared" si="2"/>
        <v>33</v>
      </c>
      <c r="P41" s="12"/>
      <c r="Q41" s="24">
        <v>131</v>
      </c>
      <c r="R41" s="26">
        <v>5.5561069249450536</v>
      </c>
      <c r="S41" s="12">
        <f t="shared" si="3"/>
        <v>22</v>
      </c>
      <c r="T41" s="12"/>
      <c r="U41" s="12">
        <v>17</v>
      </c>
      <c r="V41" s="24">
        <v>0.72102150934401465</v>
      </c>
      <c r="W41" s="12">
        <f t="shared" si="4"/>
        <v>33</v>
      </c>
      <c r="X41" s="12"/>
      <c r="Y41" s="22">
        <v>1616</v>
      </c>
      <c r="Z41" s="54">
        <v>68.539456417642796</v>
      </c>
      <c r="AA41" s="14">
        <f t="shared" si="5"/>
        <v>23</v>
      </c>
      <c r="AB41" s="12"/>
    </row>
    <row r="42" spans="1:28">
      <c r="A42" s="12"/>
      <c r="B42" s="12" t="s">
        <v>47</v>
      </c>
      <c r="C42" s="24">
        <v>555200</v>
      </c>
      <c r="D42" s="12"/>
      <c r="E42" s="24">
        <v>273</v>
      </c>
      <c r="F42" s="26">
        <v>49.175544083263382</v>
      </c>
      <c r="G42" s="12">
        <f t="shared" si="0"/>
        <v>26</v>
      </c>
      <c r="H42" s="12"/>
      <c r="I42" s="24">
        <v>9</v>
      </c>
      <c r="J42" s="26">
        <v>1.621171782964727</v>
      </c>
      <c r="K42" s="12">
        <f t="shared" si="1"/>
        <v>40</v>
      </c>
      <c r="L42" s="12"/>
      <c r="M42" s="24">
        <v>43</v>
      </c>
      <c r="N42" s="26">
        <v>7.7455985186092509</v>
      </c>
      <c r="O42" s="12">
        <f t="shared" si="2"/>
        <v>25</v>
      </c>
      <c r="P42" s="12"/>
      <c r="Q42" s="24">
        <v>16</v>
      </c>
      <c r="R42" s="26">
        <v>2.8820831697150697</v>
      </c>
      <c r="S42" s="12">
        <f t="shared" si="3"/>
        <v>35</v>
      </c>
      <c r="T42" s="12"/>
      <c r="U42" s="12">
        <v>4</v>
      </c>
      <c r="V42" s="24">
        <v>0.72052079242876743</v>
      </c>
      <c r="W42" s="12">
        <f t="shared" si="4"/>
        <v>34</v>
      </c>
      <c r="X42" s="12"/>
      <c r="Y42" s="22">
        <v>339</v>
      </c>
      <c r="Z42" s="54">
        <v>61.064137158338049</v>
      </c>
      <c r="AA42" s="14">
        <f t="shared" si="5"/>
        <v>30</v>
      </c>
      <c r="AB42" s="12"/>
    </row>
    <row r="43" spans="1:28">
      <c r="A43" s="12"/>
      <c r="B43" s="12" t="s">
        <v>48</v>
      </c>
      <c r="C43" s="24">
        <v>1251500</v>
      </c>
      <c r="D43" s="12"/>
      <c r="E43" s="24">
        <v>620</v>
      </c>
      <c r="F43" s="26">
        <v>49.541501395152608</v>
      </c>
      <c r="G43" s="12">
        <f t="shared" si="0"/>
        <v>25</v>
      </c>
      <c r="H43" s="12"/>
      <c r="I43" s="24">
        <v>25</v>
      </c>
      <c r="J43" s="26">
        <v>1.9976411852884115</v>
      </c>
      <c r="K43" s="12">
        <f t="shared" si="1"/>
        <v>37</v>
      </c>
      <c r="L43" s="12"/>
      <c r="M43" s="24">
        <v>98</v>
      </c>
      <c r="N43" s="26">
        <v>7.830753446330573</v>
      </c>
      <c r="O43" s="12">
        <f t="shared" si="2"/>
        <v>24</v>
      </c>
      <c r="P43" s="12"/>
      <c r="Q43" s="24">
        <v>54</v>
      </c>
      <c r="R43" s="26">
        <v>4.314904960222969</v>
      </c>
      <c r="S43" s="12">
        <f t="shared" si="3"/>
        <v>28</v>
      </c>
      <c r="T43" s="12"/>
      <c r="U43" s="12">
        <v>21</v>
      </c>
      <c r="V43" s="24">
        <v>1.6780185956422655</v>
      </c>
      <c r="W43" s="12">
        <f t="shared" si="4"/>
        <v>13</v>
      </c>
      <c r="X43" s="12"/>
      <c r="Y43" s="22">
        <v>797</v>
      </c>
      <c r="Z43" s="54">
        <v>63.684800986994553</v>
      </c>
      <c r="AA43" s="14">
        <f t="shared" si="5"/>
        <v>28</v>
      </c>
      <c r="AB43" s="12"/>
    </row>
    <row r="44" spans="1:28">
      <c r="A44" s="12"/>
      <c r="B44" s="12" t="s">
        <v>7</v>
      </c>
      <c r="C44" s="24">
        <v>2834500</v>
      </c>
      <c r="D44" s="12"/>
      <c r="E44" s="24">
        <v>3291</v>
      </c>
      <c r="F44" s="26">
        <v>116.10554279605854</v>
      </c>
      <c r="G44" s="12">
        <f t="shared" si="0"/>
        <v>5</v>
      </c>
      <c r="H44" s="12"/>
      <c r="I44" s="24">
        <v>155</v>
      </c>
      <c r="J44" s="26">
        <v>5.4683558594315027</v>
      </c>
      <c r="K44" s="12">
        <f t="shared" si="1"/>
        <v>13</v>
      </c>
      <c r="L44" s="12"/>
      <c r="M44" s="24">
        <v>372</v>
      </c>
      <c r="N44" s="26">
        <v>13.124054062635608</v>
      </c>
      <c r="O44" s="12">
        <f t="shared" si="2"/>
        <v>11</v>
      </c>
      <c r="P44" s="12"/>
      <c r="Q44" s="24">
        <v>68</v>
      </c>
      <c r="R44" s="26">
        <v>2.3990206351054337</v>
      </c>
      <c r="S44" s="12">
        <f t="shared" si="3"/>
        <v>37</v>
      </c>
      <c r="T44" s="12"/>
      <c r="U44" s="12">
        <v>34</v>
      </c>
      <c r="V44" s="24">
        <v>1.1995103175527169</v>
      </c>
      <c r="W44" s="12">
        <f t="shared" si="4"/>
        <v>23</v>
      </c>
      <c r="X44" s="12"/>
      <c r="Y44" s="22">
        <v>3780</v>
      </c>
      <c r="Z44" s="54">
        <v>133.35732353968439</v>
      </c>
      <c r="AA44" s="14">
        <f t="shared" si="5"/>
        <v>5</v>
      </c>
      <c r="AB44" s="12"/>
    </row>
    <row r="45" spans="1:28">
      <c r="A45" s="12"/>
      <c r="B45" s="12" t="s">
        <v>49</v>
      </c>
      <c r="C45" s="24">
        <v>2277800</v>
      </c>
      <c r="D45" s="12"/>
      <c r="E45" s="24">
        <v>3054</v>
      </c>
      <c r="F45" s="26">
        <v>134.07697616467848</v>
      </c>
      <c r="G45" s="12">
        <f t="shared" si="0"/>
        <v>3</v>
      </c>
      <c r="H45" s="12"/>
      <c r="I45" s="24">
        <v>177</v>
      </c>
      <c r="J45" s="26">
        <v>7.7706695419607374</v>
      </c>
      <c r="K45" s="12">
        <f t="shared" si="1"/>
        <v>7</v>
      </c>
      <c r="L45" s="12"/>
      <c r="M45" s="24">
        <v>322</v>
      </c>
      <c r="N45" s="26">
        <v>14.136472274075466</v>
      </c>
      <c r="O45" s="12">
        <f t="shared" si="2"/>
        <v>9</v>
      </c>
      <c r="P45" s="12"/>
      <c r="Q45" s="24">
        <v>170</v>
      </c>
      <c r="R45" s="26">
        <v>7.4633549273069235</v>
      </c>
      <c r="S45" s="12">
        <f t="shared" si="3"/>
        <v>14</v>
      </c>
      <c r="T45" s="12"/>
      <c r="U45" s="12">
        <v>31</v>
      </c>
      <c r="V45" s="24">
        <v>1.3609647220383212</v>
      </c>
      <c r="W45" s="12">
        <f t="shared" si="4"/>
        <v>19</v>
      </c>
      <c r="X45" s="12"/>
      <c r="Y45" s="22">
        <v>3657</v>
      </c>
      <c r="Z45" s="54">
        <v>160.54993511271422</v>
      </c>
      <c r="AA45" s="14">
        <f t="shared" si="5"/>
        <v>3</v>
      </c>
      <c r="AB45" s="12"/>
    </row>
    <row r="46" spans="1:28">
      <c r="A46" s="12"/>
      <c r="B46" s="12" t="s">
        <v>50</v>
      </c>
      <c r="C46" s="24">
        <v>706100</v>
      </c>
      <c r="D46" s="12"/>
      <c r="E46" s="24">
        <v>382</v>
      </c>
      <c r="F46" s="26">
        <v>54.102207851618317</v>
      </c>
      <c r="G46" s="12">
        <f t="shared" si="0"/>
        <v>22</v>
      </c>
      <c r="H46" s="12"/>
      <c r="I46" s="24">
        <v>23</v>
      </c>
      <c r="J46" s="26">
        <v>3.2574627764063386</v>
      </c>
      <c r="K46" s="12">
        <f t="shared" si="1"/>
        <v>21</v>
      </c>
      <c r="L46" s="12"/>
      <c r="M46" s="24">
        <v>51</v>
      </c>
      <c r="N46" s="26">
        <v>7.2230696346401428</v>
      </c>
      <c r="O46" s="12">
        <f t="shared" si="2"/>
        <v>30</v>
      </c>
      <c r="P46" s="12"/>
      <c r="Q46" s="24">
        <v>21</v>
      </c>
      <c r="R46" s="26">
        <v>2.9742051436753529</v>
      </c>
      <c r="S46" s="12">
        <f t="shared" si="3"/>
        <v>33</v>
      </c>
      <c r="T46" s="12"/>
      <c r="U46" s="12">
        <v>6</v>
      </c>
      <c r="V46" s="24">
        <v>0.84977289819295798</v>
      </c>
      <c r="W46" s="12">
        <f t="shared" si="4"/>
        <v>30</v>
      </c>
      <c r="X46" s="12"/>
      <c r="Y46" s="22">
        <v>467</v>
      </c>
      <c r="Z46" s="54">
        <v>66.140657242685222</v>
      </c>
      <c r="AA46" s="14">
        <f t="shared" si="5"/>
        <v>25</v>
      </c>
      <c r="AB46" s="12"/>
    </row>
    <row r="47" spans="1:28" ht="3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4" t="s">
        <v>75</v>
      </c>
    </row>
    <row r="55" spans="2:15">
      <c r="B55" s="33" t="s">
        <v>79</v>
      </c>
    </row>
    <row r="56" spans="2:15">
      <c r="B56" s="32" t="s">
        <v>84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600-000000000000}"/>
    <hyperlink ref="B57" r:id="rId2" xr:uid="{00000000-0004-0000-0600-000001000000}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AB56"/>
  <sheetViews>
    <sheetView showGridLines="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4.5703125" customWidth="1"/>
    <col min="3" max="3" width="14.140625" customWidth="1"/>
    <col min="4" max="4" width="1.140625" customWidth="1"/>
    <col min="6" max="6" width="10.140625" customWidth="1"/>
    <col min="8" max="8" width="1.140625" customWidth="1"/>
    <col min="10" max="10" width="10.28515625" customWidth="1"/>
    <col min="12" max="12" width="1.140625" customWidth="1"/>
    <col min="14" max="14" width="10.140625" customWidth="1"/>
    <col min="16" max="16" width="1.140625" customWidth="1"/>
    <col min="18" max="18" width="10.7109375" customWidth="1"/>
    <col min="20" max="20" width="1.140625" customWidth="1"/>
    <col min="22" max="22" width="10.42578125" customWidth="1"/>
    <col min="24" max="24" width="1.140625" customWidth="1"/>
    <col min="26" max="26" width="11.85546875" customWidth="1"/>
    <col min="28" max="28" width="1.140625" customWidth="1"/>
  </cols>
  <sheetData>
    <row r="1" spans="1:28" ht="21">
      <c r="A1" s="19"/>
      <c r="B1" s="51" t="s">
        <v>174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3.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62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175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4"/>
      <c r="B4" s="14" t="s">
        <v>176</v>
      </c>
      <c r="C4" s="22">
        <v>58381200</v>
      </c>
      <c r="D4" s="14"/>
      <c r="E4" s="22">
        <v>62685</v>
      </c>
      <c r="F4" s="54">
        <v>107.37186242623207</v>
      </c>
      <c r="G4" s="14"/>
      <c r="H4" s="14"/>
      <c r="I4" s="22">
        <v>5949</v>
      </c>
      <c r="J4" s="54">
        <v>10.189921186466531</v>
      </c>
      <c r="K4" s="14"/>
      <c r="L4" s="14"/>
      <c r="M4" s="22">
        <v>9157</v>
      </c>
      <c r="N4" s="54">
        <v>15.684839183808039</v>
      </c>
      <c r="O4" s="14"/>
      <c r="P4" s="14"/>
      <c r="Q4" s="22">
        <v>5558</v>
      </c>
      <c r="R4" s="54">
        <v>9.5201852335486592</v>
      </c>
      <c r="S4" s="14"/>
      <c r="T4" s="14"/>
      <c r="U4" s="22">
        <v>1248</v>
      </c>
      <c r="V4" s="23">
        <v>2.137673834377245</v>
      </c>
      <c r="W4" s="14"/>
      <c r="X4" s="12"/>
      <c r="Y4" s="22">
        <v>80393</v>
      </c>
      <c r="Z4" s="54">
        <f>Y4/C4*100000</f>
        <v>137.70357580865073</v>
      </c>
      <c r="AA4" s="14"/>
      <c r="AB4" s="12"/>
    </row>
    <row r="5" spans="1:28">
      <c r="A5" s="12"/>
      <c r="B5" s="12" t="s">
        <v>8</v>
      </c>
      <c r="C5" s="24">
        <v>1682800</v>
      </c>
      <c r="D5" s="12"/>
      <c r="E5" s="24">
        <v>2071</v>
      </c>
      <c r="F5" s="26">
        <v>123.07001144533278</v>
      </c>
      <c r="G5" s="12">
        <f>RANK(F5,$F$5:$F$46,0)</f>
        <v>6</v>
      </c>
      <c r="H5" s="12"/>
      <c r="I5" s="24">
        <v>228</v>
      </c>
      <c r="J5" s="26">
        <v>13.548992085724709</v>
      </c>
      <c r="K5" s="12">
        <f>RANK(J5,$J$5:$J$46,0)</f>
        <v>3</v>
      </c>
      <c r="L5" s="12"/>
      <c r="M5" s="24">
        <v>369</v>
      </c>
      <c r="N5" s="26">
        <v>21.927974033475518</v>
      </c>
      <c r="O5" s="12">
        <f>RANK(N5,$N$5:$N$46,0)</f>
        <v>5</v>
      </c>
      <c r="P5" s="12"/>
      <c r="Q5" s="24">
        <v>366</v>
      </c>
      <c r="R5" s="26">
        <v>21.749697821821247</v>
      </c>
      <c r="S5" s="12">
        <f>RANK(R5,$R$5:$R$46,0)</f>
        <v>3</v>
      </c>
      <c r="T5" s="12"/>
      <c r="U5" s="24">
        <v>66</v>
      </c>
      <c r="V5" s="25">
        <v>3.9220766563939948</v>
      </c>
      <c r="W5" s="12">
        <f>RANK(V5,$V$5:$V$46,0)</f>
        <v>3</v>
      </c>
      <c r="X5" s="12"/>
      <c r="Y5" s="29">
        <v>2877</v>
      </c>
      <c r="Z5" s="54">
        <v>170.96688697644734</v>
      </c>
      <c r="AA5" s="14">
        <f>RANK(Z5,$Z$5:$Z$46,0)</f>
        <v>5</v>
      </c>
      <c r="AB5" s="12"/>
    </row>
    <row r="6" spans="1:28">
      <c r="A6" s="12"/>
      <c r="B6" s="12" t="s">
        <v>9</v>
      </c>
      <c r="C6" s="24">
        <v>661500</v>
      </c>
      <c r="D6" s="12"/>
      <c r="E6" s="24">
        <v>516</v>
      </c>
      <c r="F6" s="26">
        <v>78.009370195280425</v>
      </c>
      <c r="G6" s="12">
        <f t="shared" ref="G6:G46" si="0">RANK(F6,$F$5:$F$46,0)</f>
        <v>23</v>
      </c>
      <c r="H6" s="12"/>
      <c r="I6" s="24">
        <v>28</v>
      </c>
      <c r="J6" s="26">
        <v>4.2330665997438999</v>
      </c>
      <c r="K6" s="12">
        <f t="shared" ref="K6:K46" si="1">RANK(J6,$J$5:$J$46,0)</f>
        <v>24</v>
      </c>
      <c r="L6" s="12"/>
      <c r="M6" s="24">
        <v>35</v>
      </c>
      <c r="N6" s="26">
        <v>5.291333249679874</v>
      </c>
      <c r="O6" s="12">
        <f t="shared" ref="O6:O46" si="2">RANK(N6,$N$5:$N$46,0)</f>
        <v>40</v>
      </c>
      <c r="P6" s="12"/>
      <c r="Q6" s="24">
        <v>43</v>
      </c>
      <c r="R6" s="26">
        <v>6.500780849606703</v>
      </c>
      <c r="S6" s="12">
        <f t="shared" ref="S6:S46" si="3">RANK(R6,$R$5:$R$46,0)</f>
        <v>29</v>
      </c>
      <c r="T6" s="12"/>
      <c r="U6" s="24">
        <v>8</v>
      </c>
      <c r="V6" s="25">
        <v>1.2094475999268284</v>
      </c>
      <c r="W6" s="12">
        <f t="shared" ref="W6:W46" si="4">RANK(V6,$V$5:$V$46,0)</f>
        <v>30</v>
      </c>
      <c r="X6" s="12"/>
      <c r="Y6" s="29">
        <v>609</v>
      </c>
      <c r="Z6" s="54">
        <v>92.06919854442981</v>
      </c>
      <c r="AA6" s="14">
        <f t="shared" ref="AA6:AA46" si="5">RANK(Z6,$Z$5:$Z$46,0)</f>
        <v>25</v>
      </c>
      <c r="AB6" s="12"/>
    </row>
    <row r="7" spans="1:28">
      <c r="A7" s="12"/>
      <c r="B7" s="12" t="s">
        <v>11</v>
      </c>
      <c r="C7" s="24">
        <v>841300</v>
      </c>
      <c r="D7" s="12"/>
      <c r="E7" s="24">
        <v>785</v>
      </c>
      <c r="F7" s="26">
        <v>93.306866672213573</v>
      </c>
      <c r="G7" s="12">
        <f t="shared" si="0"/>
        <v>12</v>
      </c>
      <c r="H7" s="12"/>
      <c r="I7" s="24">
        <v>84</v>
      </c>
      <c r="J7" s="26">
        <v>9.9844290451795423</v>
      </c>
      <c r="K7" s="12">
        <f t="shared" si="1"/>
        <v>7</v>
      </c>
      <c r="L7" s="12"/>
      <c r="M7" s="24">
        <v>85</v>
      </c>
      <c r="N7" s="26">
        <v>10.103291295717394</v>
      </c>
      <c r="O7" s="12">
        <f t="shared" si="2"/>
        <v>29</v>
      </c>
      <c r="P7" s="12"/>
      <c r="Q7" s="24">
        <v>33</v>
      </c>
      <c r="R7" s="26">
        <v>3.9224542677491057</v>
      </c>
      <c r="S7" s="12">
        <f t="shared" si="3"/>
        <v>37</v>
      </c>
      <c r="T7" s="12"/>
      <c r="U7" s="24">
        <v>11</v>
      </c>
      <c r="V7" s="25">
        <v>1.3074847559163685</v>
      </c>
      <c r="W7" s="12">
        <f t="shared" si="4"/>
        <v>29</v>
      </c>
      <c r="X7" s="12"/>
      <c r="Y7" s="29">
        <v>962</v>
      </c>
      <c r="Z7" s="54">
        <v>114.34548501741332</v>
      </c>
      <c r="AA7" s="14">
        <f t="shared" si="5"/>
        <v>16</v>
      </c>
      <c r="AB7" s="12"/>
    </row>
    <row r="8" spans="1:28">
      <c r="A8" s="12"/>
      <c r="B8" s="12" t="s">
        <v>12</v>
      </c>
      <c r="C8" s="24">
        <v>1049300</v>
      </c>
      <c r="D8" s="12"/>
      <c r="E8" s="24">
        <v>842</v>
      </c>
      <c r="F8" s="26">
        <v>80.243513331668737</v>
      </c>
      <c r="G8" s="12">
        <f t="shared" si="0"/>
        <v>20</v>
      </c>
      <c r="H8" s="12"/>
      <c r="I8" s="24">
        <v>50</v>
      </c>
      <c r="J8" s="26">
        <v>4.7650542358473125</v>
      </c>
      <c r="K8" s="12">
        <f t="shared" si="1"/>
        <v>19</v>
      </c>
      <c r="L8" s="12"/>
      <c r="M8" s="24">
        <v>148</v>
      </c>
      <c r="N8" s="26">
        <v>14.104560538108046</v>
      </c>
      <c r="O8" s="12">
        <f t="shared" si="2"/>
        <v>12</v>
      </c>
      <c r="P8" s="12"/>
      <c r="Q8" s="24">
        <v>107</v>
      </c>
      <c r="R8" s="26">
        <v>10.197216064713249</v>
      </c>
      <c r="S8" s="12">
        <f t="shared" si="3"/>
        <v>13</v>
      </c>
      <c r="T8" s="12"/>
      <c r="U8" s="24">
        <v>18</v>
      </c>
      <c r="V8" s="25">
        <v>1.7154195249050326</v>
      </c>
      <c r="W8" s="12">
        <f t="shared" si="4"/>
        <v>24</v>
      </c>
      <c r="X8" s="12"/>
      <c r="Y8" s="29">
        <v>1131</v>
      </c>
      <c r="Z8" s="54">
        <v>107.7855268148662</v>
      </c>
      <c r="AA8" s="14">
        <f t="shared" si="5"/>
        <v>19</v>
      </c>
      <c r="AB8" s="12"/>
    </row>
    <row r="9" spans="1:28">
      <c r="A9" s="12"/>
      <c r="B9" s="12" t="s">
        <v>13</v>
      </c>
      <c r="C9" s="24">
        <v>564600</v>
      </c>
      <c r="D9" s="12"/>
      <c r="E9" s="24">
        <v>631</v>
      </c>
      <c r="F9" s="26">
        <v>111.75558999335841</v>
      </c>
      <c r="G9" s="12">
        <f t="shared" si="0"/>
        <v>7</v>
      </c>
      <c r="H9" s="12"/>
      <c r="I9" s="24">
        <v>16</v>
      </c>
      <c r="J9" s="26">
        <v>2.8337392074385654</v>
      </c>
      <c r="K9" s="12">
        <f t="shared" si="1"/>
        <v>33</v>
      </c>
      <c r="L9" s="12"/>
      <c r="M9" s="24">
        <v>64</v>
      </c>
      <c r="N9" s="26">
        <v>11.334956829754262</v>
      </c>
      <c r="O9" s="12">
        <f t="shared" si="2"/>
        <v>24</v>
      </c>
      <c r="P9" s="12"/>
      <c r="Q9" s="24">
        <v>39</v>
      </c>
      <c r="R9" s="26">
        <v>6.907239318131503</v>
      </c>
      <c r="S9" s="12">
        <f t="shared" si="3"/>
        <v>27</v>
      </c>
      <c r="T9" s="12"/>
      <c r="U9" s="24">
        <v>10</v>
      </c>
      <c r="V9" s="25">
        <v>1.7710870046491034</v>
      </c>
      <c r="W9" s="12">
        <f t="shared" si="4"/>
        <v>22</v>
      </c>
      <c r="X9" s="12"/>
      <c r="Y9" s="29">
        <v>754</v>
      </c>
      <c r="Z9" s="54">
        <v>133.53996015054238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498800</v>
      </c>
      <c r="D10" s="12"/>
      <c r="E10" s="24">
        <v>198</v>
      </c>
      <c r="F10" s="26">
        <v>39.695825723296032</v>
      </c>
      <c r="G10" s="12">
        <f t="shared" si="0"/>
        <v>39</v>
      </c>
      <c r="H10" s="12"/>
      <c r="I10" s="24">
        <v>10</v>
      </c>
      <c r="J10" s="26">
        <v>2.0048396829947497</v>
      </c>
      <c r="K10" s="12">
        <f t="shared" si="1"/>
        <v>40</v>
      </c>
      <c r="L10" s="12"/>
      <c r="M10" s="24">
        <v>62</v>
      </c>
      <c r="N10" s="26">
        <v>12.430006034567446</v>
      </c>
      <c r="O10" s="12">
        <f t="shared" si="2"/>
        <v>18</v>
      </c>
      <c r="P10" s="12"/>
      <c r="Q10" s="24">
        <v>51</v>
      </c>
      <c r="R10" s="26">
        <v>10.224682383273221</v>
      </c>
      <c r="S10" s="12">
        <f t="shared" si="3"/>
        <v>12</v>
      </c>
      <c r="T10" s="12"/>
      <c r="U10" s="24">
        <v>14</v>
      </c>
      <c r="V10" s="25">
        <v>2.8067755561926493</v>
      </c>
      <c r="W10" s="12">
        <f t="shared" si="4"/>
        <v>7</v>
      </c>
      <c r="X10" s="12"/>
      <c r="Y10" s="29">
        <v>315</v>
      </c>
      <c r="Z10" s="54">
        <v>63.152450014334605</v>
      </c>
      <c r="AA10" s="14">
        <f t="shared" si="5"/>
        <v>35</v>
      </c>
      <c r="AB10" s="12"/>
    </row>
    <row r="11" spans="1:28">
      <c r="A11" s="12"/>
      <c r="B11" s="12" t="s">
        <v>15</v>
      </c>
      <c r="C11" s="24">
        <v>1042900</v>
      </c>
      <c r="D11" s="12"/>
      <c r="E11" s="24">
        <v>469</v>
      </c>
      <c r="F11" s="26">
        <v>44.969159210959056</v>
      </c>
      <c r="G11" s="12">
        <f t="shared" si="0"/>
        <v>35</v>
      </c>
      <c r="H11" s="12"/>
      <c r="I11" s="24">
        <v>33</v>
      </c>
      <c r="J11" s="26">
        <v>3.1641412664427473</v>
      </c>
      <c r="K11" s="12">
        <f t="shared" si="1"/>
        <v>31</v>
      </c>
      <c r="L11" s="12"/>
      <c r="M11" s="24">
        <v>66</v>
      </c>
      <c r="N11" s="26">
        <v>6.3282825328854946</v>
      </c>
      <c r="O11" s="12">
        <f t="shared" si="2"/>
        <v>38</v>
      </c>
      <c r="P11" s="12"/>
      <c r="Q11" s="24">
        <v>40</v>
      </c>
      <c r="R11" s="26">
        <v>3.8353227472033304</v>
      </c>
      <c r="S11" s="12">
        <f t="shared" si="3"/>
        <v>39</v>
      </c>
      <c r="T11" s="12"/>
      <c r="U11" s="24">
        <v>10</v>
      </c>
      <c r="V11" s="25">
        <v>0.95883068680083261</v>
      </c>
      <c r="W11" s="12">
        <f t="shared" si="4"/>
        <v>34</v>
      </c>
      <c r="X11" s="12"/>
      <c r="Y11" s="29">
        <v>599</v>
      </c>
      <c r="Z11" s="54">
        <v>57.433958139369878</v>
      </c>
      <c r="AA11" s="14">
        <f t="shared" si="5"/>
        <v>38</v>
      </c>
      <c r="AB11" s="12"/>
    </row>
    <row r="12" spans="1:28">
      <c r="A12" s="12"/>
      <c r="B12" s="12" t="s">
        <v>56</v>
      </c>
      <c r="C12" s="24">
        <v>1733000</v>
      </c>
      <c r="D12" s="12"/>
      <c r="E12" s="24">
        <v>740</v>
      </c>
      <c r="F12" s="26">
        <v>42.701012129395608</v>
      </c>
      <c r="G12" s="12">
        <f t="shared" si="0"/>
        <v>36</v>
      </c>
      <c r="H12" s="12"/>
      <c r="I12" s="24">
        <v>70</v>
      </c>
      <c r="J12" s="26">
        <v>4.0392849311590435</v>
      </c>
      <c r="K12" s="12">
        <f t="shared" si="1"/>
        <v>26</v>
      </c>
      <c r="L12" s="12"/>
      <c r="M12" s="24">
        <v>137</v>
      </c>
      <c r="N12" s="26">
        <v>7.9054576509826999</v>
      </c>
      <c r="O12" s="12">
        <f t="shared" si="2"/>
        <v>35</v>
      </c>
      <c r="P12" s="12"/>
      <c r="Q12" s="24">
        <v>105</v>
      </c>
      <c r="R12" s="26">
        <v>6.0589273967385662</v>
      </c>
      <c r="S12" s="12">
        <f t="shared" si="3"/>
        <v>32</v>
      </c>
      <c r="T12" s="12"/>
      <c r="U12" s="24">
        <v>27</v>
      </c>
      <c r="V12" s="25">
        <v>1.5580099020184883</v>
      </c>
      <c r="W12" s="12">
        <f t="shared" si="4"/>
        <v>27</v>
      </c>
      <c r="X12" s="12"/>
      <c r="Y12" s="29">
        <v>1031</v>
      </c>
      <c r="Z12" s="54">
        <v>59.492896628928207</v>
      </c>
      <c r="AA12" s="14">
        <f t="shared" si="5"/>
        <v>36</v>
      </c>
      <c r="AB12" s="12"/>
    </row>
    <row r="13" spans="1:28">
      <c r="A13" s="12"/>
      <c r="B13" s="12" t="s">
        <v>17</v>
      </c>
      <c r="C13" s="24">
        <v>767300</v>
      </c>
      <c r="D13" s="12"/>
      <c r="E13" s="24">
        <v>320</v>
      </c>
      <c r="F13" s="26">
        <v>41.704841801805557</v>
      </c>
      <c r="G13" s="12">
        <f t="shared" si="0"/>
        <v>38</v>
      </c>
      <c r="H13" s="12"/>
      <c r="I13" s="24">
        <v>31</v>
      </c>
      <c r="J13" s="26">
        <v>4.0401565495499137</v>
      </c>
      <c r="K13" s="12">
        <f t="shared" si="1"/>
        <v>25</v>
      </c>
      <c r="L13" s="12"/>
      <c r="M13" s="24">
        <v>62</v>
      </c>
      <c r="N13" s="26">
        <v>8.0803130990998273</v>
      </c>
      <c r="O13" s="12">
        <f t="shared" si="2"/>
        <v>34</v>
      </c>
      <c r="P13" s="12"/>
      <c r="Q13" s="24">
        <v>36</v>
      </c>
      <c r="R13" s="26">
        <v>4.6917947027031257</v>
      </c>
      <c r="S13" s="12">
        <f t="shared" si="3"/>
        <v>35</v>
      </c>
      <c r="T13" s="12"/>
      <c r="U13" s="24">
        <v>9</v>
      </c>
      <c r="V13" s="25">
        <v>1.1729486756757814</v>
      </c>
      <c r="W13" s="12">
        <f t="shared" si="4"/>
        <v>31</v>
      </c>
      <c r="X13" s="12"/>
      <c r="Y13" s="29">
        <v>443</v>
      </c>
      <c r="Z13" s="54">
        <v>57.73514036937457</v>
      </c>
      <c r="AA13" s="14">
        <f t="shared" si="5"/>
        <v>37</v>
      </c>
      <c r="AB13" s="12"/>
    </row>
    <row r="14" spans="1:28">
      <c r="A14" s="12"/>
      <c r="B14" s="12" t="s">
        <v>18</v>
      </c>
      <c r="C14" s="24">
        <v>628100</v>
      </c>
      <c r="D14" s="12"/>
      <c r="E14" s="24">
        <v>341</v>
      </c>
      <c r="F14" s="26">
        <v>54.290458730494834</v>
      </c>
      <c r="G14" s="12">
        <f t="shared" si="0"/>
        <v>32</v>
      </c>
      <c r="H14" s="12"/>
      <c r="I14" s="24">
        <v>45</v>
      </c>
      <c r="J14" s="26">
        <v>7.1644300377485859</v>
      </c>
      <c r="K14" s="12">
        <f t="shared" si="1"/>
        <v>13</v>
      </c>
      <c r="L14" s="12"/>
      <c r="M14" s="24">
        <v>91</v>
      </c>
      <c r="N14" s="26">
        <v>14.488069631891584</v>
      </c>
      <c r="O14" s="12">
        <f t="shared" si="2"/>
        <v>11</v>
      </c>
      <c r="P14" s="12"/>
      <c r="Q14" s="24">
        <v>61</v>
      </c>
      <c r="R14" s="26">
        <v>9.7117829400591944</v>
      </c>
      <c r="S14" s="12">
        <f t="shared" si="3"/>
        <v>14</v>
      </c>
      <c r="T14" s="12"/>
      <c r="U14" s="24">
        <v>6</v>
      </c>
      <c r="V14" s="25">
        <v>0.95525733836647819</v>
      </c>
      <c r="W14" s="12">
        <f t="shared" si="4"/>
        <v>36</v>
      </c>
      <c r="X14" s="12"/>
      <c r="Y14" s="29">
        <v>509</v>
      </c>
      <c r="Z14" s="54">
        <v>81.037664204756226</v>
      </c>
      <c r="AA14" s="14">
        <f t="shared" si="5"/>
        <v>28</v>
      </c>
      <c r="AB14" s="12"/>
    </row>
    <row r="15" spans="1:28">
      <c r="A15" s="12"/>
      <c r="B15" s="12" t="s">
        <v>19</v>
      </c>
      <c r="C15" s="24">
        <v>516000</v>
      </c>
      <c r="D15" s="12"/>
      <c r="E15" s="24">
        <v>107</v>
      </c>
      <c r="F15" s="26">
        <v>20.736715420558031</v>
      </c>
      <c r="G15" s="12">
        <f t="shared" si="0"/>
        <v>42</v>
      </c>
      <c r="H15" s="12"/>
      <c r="I15" s="24">
        <v>10</v>
      </c>
      <c r="J15" s="26">
        <v>1.9380107869680403</v>
      </c>
      <c r="K15" s="12">
        <f t="shared" si="1"/>
        <v>41</v>
      </c>
      <c r="L15" s="12"/>
      <c r="M15" s="24">
        <v>35</v>
      </c>
      <c r="N15" s="26">
        <v>6.7830377543881406</v>
      </c>
      <c r="O15" s="12">
        <f t="shared" si="2"/>
        <v>37</v>
      </c>
      <c r="P15" s="12"/>
      <c r="Q15" s="24">
        <v>20</v>
      </c>
      <c r="R15" s="26">
        <v>3.8760215739360806</v>
      </c>
      <c r="S15" s="12">
        <f t="shared" si="3"/>
        <v>38</v>
      </c>
      <c r="T15" s="12"/>
      <c r="U15" s="24">
        <v>3</v>
      </c>
      <c r="V15" s="25">
        <v>0.58140323609041211</v>
      </c>
      <c r="W15" s="12">
        <f t="shared" si="4"/>
        <v>40</v>
      </c>
      <c r="X15" s="12"/>
      <c r="Y15" s="29">
        <v>168</v>
      </c>
      <c r="Z15" s="54">
        <v>32.558581221063079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1806900</v>
      </c>
      <c r="D16" s="12"/>
      <c r="E16" s="24">
        <v>1440</v>
      </c>
      <c r="F16" s="26">
        <v>79.692563798324684</v>
      </c>
      <c r="G16" s="12">
        <f t="shared" si="0"/>
        <v>22</v>
      </c>
      <c r="H16" s="12"/>
      <c r="I16" s="24">
        <v>126</v>
      </c>
      <c r="J16" s="26">
        <v>6.9730993323534101</v>
      </c>
      <c r="K16" s="12">
        <f t="shared" si="1"/>
        <v>14</v>
      </c>
      <c r="L16" s="12"/>
      <c r="M16" s="24">
        <v>186</v>
      </c>
      <c r="N16" s="26">
        <v>10.293622823950271</v>
      </c>
      <c r="O16" s="12">
        <f t="shared" si="2"/>
        <v>28</v>
      </c>
      <c r="P16" s="12"/>
      <c r="Q16" s="24">
        <v>187</v>
      </c>
      <c r="R16" s="26">
        <v>10.348964882143553</v>
      </c>
      <c r="S16" s="12">
        <f t="shared" si="3"/>
        <v>11</v>
      </c>
      <c r="T16" s="12"/>
      <c r="U16" s="24">
        <v>34</v>
      </c>
      <c r="V16" s="25">
        <v>1.8816299785715549</v>
      </c>
      <c r="W16" s="12">
        <f t="shared" si="4"/>
        <v>17</v>
      </c>
      <c r="X16" s="12"/>
      <c r="Y16" s="29">
        <v>1928</v>
      </c>
      <c r="Z16" s="54">
        <v>106.69948819664583</v>
      </c>
      <c r="AA16" s="14">
        <f t="shared" si="5"/>
        <v>20</v>
      </c>
      <c r="AB16" s="12"/>
    </row>
    <row r="17" spans="1:28">
      <c r="A17" s="12"/>
      <c r="B17" s="12" t="s">
        <v>21</v>
      </c>
      <c r="C17" s="24">
        <v>623100</v>
      </c>
      <c r="D17" s="12"/>
      <c r="E17" s="24">
        <v>263</v>
      </c>
      <c r="F17" s="26">
        <v>42.208719711632597</v>
      </c>
      <c r="G17" s="12">
        <f t="shared" si="0"/>
        <v>37</v>
      </c>
      <c r="H17" s="12"/>
      <c r="I17" s="24">
        <v>21</v>
      </c>
      <c r="J17" s="26">
        <v>3.3702779997881542</v>
      </c>
      <c r="K17" s="12">
        <f t="shared" si="1"/>
        <v>29</v>
      </c>
      <c r="L17" s="12"/>
      <c r="M17" s="24">
        <v>35</v>
      </c>
      <c r="N17" s="26">
        <v>5.6171299996469228</v>
      </c>
      <c r="O17" s="12">
        <f t="shared" si="2"/>
        <v>39</v>
      </c>
      <c r="P17" s="12"/>
      <c r="Q17" s="24">
        <v>26</v>
      </c>
      <c r="R17" s="26">
        <v>4.1727251425948575</v>
      </c>
      <c r="S17" s="12">
        <f t="shared" si="3"/>
        <v>36</v>
      </c>
      <c r="T17" s="12"/>
      <c r="U17" s="24">
        <v>4</v>
      </c>
      <c r="V17" s="25">
        <v>0.64195771424536263</v>
      </c>
      <c r="W17" s="12">
        <f t="shared" si="4"/>
        <v>38</v>
      </c>
      <c r="X17" s="12"/>
      <c r="Y17" s="29">
        <v>343</v>
      </c>
      <c r="Z17" s="54">
        <v>55.047873996539849</v>
      </c>
      <c r="AA17" s="14">
        <f t="shared" si="5"/>
        <v>39</v>
      </c>
      <c r="AB17" s="12"/>
    </row>
    <row r="18" spans="1:28">
      <c r="A18" s="12"/>
      <c r="B18" s="12" t="s">
        <v>22</v>
      </c>
      <c r="C18" s="24">
        <v>2780800</v>
      </c>
      <c r="D18" s="12"/>
      <c r="E18" s="24">
        <v>4391</v>
      </c>
      <c r="F18" s="26">
        <v>157.9017017855011</v>
      </c>
      <c r="G18" s="12">
        <f t="shared" si="0"/>
        <v>3</v>
      </c>
      <c r="H18" s="12"/>
      <c r="I18" s="24">
        <v>765</v>
      </c>
      <c r="J18" s="26">
        <v>27.509633765863892</v>
      </c>
      <c r="K18" s="12">
        <f t="shared" si="1"/>
        <v>1</v>
      </c>
      <c r="L18" s="12"/>
      <c r="M18" s="24">
        <v>588</v>
      </c>
      <c r="N18" s="26">
        <v>21.144659678860087</v>
      </c>
      <c r="O18" s="12">
        <f t="shared" si="2"/>
        <v>6</v>
      </c>
      <c r="P18" s="12"/>
      <c r="Q18" s="24">
        <v>304</v>
      </c>
      <c r="R18" s="26">
        <v>10.93193289519297</v>
      </c>
      <c r="S18" s="12">
        <f t="shared" si="3"/>
        <v>10</v>
      </c>
      <c r="T18" s="12"/>
      <c r="U18" s="24">
        <v>53</v>
      </c>
      <c r="V18" s="25">
        <v>1.9058961955435114</v>
      </c>
      <c r="W18" s="12">
        <f t="shared" si="4"/>
        <v>16</v>
      </c>
      <c r="X18" s="12"/>
      <c r="Y18" s="29">
        <v>5496</v>
      </c>
      <c r="Z18" s="54">
        <v>197.63783944730449</v>
      </c>
      <c r="AA18" s="14">
        <f t="shared" si="5"/>
        <v>4</v>
      </c>
      <c r="AB18" s="12"/>
    </row>
    <row r="19" spans="1:28">
      <c r="A19" s="12"/>
      <c r="B19" s="12" t="s">
        <v>23</v>
      </c>
      <c r="C19" s="24">
        <v>584800</v>
      </c>
      <c r="D19" s="12"/>
      <c r="E19" s="24">
        <v>282</v>
      </c>
      <c r="F19" s="26">
        <v>48.219058155261948</v>
      </c>
      <c r="G19" s="12">
        <f t="shared" si="0"/>
        <v>34</v>
      </c>
      <c r="H19" s="12"/>
      <c r="I19" s="24">
        <v>7</v>
      </c>
      <c r="J19" s="26">
        <v>1.1969269754852256</v>
      </c>
      <c r="K19" s="12">
        <f t="shared" si="1"/>
        <v>42</v>
      </c>
      <c r="L19" s="12"/>
      <c r="M19" s="24">
        <v>63</v>
      </c>
      <c r="N19" s="26">
        <v>10.77234277936703</v>
      </c>
      <c r="O19" s="12">
        <f t="shared" si="2"/>
        <v>25</v>
      </c>
      <c r="P19" s="12"/>
      <c r="Q19" s="24">
        <v>46</v>
      </c>
      <c r="R19" s="26">
        <v>7.8655201246171975</v>
      </c>
      <c r="S19" s="12">
        <f t="shared" si="3"/>
        <v>19</v>
      </c>
      <c r="T19" s="12"/>
      <c r="U19" s="24">
        <v>10</v>
      </c>
      <c r="V19" s="25">
        <v>1.7098956792646081</v>
      </c>
      <c r="W19" s="12">
        <f t="shared" si="4"/>
        <v>25</v>
      </c>
      <c r="X19" s="12"/>
      <c r="Y19" s="29">
        <v>408</v>
      </c>
      <c r="Z19" s="54">
        <v>69.763743713996007</v>
      </c>
      <c r="AA19" s="14">
        <f t="shared" si="5"/>
        <v>33</v>
      </c>
      <c r="AB19" s="12"/>
    </row>
    <row r="20" spans="1:28">
      <c r="A20" s="12"/>
      <c r="B20" s="12" t="s">
        <v>24</v>
      </c>
      <c r="C20" s="24">
        <v>1969100</v>
      </c>
      <c r="D20" s="12"/>
      <c r="E20" s="24">
        <v>1646</v>
      </c>
      <c r="F20" s="26">
        <v>83.592379990848514</v>
      </c>
      <c r="G20" s="12">
        <f t="shared" si="0"/>
        <v>17</v>
      </c>
      <c r="H20" s="12"/>
      <c r="I20" s="24">
        <v>162</v>
      </c>
      <c r="J20" s="26">
        <v>8.2271965726108505</v>
      </c>
      <c r="K20" s="12">
        <f t="shared" si="1"/>
        <v>10</v>
      </c>
      <c r="L20" s="12"/>
      <c r="M20" s="24">
        <v>305</v>
      </c>
      <c r="N20" s="26">
        <v>15.48947502868092</v>
      </c>
      <c r="O20" s="12">
        <f t="shared" si="2"/>
        <v>9</v>
      </c>
      <c r="P20" s="12"/>
      <c r="Q20" s="24">
        <v>155</v>
      </c>
      <c r="R20" s="26">
        <v>7.8717004244116149</v>
      </c>
      <c r="S20" s="12">
        <f t="shared" si="3"/>
        <v>18</v>
      </c>
      <c r="T20" s="12"/>
      <c r="U20" s="24">
        <v>65</v>
      </c>
      <c r="V20" s="25">
        <v>3.3010356618500327</v>
      </c>
      <c r="W20" s="12">
        <f t="shared" si="4"/>
        <v>5</v>
      </c>
      <c r="X20" s="12"/>
      <c r="Y20" s="29">
        <v>2231</v>
      </c>
      <c r="Z20" s="54">
        <v>113.30170094749882</v>
      </c>
      <c r="AA20" s="14">
        <f t="shared" si="5"/>
        <v>17</v>
      </c>
      <c r="AB20" s="12"/>
    </row>
    <row r="21" spans="1:28">
      <c r="A21" s="12"/>
      <c r="B21" s="12" t="s">
        <v>25</v>
      </c>
      <c r="C21" s="24">
        <v>1176400</v>
      </c>
      <c r="D21" s="12"/>
      <c r="E21" s="24">
        <v>1130</v>
      </c>
      <c r="F21" s="26">
        <v>96.05690649157674</v>
      </c>
      <c r="G21" s="12">
        <f t="shared" si="0"/>
        <v>11</v>
      </c>
      <c r="H21" s="12"/>
      <c r="I21" s="24">
        <v>55</v>
      </c>
      <c r="J21" s="26">
        <v>4.6753361566696645</v>
      </c>
      <c r="K21" s="12">
        <f t="shared" si="1"/>
        <v>20</v>
      </c>
      <c r="L21" s="12"/>
      <c r="M21" s="24">
        <v>118</v>
      </c>
      <c r="N21" s="26">
        <v>10.030721208854917</v>
      </c>
      <c r="O21" s="12">
        <f t="shared" si="2"/>
        <v>30</v>
      </c>
      <c r="P21" s="12"/>
      <c r="Q21" s="24">
        <v>99</v>
      </c>
      <c r="R21" s="26">
        <v>8.4156050820053956</v>
      </c>
      <c r="S21" s="12">
        <f t="shared" si="3"/>
        <v>17</v>
      </c>
      <c r="T21" s="12"/>
      <c r="U21" s="24">
        <v>20</v>
      </c>
      <c r="V21" s="25">
        <v>1.7001222387889687</v>
      </c>
      <c r="W21" s="12">
        <f t="shared" si="4"/>
        <v>26</v>
      </c>
      <c r="X21" s="12"/>
      <c r="Y21" s="30">
        <v>1376</v>
      </c>
      <c r="Z21" s="54">
        <v>116.96841002868106</v>
      </c>
      <c r="AA21" s="14">
        <f t="shared" si="5"/>
        <v>14</v>
      </c>
      <c r="AB21" s="12"/>
    </row>
    <row r="22" spans="1:28">
      <c r="A22" s="12"/>
      <c r="B22" s="12" t="s">
        <v>26</v>
      </c>
      <c r="C22" s="24">
        <v>928500</v>
      </c>
      <c r="D22" s="12"/>
      <c r="E22" s="24">
        <v>641</v>
      </c>
      <c r="F22" s="26">
        <v>69.038012911508559</v>
      </c>
      <c r="G22" s="12">
        <f t="shared" si="0"/>
        <v>25</v>
      </c>
      <c r="H22" s="12"/>
      <c r="I22" s="24">
        <v>30</v>
      </c>
      <c r="J22" s="26">
        <v>3.2311082485885443</v>
      </c>
      <c r="K22" s="12">
        <f t="shared" si="1"/>
        <v>30</v>
      </c>
      <c r="L22" s="12"/>
      <c r="M22" s="24">
        <v>106</v>
      </c>
      <c r="N22" s="26">
        <v>11.416582478346189</v>
      </c>
      <c r="O22" s="12">
        <f t="shared" si="2"/>
        <v>23</v>
      </c>
      <c r="P22" s="12"/>
      <c r="Q22" s="24">
        <v>70</v>
      </c>
      <c r="R22" s="26">
        <v>7.5392525800399364</v>
      </c>
      <c r="S22" s="12">
        <f t="shared" si="3"/>
        <v>25</v>
      </c>
      <c r="T22" s="12"/>
      <c r="U22" s="24">
        <v>25</v>
      </c>
      <c r="V22" s="25">
        <v>2.6925902071571204</v>
      </c>
      <c r="W22" s="12">
        <f t="shared" si="4"/>
        <v>8</v>
      </c>
      <c r="X22" s="12"/>
      <c r="Y22" s="30">
        <v>852</v>
      </c>
      <c r="Z22" s="54">
        <v>91.763474259914659</v>
      </c>
      <c r="AA22" s="14">
        <f t="shared" si="5"/>
        <v>26</v>
      </c>
      <c r="AB22" s="12"/>
    </row>
    <row r="23" spans="1:28">
      <c r="A23" s="12"/>
      <c r="B23" s="12" t="s">
        <v>27</v>
      </c>
      <c r="C23" s="24">
        <v>1817400</v>
      </c>
      <c r="D23" s="12"/>
      <c r="E23" s="24">
        <v>1466</v>
      </c>
      <c r="F23" s="26">
        <v>80.664907738823985</v>
      </c>
      <c r="G23" s="12">
        <f t="shared" si="0"/>
        <v>19</v>
      </c>
      <c r="H23" s="12"/>
      <c r="I23" s="24">
        <v>70</v>
      </c>
      <c r="J23" s="26">
        <v>3.8516668088115131</v>
      </c>
      <c r="K23" s="12">
        <f t="shared" si="1"/>
        <v>27</v>
      </c>
      <c r="L23" s="12"/>
      <c r="M23" s="24">
        <v>253</v>
      </c>
      <c r="N23" s="26">
        <v>13.921024323275898</v>
      </c>
      <c r="O23" s="12">
        <f t="shared" si="2"/>
        <v>15</v>
      </c>
      <c r="P23" s="12"/>
      <c r="Q23" s="24">
        <v>159</v>
      </c>
      <c r="R23" s="26">
        <v>8.7487860371575792</v>
      </c>
      <c r="S23" s="12">
        <f t="shared" si="3"/>
        <v>16</v>
      </c>
      <c r="T23" s="12"/>
      <c r="U23" s="24">
        <v>35</v>
      </c>
      <c r="V23" s="25">
        <v>1.9258334044057566</v>
      </c>
      <c r="W23" s="12">
        <f t="shared" si="4"/>
        <v>15</v>
      </c>
      <c r="X23" s="12"/>
      <c r="Y23" s="30">
        <v>1927</v>
      </c>
      <c r="Z23" s="54">
        <v>106.03088486542552</v>
      </c>
      <c r="AA23" s="14">
        <f t="shared" si="5"/>
        <v>22</v>
      </c>
      <c r="AB23" s="12"/>
    </row>
    <row r="24" spans="1:28">
      <c r="A24" s="12"/>
      <c r="B24" s="12" t="s">
        <v>28</v>
      </c>
      <c r="C24" s="24">
        <v>1483900</v>
      </c>
      <c r="D24" s="12"/>
      <c r="E24" s="24">
        <v>817</v>
      </c>
      <c r="F24" s="26">
        <v>55.058991295018473</v>
      </c>
      <c r="G24" s="12">
        <f t="shared" si="0"/>
        <v>31</v>
      </c>
      <c r="H24" s="12"/>
      <c r="I24" s="24">
        <v>68</v>
      </c>
      <c r="J24" s="26">
        <v>4.5826333024005583</v>
      </c>
      <c r="K24" s="12">
        <f t="shared" si="1"/>
        <v>21</v>
      </c>
      <c r="L24" s="12"/>
      <c r="M24" s="24">
        <v>132</v>
      </c>
      <c r="N24" s="26">
        <v>8.8956999399540244</v>
      </c>
      <c r="O24" s="12">
        <f t="shared" si="2"/>
        <v>33</v>
      </c>
      <c r="P24" s="12"/>
      <c r="Q24" s="24">
        <v>96</v>
      </c>
      <c r="R24" s="26">
        <v>6.4695999563302005</v>
      </c>
      <c r="S24" s="12">
        <f t="shared" si="3"/>
        <v>30</v>
      </c>
      <c r="T24" s="12"/>
      <c r="U24" s="24">
        <v>27</v>
      </c>
      <c r="V24" s="25">
        <v>1.8195749877178686</v>
      </c>
      <c r="W24" s="12">
        <f t="shared" si="4"/>
        <v>21</v>
      </c>
      <c r="X24" s="12"/>
      <c r="Y24" s="30">
        <v>1076</v>
      </c>
      <c r="Z24" s="54">
        <v>72.513432843867662</v>
      </c>
      <c r="AA24" s="14">
        <f t="shared" si="5"/>
        <v>32</v>
      </c>
      <c r="AB24" s="12"/>
    </row>
    <row r="25" spans="1:28">
      <c r="A25" s="12"/>
      <c r="B25" s="12" t="s">
        <v>29</v>
      </c>
      <c r="C25" s="24">
        <v>1068900</v>
      </c>
      <c r="D25" s="12"/>
      <c r="E25" s="24">
        <v>882</v>
      </c>
      <c r="F25" s="26">
        <v>82.512573344509647</v>
      </c>
      <c r="G25" s="12">
        <f t="shared" si="0"/>
        <v>18</v>
      </c>
      <c r="H25" s="12"/>
      <c r="I25" s="24">
        <v>128</v>
      </c>
      <c r="J25" s="26">
        <v>11.974613818704347</v>
      </c>
      <c r="K25" s="12">
        <f t="shared" si="1"/>
        <v>5</v>
      </c>
      <c r="L25" s="12"/>
      <c r="M25" s="24">
        <v>141</v>
      </c>
      <c r="N25" s="26">
        <v>13.190785534666507</v>
      </c>
      <c r="O25" s="12">
        <f t="shared" si="2"/>
        <v>17</v>
      </c>
      <c r="P25" s="12"/>
      <c r="Q25" s="24">
        <v>70</v>
      </c>
      <c r="R25" s="26">
        <v>6.5486169321039398</v>
      </c>
      <c r="S25" s="12">
        <f t="shared" si="3"/>
        <v>28</v>
      </c>
      <c r="T25" s="12"/>
      <c r="U25" s="24">
        <v>16</v>
      </c>
      <c r="V25" s="25">
        <v>1.4968267273380433</v>
      </c>
      <c r="W25" s="12">
        <f t="shared" si="4"/>
        <v>28</v>
      </c>
      <c r="X25" s="12"/>
      <c r="Y25" s="30">
        <v>1136</v>
      </c>
      <c r="Z25" s="54">
        <v>106.27469764100108</v>
      </c>
      <c r="AA25" s="14">
        <f t="shared" si="5"/>
        <v>21</v>
      </c>
      <c r="AB25" s="12"/>
    </row>
    <row r="26" spans="1:28">
      <c r="A26" s="12"/>
      <c r="B26" s="12" t="s">
        <v>30</v>
      </c>
      <c r="C26" s="24">
        <v>744800</v>
      </c>
      <c r="D26" s="12"/>
      <c r="E26" s="24">
        <v>256</v>
      </c>
      <c r="F26" s="26">
        <v>34.371135764643647</v>
      </c>
      <c r="G26" s="12">
        <f t="shared" si="0"/>
        <v>40</v>
      </c>
      <c r="H26" s="12"/>
      <c r="I26" s="24">
        <v>33</v>
      </c>
      <c r="J26" s="26">
        <v>4.4306542196610952</v>
      </c>
      <c r="K26" s="12">
        <f t="shared" si="1"/>
        <v>22</v>
      </c>
      <c r="L26" s="12"/>
      <c r="M26" s="24">
        <v>33</v>
      </c>
      <c r="N26" s="26">
        <v>4.4306542196610952</v>
      </c>
      <c r="O26" s="12">
        <f t="shared" si="2"/>
        <v>42</v>
      </c>
      <c r="P26" s="12"/>
      <c r="Q26" s="24">
        <v>57</v>
      </c>
      <c r="R26" s="26">
        <v>7.6529481975964373</v>
      </c>
      <c r="S26" s="12">
        <f t="shared" si="3"/>
        <v>22</v>
      </c>
      <c r="T26" s="12"/>
      <c r="U26" s="24">
        <v>36</v>
      </c>
      <c r="V26" s="25">
        <v>4.8334409669030132</v>
      </c>
      <c r="W26" s="12">
        <f t="shared" si="4"/>
        <v>2</v>
      </c>
      <c r="X26" s="12"/>
      <c r="Y26" s="30">
        <v>376</v>
      </c>
      <c r="Z26" s="54">
        <v>50.482605654320359</v>
      </c>
      <c r="AA26" s="14">
        <f t="shared" si="5"/>
        <v>40</v>
      </c>
      <c r="AB26" s="12"/>
    </row>
    <row r="27" spans="1:28" ht="13.5" customHeight="1">
      <c r="A27" s="12"/>
      <c r="B27" s="12" t="s">
        <v>32</v>
      </c>
      <c r="C27" s="24">
        <v>1411200</v>
      </c>
      <c r="D27" s="12"/>
      <c r="E27" s="24">
        <v>2161</v>
      </c>
      <c r="F27" s="26">
        <v>153.13696936197655</v>
      </c>
      <c r="G27" s="12">
        <f t="shared" si="0"/>
        <v>4</v>
      </c>
      <c r="H27" s="12"/>
      <c r="I27" s="24">
        <v>107</v>
      </c>
      <c r="J27" s="26">
        <v>7.5824413335175791</v>
      </c>
      <c r="K27" s="12">
        <f t="shared" si="1"/>
        <v>12</v>
      </c>
      <c r="L27" s="12"/>
      <c r="M27" s="24">
        <v>377</v>
      </c>
      <c r="N27" s="26">
        <v>26.715704511552591</v>
      </c>
      <c r="O27" s="12">
        <f t="shared" si="2"/>
        <v>1</v>
      </c>
      <c r="P27" s="12"/>
      <c r="Q27" s="24">
        <v>282</v>
      </c>
      <c r="R27" s="26">
        <v>19.983630430392125</v>
      </c>
      <c r="S27" s="12">
        <f t="shared" si="3"/>
        <v>4</v>
      </c>
      <c r="T27" s="12"/>
      <c r="U27" s="24">
        <v>47</v>
      </c>
      <c r="V27" s="25">
        <v>3.330605071732021</v>
      </c>
      <c r="W27" s="12">
        <f t="shared" si="4"/>
        <v>4</v>
      </c>
      <c r="X27" s="12"/>
      <c r="Y27" s="30">
        <v>2871</v>
      </c>
      <c r="Z27" s="54">
        <v>203.45036512643895</v>
      </c>
      <c r="AA27" s="14">
        <f t="shared" si="5"/>
        <v>3</v>
      </c>
      <c r="AB27" s="12"/>
    </row>
    <row r="28" spans="1:28">
      <c r="A28" s="12"/>
      <c r="B28" s="12" t="s">
        <v>33</v>
      </c>
      <c r="C28" s="24">
        <v>8769700</v>
      </c>
      <c r="D28" s="12"/>
      <c r="E28" s="24">
        <v>16016</v>
      </c>
      <c r="F28" s="26">
        <v>182.62967807528204</v>
      </c>
      <c r="G28" s="12">
        <f t="shared" si="0"/>
        <v>1</v>
      </c>
      <c r="H28" s="12"/>
      <c r="I28" s="24">
        <v>2116</v>
      </c>
      <c r="J28" s="26">
        <v>24.128646279176877</v>
      </c>
      <c r="K28" s="12">
        <f t="shared" si="1"/>
        <v>2</v>
      </c>
      <c r="L28" s="12"/>
      <c r="M28" s="24">
        <v>2054</v>
      </c>
      <c r="N28" s="26">
        <v>23.421663259654679</v>
      </c>
      <c r="O28" s="12">
        <f t="shared" si="2"/>
        <v>3</v>
      </c>
      <c r="P28" s="12"/>
      <c r="Q28" s="24">
        <v>667</v>
      </c>
      <c r="R28" s="26">
        <v>7.605768935827494</v>
      </c>
      <c r="S28" s="12">
        <f t="shared" si="3"/>
        <v>24</v>
      </c>
      <c r="T28" s="12"/>
      <c r="U28" s="24">
        <v>203</v>
      </c>
      <c r="V28" s="25">
        <v>2.3147992413388025</v>
      </c>
      <c r="W28" s="12">
        <f t="shared" si="4"/>
        <v>12</v>
      </c>
      <c r="X28" s="12"/>
      <c r="Y28" s="30">
        <v>19844</v>
      </c>
      <c r="Z28" s="54">
        <v>226.28017805481375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891700</v>
      </c>
      <c r="D29" s="12"/>
      <c r="E29" s="24">
        <v>517</v>
      </c>
      <c r="F29" s="26">
        <v>57.97712538871027</v>
      </c>
      <c r="G29" s="12">
        <f t="shared" si="0"/>
        <v>30</v>
      </c>
      <c r="H29" s="12"/>
      <c r="I29" s="24">
        <v>47</v>
      </c>
      <c r="J29" s="26">
        <v>5.2706477626100252</v>
      </c>
      <c r="K29" s="12">
        <f t="shared" si="1"/>
        <v>17</v>
      </c>
      <c r="L29" s="12"/>
      <c r="M29" s="24">
        <v>135</v>
      </c>
      <c r="N29" s="26">
        <v>15.139094637284115</v>
      </c>
      <c r="O29" s="12">
        <f t="shared" si="2"/>
        <v>10</v>
      </c>
      <c r="P29" s="12"/>
      <c r="Q29" s="24">
        <v>349</v>
      </c>
      <c r="R29" s="26">
        <v>39.137363173423374</v>
      </c>
      <c r="S29" s="12">
        <f t="shared" si="3"/>
        <v>1</v>
      </c>
      <c r="T29" s="12"/>
      <c r="U29" s="24">
        <v>24</v>
      </c>
      <c r="V29" s="25">
        <v>2.6913946021838422</v>
      </c>
      <c r="W29" s="12">
        <f t="shared" si="4"/>
        <v>9</v>
      </c>
      <c r="X29" s="12"/>
      <c r="Y29" s="30">
        <v>1081</v>
      </c>
      <c r="Z29" s="54">
        <v>121.22489854003057</v>
      </c>
      <c r="AA29" s="14">
        <f t="shared" si="5"/>
        <v>11</v>
      </c>
      <c r="AB29" s="12"/>
    </row>
    <row r="30" spans="1:28">
      <c r="A30" s="12"/>
      <c r="B30" s="12" t="s">
        <v>35</v>
      </c>
      <c r="C30" s="24">
        <v>694800</v>
      </c>
      <c r="D30" s="12"/>
      <c r="E30" s="24">
        <v>336</v>
      </c>
      <c r="F30" s="26">
        <v>48.357430493389714</v>
      </c>
      <c r="G30" s="12">
        <f t="shared" si="0"/>
        <v>33</v>
      </c>
      <c r="H30" s="12"/>
      <c r="I30" s="24">
        <v>16</v>
      </c>
      <c r="J30" s="26">
        <v>2.3027347853995099</v>
      </c>
      <c r="K30" s="12">
        <f t="shared" si="1"/>
        <v>38</v>
      </c>
      <c r="L30" s="12"/>
      <c r="M30" s="24">
        <v>63</v>
      </c>
      <c r="N30" s="26">
        <v>9.0670182175105722</v>
      </c>
      <c r="O30" s="12">
        <f t="shared" si="2"/>
        <v>32</v>
      </c>
      <c r="P30" s="12"/>
      <c r="Q30" s="24">
        <v>54</v>
      </c>
      <c r="R30" s="26">
        <v>7.7717299007233471</v>
      </c>
      <c r="S30" s="12">
        <f t="shared" si="3"/>
        <v>20</v>
      </c>
      <c r="T30" s="12"/>
      <c r="U30" s="24">
        <v>8</v>
      </c>
      <c r="V30" s="25">
        <v>1.151367392699755</v>
      </c>
      <c r="W30" s="12">
        <f t="shared" si="4"/>
        <v>32</v>
      </c>
      <c r="X30" s="12"/>
      <c r="Y30" s="30">
        <v>465</v>
      </c>
      <c r="Z30" s="54">
        <v>66.923229700673261</v>
      </c>
      <c r="AA30" s="14">
        <f t="shared" si="5"/>
        <v>34</v>
      </c>
      <c r="AB30" s="12"/>
    </row>
    <row r="31" spans="1:28">
      <c r="A31" s="12"/>
      <c r="B31" s="12" t="s">
        <v>36</v>
      </c>
      <c r="C31" s="24">
        <v>816500</v>
      </c>
      <c r="D31" s="12"/>
      <c r="E31" s="24">
        <v>235</v>
      </c>
      <c r="F31" s="26">
        <v>28.782864519669104</v>
      </c>
      <c r="G31" s="12">
        <f t="shared" si="0"/>
        <v>41</v>
      </c>
      <c r="H31" s="12"/>
      <c r="I31" s="24">
        <v>20</v>
      </c>
      <c r="J31" s="26">
        <v>2.4496054910356686</v>
      </c>
      <c r="K31" s="12">
        <f t="shared" si="1"/>
        <v>37</v>
      </c>
      <c r="L31" s="12"/>
      <c r="M31" s="24">
        <v>39</v>
      </c>
      <c r="N31" s="26">
        <v>4.7767307075195538</v>
      </c>
      <c r="O31" s="12">
        <f t="shared" si="2"/>
        <v>41</v>
      </c>
      <c r="P31" s="12"/>
      <c r="Q31" s="24">
        <v>28</v>
      </c>
      <c r="R31" s="26">
        <v>3.4294476874499362</v>
      </c>
      <c r="S31" s="12">
        <f t="shared" si="3"/>
        <v>41</v>
      </c>
      <c r="T31" s="12"/>
      <c r="U31" s="24">
        <v>0</v>
      </c>
      <c r="V31" s="25">
        <v>0</v>
      </c>
      <c r="W31" s="12">
        <f t="shared" si="4"/>
        <v>42</v>
      </c>
      <c r="X31" s="12"/>
      <c r="Y31" s="30">
        <v>317</v>
      </c>
      <c r="Z31" s="54">
        <v>38.826247032915347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732500</v>
      </c>
      <c r="D32" s="12"/>
      <c r="E32" s="24">
        <v>425</v>
      </c>
      <c r="F32" s="26">
        <v>58.02428008934374</v>
      </c>
      <c r="G32" s="12">
        <f t="shared" si="0"/>
        <v>29</v>
      </c>
      <c r="H32" s="12"/>
      <c r="I32" s="24">
        <v>38</v>
      </c>
      <c r="J32" s="26">
        <v>5.1880532785766169</v>
      </c>
      <c r="K32" s="12">
        <f t="shared" si="1"/>
        <v>18</v>
      </c>
      <c r="L32" s="12"/>
      <c r="M32" s="24">
        <v>77</v>
      </c>
      <c r="N32" s="26">
        <v>10.512634275010512</v>
      </c>
      <c r="O32" s="12">
        <f t="shared" si="2"/>
        <v>27</v>
      </c>
      <c r="P32" s="12"/>
      <c r="Q32" s="24">
        <v>56</v>
      </c>
      <c r="R32" s="26">
        <v>7.6455522000076446</v>
      </c>
      <c r="S32" s="12">
        <f t="shared" si="3"/>
        <v>23</v>
      </c>
      <c r="T32" s="12"/>
      <c r="U32" s="24">
        <v>7</v>
      </c>
      <c r="V32" s="25">
        <v>0.95569402500095557</v>
      </c>
      <c r="W32" s="12">
        <f t="shared" si="4"/>
        <v>35</v>
      </c>
      <c r="X32" s="12"/>
      <c r="Y32" s="30">
        <v>583</v>
      </c>
      <c r="Z32" s="54">
        <v>79.59565951079388</v>
      </c>
      <c r="AA32" s="14">
        <f t="shared" si="5"/>
        <v>29</v>
      </c>
      <c r="AB32" s="12"/>
    </row>
    <row r="33" spans="1:28">
      <c r="A33" s="12"/>
      <c r="B33" s="12" t="s">
        <v>38</v>
      </c>
      <c r="C33" s="24">
        <v>1443900</v>
      </c>
      <c r="D33" s="12"/>
      <c r="E33" s="24">
        <v>1609</v>
      </c>
      <c r="F33" s="26">
        <v>111.43731979740433</v>
      </c>
      <c r="G33" s="12">
        <f t="shared" si="0"/>
        <v>8</v>
      </c>
      <c r="H33" s="12"/>
      <c r="I33" s="24">
        <v>161</v>
      </c>
      <c r="J33" s="26">
        <v>11.150657854184026</v>
      </c>
      <c r="K33" s="12">
        <f t="shared" si="1"/>
        <v>6</v>
      </c>
      <c r="L33" s="12"/>
      <c r="M33" s="24">
        <v>243</v>
      </c>
      <c r="N33" s="26">
        <v>16.829874897929926</v>
      </c>
      <c r="O33" s="12">
        <f t="shared" si="2"/>
        <v>8</v>
      </c>
      <c r="P33" s="12"/>
      <c r="Q33" s="24">
        <v>218</v>
      </c>
      <c r="R33" s="26">
        <v>15.098406287031784</v>
      </c>
      <c r="S33" s="12">
        <f t="shared" si="3"/>
        <v>6</v>
      </c>
      <c r="T33" s="12"/>
      <c r="U33" s="24">
        <v>44</v>
      </c>
      <c r="V33" s="25">
        <v>3.0473847551807274</v>
      </c>
      <c r="W33" s="12">
        <f t="shared" si="4"/>
        <v>6</v>
      </c>
      <c r="X33" s="12"/>
      <c r="Y33" s="30">
        <v>2187</v>
      </c>
      <c r="Z33" s="54">
        <v>151.46887408136934</v>
      </c>
      <c r="AA33" s="14">
        <f t="shared" si="5"/>
        <v>6</v>
      </c>
      <c r="AB33" s="12"/>
    </row>
    <row r="34" spans="1:28">
      <c r="A34" s="12"/>
      <c r="B34" s="12" t="s">
        <v>39</v>
      </c>
      <c r="C34" s="24">
        <v>1136300</v>
      </c>
      <c r="D34" s="12"/>
      <c r="E34" s="24">
        <v>980</v>
      </c>
      <c r="F34" s="26">
        <v>86.247713995539755</v>
      </c>
      <c r="G34" s="12">
        <f t="shared" si="0"/>
        <v>15</v>
      </c>
      <c r="H34" s="12"/>
      <c r="I34" s="24">
        <v>68</v>
      </c>
      <c r="J34" s="26">
        <v>5.9845352568333716</v>
      </c>
      <c r="K34" s="12">
        <f t="shared" si="1"/>
        <v>16</v>
      </c>
      <c r="L34" s="12"/>
      <c r="M34" s="24">
        <v>153</v>
      </c>
      <c r="N34" s="26">
        <v>13.465204327875085</v>
      </c>
      <c r="O34" s="12">
        <f t="shared" si="2"/>
        <v>16</v>
      </c>
      <c r="P34" s="12"/>
      <c r="Q34" s="24">
        <v>84</v>
      </c>
      <c r="R34" s="26">
        <v>7.3926611996176943</v>
      </c>
      <c r="S34" s="12">
        <f t="shared" si="3"/>
        <v>26</v>
      </c>
      <c r="T34" s="12"/>
      <c r="U34" s="24">
        <v>12</v>
      </c>
      <c r="V34" s="25">
        <v>1.056094457088242</v>
      </c>
      <c r="W34" s="12">
        <f t="shared" si="4"/>
        <v>33</v>
      </c>
      <c r="X34" s="12"/>
      <c r="Y34" s="30">
        <v>1264</v>
      </c>
      <c r="Z34" s="54">
        <v>111.24194947996148</v>
      </c>
      <c r="AA34" s="14">
        <f t="shared" si="5"/>
        <v>18</v>
      </c>
      <c r="AB34" s="12"/>
    </row>
    <row r="35" spans="1:28">
      <c r="A35" s="12"/>
      <c r="B35" s="12" t="s">
        <v>40</v>
      </c>
      <c r="C35" s="24">
        <v>1317500</v>
      </c>
      <c r="D35" s="12"/>
      <c r="E35" s="24">
        <v>1355</v>
      </c>
      <c r="F35" s="26">
        <v>102.84629981024668</v>
      </c>
      <c r="G35" s="12">
        <f t="shared" si="0"/>
        <v>9</v>
      </c>
      <c r="H35" s="12"/>
      <c r="I35" s="24">
        <v>90</v>
      </c>
      <c r="J35" s="26">
        <v>6.8311195445920303</v>
      </c>
      <c r="K35" s="12">
        <f t="shared" si="1"/>
        <v>15</v>
      </c>
      <c r="L35" s="12"/>
      <c r="M35" s="24">
        <v>300</v>
      </c>
      <c r="N35" s="26">
        <v>22.770398481973434</v>
      </c>
      <c r="O35" s="12">
        <f t="shared" si="2"/>
        <v>4</v>
      </c>
      <c r="P35" s="12"/>
      <c r="Q35" s="24">
        <v>218</v>
      </c>
      <c r="R35" s="26">
        <v>16.546489563567363</v>
      </c>
      <c r="S35" s="12">
        <f t="shared" si="3"/>
        <v>5</v>
      </c>
      <c r="T35" s="12"/>
      <c r="U35" s="24">
        <v>24</v>
      </c>
      <c r="V35" s="25">
        <v>1.8216318785578749</v>
      </c>
      <c r="W35" s="12">
        <f t="shared" si="4"/>
        <v>20</v>
      </c>
      <c r="X35" s="12"/>
      <c r="Y35" s="30">
        <v>1900</v>
      </c>
      <c r="Z35" s="54">
        <v>144.21252371916509</v>
      </c>
      <c r="AA35" s="14">
        <f t="shared" si="5"/>
        <v>8</v>
      </c>
      <c r="AB35" s="12"/>
    </row>
    <row r="36" spans="1:28">
      <c r="A36" s="12"/>
      <c r="B36" s="12" t="s">
        <v>41</v>
      </c>
      <c r="C36" s="24">
        <v>1385400</v>
      </c>
      <c r="D36" s="12"/>
      <c r="E36" s="24">
        <v>1288</v>
      </c>
      <c r="F36" s="26">
        <v>92.968667105043764</v>
      </c>
      <c r="G36" s="12">
        <f t="shared" si="0"/>
        <v>13</v>
      </c>
      <c r="H36" s="12"/>
      <c r="I36" s="24">
        <v>39</v>
      </c>
      <c r="J36" s="26">
        <v>2.8150450443297412</v>
      </c>
      <c r="K36" s="12">
        <f t="shared" si="1"/>
        <v>34</v>
      </c>
      <c r="L36" s="12"/>
      <c r="M36" s="24">
        <v>168</v>
      </c>
      <c r="N36" s="26">
        <v>12.126347883266579</v>
      </c>
      <c r="O36" s="12">
        <f t="shared" si="2"/>
        <v>21</v>
      </c>
      <c r="P36" s="12"/>
      <c r="Q36" s="24">
        <v>107</v>
      </c>
      <c r="R36" s="26">
        <v>7.7233287113662135</v>
      </c>
      <c r="S36" s="12">
        <f t="shared" si="3"/>
        <v>21</v>
      </c>
      <c r="T36" s="12"/>
      <c r="U36" s="24">
        <v>26</v>
      </c>
      <c r="V36" s="25">
        <v>1.8766966962198277</v>
      </c>
      <c r="W36" s="12">
        <f t="shared" si="4"/>
        <v>18</v>
      </c>
      <c r="X36" s="12"/>
      <c r="Y36" s="30">
        <v>1591</v>
      </c>
      <c r="Z36" s="54">
        <v>114.83940168022099</v>
      </c>
      <c r="AA36" s="14">
        <f t="shared" si="5"/>
        <v>15</v>
      </c>
      <c r="AB36" s="12"/>
    </row>
    <row r="37" spans="1:28">
      <c r="A37" s="12"/>
      <c r="B37" s="12" t="s">
        <v>42</v>
      </c>
      <c r="C37" s="24">
        <v>1120100</v>
      </c>
      <c r="D37" s="12"/>
      <c r="E37" s="24">
        <v>1096</v>
      </c>
      <c r="F37" s="26">
        <v>97.849367327060619</v>
      </c>
      <c r="G37" s="12">
        <f t="shared" si="0"/>
        <v>10</v>
      </c>
      <c r="H37" s="12"/>
      <c r="I37" s="24">
        <v>30</v>
      </c>
      <c r="J37" s="26">
        <v>2.6783585947188127</v>
      </c>
      <c r="K37" s="12">
        <f t="shared" si="1"/>
        <v>36</v>
      </c>
      <c r="L37" s="12"/>
      <c r="M37" s="24">
        <v>156</v>
      </c>
      <c r="N37" s="26">
        <v>13.927464692537825</v>
      </c>
      <c r="O37" s="12">
        <f t="shared" si="2"/>
        <v>14</v>
      </c>
      <c r="P37" s="12"/>
      <c r="Q37" s="24">
        <v>149</v>
      </c>
      <c r="R37" s="26">
        <v>13.302514353770103</v>
      </c>
      <c r="S37" s="12">
        <f t="shared" si="3"/>
        <v>8</v>
      </c>
      <c r="T37" s="12"/>
      <c r="U37" s="24">
        <v>24</v>
      </c>
      <c r="V37" s="25">
        <v>2.1426868757750501</v>
      </c>
      <c r="W37" s="12">
        <f t="shared" si="4"/>
        <v>14</v>
      </c>
      <c r="X37" s="12"/>
      <c r="Y37" s="30">
        <v>1412</v>
      </c>
      <c r="Z37" s="54">
        <v>126.06141119143211</v>
      </c>
      <c r="AA37" s="14">
        <f t="shared" si="5"/>
        <v>10</v>
      </c>
      <c r="AB37" s="12"/>
    </row>
    <row r="38" spans="1:28">
      <c r="A38" s="12"/>
      <c r="B38" s="12" t="s">
        <v>43</v>
      </c>
      <c r="C38" s="24">
        <v>751200</v>
      </c>
      <c r="D38" s="12"/>
      <c r="E38" s="24">
        <v>457</v>
      </c>
      <c r="F38" s="26">
        <v>60.838020434652378</v>
      </c>
      <c r="G38" s="12">
        <f t="shared" si="0"/>
        <v>28</v>
      </c>
      <c r="H38" s="12"/>
      <c r="I38" s="24">
        <v>33</v>
      </c>
      <c r="J38" s="26">
        <v>4.3931174493293845</v>
      </c>
      <c r="K38" s="12">
        <f t="shared" si="1"/>
        <v>23</v>
      </c>
      <c r="L38" s="12"/>
      <c r="M38" s="24">
        <v>93</v>
      </c>
      <c r="N38" s="26">
        <v>12.380603720837355</v>
      </c>
      <c r="O38" s="12">
        <f t="shared" si="2"/>
        <v>19</v>
      </c>
      <c r="P38" s="12"/>
      <c r="Q38" s="24">
        <v>200</v>
      </c>
      <c r="R38" s="26">
        <v>26.624954238359901</v>
      </c>
      <c r="S38" s="12">
        <f t="shared" si="3"/>
        <v>2</v>
      </c>
      <c r="T38" s="12"/>
      <c r="U38" s="24">
        <v>13</v>
      </c>
      <c r="V38" s="25">
        <v>1.7306220254933937</v>
      </c>
      <c r="W38" s="12">
        <f t="shared" si="4"/>
        <v>23</v>
      </c>
      <c r="X38" s="12"/>
      <c r="Y38" s="30">
        <v>796</v>
      </c>
      <c r="Z38" s="54">
        <v>105.96731786867242</v>
      </c>
      <c r="AA38" s="14">
        <f t="shared" si="5"/>
        <v>23</v>
      </c>
      <c r="AB38" s="12"/>
    </row>
    <row r="39" spans="1:28">
      <c r="A39" s="12"/>
      <c r="B39" s="12" t="s">
        <v>44</v>
      </c>
      <c r="C39" s="24">
        <v>1181000</v>
      </c>
      <c r="D39" s="12"/>
      <c r="E39" s="24">
        <v>1055</v>
      </c>
      <c r="F39" s="26">
        <v>89.334403652633966</v>
      </c>
      <c r="G39" s="12">
        <f t="shared" si="0"/>
        <v>14</v>
      </c>
      <c r="H39" s="12"/>
      <c r="I39" s="24">
        <v>90</v>
      </c>
      <c r="J39" s="26">
        <v>7.6209443874284908</v>
      </c>
      <c r="K39" s="12">
        <f t="shared" si="1"/>
        <v>11</v>
      </c>
      <c r="L39" s="12"/>
      <c r="M39" s="24">
        <v>166</v>
      </c>
      <c r="N39" s="26">
        <v>14.056408536812549</v>
      </c>
      <c r="O39" s="12">
        <f t="shared" si="2"/>
        <v>13</v>
      </c>
      <c r="P39" s="12"/>
      <c r="Q39" s="24">
        <v>111</v>
      </c>
      <c r="R39" s="26">
        <v>9.3991647444951365</v>
      </c>
      <c r="S39" s="12">
        <f t="shared" si="3"/>
        <v>15</v>
      </c>
      <c r="T39" s="12"/>
      <c r="U39" s="24">
        <v>30</v>
      </c>
      <c r="V39" s="25">
        <v>2.5403147958094969</v>
      </c>
      <c r="W39" s="12">
        <f t="shared" si="4"/>
        <v>11</v>
      </c>
      <c r="X39" s="12"/>
      <c r="Y39" s="29">
        <v>1393</v>
      </c>
      <c r="Z39" s="54">
        <v>117.95528368542095</v>
      </c>
      <c r="AA39" s="14">
        <f t="shared" si="5"/>
        <v>13</v>
      </c>
      <c r="AB39" s="12"/>
    </row>
    <row r="40" spans="1:28">
      <c r="A40" s="12"/>
      <c r="B40" s="12" t="s">
        <v>45</v>
      </c>
      <c r="C40" s="24">
        <v>1683600</v>
      </c>
      <c r="D40" s="12"/>
      <c r="E40" s="24">
        <v>1437</v>
      </c>
      <c r="F40" s="26">
        <v>85.351902866327151</v>
      </c>
      <c r="G40" s="12">
        <f t="shared" si="0"/>
        <v>16</v>
      </c>
      <c r="H40" s="12"/>
      <c r="I40" s="24">
        <v>147</v>
      </c>
      <c r="J40" s="26">
        <v>8.7311967441545519</v>
      </c>
      <c r="K40" s="12">
        <f t="shared" si="1"/>
        <v>8</v>
      </c>
      <c r="L40" s="12"/>
      <c r="M40" s="24">
        <v>335</v>
      </c>
      <c r="N40" s="26">
        <v>19.897625233277385</v>
      </c>
      <c r="O40" s="12">
        <f t="shared" si="2"/>
        <v>7</v>
      </c>
      <c r="P40" s="12"/>
      <c r="Q40" s="24">
        <v>188</v>
      </c>
      <c r="R40" s="26">
        <v>11.166428489122829</v>
      </c>
      <c r="S40" s="12">
        <f t="shared" si="3"/>
        <v>9</v>
      </c>
      <c r="T40" s="12"/>
      <c r="U40" s="24">
        <v>83</v>
      </c>
      <c r="V40" s="25">
        <v>4.9298593861552922</v>
      </c>
      <c r="W40" s="12">
        <f t="shared" si="4"/>
        <v>1</v>
      </c>
      <c r="X40" s="12"/>
      <c r="Y40" s="29">
        <v>2006</v>
      </c>
      <c r="Z40" s="54">
        <v>119.14816781478935</v>
      </c>
      <c r="AA40" s="14">
        <f t="shared" si="5"/>
        <v>12</v>
      </c>
      <c r="AB40" s="12"/>
    </row>
    <row r="41" spans="1:28">
      <c r="A41" s="12"/>
      <c r="B41" s="12" t="s">
        <v>46</v>
      </c>
      <c r="C41" s="24">
        <v>2379300</v>
      </c>
      <c r="D41" s="12"/>
      <c r="E41" s="24">
        <v>1474</v>
      </c>
      <c r="F41" s="26">
        <v>61.951020027327374</v>
      </c>
      <c r="G41" s="12">
        <f t="shared" si="0"/>
        <v>27</v>
      </c>
      <c r="H41" s="12"/>
      <c r="I41" s="24">
        <v>81</v>
      </c>
      <c r="J41" s="26">
        <v>3.4043640584894961</v>
      </c>
      <c r="K41" s="12">
        <f t="shared" si="1"/>
        <v>28</v>
      </c>
      <c r="L41" s="12"/>
      <c r="M41" s="24">
        <v>168</v>
      </c>
      <c r="N41" s="26">
        <v>7.0609032324226586</v>
      </c>
      <c r="O41" s="12">
        <f t="shared" si="2"/>
        <v>36</v>
      </c>
      <c r="P41" s="12"/>
      <c r="Q41" s="24">
        <v>112</v>
      </c>
      <c r="R41" s="26">
        <v>4.7072688216151057</v>
      </c>
      <c r="S41" s="12">
        <f t="shared" si="3"/>
        <v>34</v>
      </c>
      <c r="T41" s="12"/>
      <c r="U41" s="24">
        <v>14</v>
      </c>
      <c r="V41" s="25">
        <v>0.58840860270188822</v>
      </c>
      <c r="W41" s="12">
        <f t="shared" si="4"/>
        <v>39</v>
      </c>
      <c r="X41" s="12"/>
      <c r="Y41" s="29">
        <v>1775</v>
      </c>
      <c r="Z41" s="54">
        <v>74.601804985417971</v>
      </c>
      <c r="AA41" s="14">
        <f t="shared" si="5"/>
        <v>31</v>
      </c>
      <c r="AB41" s="12"/>
    </row>
    <row r="42" spans="1:28">
      <c r="A42" s="12"/>
      <c r="B42" s="12" t="s">
        <v>47</v>
      </c>
      <c r="C42" s="24">
        <v>559000</v>
      </c>
      <c r="D42" s="12"/>
      <c r="E42" s="24">
        <v>448</v>
      </c>
      <c r="F42" s="26">
        <v>80.144403040478281</v>
      </c>
      <c r="G42" s="12">
        <f t="shared" si="0"/>
        <v>21</v>
      </c>
      <c r="H42" s="12"/>
      <c r="I42" s="24">
        <v>15</v>
      </c>
      <c r="J42" s="26">
        <v>2.6834063518017284</v>
      </c>
      <c r="K42" s="12">
        <f t="shared" si="1"/>
        <v>35</v>
      </c>
      <c r="L42" s="12"/>
      <c r="M42" s="24">
        <v>60</v>
      </c>
      <c r="N42" s="26">
        <v>10.733625407206913</v>
      </c>
      <c r="O42" s="12">
        <f t="shared" si="2"/>
        <v>26</v>
      </c>
      <c r="P42" s="12"/>
      <c r="Q42" s="24">
        <v>31</v>
      </c>
      <c r="R42" s="26">
        <v>5.5457064603902388</v>
      </c>
      <c r="S42" s="12">
        <f t="shared" si="3"/>
        <v>33</v>
      </c>
      <c r="T42" s="12"/>
      <c r="U42" s="24">
        <v>2</v>
      </c>
      <c r="V42" s="25">
        <v>0.35778751357356381</v>
      </c>
      <c r="W42" s="12">
        <f t="shared" si="4"/>
        <v>41</v>
      </c>
      <c r="X42" s="12"/>
      <c r="Y42" s="29">
        <v>539</v>
      </c>
      <c r="Z42" s="54">
        <v>96.423734908075431</v>
      </c>
      <c r="AA42" s="14">
        <f t="shared" si="5"/>
        <v>24</v>
      </c>
      <c r="AB42" s="12"/>
    </row>
    <row r="43" spans="1:28">
      <c r="A43" s="12"/>
      <c r="B43" s="12" t="s">
        <v>48</v>
      </c>
      <c r="C43" s="24">
        <v>1261100</v>
      </c>
      <c r="D43" s="12"/>
      <c r="E43" s="24">
        <v>903</v>
      </c>
      <c r="F43" s="26">
        <v>71.601770458838104</v>
      </c>
      <c r="G43" s="12">
        <f t="shared" si="0"/>
        <v>24</v>
      </c>
      <c r="H43" s="12"/>
      <c r="I43" s="24">
        <v>28</v>
      </c>
      <c r="J43" s="26">
        <v>2.2202099367081582</v>
      </c>
      <c r="K43" s="12">
        <f t="shared" si="1"/>
        <v>39</v>
      </c>
      <c r="L43" s="12"/>
      <c r="M43" s="24">
        <v>154</v>
      </c>
      <c r="N43" s="26">
        <v>12.211154651894869</v>
      </c>
      <c r="O43" s="12">
        <f t="shared" si="2"/>
        <v>20</v>
      </c>
      <c r="P43" s="12"/>
      <c r="Q43" s="24">
        <v>77</v>
      </c>
      <c r="R43" s="26">
        <v>6.1055773259474346</v>
      </c>
      <c r="S43" s="12">
        <f t="shared" si="3"/>
        <v>31</v>
      </c>
      <c r="T43" s="12"/>
      <c r="U43" s="24">
        <v>23</v>
      </c>
      <c r="V43" s="25">
        <v>1.8237438765817013</v>
      </c>
      <c r="W43" s="12">
        <f t="shared" si="4"/>
        <v>19</v>
      </c>
      <c r="X43" s="12"/>
      <c r="Y43" s="29">
        <v>1152</v>
      </c>
      <c r="Z43" s="54">
        <v>91.345780253135644</v>
      </c>
      <c r="AA43" s="14">
        <f t="shared" si="5"/>
        <v>27</v>
      </c>
      <c r="AB43" s="12"/>
    </row>
    <row r="44" spans="1:28">
      <c r="A44" s="12"/>
      <c r="B44" s="12" t="s">
        <v>7</v>
      </c>
      <c r="C44" s="24">
        <v>2870600</v>
      </c>
      <c r="D44" s="12"/>
      <c r="E44" s="24">
        <v>3843</v>
      </c>
      <c r="F44" s="26">
        <v>133.87673655684921</v>
      </c>
      <c r="G44" s="12">
        <f t="shared" si="0"/>
        <v>5</v>
      </c>
      <c r="H44" s="12"/>
      <c r="I44" s="24">
        <v>242</v>
      </c>
      <c r="J44" s="26">
        <v>8.430437222679549</v>
      </c>
      <c r="K44" s="12">
        <f t="shared" si="1"/>
        <v>9</v>
      </c>
      <c r="L44" s="12"/>
      <c r="M44" s="24">
        <v>348</v>
      </c>
      <c r="N44" s="26">
        <v>12.123108072282987</v>
      </c>
      <c r="O44" s="12">
        <f t="shared" si="2"/>
        <v>22</v>
      </c>
      <c r="P44" s="12"/>
      <c r="Q44" s="24">
        <v>41</v>
      </c>
      <c r="R44" s="26">
        <v>1.4282972154126508</v>
      </c>
      <c r="S44" s="12">
        <f t="shared" si="3"/>
        <v>42</v>
      </c>
      <c r="T44" s="12"/>
      <c r="U44" s="24">
        <v>62</v>
      </c>
      <c r="V44" s="25">
        <v>2.1598640818435206</v>
      </c>
      <c r="W44" s="12">
        <f t="shared" si="4"/>
        <v>13</v>
      </c>
      <c r="X44" s="12"/>
      <c r="Y44" s="29">
        <v>4244</v>
      </c>
      <c r="Z44" s="54">
        <v>147.84618005393389</v>
      </c>
      <c r="AA44" s="14">
        <f t="shared" si="5"/>
        <v>7</v>
      </c>
      <c r="AB44" s="12"/>
    </row>
    <row r="45" spans="1:28">
      <c r="A45" s="12"/>
      <c r="B45" s="12" t="s">
        <v>49</v>
      </c>
      <c r="C45" s="24">
        <v>2295000</v>
      </c>
      <c r="D45" s="12"/>
      <c r="E45" s="24">
        <v>4111</v>
      </c>
      <c r="F45" s="26">
        <v>179.12658903497783</v>
      </c>
      <c r="G45" s="12">
        <f t="shared" si="0"/>
        <v>2</v>
      </c>
      <c r="H45" s="12"/>
      <c r="I45" s="24">
        <v>280</v>
      </c>
      <c r="J45" s="26">
        <v>12.200302828945217</v>
      </c>
      <c r="K45" s="12">
        <f t="shared" si="1"/>
        <v>4</v>
      </c>
      <c r="L45" s="12"/>
      <c r="M45" s="24">
        <v>546</v>
      </c>
      <c r="N45" s="26">
        <v>23.790590516443174</v>
      </c>
      <c r="O45" s="12">
        <f t="shared" si="2"/>
        <v>2</v>
      </c>
      <c r="P45" s="12"/>
      <c r="Q45" s="24">
        <v>322</v>
      </c>
      <c r="R45" s="26">
        <v>14.030348253287002</v>
      </c>
      <c r="S45" s="12">
        <f t="shared" si="3"/>
        <v>7</v>
      </c>
      <c r="T45" s="12"/>
      <c r="U45" s="24">
        <v>60</v>
      </c>
      <c r="V45" s="25">
        <v>2.6143506062025468</v>
      </c>
      <c r="W45" s="12">
        <f t="shared" si="4"/>
        <v>10</v>
      </c>
      <c r="X45" s="12"/>
      <c r="Y45" s="29">
        <v>5155</v>
      </c>
      <c r="Z45" s="54">
        <v>224.61628958290214</v>
      </c>
      <c r="AA45" s="14">
        <f t="shared" si="5"/>
        <v>2</v>
      </c>
      <c r="AB45" s="12"/>
    </row>
    <row r="46" spans="1:28">
      <c r="A46" s="12"/>
      <c r="B46" s="12" t="s">
        <v>50</v>
      </c>
      <c r="C46" s="24">
        <v>710800</v>
      </c>
      <c r="D46" s="12"/>
      <c r="E46" s="24">
        <v>441</v>
      </c>
      <c r="F46" s="26">
        <v>62.041023043808558</v>
      </c>
      <c r="G46" s="12">
        <f t="shared" si="0"/>
        <v>26</v>
      </c>
      <c r="H46" s="12"/>
      <c r="I46" s="24">
        <v>21</v>
      </c>
      <c r="J46" s="26">
        <v>2.9543344306575503</v>
      </c>
      <c r="K46" s="12">
        <f t="shared" si="1"/>
        <v>32</v>
      </c>
      <c r="L46" s="12"/>
      <c r="M46" s="24">
        <v>67</v>
      </c>
      <c r="N46" s="26">
        <v>9.425733659716947</v>
      </c>
      <c r="O46" s="12">
        <f t="shared" si="2"/>
        <v>31</v>
      </c>
      <c r="P46" s="12"/>
      <c r="Q46" s="24">
        <v>27</v>
      </c>
      <c r="R46" s="26">
        <v>3.7984299822739933</v>
      </c>
      <c r="S46" s="12">
        <f t="shared" si="3"/>
        <v>40</v>
      </c>
      <c r="T46" s="12"/>
      <c r="U46" s="24">
        <v>6</v>
      </c>
      <c r="V46" s="25">
        <v>0.84409555161644301</v>
      </c>
      <c r="W46" s="12">
        <f t="shared" si="4"/>
        <v>37</v>
      </c>
      <c r="X46" s="12"/>
      <c r="Y46" s="31">
        <v>541</v>
      </c>
      <c r="Z46" s="54">
        <v>76.10928223741594</v>
      </c>
      <c r="AA46" s="14">
        <f t="shared" si="5"/>
        <v>30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177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M52" s="32"/>
      <c r="N52" s="32"/>
      <c r="O52" s="32"/>
    </row>
    <row r="53" spans="2:15">
      <c r="B53" s="4" t="s">
        <v>75</v>
      </c>
    </row>
    <row r="54" spans="2:15">
      <c r="B54" s="33" t="s">
        <v>79</v>
      </c>
    </row>
    <row r="55" spans="2:15">
      <c r="B55" s="32" t="s">
        <v>85</v>
      </c>
    </row>
    <row r="56" spans="2:15">
      <c r="B56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4" r:id="rId1" xr:uid="{00000000-0004-0000-0700-000000000000}"/>
    <hyperlink ref="B56" r:id="rId2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Police Force Offences Dashboard</vt:lpstr>
      <vt:lpstr>Sheet1</vt:lpstr>
      <vt:lpstr>Police Force Rates Dashboard</vt:lpstr>
      <vt:lpstr>Table A1</vt:lpstr>
      <vt:lpstr>Table A2</vt:lpstr>
      <vt:lpstr>Table A3</vt:lpstr>
      <vt:lpstr>Table A4</vt:lpstr>
      <vt:lpstr>Table A5</vt:lpstr>
      <vt:lpstr>Table A6</vt:lpstr>
      <vt:lpstr>Table A7</vt:lpstr>
      <vt:lpstr>Hate Crime Timeline</vt:lpstr>
      <vt:lpstr>Islamophobia London</vt:lpstr>
      <vt:lpstr>Table B2</vt:lpstr>
      <vt:lpstr>Antisemitism London</vt:lpstr>
      <vt:lpstr>Antisemitic Incident Types</vt:lpstr>
      <vt:lpstr>HateCrime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Zayed</dc:creator>
  <cp:lastModifiedBy>Khandahari, Hameed</cp:lastModifiedBy>
  <dcterms:created xsi:type="dcterms:W3CDTF">2018-11-17T15:24:09Z</dcterms:created>
  <dcterms:modified xsi:type="dcterms:W3CDTF">2019-09-18T17:28:00Z</dcterms:modified>
</cp:coreProperties>
</file>