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/>
  <mc:AlternateContent xmlns:mc="http://schemas.openxmlformats.org/markup-compatibility/2006">
    <mc:Choice Requires="x15">
      <x15ac:absPath xmlns:x15ac="http://schemas.microsoft.com/office/spreadsheetml/2010/11/ac" url="https://d.docs.live.net/bd190dff42d1a707/Documentos/Documentos Carol/Doc Ca/"/>
    </mc:Choice>
  </mc:AlternateContent>
  <xr:revisionPtr revIDLastSave="0" documentId="8_{4FD84EEA-B860-43FF-9E41-E97EEA4928B2}" xr6:coauthVersionLast="47" xr6:coauthVersionMax="47" xr10:uidLastSave="{00000000-0000-0000-0000-000000000000}"/>
  <bookViews>
    <workbookView xWindow="-120" yWindow="-120" windowWidth="20730" windowHeight="11040" xr2:uid="{C2D6A552-981E-42F9-B42B-7A5E41F51DE8}"/>
  </bookViews>
  <sheets>
    <sheet name="Planilha1" sheetId="1" r:id="rId1"/>
  </sheets>
  <definedNames>
    <definedName name="_xlnm._FilterDatabase" localSheetId="0" hidden="1">Planilha1!$A$1:$R$530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7" i="1" l="1"/>
  <c r="L218" i="1"/>
  <c r="L217" i="1"/>
  <c r="L507" i="1"/>
  <c r="L13" i="1"/>
  <c r="L353" i="1"/>
  <c r="L495" i="1"/>
  <c r="L485" i="1"/>
  <c r="L491" i="1"/>
  <c r="L345" i="1"/>
  <c r="L361" i="1"/>
  <c r="L356" i="1"/>
  <c r="L481" i="1"/>
  <c r="L484" i="1"/>
  <c r="L350" i="1"/>
  <c r="L488" i="1"/>
  <c r="L502" i="1"/>
  <c r="L480" i="1"/>
  <c r="L489" i="1"/>
  <c r="L483" i="1"/>
  <c r="J16" i="1"/>
  <c r="L360" i="1"/>
  <c r="L69" i="1"/>
  <c r="L29" i="1"/>
  <c r="L250" i="1"/>
  <c r="L334" i="1"/>
  <c r="L340" i="1"/>
  <c r="L338" i="1"/>
  <c r="L333" i="1"/>
  <c r="L503" i="1"/>
  <c r="L505" i="1"/>
  <c r="J213" i="1"/>
  <c r="J80" i="1"/>
  <c r="L291" i="1"/>
  <c r="J291" i="1"/>
  <c r="J72" i="1"/>
  <c r="J115" i="1"/>
  <c r="L294" i="1"/>
  <c r="J294" i="1"/>
  <c r="J193" i="1"/>
  <c r="J206" i="1"/>
  <c r="L176" i="1"/>
  <c r="J176" i="1"/>
  <c r="L203" i="1"/>
  <c r="L205" i="1"/>
  <c r="J205" i="1"/>
  <c r="J204" i="1"/>
  <c r="J202" i="1"/>
  <c r="L89" i="1"/>
  <c r="J89" i="1"/>
  <c r="J191" i="1"/>
  <c r="J229" i="1"/>
  <c r="L245" i="1"/>
  <c r="J245" i="1"/>
  <c r="L246" i="1"/>
  <c r="J246" i="1"/>
  <c r="J65" i="1"/>
  <c r="L281" i="1"/>
  <c r="J281" i="1"/>
  <c r="L266" i="1"/>
  <c r="J266" i="1"/>
  <c r="L251" i="1"/>
  <c r="J251" i="1"/>
  <c r="J254" i="1"/>
  <c r="L253" i="1"/>
  <c r="J253" i="1"/>
  <c r="L256" i="1"/>
  <c r="L262" i="1"/>
  <c r="L257" i="1"/>
  <c r="J183" i="1"/>
  <c r="J67" i="1"/>
  <c r="J112" i="1"/>
  <c r="J121" i="1"/>
  <c r="J82" i="1"/>
  <c r="L341" i="1"/>
  <c r="J118" i="1"/>
  <c r="L270" i="1"/>
  <c r="J270" i="1"/>
  <c r="L268" i="1"/>
  <c r="J268" i="1"/>
  <c r="L279" i="1"/>
  <c r="J279" i="1"/>
  <c r="J194" i="1"/>
  <c r="J180" i="1"/>
  <c r="J192" i="1"/>
  <c r="J92" i="1"/>
  <c r="J91" i="1"/>
  <c r="L260" i="1"/>
  <c r="J260" i="1"/>
  <c r="J76" i="1"/>
  <c r="J116" i="1"/>
  <c r="L269" i="1"/>
  <c r="J269" i="1"/>
  <c r="J187" i="1"/>
  <c r="L201" i="1"/>
  <c r="J201" i="1"/>
  <c r="J327" i="1"/>
  <c r="J184" i="1"/>
  <c r="J208" i="1"/>
  <c r="J71" i="1"/>
  <c r="J68" i="1"/>
  <c r="L200" i="1"/>
  <c r="J200" i="1"/>
  <c r="L199" i="1"/>
  <c r="J199" i="1"/>
  <c r="J73" i="1"/>
  <c r="J74" i="1"/>
  <c r="J117" i="1"/>
  <c r="J190" i="1"/>
  <c r="J174" i="1"/>
  <c r="J78" i="1"/>
  <c r="L349" i="1"/>
  <c r="L359" i="1"/>
  <c r="L48" i="1"/>
  <c r="L8" i="1"/>
  <c r="L24" i="1"/>
  <c r="L26" i="1"/>
  <c r="L27" i="1"/>
  <c r="L362" i="1"/>
  <c r="L479" i="1"/>
  <c r="L482" i="1"/>
  <c r="L478" i="1"/>
  <c r="L477" i="1"/>
  <c r="L346" i="1"/>
  <c r="L335" i="1"/>
  <c r="L347" i="1"/>
  <c r="L352" i="1"/>
  <c r="L473" i="1"/>
  <c r="J473" i="1"/>
  <c r="L522" i="1"/>
  <c r="L292" i="1"/>
  <c r="L276" i="1"/>
  <c r="L277" i="1"/>
  <c r="L278" i="1"/>
  <c r="J278" i="1"/>
  <c r="L289" i="1"/>
  <c r="L288" i="1"/>
  <c r="J288" i="1"/>
  <c r="L296" i="1"/>
  <c r="J296" i="1"/>
  <c r="L295" i="1"/>
  <c r="J100" i="1"/>
  <c r="J86" i="1"/>
  <c r="J95" i="1"/>
  <c r="J93" i="1"/>
  <c r="L85" i="1"/>
  <c r="J85" i="1"/>
  <c r="L88" i="1"/>
  <c r="L79" i="1"/>
  <c r="L99" i="1"/>
  <c r="J99" i="1"/>
  <c r="L290" i="1"/>
  <c r="L504" i="1"/>
  <c r="L332" i="1"/>
  <c r="L363" i="1"/>
  <c r="L51" i="1"/>
  <c r="L357" i="1"/>
  <c r="L519" i="1"/>
  <c r="L474" i="1"/>
  <c r="L518" i="1"/>
  <c r="L517" i="1"/>
  <c r="L286" i="1"/>
  <c r="L293" i="1"/>
  <c r="L475" i="1"/>
  <c r="L284" i="1"/>
  <c r="L326" i="1"/>
  <c r="L325" i="1"/>
  <c r="L324" i="1"/>
  <c r="L107" i="1"/>
  <c r="L106" i="1"/>
  <c r="L323" i="1"/>
  <c r="L105" i="1"/>
  <c r="L104" i="1"/>
  <c r="L103" i="1"/>
  <c r="L312" i="1"/>
  <c r="L311" i="1"/>
  <c r="L310" i="1"/>
  <c r="L313" i="1"/>
  <c r="L512" i="1"/>
  <c r="L330" i="1"/>
  <c r="J330" i="1"/>
  <c r="L309" i="1"/>
  <c r="L308" i="1"/>
  <c r="L315" i="1"/>
  <c r="L302" i="1"/>
  <c r="L301" i="1"/>
  <c r="L300" i="1"/>
  <c r="L299" i="1"/>
  <c r="L318" i="1"/>
  <c r="L298" i="1"/>
  <c r="L500" i="1"/>
  <c r="L343" i="1"/>
  <c r="L348" i="1"/>
  <c r="L321" i="1"/>
  <c r="L317" i="1"/>
  <c r="L351" i="1"/>
  <c r="L492" i="1"/>
  <c r="L497" i="1"/>
  <c r="L267" i="1"/>
  <c r="L287" i="1"/>
  <c r="L280" i="1"/>
  <c r="L249" i="1"/>
  <c r="L252" i="1"/>
  <c r="L272" i="1"/>
  <c r="L209" i="1"/>
  <c r="L211" i="1"/>
  <c r="L258" i="1"/>
  <c r="L221" i="1"/>
  <c r="L265" i="1"/>
  <c r="L275" i="1"/>
  <c r="L259" i="1"/>
  <c r="L274" i="1"/>
  <c r="L244" i="1"/>
  <c r="L255" i="1"/>
  <c r="L264" i="1"/>
  <c r="L297" i="1"/>
  <c r="L261" i="1"/>
  <c r="L247" i="1"/>
  <c r="L285" i="1"/>
  <c r="L282" i="1"/>
  <c r="L273" i="1"/>
  <c r="L263" i="1"/>
  <c r="L283" i="1"/>
  <c r="L248" i="1"/>
  <c r="L271" i="1"/>
  <c r="L33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382" i="1"/>
  <c r="L381" i="1"/>
  <c r="L380" i="1"/>
  <c r="L379" i="1"/>
  <c r="L378" i="1"/>
  <c r="L377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10" i="1"/>
  <c r="L409" i="1"/>
  <c r="L408" i="1"/>
  <c r="L407" i="1"/>
  <c r="L406" i="1"/>
  <c r="L405" i="1"/>
  <c r="L404" i="1"/>
  <c r="L403" i="1"/>
  <c r="L402" i="1"/>
  <c r="L401" i="1"/>
  <c r="L32" i="1"/>
  <c r="L358" i="1"/>
  <c r="L81" i="1"/>
  <c r="L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Eliane Tavares Baldivia</author>
  </authors>
  <commentList>
    <comment ref="N363" authorId="0" shapeId="0" xr:uid="{9D992F51-08F1-436D-8221-31A8359E9FA1}">
      <text>
        <r>
          <rPr>
            <b/>
            <sz val="12"/>
            <color indexed="81"/>
            <rFont val="Segoe UI"/>
            <family val="2"/>
          </rPr>
          <t>Eliane Tavares Baldivia:</t>
        </r>
        <r>
          <rPr>
            <sz val="12"/>
            <color indexed="81"/>
            <rFont val="Segoe UI"/>
            <family val="2"/>
          </rPr>
          <t xml:space="preserve">
Conforme numero de contrato o SEI CORRETO É O DE N° 7910.2020/0000614-4</t>
        </r>
      </text>
    </comment>
  </commentList>
</comments>
</file>

<file path=xl/sharedStrings.xml><?xml version="1.0" encoding="utf-8"?>
<sst xmlns="http://schemas.openxmlformats.org/spreadsheetml/2006/main" count="6521" uniqueCount="1930">
  <si>
    <t>Secretaria</t>
  </si>
  <si>
    <t>Obra/Intervenção</t>
  </si>
  <si>
    <t>Meta PdM</t>
  </si>
  <si>
    <t>Subprefeitura</t>
  </si>
  <si>
    <t>Endereço</t>
  </si>
  <si>
    <t>Tipo de obra/intervenção</t>
  </si>
  <si>
    <t>Situação</t>
  </si>
  <si>
    <t>Detalhamento da situação</t>
  </si>
  <si>
    <t>Data de início da obra/intervenção (prevista ou ocorrida)</t>
  </si>
  <si>
    <t>Data de término da obra/intervenção (prevista ou ocorrida)</t>
  </si>
  <si>
    <t>Custo total Estimado</t>
  </si>
  <si>
    <t>Valor Empenhado Total</t>
  </si>
  <si>
    <t>N° Processo SEI</t>
  </si>
  <si>
    <t xml:space="preserve">Observação </t>
  </si>
  <si>
    <t>CAMPOS UE/SEPEP: É prioridade?</t>
  </si>
  <si>
    <t>CAMPOS UE/SEPEP: Revisâo está pronta?</t>
  </si>
  <si>
    <t>CAMPOS UE/SEPEP: Observações</t>
  </si>
  <si>
    <t>UE</t>
  </si>
  <si>
    <t>SIURB</t>
  </si>
  <si>
    <t>Obras Com Projeto De Recuperação Da Gap De Canalização Do Córrego Maranhão</t>
  </si>
  <si>
    <t>Não</t>
  </si>
  <si>
    <t>Mooca</t>
  </si>
  <si>
    <t>Ruas Icaraí E Urumajó</t>
  </si>
  <si>
    <t>Manutenção</t>
  </si>
  <si>
    <t>Obra/intervenção concluída </t>
  </si>
  <si>
    <t>Concluído com TRD em 04/04/22</t>
  </si>
  <si>
    <t xml:space="preserve"> 6022.2021/0003000-4</t>
  </si>
  <si>
    <t xml:space="preserve">OBRAS EMERGENCIAIS. DADOS RETIRADOS DO https://www.prefeitura.sp.gov.br/cidade/secretarias/obras/acesso_a_informacao/index.php?p=306847 </t>
  </si>
  <si>
    <t>1.Sim</t>
  </si>
  <si>
    <t>Henrique</t>
  </si>
  <si>
    <t>Contenção de Talude na Travessa do Cafeeiro</t>
  </si>
  <si>
    <t>Guaianases</t>
  </si>
  <si>
    <t>Travessa do Cafeeiro</t>
  </si>
  <si>
    <t>Obra nova/Implantação</t>
  </si>
  <si>
    <t>Contrato com TRD - Termo de Recebimento Definitivo em 21/09/22</t>
  </si>
  <si>
    <t xml:space="preserve"> 6022.2022/0001348-9</t>
  </si>
  <si>
    <t>Prazo contratual de 180 dias</t>
  </si>
  <si>
    <t>Recuperação de gabião e contenção das margens do Córrego Itaim</t>
  </si>
  <si>
    <t>Itaim Paulista</t>
  </si>
  <si>
    <t>Ruas Itajuíbe e Francisco Velasquez</t>
  </si>
  <si>
    <t>Contrato com Termo de Recebimento Provisório em 09/10/22, Aguarda cadastro de TRD.</t>
  </si>
  <si>
    <t xml:space="preserve"> 6022.2022/0001585-6</t>
  </si>
  <si>
    <t>Contrato 087/siurb/22.
Prazo contratual de 180 dias</t>
  </si>
  <si>
    <t>Contenção de Talude em Margem do Córrego, localizado na Rua Sansão de Castelo Branco</t>
  </si>
  <si>
    <t>Rua Sansão de Castelo Branco, altura do N 470</t>
  </si>
  <si>
    <t>Falta adicionar TRP/TRD para encerramento.</t>
  </si>
  <si>
    <t xml:space="preserve"> 6022.2022/0001951-7</t>
  </si>
  <si>
    <t>Contenção de Talude – Rua Barra da Forquilha – Jardim Vivian</t>
  </si>
  <si>
    <t>Pirituba/Jaraguá</t>
  </si>
  <si>
    <t>Rua Barra da Forquilha, altura do N 625 – Jardim Vivian</t>
  </si>
  <si>
    <t>Contrato com TRD - Termo de Recebimento Definitivo em 06/01/2023</t>
  </si>
  <si>
    <t xml:space="preserve"> 6022.2022/0003402-8</t>
  </si>
  <si>
    <t>Prazo contratual de 180 dias
CONCLUÍDO em 06/01/23</t>
  </si>
  <si>
    <t>Rua Escobar Ortiz E Republica Do Líbano, Rua Ibiporanga (drenagem superficial)</t>
  </si>
  <si>
    <t>Vila Mariana</t>
  </si>
  <si>
    <t>Rua Escobar Ortiz E Republica Do Líbano, Rua Ibiporanga</t>
  </si>
  <si>
    <t>Requalificação </t>
  </si>
  <si>
    <t>Contrato com prazo expirado em 01/06/21, Falta adicionar Aditivos para manutenção do prazo contratual ou TRP/TRD para encerramento.</t>
  </si>
  <si>
    <t>2008-0.083.894-3</t>
  </si>
  <si>
    <t>Projeto: Contrato 010/SIURB/21. Prazo contratual de 30 dias</t>
  </si>
  <si>
    <t>PRA - Rosa Mendes (muro de contenção)</t>
  </si>
  <si>
    <t>Ermelino Matarazzo</t>
  </si>
  <si>
    <t>Trecho do pontilhão da Rua Flaminiano Costa até o muro existente</t>
  </si>
  <si>
    <t>Obra/intervenção em execução</t>
  </si>
  <si>
    <t>Em andamento, com previsão de término para 12/2022.</t>
  </si>
  <si>
    <t> </t>
  </si>
  <si>
    <t>2013-0.035.858-7</t>
  </si>
  <si>
    <t>Contrato 041/SIURB/13. Prazo contratual de 4 meses</t>
  </si>
  <si>
    <t>2.Não</t>
  </si>
  <si>
    <t>Documento SEI não localizado / Sem informação das datas</t>
  </si>
  <si>
    <t>Córrego Morro do "S" - Reservatório 1</t>
  </si>
  <si>
    <t>Sim</t>
  </si>
  <si>
    <t>Campo Limpo</t>
  </si>
  <si>
    <t>Morro Do "S"</t>
  </si>
  <si>
    <t>Contrato suspenso até o dia 27/02/25</t>
  </si>
  <si>
    <t>2015-0.183.093-3</t>
  </si>
  <si>
    <t>Córrego Anhanguera</t>
  </si>
  <si>
    <t>Sé</t>
  </si>
  <si>
    <t>Rua dos Americanos, 1</t>
  </si>
  <si>
    <t>Contrato com prazo expirado em 27/04/22,  falta adicionar Aditivos para manutenção do prazo contratual ou TRP/TRD para encerramento.</t>
  </si>
  <si>
    <t>2016-0.201.221-7</t>
  </si>
  <si>
    <t>Córrego Água Podre</t>
  </si>
  <si>
    <t>Butantã</t>
  </si>
  <si>
    <t>6012.2022/0022089-7</t>
  </si>
  <si>
    <t>Córrego Água Branca - OUCAB</t>
  </si>
  <si>
    <t>Lapa</t>
  </si>
  <si>
    <t>Água Branca</t>
  </si>
  <si>
    <t>6014.2021/0002440-0</t>
  </si>
  <si>
    <t>CER Penha</t>
  </si>
  <si>
    <t>Penha</t>
  </si>
  <si>
    <t>Praça Nossa Senhora da Penha, 55</t>
  </si>
  <si>
    <t>Contrato com Termo de Recebimento Provisório em 19/02/23. Aguarda cadastro de TRD.</t>
  </si>
  <si>
    <t>6018.2019/0029798-6</t>
  </si>
  <si>
    <t>Prazo contratual de 150 dias corridos
CONCLUÍDO em 19/02/23</t>
  </si>
  <si>
    <t>Anna</t>
  </si>
  <si>
    <t xml:space="preserve">UPA Móoca </t>
  </si>
  <si>
    <t>Rua Dr. Fomm X Rua Dr. Guilherme Ellis</t>
  </si>
  <si>
    <t>Contrato com TRD - Termo de Recebimento Definitivo em 14/06/22</t>
  </si>
  <si>
    <t xml:space="preserve">6018.2019/0039355-1
</t>
  </si>
  <si>
    <t xml:space="preserve">UPA Vila Mariana </t>
  </si>
  <si>
    <t>Rua Diogo De Faria X Rua Botucatu</t>
  </si>
  <si>
    <t>Contrato com TRD - Termo de Recebimento Definitivo em 27/07/21</t>
  </si>
  <si>
    <t>6018.2019/0039356-0</t>
  </si>
  <si>
    <t>UPA Tipo III Jabaquara</t>
  </si>
  <si>
    <t>Jabaquara</t>
  </si>
  <si>
    <t>Rua Cruz Das Almas</t>
  </si>
  <si>
    <t>Contrato com TRD - Termo de Recebimento Definitivo em 17/07/21</t>
  </si>
  <si>
    <t>6018.2019/0039358-6</t>
  </si>
  <si>
    <t xml:space="preserve">UPA Cidade Tiradentes </t>
  </si>
  <si>
    <t>Itaquera</t>
  </si>
  <si>
    <t>Rua Cachoeira Morena X Rua Igarape Diana</t>
  </si>
  <si>
    <t>Contrato com TRD - Termo de Recebimento Definitivo em 26/01/21</t>
  </si>
  <si>
    <t>6018.2019/0039359-4</t>
  </si>
  <si>
    <t xml:space="preserve">UPA Parelheiros </t>
  </si>
  <si>
    <t>Parelheiros</t>
  </si>
  <si>
    <t>Av. Sadamu Inoue</t>
  </si>
  <si>
    <t>Obra/intervenção paralisada</t>
  </si>
  <si>
    <t>Contrato rescindido em 06/05/22</t>
  </si>
  <si>
    <t>6018.2019/0040333-6</t>
  </si>
  <si>
    <t>Cobertura HM Dr. Mário De Moraes Altenfelder Silva</t>
  </si>
  <si>
    <t>Casa Verde/Cachoeirinha</t>
  </si>
  <si>
    <t>Av. Dep. Emilio Carlos, 3100</t>
  </si>
  <si>
    <t>Contrato com TRD - Termo de Recebimento Definitivo em 05/10/21</t>
  </si>
  <si>
    <t>6018.2019/0042667-0</t>
  </si>
  <si>
    <t>Prazo contratual de 120 dias
CONCLUÍDO em 05/10/21</t>
  </si>
  <si>
    <t>Contratação de serviço de engenharia para adequações do telhado com substituições de telhas, impermeabilização, troca de juntas de dilatação entre lajes e substituição no SPDA do Hospital Maternidade Escola Dr. Mário de Moraes Altenfelder Silva, com fornecimento de materiais, equipamentos, ferramentas e mão de obra especializada.</t>
  </si>
  <si>
    <t>Casa Verde/ Limão/ Cachoeirinha</t>
  </si>
  <si>
    <t>Contrato 032/SIURB/20 - Prazo de 120 dias
CONCLUÍDO em 05/10/21</t>
  </si>
  <si>
    <t>Execução de obras e serviços complementares de engenharia para recuperação, reforma e manutenão do Viaduto T05, localizado na Marginal Pinheiros, na cidade de São Paulo.</t>
  </si>
  <si>
    <t>Pinheiros</t>
  </si>
  <si>
    <t xml:space="preserve">Viaduto T5 - Marginal Pinheiros </t>
  </si>
  <si>
    <t xml:space="preserve">Contrato com TRD - Termo de Recebimento Definitivo em 14/01/22. </t>
  </si>
  <si>
    <t>6022.2019/0004094-4</t>
  </si>
  <si>
    <t>Contrato 010/SIURB/20 - Prazo de 05 meses
CONCLUÍDO em 30/06/21</t>
  </si>
  <si>
    <t>Córrego Boqueirão</t>
  </si>
  <si>
    <t>Trecho Entre Nascente Na Pç Situada No Entrocamento Da R. D. Macário Com A R. Divinópolis E A R. José Modesto De Godói</t>
  </si>
  <si>
    <t>Ampliação </t>
  </si>
  <si>
    <t>Contrato com prazo expirado em 11/08/22,  falta adicionar Aditivos para manutenção do prazo contratual ou TRP/TRD para encerramento.</t>
  </si>
  <si>
    <t>6022.2019/0004670-5</t>
  </si>
  <si>
    <t>Prazo contratual de 120 dias corrido</t>
  </si>
  <si>
    <t>PRA - Rua Guaiaúna (galerias pluviais)</t>
  </si>
  <si>
    <t>Rua Guaiaúna</t>
  </si>
  <si>
    <t>Estudos Preliminares</t>
  </si>
  <si>
    <t>Projetos concluídos. Preparando elementos para início do processo licitatório.</t>
  </si>
  <si>
    <t xml:space="preserve">6022.2019/0004828-7 </t>
  </si>
  <si>
    <t>PRA - Lote C - Rua Professor Giuliani</t>
  </si>
  <si>
    <t>Sapopemba</t>
  </si>
  <si>
    <t>Rua Professor Giuliani</t>
  </si>
  <si>
    <t>Contrato com prazo expirado em 13/04/24. Falta adicionar aditivos para manutenção do prazo contratual ou TRP/TRD para encerramento.</t>
  </si>
  <si>
    <t>6022.2019/0004946-1</t>
  </si>
  <si>
    <t xml:space="preserve">Prazo contratual de 150 dias  </t>
  </si>
  <si>
    <t>Córrego Boturussu (canalização)</t>
  </si>
  <si>
    <t>Córrego Boturussu</t>
  </si>
  <si>
    <t>Contrato com TRD - Termo de Recebimento Definitivo em 08/11/23</t>
  </si>
  <si>
    <t>6022.2019/0005243-8</t>
  </si>
  <si>
    <t>Prazo contratual de 8 meses</t>
  </si>
  <si>
    <t>PRA - Lote C - Rua Alessandro Alori</t>
  </si>
  <si>
    <t>Vila Maria/Vila Guilherme</t>
  </si>
  <si>
    <t>Rua Alessandro Alori</t>
  </si>
  <si>
    <t>Contrato com prazo expirado em 30/11/23. Falta adicionar aditivos para manutenção do prazo contratual ou TRP/TRD para encerramento.</t>
  </si>
  <si>
    <t>6022.2019/0005259-4</t>
  </si>
  <si>
    <t>PRA - Lote 1 - Córrego Jaboticabal</t>
  </si>
  <si>
    <t>Ipiranga</t>
  </si>
  <si>
    <t>Córrego Jaboticabal</t>
  </si>
  <si>
    <t>Licitação em elaboração</t>
  </si>
  <si>
    <t>6022.2019/0005390-6</t>
  </si>
  <si>
    <t>Prazo contratual de 165 dias // Contrato 040/SIURB/24 já feito, porém está restrito e não assinado.</t>
  </si>
  <si>
    <t>Carolina</t>
  </si>
  <si>
    <t xml:space="preserve">Fábrica Do Samba – 2ª Fase </t>
  </si>
  <si>
    <t>Av. Abrahão Ribeiro, 493</t>
  </si>
  <si>
    <t>Contrato com TRD - Termo de Recebimento Definitivo em 17/03/22</t>
  </si>
  <si>
    <t>6022.2019/0005659-0</t>
  </si>
  <si>
    <t>Contrato 102/SIURB/20</t>
  </si>
  <si>
    <t>Rua Jacofer - Galerias CTN</t>
  </si>
  <si>
    <t>Freguesia do Ó/ Brasilândia</t>
  </si>
  <si>
    <t>Rua Jacofer, Rua Francisco Rodrigues Nunes, Rua Mateus Mascarenhas, Rua Coronel Mário de Azevedo e Rua Luar do Meu Bem</t>
  </si>
  <si>
    <t xml:space="preserve">Projeto Concluído </t>
  </si>
  <si>
    <t>Projeto executivo de drenagem, estrutural e recomposição de pavimento para implantação de galeria nas Ruas Jacofer, Rua Francisco Rodrigues Nunes, Rua Mateus Mascarenhas, Rua Coronel Mário de Azevedo e Rua Luar do Meu Bem</t>
  </si>
  <si>
    <t>6022.2019/0006036-8</t>
  </si>
  <si>
    <t>Prazo Contratual de 60 dias</t>
  </si>
  <si>
    <t>Rua Joaquim Leal e Parque Ecológico Chico Mendes</t>
  </si>
  <si>
    <t>São Miguel Paulista</t>
  </si>
  <si>
    <t>Contrato com TRD - Termo de Recebimento Definitivo em 08/12/22</t>
  </si>
  <si>
    <t>6022.2020/0000866-0</t>
  </si>
  <si>
    <t>Prazo contratual de 3 meses. Processo SEI relacionado 7910.2021/0000930-7</t>
  </si>
  <si>
    <t>Bacia Córrego Malagoli (canalização)</t>
  </si>
  <si>
    <t>Trecho entre a Av. Rio Pequeno e a Rua Antônio de Bonis</t>
  </si>
  <si>
    <t>Obra concluída, com a emissão de TRD em 31/07/22</t>
  </si>
  <si>
    <t>6022.2020/0001054-0</t>
  </si>
  <si>
    <t>Projeto: Contrato 026/SIURB/21. Prazo contratual de 6 meses
CONCLUÍDO em 31/07/22</t>
  </si>
  <si>
    <t>Complexo Viário Jacu-Pêssego (contenção de encostas)</t>
  </si>
  <si>
    <t>São Mateus</t>
  </si>
  <si>
    <t>Trecho 1 - Próx à Rua Nina Simone Trecho 2 - Próx à Rua Braz Lima</t>
  </si>
  <si>
    <t>Falta adicionar TRP/TRD para encerramento. Concluído em 28/09/21 - Conforme Oficio Recibo n° 001/PROJ-2/2022</t>
  </si>
  <si>
    <t>6022.2020/0001152-0</t>
  </si>
  <si>
    <t>Prazo contratual 03 meses
CONCLUÍDO em 28/09/21 - Projeto básico/executivo concluído  - Conforme Oficio Recibo n° 001/PROJ-2/2022</t>
  </si>
  <si>
    <t>Construção de caixa de elevador no Hospital Municipal Carmino Carichio</t>
  </si>
  <si>
    <t>Av. Celso Garcia, 4815</t>
  </si>
  <si>
    <t>Contrato com TRD - Termo de Recebimento Definitivo em 11/08/22</t>
  </si>
  <si>
    <t>6022.2020/0001298-5</t>
  </si>
  <si>
    <t>Prazo contratual de 60 dias corridos</t>
  </si>
  <si>
    <t>Laboratório Sudeste (Ipiranga)</t>
  </si>
  <si>
    <t>Rua Xavier De Almeida, 210</t>
  </si>
  <si>
    <t>Contrato com TRD - Termo de Recebimento Definitivo em 22/02/21</t>
  </si>
  <si>
    <t>6022.2020/0002024-4</t>
  </si>
  <si>
    <t>Laboratório Lapa</t>
  </si>
  <si>
    <t xml:space="preserve"> Rua Jaraguá, 858</t>
  </si>
  <si>
    <t>6022.2020/0002025-2</t>
  </si>
  <si>
    <t>Laboratório Freguesia do Ó</t>
  </si>
  <si>
    <t>Av. Itaberaba, 1377</t>
  </si>
  <si>
    <t>6022.2020/0002026-0</t>
  </si>
  <si>
    <t>Laboratório Santo Amaro</t>
  </si>
  <si>
    <t>Santo Amaro</t>
  </si>
  <si>
    <t>Rua Paula Cruz, 69</t>
  </si>
  <si>
    <t>6022.2020/0002028-7</t>
  </si>
  <si>
    <t>Laboratório São Miguel</t>
  </si>
  <si>
    <t>Av. Maria Santana, 1069</t>
  </si>
  <si>
    <t>6022.2020/0002029-5</t>
  </si>
  <si>
    <t>Alto da Boa Vista (drenagem superficial)</t>
  </si>
  <si>
    <t>Bairro Alto da Boa Vista</t>
  </si>
  <si>
    <t>Concluídos -Projetos. Preparando elementos para início do processo licitatório.</t>
  </si>
  <si>
    <t>6022.2020/0002245-0</t>
  </si>
  <si>
    <t>Projeto: Contrato 034/SIURB/21. Prazo contratual de 9 meses</t>
  </si>
  <si>
    <t xml:space="preserve">Confirmar se status é concluído ou Projeto Concluído. Valor empenhado localizado no SOF: 66.874,02
</t>
  </si>
  <si>
    <t>Córrego Guaratiba- Piscinão Pedreira Guaianases</t>
  </si>
  <si>
    <t>Piscinão Da Pedreira</t>
  </si>
  <si>
    <t>Contrato com prazo expirado em 17/09/21,  falta adicionar Aditivos para manutenção do prazo contratual ou TRP/TRD para encerramento.</t>
  </si>
  <si>
    <t xml:space="preserve">6022.2020/0002457-6  </t>
  </si>
  <si>
    <t>investigação ambiental de possíveis contaminantes presentes na área e posterior recuperação ambiental da área</t>
  </si>
  <si>
    <t>Córrego Antonico (drenagem superficial)</t>
  </si>
  <si>
    <t>Córrego Antonico</t>
  </si>
  <si>
    <t>Contrato com TRD - Termo de Recebimento Definitivo em 01/11/22</t>
  </si>
  <si>
    <t>6022.2020/0002686-2</t>
  </si>
  <si>
    <t>Prazo contratual de 6 meses</t>
  </si>
  <si>
    <t>Corrego Antonico</t>
  </si>
  <si>
    <t>Av. Dep. Aristodemo Pinoti e Av. Imperador</t>
  </si>
  <si>
    <t>Córrego Olaria (canalização)</t>
  </si>
  <si>
    <t>Margens do Córrego Olaria</t>
  </si>
  <si>
    <t>Contrato Suspenso ate 15/05/2024</t>
  </si>
  <si>
    <t>6022.2020/0002689-7</t>
  </si>
  <si>
    <t>Prazo contratual de 12 meses</t>
  </si>
  <si>
    <t>Córrego Tanquinho</t>
  </si>
  <si>
    <t>Contrato com Termo de Recebimento Provisório em 23/12/23. Aguarda Cadastro de TRD.</t>
  </si>
  <si>
    <t>6022.2020/0002786-9</t>
  </si>
  <si>
    <t>Prazo contratual de 20 meses. Processo SEI relacionado 7910.2021/0000858-0</t>
  </si>
  <si>
    <t>Riacho do Ipiranga - Fase 2 (recuperação/reconstrução de canal)</t>
  </si>
  <si>
    <t>Entre a Avenida Bosque da Saúde e Rua Marcelino Champagnat até a sua foz no rio Tamanduateí</t>
  </si>
  <si>
    <t>Contrato com prazo expirado em 15/06/23, falta adicionar Aditivos para manutenção do prazo contratual ou TRP/TRD para encerramento.</t>
  </si>
  <si>
    <t>6022.2020/0002813-0</t>
  </si>
  <si>
    <t>Prazo contratual 9 meses</t>
  </si>
  <si>
    <t>Obra de emergência para Recuperação de galeria de águas pluviais, sob a via marginal pinheiros pista expressa/ sentido osasco, próximo a estação Morumbi Linha 17 ouro, pelo método não destrutivo - MND.</t>
  </si>
  <si>
    <t>Via Marginal Pinheiros, Pista Expressa, Sentido Osasco, Próximo A Estação Morumbi Linha 17 Ouro</t>
  </si>
  <si>
    <t>Contrato com prazo expirado em 01/05/21, falta adicionar aditivos para manutenção do prazo contratual ou TRP/TRD para encerramento.</t>
  </si>
  <si>
    <t>6022.2020/0002919-5</t>
  </si>
  <si>
    <t>Contrato 011/SIURB/21 - Prazo contratual de 180 dias
CONCLUÍDO em 11/06/21.</t>
  </si>
  <si>
    <t>Parque Jacques Costeau (Laguinho)</t>
  </si>
  <si>
    <t>Capela do Socorro</t>
  </si>
  <si>
    <t>Ruas Catanumi, Norman Prochet, Raul Tabajara e Avenida Louis Romero Sanson</t>
  </si>
  <si>
    <t>6022.2020/0003116-5</t>
  </si>
  <si>
    <t>PRA - Rua Cachoeira dos Antunes (reforço de galerias)</t>
  </si>
  <si>
    <t>Rua Cachoeira Dos Antunes</t>
  </si>
  <si>
    <t>6022.2020/0003157-2</t>
  </si>
  <si>
    <t>Prazo contratual de 60 dias corrido
CONCLUÍDO em 24/12/21 - Ofício Recibo n° 003/PROJ-2/22.</t>
  </si>
  <si>
    <t>PRA - Rua Augusto Farina</t>
  </si>
  <si>
    <t>Trecho entre a Rua Ari dos Santos e o Acesso à Rua Azém Aballa Azém</t>
  </si>
  <si>
    <t>Contrato com Termo de Recebimento Provisório em 03/04/24, Aguarda cadastro de TRD.</t>
  </si>
  <si>
    <t>6022.2021/0000144-6</t>
  </si>
  <si>
    <t xml:space="preserve">Ribeirão Perus - Reservatórios, Canalização e Alteamento de Pontes </t>
  </si>
  <si>
    <t>Perus</t>
  </si>
  <si>
    <t>Córrego Perus</t>
  </si>
  <si>
    <t>6022.2021/0000374-0</t>
  </si>
  <si>
    <t>Prazo contratual 36 meses</t>
  </si>
  <si>
    <t>Ligação Viária entre R. Prof. Roldão de Barros e Rua Jequirituba (viaduto sobre CPTM)</t>
  </si>
  <si>
    <t>R. Prof. Roldão de Barros e Rua Jequirituba</t>
  </si>
  <si>
    <t>Projeto Concluído</t>
  </si>
  <si>
    <t>Contrato com prazo expirado em 10/11/2023. Falta adicionar aditivos para manutenção do prazo contratual ou TRP/TRD para encerramento.</t>
  </si>
  <si>
    <t>6022.2021/0000533-6</t>
  </si>
  <si>
    <t>Projetos: Contrato 233/SIURB/22. Prazo contratual de</t>
  </si>
  <si>
    <t>Recuperação De Galeria – Rua André Lens</t>
  </si>
  <si>
    <t>Rua Lens</t>
  </si>
  <si>
    <t>manutenção</t>
  </si>
  <si>
    <t>Contrato com Termo de Recebimento Provisório em  03/07/21, Aguarda cadastro de TRD.</t>
  </si>
  <si>
    <t>6022.2021/0000572-7</t>
  </si>
  <si>
    <t>Recuperação de Pontilhão de Ligação Av. Assis Ribeiro X Av. Jacu- Pêssego</t>
  </si>
  <si>
    <t>Pontilhão de Ligação Av. Assis Ribeiro X Av. Jacu- Pêssego</t>
  </si>
  <si>
    <t>Contrato com TRD - Termo de Recebimento Definitivo em 06/09/21</t>
  </si>
  <si>
    <t>6022.2021/0000578-6</t>
  </si>
  <si>
    <t>Córrego Cordeiro – Fase 2</t>
  </si>
  <si>
    <t>Várias</t>
  </si>
  <si>
    <t xml:space="preserve">Córrego Cordeiro </t>
  </si>
  <si>
    <t>6022.2021/0000618-9</t>
  </si>
  <si>
    <t>Projeto: Contrato 068/SIURB/22</t>
  </si>
  <si>
    <t>PRA - Av. Sertanistas</t>
  </si>
  <si>
    <t>Rua Rocha Conato e Rua José Carlos de Almeida</t>
  </si>
  <si>
    <t>Contrato com Termo de Recebimento Provisório em 01/04/24, Aguarda cadastro de TRD.</t>
  </si>
  <si>
    <t>6022.2021/0000657-0</t>
  </si>
  <si>
    <t>Implantação de Contenção e Recomposição de Talude</t>
  </si>
  <si>
    <t>Av. Jacu Pêssego, Rua Rainha do Norte, Nº 35</t>
  </si>
  <si>
    <t>Contrato com TRD - Termo de Recebimento Definitivo em 06/11/21</t>
  </si>
  <si>
    <t>6022.2021/0001011-9</t>
  </si>
  <si>
    <r>
      <t xml:space="preserve">Implantação de contenção e recomposição de talude através de muro de contenção na margem do Córrego da Rua Augusto Franco de Souza.
</t>
    </r>
    <r>
      <rPr>
        <sz val="10"/>
        <rFont val="Aptos Narrow"/>
        <family val="2"/>
        <scheme val="minor"/>
      </rPr>
      <t>Implantação De Contenção E Recomposição De Talude</t>
    </r>
  </si>
  <si>
    <t xml:space="preserve"> Rua Augusto Franco De Souza, Nº 35</t>
  </si>
  <si>
    <t>Contrato com TRD - Termo de Recebimento Definitivo em 31/10/21</t>
  </si>
  <si>
    <t>6022.2021/0001015-1</t>
  </si>
  <si>
    <t>OBRAS EMERGENCIAIS. DADOS RETIRADOS DO RELATÓRIO TÉCNICO Nº 011/2021 ( SEI Nº 6022.2021/0001200-6)</t>
  </si>
  <si>
    <t>Acesso Hospital Parelheiros</t>
  </si>
  <si>
    <t>Hospital Parelheiros</t>
  </si>
  <si>
    <t>Preparando elementos para início do processo licitatório.</t>
  </si>
  <si>
    <t>6022.2021/0001053-4</t>
  </si>
  <si>
    <t>Projeto: Preparando elementos para início do processo licitatório.</t>
  </si>
  <si>
    <t>Pendente datas de início e término; Empenho não localizado no SOF.</t>
  </si>
  <si>
    <t>Rua Papaterra Limongi</t>
  </si>
  <si>
    <t>Alça direcional da Avenida Nossa Senhora do Ó à Ponte Júlio de Mesquita Neto, complementação da Avenida José Papaterra Limongi, ligação viária entre a Avenida Casa Verde e Rua José Fiuza Guimarães e demais compatibilizações viárias</t>
  </si>
  <si>
    <t>Projetos encerrados pois deverá ser precedida de uma reavaliação dos projetos para adequá-los ao cenário atual da região.</t>
  </si>
  <si>
    <t>6022.2021/0001054-2</t>
  </si>
  <si>
    <t>PRA - Rua Darzan (drenagem e duplicação)</t>
  </si>
  <si>
    <t>Santana/Tucuruvi</t>
  </si>
  <si>
    <t>Trecho entre a Rua Voluntários da Pátria e av. Gal. Ataliba Leonel</t>
  </si>
  <si>
    <t>Projetos encerrados pois só fara sentido após a execução do Apoio Urbano Norte, e deverá seguir ordenamento e disponibilidade de recursos a ser tratado em outro momento.</t>
  </si>
  <si>
    <t>6022.2021/0001055-0</t>
  </si>
  <si>
    <t>Projeto: Contrato 027/SIURB/18.</t>
  </si>
  <si>
    <t>Av. Tenente Amaro Felicíssimo de Oliveira - CEU Novo Mundo</t>
  </si>
  <si>
    <t>Avenida Tenente Amaro Felicíssimo da Silveira e Rua das Bicicletas</t>
  </si>
  <si>
    <t>Projetos básico concluídos. Preparando elementos para início do processo licitatório.</t>
  </si>
  <si>
    <t>6022.2021/0001056-9</t>
  </si>
  <si>
    <t>Projeto: Contrato 047/SIURB/18 - Educação CEU NOVO MUNDO</t>
  </si>
  <si>
    <t>Parque Pinheirinho D'Água (contenção)</t>
  </si>
  <si>
    <t>Parque Pinheirinho D'Água</t>
  </si>
  <si>
    <t>6022.2021/0001058-5</t>
  </si>
  <si>
    <t>PROCESSO RESTRITO</t>
  </si>
  <si>
    <t>PRA - Rua Antenor Baptista (galerias pluviais)</t>
  </si>
  <si>
    <t>Rua Antenor Baptista</t>
  </si>
  <si>
    <t>Falta adicionar aditivos para manutenção do prazo contratual ou TRP/TRD para encerramento.</t>
  </si>
  <si>
    <t>6022.2021/0001066-6</t>
  </si>
  <si>
    <t>Praça João Beiçola (passagem - viaduto sobre CPTM)</t>
  </si>
  <si>
    <t>Praça João Beiçola</t>
  </si>
  <si>
    <t>6022.2021/0001075-5</t>
  </si>
  <si>
    <t>Projeto: Contrato 028/SIURB/20</t>
  </si>
  <si>
    <t>Recuperação do Pontilhão – Av. Do Imperador</t>
  </si>
  <si>
    <t>Avenida Imperador Esquina Av. Ribeirão Jacu Sobre O Rio Verde</t>
  </si>
  <si>
    <t>Contrato com TRD - Termo de Recebimento Definitivo em 29/11/21</t>
  </si>
  <si>
    <t>6022.2021/0001300-2</t>
  </si>
  <si>
    <t xml:space="preserve">Contenção E Recomposição Do Aterro – Rio Verde </t>
  </si>
  <si>
    <t>Rio Verde</t>
  </si>
  <si>
    <t>6022.2021/0001308-8</t>
  </si>
  <si>
    <t>Recuperação De Galeria De Águas Pluviais - Av. Presidente Wilson, 1982/2000</t>
  </si>
  <si>
    <t>Av. Presidente Wilson, 1982/2000</t>
  </si>
  <si>
    <t xml:space="preserve">Contrato com TRD - Termo de Recebimento Definitivo em 11/12/22. </t>
  </si>
  <si>
    <t>6022.2021/0001407-6</t>
  </si>
  <si>
    <t>Recomposição de Galeria – Rua Dr. Jairo Franco</t>
  </si>
  <si>
    <t xml:space="preserve">Rua Dr. Jairo Franco, Nº 285 </t>
  </si>
  <si>
    <t>Contrato com TRD - Termo de Recebimento Definitivo em 15/12/21</t>
  </si>
  <si>
    <t>6022.2021/0001437-8</t>
  </si>
  <si>
    <t>Troca das Grelhas da Av. 9 de Julho</t>
  </si>
  <si>
    <t>Av. 9 de Julho</t>
  </si>
  <si>
    <t>Contrato com prazo expirado em 01/09/21. Falta adicionar aditivos para manutenção do prazo contratual ou TRP/TRD para encerramento.</t>
  </si>
  <si>
    <t>6022.2021/0001466-1</t>
  </si>
  <si>
    <t>Contenção e Recomposição de Talude – UPA Parelheiros</t>
  </si>
  <si>
    <t xml:space="preserve">Upa Parelheiros - Av. Sadamu Inoe, Nº 5252 </t>
  </si>
  <si>
    <t>Contrato com TRD - Termo de Recebimento Definitivo em 10/12/21</t>
  </si>
  <si>
    <t>6022.2021/0001496-3</t>
  </si>
  <si>
    <t>Recomposição de galeria de águas pluviais com trecho em “tunnel liner” – Rua Vasconcelos Drumont</t>
  </si>
  <si>
    <t>Rua Vasconcelos Drumont</t>
  </si>
  <si>
    <t>Contrato com TRD - Termo de Recebimento Definitivo em 29/12/21</t>
  </si>
  <si>
    <t>6022.2021/0001568-4</t>
  </si>
  <si>
    <t>Recuperação Estrutural Do Viaduto De Interligação Da Av. Paulista X Dr. Arnaldo</t>
  </si>
  <si>
    <t>Viaduto De Interligação Da 
Av. Paulista X Av. Dr. Arnaldo</t>
  </si>
  <si>
    <t>Contrato com TRD - Termo de Recebimento Definitivo em 25/07/21</t>
  </si>
  <si>
    <t>6022.2021/0001821-7</t>
  </si>
  <si>
    <t xml:space="preserve">Recomposição Das Margens Do Córrego Diniz </t>
  </si>
  <si>
    <t>Rua Francisco De Holanda</t>
  </si>
  <si>
    <t>Contrato com TRD - Termo de Recebimento Definitivo em 25/01/22</t>
  </si>
  <si>
    <t>6022.2021/0001866-7</t>
  </si>
  <si>
    <t>Recomposição Das Margens Córrego Dos Brancos</t>
  </si>
  <si>
    <t>Rua Professor Paulo Assis Ribeiro</t>
  </si>
  <si>
    <t>6022.2021/0001869-1</t>
  </si>
  <si>
    <t>Recomposição Das Margens Do Córrego Jaguarezinho</t>
  </si>
  <si>
    <t xml:space="preserve"> Rua Deoclício Alves De 
Souza E Av. Dr. Silvio Margarido</t>
  </si>
  <si>
    <t>Contrato com TRD - Termo de Recebimento Definitivo em 02/02/22</t>
  </si>
  <si>
    <t>6022.2021/0001890-0</t>
  </si>
  <si>
    <t>Recomposição Do Passeio Público Rua Ilha Dos Papagaios</t>
  </si>
  <si>
    <t>Vila Prudente</t>
  </si>
  <si>
    <t>Entre As Ruas Ilha Dos Papagaios E Girassol Miúdo – Água Vermelha</t>
  </si>
  <si>
    <t>Contrato com TRD - Termo de Recebimento Definitivo em 31/01/22</t>
  </si>
  <si>
    <t>6022.2021/0001924-8</t>
  </si>
  <si>
    <t>Contenção De Talude Emef Chácara Sonho Azul</t>
  </si>
  <si>
    <t>M'boi Mirim</t>
  </si>
  <si>
    <t>Av. José Estima Filho, 1205</t>
  </si>
  <si>
    <t>Contrato com TRD - Termo de Recebimento Definitivo em 30/01/22</t>
  </si>
  <si>
    <t>6022.2021/0001925-6</t>
  </si>
  <si>
    <t xml:space="preserve">Recolocação Das Testeiras Deslocadas – Rua Daniel Gran </t>
  </si>
  <si>
    <t>Rua Daniel Gran, S/Nº - Capão 
Redondo</t>
  </si>
  <si>
    <t>6022.2021/0001983-3</t>
  </si>
  <si>
    <t>Obras de drenagem na região do Parque Ibirapuera</t>
  </si>
  <si>
    <t>Rua Escobar Ortiz x Avenida República do Líbano</t>
  </si>
  <si>
    <t>Contrato com Termo de Recebimento Provisório em 06/12/23, Aguarda cadastro de TRD.</t>
  </si>
  <si>
    <t>6022.2021/0002031-9</t>
  </si>
  <si>
    <t>Prazo contratual de 10 meses</t>
  </si>
  <si>
    <t>Recuperação Parcial Da Margem Direita Do Córrego Rola Moça</t>
  </si>
  <si>
    <t>Trecho Da Rua Maria Celia Correa X Rua Luiza Augusta Garlippe – Chácara Dona Olivia</t>
  </si>
  <si>
    <t>Contrato com TRD - Termo de Recebimento Definitivo em 23/02/2022</t>
  </si>
  <si>
    <t>6022.2021/0002218-4</t>
  </si>
  <si>
    <t>CEU da Paz (drenagem superficial)</t>
  </si>
  <si>
    <t>Rua Daniel Cerri, 1549 - Jardim Paraná</t>
  </si>
  <si>
    <t>6022.2021/0002290-7</t>
  </si>
  <si>
    <t>Recuperação Da Margem Do Córrego Itararé</t>
  </si>
  <si>
    <t>Trecho Da Av. Frei Macário De São João X Av. Gethsemani</t>
  </si>
  <si>
    <t>Contrato com TRD - Termo de Recebimento Definitivo em 07/03/2022</t>
  </si>
  <si>
    <t>6022.2021/0002464-0</t>
  </si>
  <si>
    <t>Empenho atualizado via SOF</t>
  </si>
  <si>
    <t>Contratação De Empresa Para Obra Emergencial De Recuperação Da Margem E Recomposição Dos Taludes Do Córrego Jardim Leticia</t>
  </si>
  <si>
    <t>Rua Francisco Xavier De Sales</t>
  </si>
  <si>
    <t>6022.2021/0002640-6</t>
  </si>
  <si>
    <t>Contenção De Margens Do Córrego Itaquera-Mirim</t>
  </si>
  <si>
    <t>Rua Marinho Arcanjo X Baia De Japerica</t>
  </si>
  <si>
    <t>Contrato com TRD - Termo de Recebimento Definitivo em 15/03/22</t>
  </si>
  <si>
    <t>6022.2021/0002692-9</t>
  </si>
  <si>
    <t>Prazo contratual de 180 dias
CONCLUÍDO em 15/03/22</t>
  </si>
  <si>
    <t>Obras De Recuperação Da Margem E Recomposição De Talude Do Córrego Moenda</t>
  </si>
  <si>
    <t xml:space="preserve"> Rua Algard</t>
  </si>
  <si>
    <t>Contrato com TRD - Termo de Recebimento Definitivo em 23/03/22</t>
  </si>
  <si>
    <t>6022.2021/0002695-3</t>
  </si>
  <si>
    <t>Prazo contratual de 180 dias.</t>
  </si>
  <si>
    <t xml:space="preserve">Obras De Recuperação Dos Muros De Gabiões Às Margens Do Córrego Morro Grande </t>
  </si>
  <si>
    <t xml:space="preserve"> Av. Marginal Do Oratório, 6557 – Jardim Ângela</t>
  </si>
  <si>
    <t>Contrato com TRD - Termo de Recebimento Definitivo em 22/03/22</t>
  </si>
  <si>
    <t>6022.2021/0002791-7</t>
  </si>
  <si>
    <t xml:space="preserve">Prazo contratual de 180 dias. </t>
  </si>
  <si>
    <t xml:space="preserve">Obras De Recuperação Das Margens E Recomposição De Taludes Do Córrego Caguaçu </t>
  </si>
  <si>
    <t xml:space="preserve">Av Gonçalves Da Costa, Entre As Travessas Sonho Por Sonho E Tardes De Lindoia </t>
  </si>
  <si>
    <t>Concluído com TRD em 27/03/22</t>
  </si>
  <si>
    <t>6022.2021/0002861-1</t>
  </si>
  <si>
    <t>Obras De Muro De Arrimo E Divisa Dos Fundos E Lateral Esquerda Da Cei Jardim Arpoador</t>
  </si>
  <si>
    <t xml:space="preserve">Cei Jardim Arpoador, Localizada Na Av. Gen. Asdrubal Da 
Cunha, 1299 </t>
  </si>
  <si>
    <t>Contrato com TRD - Termo de Recebimento Definitivo em 04/04/21</t>
  </si>
  <si>
    <t>6022.2021/0002999-5</t>
  </si>
  <si>
    <t xml:space="preserve">Recuperação E Contenção Do Muro Em Gabião Na Av. Inajar De Souza, Altura Nº 6000 </t>
  </si>
  <si>
    <t>Av. Inajar De Souza, Altura Do Nº 6000</t>
  </si>
  <si>
    <t>Contrato com Termo de Recebimento Provisório em  05/04/22. Aguarda cadastro de TRD.</t>
  </si>
  <si>
    <t>6022.2021/0003001-2</t>
  </si>
  <si>
    <t>Recuperação De Taludes, Escadarias E Preenchimento Dos Vazios Na Ponte Do Socorro</t>
  </si>
  <si>
    <t>Av. Nações Unidas</t>
  </si>
  <si>
    <t>Contrato com TRD - Termo de Recebimento Definitivo em 05/04/22</t>
  </si>
  <si>
    <t>6022.2021/0003025-0</t>
  </si>
  <si>
    <t>Prazo contratual de 180 dias
Contratada:Construtora Progredior Ltda</t>
  </si>
  <si>
    <t>Recomposição Do Talude E Da Via Comprometida Na Rua José Martins Veiga, 549</t>
  </si>
  <si>
    <t>Rua José Martins Veiga, 549</t>
  </si>
  <si>
    <t>6022.2021/0003035-7</t>
  </si>
  <si>
    <t>Recomposição Do Talude E Da Via Comprometida Na Rua Valter Miranda De Bitencourt</t>
  </si>
  <si>
    <t>Rua Valter Miranda De Buitencourt</t>
  </si>
  <si>
    <t>6022.2021/0003036-5</t>
  </si>
  <si>
    <t>Obras De Recuperação Das Margens Do Córrego E Contenção De Talude Na Rua Pacari Da Mata</t>
  </si>
  <si>
    <t>Rua Pacari da Mata</t>
  </si>
  <si>
    <t>Contrato com TRD - Termo de Recebimento Definitivo em 11/04/22</t>
  </si>
  <si>
    <t>6022.2021/0003073-0</t>
  </si>
  <si>
    <t xml:space="preserve">Prazo contratual de 180 Dias. </t>
  </si>
  <si>
    <t>Obras Para Recuperação Da Margem Do Córrego E Contenção De Talude  Nas Margens Do Córrego Lajeado</t>
  </si>
  <si>
    <t>Rua Rio Araranga, Entre Os Números 101 A 324</t>
  </si>
  <si>
    <t>Contrato com TRD - Termo de Recebimento Definitivo em 10/04/22</t>
  </si>
  <si>
    <t>6022.2021/0003201-5</t>
  </si>
  <si>
    <t>Obras de recuperação de Pilares, Vigas, Fissuras, Rachaduras nas Vigas de apoio das rampas de acesso e juntas de dilatação da passarela de pedestres sobre trilhos CPTM, na travessia entre a Rua Luigi Grecco e Rua Capistrano de Abreu - Barra Funda.</t>
  </si>
  <si>
    <t>Travessia Entre A Rua Luigi Grecco E Rua Capistrano De Abreu – Barra Funda</t>
  </si>
  <si>
    <t>Contrato com TRD - Termo de Recebimento Definitivo em 20/04/22</t>
  </si>
  <si>
    <t>6022.2021/0003303-8</t>
  </si>
  <si>
    <t>Obras De Construção De Talude Na Rua Clodomiro De Oliveira - Morro Da Lua</t>
  </si>
  <si>
    <t>Rua Clodomiro De Oliveira – Morro Da Lua</t>
  </si>
  <si>
    <t>Concluída com TRD em 24/04/2022</t>
  </si>
  <si>
    <t>6022.2021/0003395-0</t>
  </si>
  <si>
    <t>OBRAS EMERGENCIAIS</t>
  </si>
  <si>
    <t>Obras De Recuperação Dos Encontros Da Ponte Sobre O Rio Tremembé Em Suas Duas Extremidades, Reconstrução Das Calçadas Danificadas E Canalização No Trecho Compreendido Entre A Rua Lopes Da Costa X Av. Alfredo Avila</t>
  </si>
  <si>
    <t>Jaçanã/Tremembé</t>
  </si>
  <si>
    <t>Rua Lopes Da Costa X Avenida Alfredo Ávila</t>
  </si>
  <si>
    <t>Contrato com TRD - Termo de Recebimento Definitivo em 24/04/22</t>
  </si>
  <si>
    <t>6022.2021/0003453-0</t>
  </si>
  <si>
    <t>Contenção de Talude na Rua Manuel Luna.</t>
  </si>
  <si>
    <t>Rua Manuel Luna</t>
  </si>
  <si>
    <t>Contrato com TRD - Termo de Recebimento Definitivo em 25/04/22</t>
  </si>
  <si>
    <t>6022.2021/0003496-4</t>
  </si>
  <si>
    <t>Obras De Contenção E Recuperação De Talude, Bem Como Recuperação Da Rede De Drenagem Na Área Da Emei Tomas Galhardo.</t>
  </si>
  <si>
    <t>Na Rua Inácio Pinto Lima, 79</t>
  </si>
  <si>
    <t>Contrato com TRD - Termo de Recebimento Definitivo em 26/04/22</t>
  </si>
  <si>
    <t>6022.2021/0003504-9</t>
  </si>
  <si>
    <t xml:space="preserve">Prazo contratual de 180 dias. DADOS RETIRADOS DO https://www.prefeitura.sp.gov.br/cidade/secretarias/obras/acesso_a_informacao/index.php?p=306847 </t>
  </si>
  <si>
    <t>Obras Para Contenção De Talude, Construção De Muro De Arrimo E Sistema De Drenagem Do Cei Vila Marilena, Localizado Na Rua Rio Fartura, 200 - Jardim São Carlos</t>
  </si>
  <si>
    <t xml:space="preserve"> Rua Rio Fartura, 200 – Jardim São Carlos</t>
  </si>
  <si>
    <t>6022.2021/0003505-7</t>
  </si>
  <si>
    <t>Contenção de Encosta e Serviços Complementares na Travessa Soichi Tokai</t>
  </si>
  <si>
    <t>Travessia Soichi Tokai</t>
  </si>
  <si>
    <t>Contrato com TRD - Termo de Recebimento Definitivo em 07/05/22</t>
  </si>
  <si>
    <t>6022.2021/0003534-0</t>
  </si>
  <si>
    <t>Prazo contratual de 180 dias
CONCLUÍDO em 07/05/22</t>
  </si>
  <si>
    <t>Galeria de Águas Pluviais, Recuperação dos Aterros em ambas as Cabeceiras do Pontilhão, Recuperação dos Encontros, inclusive Reconstrução das Alas para a Concordância com a Canalização existente e a que será executada e demais Serviços Complementares</t>
  </si>
  <si>
    <t>Na Av. Jardim Japão, 1496/1462</t>
  </si>
  <si>
    <t>Contrato com TRD - Termo de Recebimento Definitivo em 09/05/22</t>
  </si>
  <si>
    <t>6022.2021/0003673-8</t>
  </si>
  <si>
    <t>CTA Lote 1 Butantã</t>
  </si>
  <si>
    <t>Rodovia Raposo Tavares</t>
  </si>
  <si>
    <t>Licitação da obra concluída</t>
  </si>
  <si>
    <t>Aguardando Ordem de Início. Contrato assinado em 13/04/2022</t>
  </si>
  <si>
    <t>6022.2021/0003821-8</t>
  </si>
  <si>
    <t>Valor total contratado R$ 1.429.795,28. Prazo contratual de 3 meses</t>
  </si>
  <si>
    <t>Verificar se mantem a situação (UE) Empenho atualizado via SOF. Não houve liquidação</t>
  </si>
  <si>
    <t>CTA Lote 1 Santo Amaro</t>
  </si>
  <si>
    <t>Avenida Mario Lopes Leão, 240</t>
  </si>
  <si>
    <t>CTA Lote 2 Prates I - Complexo Prates</t>
  </si>
  <si>
    <t>Rua Prates, 1101 e 1114 - Bom Retiro</t>
  </si>
  <si>
    <t>Aguardando Ordem de Início. Contrato assinado em 25/04/2022</t>
  </si>
  <si>
    <t>Valor total contratado R$ 2.363.424,61. Prazo contratual de 3 meses</t>
  </si>
  <si>
    <t>CTA Lote 3 Canindé</t>
  </si>
  <si>
    <t>Rua Comendador Nestor Pereira, 75</t>
  </si>
  <si>
    <t>Não iniciado: Falta Ordem de Início no cadastro. Contrato assinado em 13/04/2022</t>
  </si>
  <si>
    <t>Valor total contratado R$ 3.645.311,77. Prazo contratual de 3 meses</t>
  </si>
  <si>
    <t>CTA Lote 3 Ilpi</t>
  </si>
  <si>
    <t>Recomposição de Talude na Rua Brinco da Princesa</t>
  </si>
  <si>
    <t>Rua Brinco Da Princesa, 180</t>
  </si>
  <si>
    <t>Contrato com TRD - Termo de Recebimento Definitivo em 21/05/22</t>
  </si>
  <si>
    <t>6022.2021/0003844-7</t>
  </si>
  <si>
    <t>Contenção das Margens do Córrego Ribeirão Guaratiba</t>
  </si>
  <si>
    <t>Av. José Higino Neves</t>
  </si>
  <si>
    <t>Contrato com TRD - Termo de Recebimento Definitivo em 29/05/2022</t>
  </si>
  <si>
    <t>6022.2021/0004099-9</t>
  </si>
  <si>
    <t>Prazo contratual de 180 dias
CONCLUÍDO em 29/05/22</t>
  </si>
  <si>
    <t>Obra emergencial em área com serviços de drenagem de águas pluviais bem como estabilização do talude e serviços complementares na rua Luiz Soriano</t>
  </si>
  <si>
    <t>Rua Luiz  Sorano, Parque Novo Santo Amaro</t>
  </si>
  <si>
    <t>Concluído com TRD em 03/06/22</t>
  </si>
  <si>
    <t>6022.2021/0004203-7</t>
  </si>
  <si>
    <t>Contenção das Margens do Córrego localizado na Rua Doutor Miguel Guimarães, Canalização do Trecho, Recomposição do Pontilhão Danificado, Recomposição das Galerias e Rede de Água e Esgoto</t>
  </si>
  <si>
    <t>Rua Doutor Miguel Guimarães, Ao Lado Do Nº 33</t>
  </si>
  <si>
    <t>Contrato com TRD - Termo de Recebimento Definitivo em 01/06/22</t>
  </si>
  <si>
    <t>6022.2021/0004205-3</t>
  </si>
  <si>
    <t>Prazo contratual de 180 dias
CONCLUÍDO em 01/06/22</t>
  </si>
  <si>
    <t>Recuperação das Margens do Córrego Jaquitiba, Canalização Parcial, Contrução de Calçadas, Guias, Sarjetas e Barreiras de Proteção na Av. André Cavalcanti</t>
  </si>
  <si>
    <t>Av. André Cavalcanti – Córrego Jaquitiba – Trecho: Rua Catarina Lopes À Rua Noventa E Sete À Rua Manuel Dos Reis Souza</t>
  </si>
  <si>
    <t>6022.2021/0004206-1</t>
  </si>
  <si>
    <t>Desmontagem e Remoção de Caixa D'Água Metálica existente, Execução de Nova Caixa Pré-Moldada em Anéis de Concreto Armado da EMEF Jardim Monte Belo</t>
  </si>
  <si>
    <t>Rua Palmeiropolis - Jardim Monte Belo</t>
  </si>
  <si>
    <t>6022.2021/0004207-0</t>
  </si>
  <si>
    <t>Contenção de Talude na Rua Alto de Vila Pirajussara - Córrego do Engenho</t>
  </si>
  <si>
    <t xml:space="preserve"> Rua Alto De 
Vila Pirajussara – Córrego Do Engenho</t>
  </si>
  <si>
    <t>Contrato com TRD - Termo de Recebimento Definitivo em 12/06/22</t>
  </si>
  <si>
    <t>6022.2021/0004385-8</t>
  </si>
  <si>
    <t>Recuperação Estrutural das Vigas da Ponte da Casa Verde Sobre a Pista Local da Marginal Tietê Sentido Rodovia Castelo Branco</t>
  </si>
  <si>
    <t>Ponte Da Casa Verde Sobre A Pista Local Da Marginal Tietê Sentido Rodovia Castelo Branco</t>
  </si>
  <si>
    <t>Concluído Aguardando TRP/TRD para encerramento do contrato.</t>
  </si>
  <si>
    <t>6022.2021/0004395-5</t>
  </si>
  <si>
    <t>Prazo contratual de 180 dias
Contratada: Jofege Pavimentação e Construção Ltda</t>
  </si>
  <si>
    <t xml:space="preserve">Recomposição do Gabião Localizado na Av. Ribeirão do Jacu X Av. Imperador </t>
  </si>
  <si>
    <t xml:space="preserve">Av. Ribeirão Do Jacu X Av. Imperador </t>
  </si>
  <si>
    <t>Contrato com TRD - Termo de Recebimento Definitivo em 20/06/22</t>
  </si>
  <si>
    <t>6022.2021/0004561-3</t>
  </si>
  <si>
    <t>Recomposição da Margem do Córrego, Reconstrução dos Sistemas de Drenagem, Recuperação do Passeio, Guias e Sarjetas e Recomposição de Talude</t>
  </si>
  <si>
    <t>Rua Desembargador Augusto De Macedo Costa Junior</t>
  </si>
  <si>
    <t>Contrato com TRD - Termo de Recebimento Definitivo em 28/06/22</t>
  </si>
  <si>
    <t>6022.2021/0004667-9</t>
  </si>
  <si>
    <t>Reconstrução do Muro e Construção do Muro de Arrimo no Cei Ind Vereda</t>
  </si>
  <si>
    <t>Rua Louro Rosa, 9 - Jardim Camargo Novo</t>
  </si>
  <si>
    <t>6022.2021/0004668-7</t>
  </si>
  <si>
    <t>Estabilização e Contenção de Talude na Emei Prof Gianfrederico Porta</t>
  </si>
  <si>
    <t>Localizada Na Sampaio, 232</t>
  </si>
  <si>
    <t xml:space="preserve">Contrato com TRD - Termo de Recebimento Definitivo em 30/06/22. </t>
  </si>
  <si>
    <t>6022.2021/0004670-9</t>
  </si>
  <si>
    <t>Recuperação Estrutural no Tabuleiro e nos Encontros do Pontilhão sobre Afluente do Córrego Paciência, Recuperação da Contenção da Margem Esquerda e Direita em Gabião - Av. Julio Buono X Águas Formosas e Travessa Doralice.</t>
  </si>
  <si>
    <t>Av. Julio Buono, 2695 X Águas Formosas E Travessa Doralice.</t>
  </si>
  <si>
    <t>Contrato com TRD - Termo de Recebimento Definitivo em 30/06/2022</t>
  </si>
  <si>
    <t>6022.2021/0004672-5</t>
  </si>
  <si>
    <t>Recuperação da Margem do Córrego na Rua Manuel Leiroz X Av Buenos Aires</t>
  </si>
  <si>
    <t>Rua Manuel Leiroz X Av. Buenos Aires</t>
  </si>
  <si>
    <t>Contrato com TRD - Termo de Recebimento Definitivo em 27/06/22</t>
  </si>
  <si>
    <t>6022.2021/0004674-1</t>
  </si>
  <si>
    <t>Contenção de Talude e Recomposição das Margens do Córrego</t>
  </si>
  <si>
    <t>Rua Duas Ilhas E Rua Dos Anjos</t>
  </si>
  <si>
    <t>Contrato com TRD - Termo de Recebimento Definitivo em 28/06/2022</t>
  </si>
  <si>
    <t>6022.2021/0004675-0</t>
  </si>
  <si>
    <t>Prazo contratual de 180 dias
CONCLUÍDO em 28/06/22</t>
  </si>
  <si>
    <t xml:space="preserve">Reforço Estrutural dos Muros de Arrimo e Estabilização do Talude </t>
  </si>
  <si>
    <t xml:space="preserve">Rua Daniel Cerri. 1549 </t>
  </si>
  <si>
    <t>6022.2021/0004677-6</t>
  </si>
  <si>
    <t>CONTRATAÇÃO NOVA - Lote 1 - Viaduto Joaquim Antunes (Teodoro Sampaio)</t>
  </si>
  <si>
    <t>Viaduto Joaquim Antunes (Teodoro Sampaio)</t>
  </si>
  <si>
    <t xml:space="preserve">Obra/intervenção em execução </t>
  </si>
  <si>
    <t>Estudo Preliminar - Obras das Inspeções Especiais - Fase 4</t>
  </si>
  <si>
    <t>6022.2022/0000060-3
6022.2023/0005552-3</t>
  </si>
  <si>
    <t xml:space="preserve">Contrato 6022.2022/0000060-3 - Contrato de Inspeção. 
Prazo contratual de 240 dias
Contratada: Consórcio Manutenção SP </t>
  </si>
  <si>
    <t xml:space="preserve"> Valor de contrato 5.944.248,58. Empenho validado via SOF</t>
  </si>
  <si>
    <t>CONTRATAÇÃO NOVA - Lote 1 - Viaduto Marcelo Figueiredo Portugal Gouvêa</t>
  </si>
  <si>
    <t>Viaduto Marcelo Figueiredo Portugal Gouvêa</t>
  </si>
  <si>
    <t>CONTRATAÇÃO NOVA - Lote 1 - Viaduto Mateus Grou</t>
  </si>
  <si>
    <t>Viaduto Mateus Grou</t>
  </si>
  <si>
    <t>CONTRATAÇÃO NOVA - Lote 1 - Viaduto Miguel Colello</t>
  </si>
  <si>
    <t>Viaduto Miguel Colello</t>
  </si>
  <si>
    <t>CONTRATAÇÃO NOVA - Lote 1 - Viaduto Professor Bernardino Tranchesi (Viaduto São Carlos do Pinhal)</t>
  </si>
  <si>
    <t>Viaduto Professor Bernardino Tranchesi (Viaduto São Carlos do Pinhal)</t>
  </si>
  <si>
    <t>CONTRATAÇÃO NOVA - Lote 1 - Viaduto República Árabe-Síria (Indianópolis)</t>
  </si>
  <si>
    <t>Viaduto República Árabe-Síria (Indianópolis)</t>
  </si>
  <si>
    <t>CONTRATAÇÃO NOVA - Lote 1 - Viaduto República da Armênia</t>
  </si>
  <si>
    <t>Viaduto República da Armênia</t>
  </si>
  <si>
    <t>CONTRATAÇÃO NOVA - Lote 1 - Viaduto Rua Hely Lopes Meirelles</t>
  </si>
  <si>
    <t>Viaduto Rua Hely Lopes Meirelles</t>
  </si>
  <si>
    <t>CONTRATAÇÃO NOVA - Lote 1 - Viaduto Vice-Presidente José de Alencar</t>
  </si>
  <si>
    <t>Viaduto Vice-Presidente José de Alencar</t>
  </si>
  <si>
    <t>CONTRATAÇÃO NOVA - Lote 2 - Complexo Viário Nelson Paulino</t>
  </si>
  <si>
    <t>Complexo Viário Nelson Paulino</t>
  </si>
  <si>
    <t>6022.2022/0000060-3
6022.2023/0005553-1</t>
  </si>
  <si>
    <t>Lote 2 valor de contrato 5.174.308,64. Atualização de acordo com o SEI 6022.2023/0005553-1. Empenho atualizado via sof.</t>
  </si>
  <si>
    <t>CONTRATAÇÃO NOVA - Lote 2 - Ponte Edson de Godoy Melo (Itapaiuna)</t>
  </si>
  <si>
    <t>Ponte Edson de Godoy Melo (Itapaiuna)</t>
  </si>
  <si>
    <t>CONTRATAÇÃO NOVA - Lote 2 - Ponte Laguna</t>
  </si>
  <si>
    <t>Ponte Laguna</t>
  </si>
  <si>
    <t>CONTRATAÇÃO NOVA - Lote 2 - Pontilhão na Rua Castelo do Piauí</t>
  </si>
  <si>
    <t>Pontilhão na Rua Castelo do Piauí</t>
  </si>
  <si>
    <t>CONTRATAÇÃO NOVA - Lote 2 - Viaduto dos Nordestinos em Osasco</t>
  </si>
  <si>
    <t>Viaduto dos Nordestinos em Osasco</t>
  </si>
  <si>
    <t>CONTRATAÇÃO NOVA - Lote 2 - Viaduto Maria Montanaro Colella</t>
  </si>
  <si>
    <t>Viaduto Maria Montanaro Colella</t>
  </si>
  <si>
    <t>CONTRATAÇÃO NOVA - Lote 2 - Viaduto Mateus Torloni</t>
  </si>
  <si>
    <t>Viaduto Mateus Torloni</t>
  </si>
  <si>
    <t>CONTRATAÇÃO NOVA - Lote 2 - Viaduto Onze de Junho</t>
  </si>
  <si>
    <t>Viaduto Onze de Junho</t>
  </si>
  <si>
    <t>CONTRATAÇÃO NOVA - Lote 2 - Viaduto Sonia Maria de Moraes Angel Jones (ligação Guido Caloi)</t>
  </si>
  <si>
    <t>Viaduto Sonia Maria de Moraes Angel Jones (ligação Guido Caloi)</t>
  </si>
  <si>
    <t>CONTRATAÇÃO NOVA - Lote 3 - Viaduto Boa Vista</t>
  </si>
  <si>
    <t>Viaduto Boa Vista</t>
  </si>
  <si>
    <t>6022.2022/0000060-3
6022.2023/0005554-0</t>
  </si>
  <si>
    <t>Lote 3 valor de contrato 5.195.280,22. Atualização da situação de acordo com o SEI. Empenho atualizado via sof atraves dos dois processos.</t>
  </si>
  <si>
    <t>CONTRATAÇÃO NOVA - Lote 3 - Viaduto na Avenida Prof. Francisco Morato</t>
  </si>
  <si>
    <t>Viaduto na Avenida Prof. Francisco Morato</t>
  </si>
  <si>
    <t>CONTRATAÇÃO NOVA - Lote 3 - Viaduto na Avenida Rangel Pestana sobre a Rua Frederico Alvarenga</t>
  </si>
  <si>
    <t>Viaduto na Avenida Rangel Pestana sobre a Rua Frederico Alvarenga</t>
  </si>
  <si>
    <t>CONTRATAÇÃO NOVA - Lote 3 - Viaduto na Praça Pérola Byington</t>
  </si>
  <si>
    <t>Viaduto na Praça Pérola Byington</t>
  </si>
  <si>
    <t>CONTRATAÇÃO NOVA - Lote 3 - Viaduto na Rua Arthur de Azevedo</t>
  </si>
  <si>
    <t>Viaduto na Rua Arthur de Azevedo</t>
  </si>
  <si>
    <t>CONTRATAÇÃO NOVA - Lote 3 - Viaduto Santa Generosa</t>
  </si>
  <si>
    <t>Viaduto Santa Generosa</t>
  </si>
  <si>
    <t>CONTRATAÇÃO NOVA - Lote 3 - Viaduto sobre a Rua João Moura</t>
  </si>
  <si>
    <t>Viaduto sobre a Rua João Moura</t>
  </si>
  <si>
    <t>CONTRATAÇÃO NOVA - Lote 3 - Viaduto Tutóia</t>
  </si>
  <si>
    <t>Viaduto Tutóia</t>
  </si>
  <si>
    <t>CONTRATAÇÃO NOVA - Lote 3 - Viaduto Vereador José Diniz (Avenida Rodrigues Alves)</t>
  </si>
  <si>
    <t>Viaduto Vereador José Diniz (Avenida Rodrigues Alves)</t>
  </si>
  <si>
    <t>CONTRATAÇÃO NOVA - Lote 4 - Pontilhão na Rua Ipê Roxo</t>
  </si>
  <si>
    <t>Pontilhão na Rua Ipê Roxo</t>
  </si>
  <si>
    <t>6022.2022/0000060-3
6022.2023/0005555-8</t>
  </si>
  <si>
    <t>Lote 4 valor de contrato 4.006.210,85. Atualização da situação de acordo com o SEI. Empenho atualizado via sof atraves dos dois processos.</t>
  </si>
  <si>
    <t>CONTRATAÇÃO NOVA - Lote 4 - Viaduto Maestro Alberto Marino (Rangel Pestana)</t>
  </si>
  <si>
    <t>Viaduto Maestro Alberto Marino (Rangel Pestana)</t>
  </si>
  <si>
    <t>CONTRATAÇÃO NOVA - Lote 4 - Viaduto na Avenida José Pinheiro Borges</t>
  </si>
  <si>
    <t>Viaduto na Avenida José Pinheiro Borges</t>
  </si>
  <si>
    <t>CONTRATAÇÃO NOVA - Lote 4 - Viaduto na Rua Montesina</t>
  </si>
  <si>
    <t>Viaduto na Rua Montesina</t>
  </si>
  <si>
    <t>CONTRATAÇÃO NOVA - Lote 4 - Viaduto Okuhara Koei</t>
  </si>
  <si>
    <t>Viaduto Okuhara Koei</t>
  </si>
  <si>
    <t>CONTRATAÇÃO NOVA - Lote 4 - Viaduto Professor Alberto Mesquita de Camargo</t>
  </si>
  <si>
    <t>Viaduto Professor Alberto Mesquita de Camargo</t>
  </si>
  <si>
    <t>CONTRATAÇÃO NOVA - Lote 4 - Viaduto Rua Augusta</t>
  </si>
  <si>
    <t>Viaduto Rua Augusta</t>
  </si>
  <si>
    <t>CONTRATAÇÃO NOVA - Lote 4 - Viaduto Rua da Consolação</t>
  </si>
  <si>
    <t>Viaduto Rua da Consolação</t>
  </si>
  <si>
    <t>CONTRATAÇÃO NOVA - Lote 5 - Passagem Inferior entre Av. Domingos de Souza Marques à Av. Alexandre Colares</t>
  </si>
  <si>
    <t>Passagem Inferior entre Av. Domingos de Souza Marques à Av. Alexandre Colares</t>
  </si>
  <si>
    <t xml:space="preserve">6022.2022/0000060-3
6022.2023/0005556-6
</t>
  </si>
  <si>
    <t>Lote 5 valor de contrato 5.300.350,08.Atualização da situação de acordo com o SEI. Empenho atualizado via sof atraves dos dois processos.</t>
  </si>
  <si>
    <t>CONTRATAÇÃO NOVA - Lote 5 - Passagem Inferior na Av. Mutinga sob a Av. Raimundo Pereira de Magalhães</t>
  </si>
  <si>
    <t>Passagem Inferior na Av. Mutinga sob a Av. Raimundo Pereira de Magalhães</t>
  </si>
  <si>
    <t>CONTRATAÇÃO NOVA - Lote 5 - Viaduto Ladeira do Xisto</t>
  </si>
  <si>
    <t>Viaduto Ladeira do Xisto</t>
  </si>
  <si>
    <t>CONTRATAÇÃO NOVA - Lote 5 - Viaduto na Avenida Drº José Artur Nova</t>
  </si>
  <si>
    <t>Viaduto na Avenida Drº José Artur Nova</t>
  </si>
  <si>
    <t>CONTRATAÇÃO NOVA - Lote 5 - Viaduto na Rua Peixoto Gomide sobre a Rua São Carlos do Pinhal</t>
  </si>
  <si>
    <t>Viaduto na Rua Peixoto Gomide sobre a Rua São Carlos do Pinhal</t>
  </si>
  <si>
    <t>CONTRATAÇÃO NOVA - Lote 5 - Viaduto Prefeito José Carlos de Figueiredo Ferraz</t>
  </si>
  <si>
    <t>Viaduto Prefeito José Carlos de Figueiredo Ferraz</t>
  </si>
  <si>
    <t>CONTRATAÇÃO NOVA - Lote 5 - Viaduto Único Galláfrio</t>
  </si>
  <si>
    <t>Viaduto Único Galláfrio</t>
  </si>
  <si>
    <t>CONTRATAÇÃO NOVA - Lote 6 - Viaduto Itinguçu</t>
  </si>
  <si>
    <t>Viaduto Itinguçu</t>
  </si>
  <si>
    <t>6022.2022/0000060-3
6022.2023/0005557-4</t>
  </si>
  <si>
    <t>Lote 6 valor de contrato 4.704.753,39. Atualização da situação de acordo com o SEI. Empenho atualizado via sof atraves dos dois processos.</t>
  </si>
  <si>
    <t>CONTRATAÇÃO NOVA - Lote 6 - Viaduto Jaceguai</t>
  </si>
  <si>
    <t>Viaduto Jaceguai</t>
  </si>
  <si>
    <t>CONTRATAÇÃO NOVA - Lote 6 - Viaduto Júlio de Mesquita Filho 2</t>
  </si>
  <si>
    <t>Viaduto Júlio de Mesquita Filho 2</t>
  </si>
  <si>
    <t>CONTRATAÇÃO NOVA - Lote 6 - Viaduto Mie Ken</t>
  </si>
  <si>
    <t>Viaduto Mie Ken</t>
  </si>
  <si>
    <t>CONTRATAÇÃO NOVA - Lote 6 - Viaduto Milton Leão</t>
  </si>
  <si>
    <t>Viaduto Milton Leão</t>
  </si>
  <si>
    <t>CONTRATAÇÃO NOVA - Lote 6 - Viaduto Pedroso (Bispo Tid Hernandes)</t>
  </si>
  <si>
    <t>Viaduto Pedroso (Bispo Tid Hernandes)</t>
  </si>
  <si>
    <t>CONTRATAÇÃO NOVA - Lote 6 - Viaduto Shuhei Uetsuka</t>
  </si>
  <si>
    <t>Viaduto Shuhei Uetsuka</t>
  </si>
  <si>
    <t>Autódromo 2022</t>
  </si>
  <si>
    <t>Autódromo Municipal José Carlos Pace Interlagos</t>
  </si>
  <si>
    <t>Contrato com TRD - Termo de Recebimento Definitivo em 12/01/24</t>
  </si>
  <si>
    <t>6022.2022/00003552-0</t>
  </si>
  <si>
    <t>Prazo contratual: 4 meses
CONCLUÍDO em 12/01/24</t>
  </si>
  <si>
    <t>Processo SEI não encontrado. Empenho não localizado.</t>
  </si>
  <si>
    <t>Recomposição da Margem do Córrego dos Brancos e Contenção de Talude no Trecho Entre as Ruas Goixim e Professor Paulo Assis Ribeiro</t>
  </si>
  <si>
    <t>Trecho Entre As Ruas Goixim E Prof. Paulo Assis Ribeiro</t>
  </si>
  <si>
    <t>Contrato com TRD - Termo de Recebimento Definitivo em 30/07/22</t>
  </si>
  <si>
    <t>6022.2022/0000425-0</t>
  </si>
  <si>
    <t>Contenção para Estabilização de Talude e Serviços Complementares na Rua Das Flores X Av. Sapopemba</t>
  </si>
  <si>
    <t>Rua Das Flores X Av. Sapopemba Altura Nº 30.000</t>
  </si>
  <si>
    <t>6022.2022/0000426-9</t>
  </si>
  <si>
    <t>Recuperação e Recomposição de Galeria na Travessa Ilha da Santa Fé</t>
  </si>
  <si>
    <t>Travessa Ilha Da Santa Fé</t>
  </si>
  <si>
    <t>Contrato com TRD - Termo de Recebimento Definitivo em 30/07/2022</t>
  </si>
  <si>
    <t>6022.2022/0000427-7</t>
  </si>
  <si>
    <t>Córrego Cintra - Travessias</t>
  </si>
  <si>
    <t>Córrego Cintra</t>
  </si>
  <si>
    <t>Contrato com TRD - Termo de Recebimento Definitivo em 01/08/22</t>
  </si>
  <si>
    <t>6022.2022/0000428-5</t>
  </si>
  <si>
    <t>Estabilização de Taludes do Córrego Cintra, Localizado na Rua Arantes Monteiro - Vila Jaguara</t>
  </si>
  <si>
    <t>Rua Arantes Monteiro – Vila Jaguara</t>
  </si>
  <si>
    <t>Concluído com TRD em 01/08/22</t>
  </si>
  <si>
    <t>Contenção de Talude na Rua Clodomiro de Oliveira X Rua Chicó Nunes - Morro Da Lua</t>
  </si>
  <si>
    <t>Rua Clodomiro De Oliveira X Rua Chicó Nunes</t>
  </si>
  <si>
    <t>Contrato com Termo de Recebimento Provisório em 30/07/22, Aguarda cadastro de TRD.</t>
  </si>
  <si>
    <t>6022.2022/0000429-3</t>
  </si>
  <si>
    <t>Reconsrtrução de Passagem Viária Sobre o Córrego Ipesp (Afluente do Rio Tremembé)</t>
  </si>
  <si>
    <t>Rua Lugo, 79 – Jardim Tremembé</t>
  </si>
  <si>
    <t>6022.2022/0000430-7</t>
  </si>
  <si>
    <t>Contenção de Talude na Rua Nossa Senhora Aparecida, Bairro Jardim Felicidade</t>
  </si>
  <si>
    <t>Rua Nossa Senhora Aparecida, Bairro Jardim Felicidade</t>
  </si>
  <si>
    <t>6022.2022/0000431-5</t>
  </si>
  <si>
    <t>Emepnho atualizado via sof</t>
  </si>
  <si>
    <t>Recuperação de Galerias de Águas Pluviais - GAP - Estabilização do Aterro e Demais Serviços Complementares na Linha da CPTM - Estação Artur Alvim</t>
  </si>
  <si>
    <t>Linha Da Cptm Via V1 Km 
16 P31 – Estação Artur Alvim</t>
  </si>
  <si>
    <t>6022.2022/0000484-6</t>
  </si>
  <si>
    <t>Prazo contratual de 180 dias
Contratada: Almeida Sapata Engenharia e Construções Ltda</t>
  </si>
  <si>
    <t>Recuperação de Galeria de Águas Pluviais - GAP</t>
  </si>
  <si>
    <t xml:space="preserve">Entroncamento Da Rua Canuto Saraiva Com A Rua Visconde De Cairu </t>
  </si>
  <si>
    <t>Contrato com TRD - Termo de Recebimento Definitivo em 08/08/22</t>
  </si>
  <si>
    <t>6022.2022/0000580-0</t>
  </si>
  <si>
    <t>Recomposição de Muro e da Galeria de Águas Pluviais na Emei Henrique Ricchetti</t>
  </si>
  <si>
    <t>Rua Nebulosa, 156 - Jardim Tietê</t>
  </si>
  <si>
    <t>Contrato com TRD - Termo de Recebimento Definitivo em 10/08/22</t>
  </si>
  <si>
    <t>6022.2022/0000615-6</t>
  </si>
  <si>
    <t xml:space="preserve">Contenção e Estabilização de Talude na Rua Santa Cecília </t>
  </si>
  <si>
    <t xml:space="preserve">Rua Santa Cecília </t>
  </si>
  <si>
    <t>Contrato com TRD - Termo de Recebimento Definitivo em 10/08/2022</t>
  </si>
  <si>
    <t>6022.2022/0000617-2</t>
  </si>
  <si>
    <t>Requalificação Nova Sede SMDET</t>
  </si>
  <si>
    <t>Rua Libero Badaró nº 425 CEP 01009-000</t>
  </si>
  <si>
    <t>Contrato 111/SIURB/2022. Ordem de início 19/01/2023</t>
  </si>
  <si>
    <t>Recomposição de via de acesso e serviços complementares, Jaguaré (Comunidade Fazendinha)</t>
  </si>
  <si>
    <t>Rua F X Albano Rodrigues Dos Santos – Jaguaré (Comunidade Fazendinha)</t>
  </si>
  <si>
    <t>6022.2022/0000619-9</t>
  </si>
  <si>
    <t>Contenção de Talude e Recomposição do Pavimento no Córrego Jacupeval</t>
  </si>
  <si>
    <t>Av: Caititu</t>
  </si>
  <si>
    <t>Contrato com Termo de Recebimento Provisório em  10/08/22, Aguarda cadastro de TRD.</t>
  </si>
  <si>
    <t>6022.2022/0000620-2</t>
  </si>
  <si>
    <t>Contenção de Talude e Recomposição do Pavimento das Margens do Córrego sem Denominação Afluente do Córrego Rio Verde, Lindeiro à Av. Diogo de Machado</t>
  </si>
  <si>
    <t>Av. Diogo José Machado, No Trecho Compreendido Entre Os Números 194 E 394</t>
  </si>
  <si>
    <t>6022.2022/0000622-9</t>
  </si>
  <si>
    <t>Recomposição da Margem do Córrego, Contenção de Talude e Recomposição do Pavimento na Rua Marcela do Campo</t>
  </si>
  <si>
    <t>Na Rua Macela Do Campo, Altura Do Nº 178</t>
  </si>
  <si>
    <t>6022.2022/0000623-7</t>
  </si>
  <si>
    <t>Recuperação e Contenção de Talude</t>
  </si>
  <si>
    <t>Av. Jacu Pêssego, Altura Do Nº 10897 - Itaquera</t>
  </si>
  <si>
    <t>6022.2022/0000624-5</t>
  </si>
  <si>
    <t>Prazo contratual de 180 dias
Contratada: B&amp;B - Engenharia e Construções Ltda</t>
  </si>
  <si>
    <t>Recomposição e Recuperação das Galerias na Rua do Símbolo  – Jardim Ampliação</t>
  </si>
  <si>
    <t>Rua do Símbolo, 143</t>
  </si>
  <si>
    <t>6022.2022/0000645-8</t>
  </si>
  <si>
    <t>Recuperação e Recomposição Estrutural do Viaduto/Ponte da Comunidade Húngara Sobre Marginal Tietê</t>
  </si>
  <si>
    <t xml:space="preserve">Viaduto/Ponte da Comunidade Húngara Sobre Marginal Tietê nº S/N </t>
  </si>
  <si>
    <t>6022.2022/0000735-7</t>
  </si>
  <si>
    <t>Prazo contratual de 180 dias
Contratada:2SS Construções Ltda</t>
  </si>
  <si>
    <t>Reconstrução de Galeria e Recomposição de Pavimento Asfáltico na Rua Ouvidor Portugal</t>
  </si>
  <si>
    <t>Rua Ouvidor Portugal</t>
  </si>
  <si>
    <t>Contrato com TRD - Termo de Recebimento Definitivo em 23/18/22</t>
  </si>
  <si>
    <t>6022.2022/0000914-7</t>
  </si>
  <si>
    <t>Contenção de talude e recuperação da margem do Córrego Tremembé na Rua Benedito Henrique, altura do nº 18 – Jd. Guapira</t>
  </si>
  <si>
    <t>Rua Benedito Henrique, altura do nº 18, Jd. Guapira</t>
  </si>
  <si>
    <t>Contrato com TRD - Termo de Recebimento Definitivo em 23/08/22</t>
  </si>
  <si>
    <t>6022.2022/0000915-5</t>
  </si>
  <si>
    <t>Contenção e Recuperação das Margens do Córrego Moenda</t>
  </si>
  <si>
    <t>Rua Cefalonia</t>
  </si>
  <si>
    <t>Contrato com TRD - Termo de Recebimento Definitivo em 23/08/2022</t>
  </si>
  <si>
    <t>6022.2022/0000916-3</t>
  </si>
  <si>
    <t>Contenção de talude e recomposição da margem do Córrego Boqueirão</t>
  </si>
  <si>
    <t>Rua Dom Pedro Eggerath, no trecho entre a Rua Eugênio Falk, nº 1054 e Rua José Modesto Godói, nº 102</t>
  </si>
  <si>
    <t>Contrato com Termo de Recebimento Provisório em  23/08/22, Aguarda cadastro de TRD.</t>
  </si>
  <si>
    <t>6022.2022/0000918-0</t>
  </si>
  <si>
    <t>Córrego Diniz (canalização)</t>
  </si>
  <si>
    <t>Av. Carlos Lacerda e a Est. Campo Limpo</t>
  </si>
  <si>
    <t>Contrato com TRD - Termo de Recebimento Definitivo em 22/08/22</t>
  </si>
  <si>
    <t>6022.2022/0000919-8</t>
  </si>
  <si>
    <t xml:space="preserve">Dividir por dois? </t>
  </si>
  <si>
    <t xml:space="preserve">Recomposição das Margens do Córrego Diniz e da Rua Francisco de Holanda </t>
  </si>
  <si>
    <t>Recomposição das Margens do Córrego do Engenho</t>
  </si>
  <si>
    <t>Rua Das Praias da Costa Verde, n° 10</t>
  </si>
  <si>
    <t>6022.2022/0000920-1</t>
  </si>
  <si>
    <t>Recomposição de Taludes – Av Edu Chaves – Parque Edu Chaves</t>
  </si>
  <si>
    <t>Av Edu Chaves, 520</t>
  </si>
  <si>
    <t>6022.2022/0000921-0</t>
  </si>
  <si>
    <t>Recuperação e recomposição da margem do Córrego João Tavares</t>
  </si>
  <si>
    <t>Trecho localizado entre Avenida Lara Campo, 1212 e Rua Facheiro Preto, 1314, Vila Progresso</t>
  </si>
  <si>
    <t>6022.2022/0000922-8</t>
  </si>
  <si>
    <t>Prazo contratual de 180 dias
Contratada: I9 Engenharia e Construção Ltda</t>
  </si>
  <si>
    <t>Recuperação e recomposição da margem do Córrego Pirajussara, contenção do talude e construção do muro de arrimo do CEU Campo Limpo</t>
  </si>
  <si>
    <t>CEU Campo Limpo - Avenida Carlos Lacerda, nº 678</t>
  </si>
  <si>
    <t>6022.2022/0000926-0</t>
  </si>
  <si>
    <t>Recuperação e Recomposição da Margem do Córrego Lajeado e Contenção de Talude e Outro Trecho</t>
  </si>
  <si>
    <t>Avenida Barão Luis de Arariba, entre as ruas Enegenheiro Bardot e Pontal do Rio Pardo</t>
  </si>
  <si>
    <t>6022.2022/0000927-9</t>
  </si>
  <si>
    <t>Recuperação e Recomposição da Margem do Córrego Lajedo</t>
  </si>
  <si>
    <t>Entre a Rua Eurides Fernandes do Nasciemtno até a Rua Monte Camberela</t>
  </si>
  <si>
    <t>6022.2022/0000928-7</t>
  </si>
  <si>
    <t>Recuperação e Recomposição do Sistema Viário e Contenção de Talude entre a Rua Amélia Casal e a Rua Reinaldo Casaroli</t>
  </si>
  <si>
    <t>entre a Rua Amélia Casal e a Rua Reinaldo Casaroli</t>
  </si>
  <si>
    <t>Contrato com TRD - Termo de Recebimento Definitivo em 12/09/22</t>
  </si>
  <si>
    <t>6022.2022/0001047-1</t>
  </si>
  <si>
    <t>Contenção de Talude e Recuperação do Sitema De Drenagem – Rua Paulo Arentino,711 - Conjunto City Jaraguá</t>
  </si>
  <si>
    <t>Rua Paulo Arentino,711</t>
  </si>
  <si>
    <t>Contrato com TRD - Termo de Recebimento Definitivo em 06/09/22</t>
  </si>
  <si>
    <t>6022.2022/0001049-8</t>
  </si>
  <si>
    <t>Recomposição de Galeria e Reconstrução de Passagem Viária, na Av  Nove De Julho</t>
  </si>
  <si>
    <t>Av Nove De Julho</t>
  </si>
  <si>
    <t>6022.2022/0001061-7</t>
  </si>
  <si>
    <t>Contenção de Talude, Recomposição dos Sistemas de Drengem e Outros – Rua Luca Conforti</t>
  </si>
  <si>
    <t>Rua Luca Conforti</t>
  </si>
  <si>
    <t>Contrato com Termo de Recebimento Provisório em 06/09/22, Aguarda cadastro de TRD.</t>
  </si>
  <si>
    <t>6022.2022/0001082-0</t>
  </si>
  <si>
    <t>Contenção de talude e execução dos sistemas de drenagem na Trav. Igarapé-Primaveira</t>
  </si>
  <si>
    <t>Trav. Igarapé-Primaveira</t>
  </si>
  <si>
    <t>Contrato com TRD - Termo de Recebimento Definitivo em 26/10/22</t>
  </si>
  <si>
    <t>6022.2022/0001085-4</t>
  </si>
  <si>
    <t>Prazo contratual de 180 dias
CONCLUÍDO em 26/10/22</t>
  </si>
  <si>
    <t>Contenção de Talude, Recomposição dos Dispositivos de Drenagem e Recomposição do Pavimento na Rua Maria Antonia Ladalardo – Morumbi</t>
  </si>
  <si>
    <t>Rua Maria Antonia Ladalardo – Morumbi</t>
  </si>
  <si>
    <t>6022.2022/0001086-2</t>
  </si>
  <si>
    <t>Contenção das margens do córrego, recuperação do pontilhão e da passarela de pedestres, próximo ao CEU Pinheirinho d’Água (Córregos Ajuá e Vargem Grande)</t>
  </si>
  <si>
    <t>Próximo ao CEU Pinheirinho d’Água Intersecção dos Córregos Ajuá e Vargem Grande</t>
  </si>
  <si>
    <t>Empresa solicita a anulação da ordem de início devido a impedimentos sociais e ambientais para a execução da Obra.</t>
  </si>
  <si>
    <t>6022.2022/0001087-0</t>
  </si>
  <si>
    <t>Processo encerrado - Empresa solicita a anulação da ordem de início devido a impedimentos sociais e ambientais para a execução da Obra.</t>
  </si>
  <si>
    <t>Confirmar se mantém processo na planilha de prioridadesm vsito que não houve empenho.</t>
  </si>
  <si>
    <t>Recuperção de Estrutura Viária na Ponte Freguesia do Ó</t>
  </si>
  <si>
    <t>Ponte Freguesia do Ó</t>
  </si>
  <si>
    <t>6022.2022/0001088-9</t>
  </si>
  <si>
    <t>Contenção de Talude na Estrada Nossa Senhora da Fonte</t>
  </si>
  <si>
    <t>Nossa Senhora da Fonte, 891</t>
  </si>
  <si>
    <t>6022.2022/0001197-4</t>
  </si>
  <si>
    <t>Contenção das Margens do Córrego Água Espraiada</t>
  </si>
  <si>
    <t>Rua Wilson Pereira de Almeida á altura n° 446</t>
  </si>
  <si>
    <t>6022.2022/0001208-3</t>
  </si>
  <si>
    <t xml:space="preserve">Prazo contratual de 180 dias
CONCLUÍDO em 12/09/22 </t>
  </si>
  <si>
    <t>Contenção de Talude na Rua Dr. Masato Misawa</t>
  </si>
  <si>
    <t>Rua Dr. Masato Misawa</t>
  </si>
  <si>
    <t>Contrato com TRD - Termo de Recebimento Definitivo em 12/09/2022</t>
  </si>
  <si>
    <t>6022.2022/0001212-1</t>
  </si>
  <si>
    <t>Escoramento De Caixa D´Agua – Emef Alfo Da Tofori</t>
  </si>
  <si>
    <t>Cidade Ademar</t>
  </si>
  <si>
    <t>Emef Alfo Da Tofori</t>
  </si>
  <si>
    <t>Contrato com Termo de Recebimento Provisório em 13/09/22, Aguarda cadastro de TRD.</t>
  </si>
  <si>
    <t>6022.2022/0001216-4</t>
  </si>
  <si>
    <t>Execução de Muro de Contenção na EMEF Visconde de Cairu</t>
  </si>
  <si>
    <t>Praça Araruva, altura do N 199</t>
  </si>
  <si>
    <t>Contrato com Termo de Recebimento Provisório em 13/09/22. Aguarda cadastro de TRD.</t>
  </si>
  <si>
    <t>Contenção das Margens do Córrego e Outros na Av Sapopemba</t>
  </si>
  <si>
    <t>Av Sapopemba, 17085</t>
  </si>
  <si>
    <t>Contrato com TRD - Termo de Recebimento Definitivo em 13/09/22</t>
  </si>
  <si>
    <t>6022.2022/0001231-8</t>
  </si>
  <si>
    <t>Prazo contratual de 180 dias
CONCLUÍDO em 13/09/22</t>
  </si>
  <si>
    <t>Contenção para estabilização de talude e serviços complementares, na Rua Sovre x Rua Guilherme Valencia</t>
  </si>
  <si>
    <t>Rua Sovre X Rua Guilherme Valencia</t>
  </si>
  <si>
    <t>6022.2022/0001243-1</t>
  </si>
  <si>
    <t>Contenção de Talude no Córrego Mirassol</t>
  </si>
  <si>
    <t>Travessa Carlo Antonio Marini</t>
  </si>
  <si>
    <t>Contrato com TRD - Termo de Recebimento Definitivo em 13/09/2022</t>
  </si>
  <si>
    <t>6022.2022/0001244-0</t>
  </si>
  <si>
    <t>Recomposição das contenções das margens do Córrego Riacho dos Machados e recomposição do viário na Avenida Riacho dos Machados</t>
  </si>
  <si>
    <t>Avenida Riacho dos Machados, altura do N 299</t>
  </si>
  <si>
    <t>Contrato com prazo expirado em 08/09/22. Falta adicionar aditivos para manutenção do prazo contratual ou TRP/TRD para encerramento.</t>
  </si>
  <si>
    <t>6022.2022/0001248-2</t>
  </si>
  <si>
    <t>Contenção de talude localizado na Avenida Lauro Xerfan</t>
  </si>
  <si>
    <t>Aricanduva/ Carrão/ Formosa</t>
  </si>
  <si>
    <t>Avenida Lauro Xerfan, altura do N 28</t>
  </si>
  <si>
    <t>6022.2022/0001347-0</t>
  </si>
  <si>
    <t>Contenção das margens do Córrego Violão</t>
  </si>
  <si>
    <t>Avenida Manuel Antônio Gonçalves, altura do nº 845</t>
  </si>
  <si>
    <t>Contrato com Termo de Recebimento Provisório em  30/09/22, Aguarda cadastro de TRD.</t>
  </si>
  <si>
    <t>6022.2022/0001349-7</t>
  </si>
  <si>
    <t>Contenção de talude Córrego do Oratório x Córrego Guaixaya</t>
  </si>
  <si>
    <t>Rua Batista Fergúsio, 1754</t>
  </si>
  <si>
    <t>6022.2022/0001350-0</t>
  </si>
  <si>
    <t>Prazo contratual de 180 dias
CONCLUÍDO em 21/09/22</t>
  </si>
  <si>
    <t>Contenção das margens do Córrego Limoeiro e recuperação do pontilhão</t>
  </si>
  <si>
    <t>Rua Henrique Franco x Rua Mario Pati</t>
  </si>
  <si>
    <t>Contrato com Termo de Recebimento Provisório em  21/09/22. Aguarda cadastro de TRD.</t>
  </si>
  <si>
    <t>6022.2022/0001354-3</t>
  </si>
  <si>
    <t>Córrego Limoeiro (canalização)</t>
  </si>
  <si>
    <t>Trecho da Rua Semente de Tudo até a Avenida Manoel dos Santos Braga</t>
  </si>
  <si>
    <t>Contrato com Termo de Recebimento Provisório em 21/09/22, Aguarda cadastro de TRD.</t>
  </si>
  <si>
    <t>Projeto - existente encontra-se, mesmo que parcialmente, desatualizado, carecendo de revisão</t>
  </si>
  <si>
    <t>Contenção de Talude na Estrada da Baronesa</t>
  </si>
  <si>
    <t>Estrada da Baronesa, altura do N 281</t>
  </si>
  <si>
    <t xml:space="preserve">6022.2022/0001361-6 </t>
  </si>
  <si>
    <t>Recuperação e contenção das margens do córrego situado no fundo do Córrego Itaim</t>
  </si>
  <si>
    <t>próximo à Rua Soares Bulhões e Rua Eugenio Darodes Jardim Nélia</t>
  </si>
  <si>
    <t>Contrato com TRD - Termo de Recebimento Definitivo em 21/09/2022</t>
  </si>
  <si>
    <t>6022.2022/0001379-9</t>
  </si>
  <si>
    <t>Prazo contratual de 180 dias
Contratada: Construiso Engenharia e Empreendimentos Ltda</t>
  </si>
  <si>
    <t>Obras Diversas no Túnel Max Feffer</t>
  </si>
  <si>
    <t>Túnel Max Feffer</t>
  </si>
  <si>
    <t>Contrato com prazo expirado em 10/08/22, falta adicionar aditivos para manutenção do prazo contratual ou TRP/TRD para encerramento.</t>
  </si>
  <si>
    <t>6022.2022/0001381-0</t>
  </si>
  <si>
    <t>Construção de muro de arrimo e recomposição do sistema de drenagem na R. Monsenhor A. Pequeno – Cemitério do Araçá</t>
  </si>
  <si>
    <t>Rua Monsenhor Alberto Pequeno, Cemitério Araçá, Pacaembu</t>
  </si>
  <si>
    <t>Contrato com TRD - Termo de Recebimento Definitivo em 27/09/22</t>
  </si>
  <si>
    <t>6022.2022/0001477-9</t>
  </si>
  <si>
    <t>Contenção de talude na Rua Emilio Lamarca</t>
  </si>
  <si>
    <t>Rua Emilio Lamarca</t>
  </si>
  <si>
    <t>Contrato com TRD - Termo de Recebimento Definitivo em 25/09/2022</t>
  </si>
  <si>
    <t>6022.2022/0001479-5</t>
  </si>
  <si>
    <t>Contenção de talude na Av. José Higino Neves</t>
  </si>
  <si>
    <t>Av. José Higino Neves, Altura do N 1450</t>
  </si>
  <si>
    <t>Contrato com TRD - Termo de Recebimento Definitivo em 25/09/22</t>
  </si>
  <si>
    <t>6022.2022/0001480-9</t>
  </si>
  <si>
    <t>Contenção de Talude na Viela 1 na Avenida Custódio de Sá e Faria</t>
  </si>
  <si>
    <t>Avenida Custódio de Sá e Faria, N 580</t>
  </si>
  <si>
    <t>Contrato com TRD - Termo de Recebimento Definitivo em 05/10/22</t>
  </si>
  <si>
    <t>6022.2022/0001570-8</t>
  </si>
  <si>
    <t>Contenção das margens do Córrego Itaim</t>
  </si>
  <si>
    <t>Rua Manoel Rodrigues Santiago x Rua Inês Sabino</t>
  </si>
  <si>
    <t>Contrato com TRD - Termo de Recebimento Definitivo em 02/10/22</t>
  </si>
  <si>
    <t>6022.2022/0001584-8</t>
  </si>
  <si>
    <t>Prazo contratual de 180 dias
CONCLUÍDO em 02/10/22</t>
  </si>
  <si>
    <t>Obra emergencial para recuperação dos taludes no reservatório lindeiro ao córrego Pirajussara, nos seus pontos críticos em erosão.</t>
  </si>
  <si>
    <t>Dr. Jorge Arída</t>
  </si>
  <si>
    <t>Concluído com TRD em 08/10/22</t>
  </si>
  <si>
    <t>6022.2022/0001654-2</t>
  </si>
  <si>
    <t>Prazo contratual de 180 dias
Obra Concluída com TRP-08/10/22</t>
  </si>
  <si>
    <t>Contenção da Margem do Córrego e Recuperação Parcial de Ponte, Muro Ala e Passeio – Rua João Spínola Carneiro Filho X Av  Boturussu</t>
  </si>
  <si>
    <t>Rua João Spínola Carneiro Filho X Av  Boturussu, N78</t>
  </si>
  <si>
    <t>Contrato com Termo de Recebimento Provisório em 14/10/22, Aguarda cadastro de TRD.</t>
  </si>
  <si>
    <t>6022.2022/0001783-2</t>
  </si>
  <si>
    <t>Contenção de Talude e Recomposição da Via na Rua Praia de Murubira</t>
  </si>
  <si>
    <t>Cidade Tiradentes</t>
  </si>
  <si>
    <t>Rua Praia de Murubira</t>
  </si>
  <si>
    <t>Contrato com TRD - Termo de Recebimento Definitivo em 17/10/22</t>
  </si>
  <si>
    <t>6022.2022/0001785-9</t>
  </si>
  <si>
    <t>Prazo contratual de 180 dias
CONCLUÍDO em 17/10/22</t>
  </si>
  <si>
    <t>Contenção das Margens do Córrego na Rua dos Piemonteses</t>
  </si>
  <si>
    <t>Rua dos Piemonteses, Altura do N 10</t>
  </si>
  <si>
    <t>Contrato com TRD - Termo de Recebimento Definitivo em 14/10/22</t>
  </si>
  <si>
    <t>6022.2022/0001789-1</t>
  </si>
  <si>
    <t>Prazo contratual de 180 dias
CONCLUÍDO em 14/10/22</t>
  </si>
  <si>
    <t>Contenção e Recomposição da Margem do Córrego, do Passeio das Guias e do Sistema de Drenagem na Avenida Itaquera</t>
  </si>
  <si>
    <t>Avenida Itaquera, altura do N 8080</t>
  </si>
  <si>
    <t>Contrato com TRD - Termo de Recebimento Definitivo em 15/10/2022</t>
  </si>
  <si>
    <t>6022.2022/0001790-5</t>
  </si>
  <si>
    <t>Contenção das Margens do Córrego na Rua Berimbau</t>
  </si>
  <si>
    <t>Rua Berimbau</t>
  </si>
  <si>
    <t>6022.2022/0001807-3</t>
  </si>
  <si>
    <t>Contenção das Margens do Córrego na Rua Sabugueiro X Rua das Aveleiras</t>
  </si>
  <si>
    <t>Rua Sabugueiro X Rua das Aveleiras</t>
  </si>
  <si>
    <t>Contrato com TRD - Termo de Recebimento Definitivo em 19/10/22</t>
  </si>
  <si>
    <t>6022.2022/0001811-1</t>
  </si>
  <si>
    <t>Prazo contratual de 180 dias
CONCLUÍDO em 19/10/22</t>
  </si>
  <si>
    <t>Recomposição de Galeria e do Viário na Rua Antônio Pavanelli esquina com a Av. Elísio Cordeiro de Siqueira</t>
  </si>
  <si>
    <t>Av. Elísio Cordeiro de Siqueira, altura do N 912</t>
  </si>
  <si>
    <t>Contrato com prazo expirado em 16/10/22. Falta adicionar aditivos para manutenção do prazo contratual ou TRP/TRD para encerramento.</t>
  </si>
  <si>
    <t xml:space="preserve">6022.2022/0001813-8
</t>
  </si>
  <si>
    <t>Contenção de Talude e Recomposição do Pavimento Asfáltico na Rua Santo André Avelino – Parque São Rafael</t>
  </si>
  <si>
    <t>Rua Santo André Avelino, altura do N 1741 – Parque São Rafael</t>
  </si>
  <si>
    <t>6022.2022/0001866-9</t>
  </si>
  <si>
    <t>Recuperação do Pontilhão e Contenção das Margens do Córrego na Travessa Dança da Canoa – Vila Medeiro</t>
  </si>
  <si>
    <t>Travessa Dança da Canoa, 18 – Vila Medeiro</t>
  </si>
  <si>
    <t>Contrato com Termo de Recebimento Provisório em  29/10/22 Aguarda cadastro de TRD.</t>
  </si>
  <si>
    <t>6022.2022/0001942-8</t>
  </si>
  <si>
    <t>Prazo contratual de 180 dias
Contratada: BBC Construções e Empreendimentos Ltda</t>
  </si>
  <si>
    <t>Recuperação do Pontilhão e Contenção das Margens do Córrego na Rua Baixa X Rua Caricé – Vila Constança</t>
  </si>
  <si>
    <t>Rua Baixa X Rua Caricé – Vila Constança</t>
  </si>
  <si>
    <t>Contrato com Termo de Recebimento Provisório em  28/10/22, Aguarda cadastro de TRD.</t>
  </si>
  <si>
    <t>6022.2022/0001943-6</t>
  </si>
  <si>
    <t>Prazo contratual de 180 dias
Contratada: B&amp;B Engenharia e Construções Ltda</t>
  </si>
  <si>
    <t>Contenção das Margens do Córrego na Rua Giovanni Mostosei</t>
  </si>
  <si>
    <t>Rua Giovanni Mostosei</t>
  </si>
  <si>
    <t>Contrato com TRD - Termo de Recebimento Definitivo em 02/11/2022</t>
  </si>
  <si>
    <t>6022.2022/0001944-4</t>
  </si>
  <si>
    <t>Prazo contratual de 180 dias
CONCLUÍDO em 02/11/22</t>
  </si>
  <si>
    <t>Contenção da Margem do Córrego e Recomposição do Pavimento Asfáltico na Av  Mal. Tito X R. Almachio De Castro Neves X Rua Tarde De Maio – margem direita de montante a jusante</t>
  </si>
  <si>
    <t>Av  Mal. Tito X R. Almachio De Castro Neves X Rua Tarde De Maio</t>
  </si>
  <si>
    <t>Contrato com TRD - Termo de Recebimento Definitivo em 02/11/22</t>
  </si>
  <si>
    <t>6022.2022/0001945-2</t>
  </si>
  <si>
    <t>Contenção e Recuperação do Talude, Sistema de Captação e Drenagem na Avenida Amador Aguiar – Jaraguá</t>
  </si>
  <si>
    <t>Avenida Amador Aguiar – Jaraguá</t>
  </si>
  <si>
    <t>Contrato com TRD - Termo de Recebimento Definitivo em 07/11/22</t>
  </si>
  <si>
    <t>6022.2022/0002035-3</t>
  </si>
  <si>
    <t>Reservatório Mooca 2</t>
  </si>
  <si>
    <t>Córrego Mooca</t>
  </si>
  <si>
    <t>Projetos concluídos. Atualizando orçamento com a tabela SIURB Jan/22 para início do processo licitatório.</t>
  </si>
  <si>
    <t>6022.2022/0002049-3</t>
  </si>
  <si>
    <t>Prazo Contratual 165 dias</t>
  </si>
  <si>
    <t>Recuperação de Trecho da Galeria de Águas Pluviais, no cruzamento da Alameda Barão de Limeira com a Rua Eduardo Prado</t>
  </si>
  <si>
    <t>Alameda Barão de Limeira com a Rua Eduardo Prado</t>
  </si>
  <si>
    <t>Contrato com Termo de Recebimento Provisório em  07/11/22, Aguarda cadastro de TRD.</t>
  </si>
  <si>
    <t>6022.2022/0002075-2</t>
  </si>
  <si>
    <t>Prazo contratual de 180 dias
Contratada: Construtora Kamilos Ltda</t>
  </si>
  <si>
    <t>Contenção do Talude e Recuperação do Sistema de Drenagem e do Viário na Travessa Giácomo Ruffoni</t>
  </si>
  <si>
    <t>Travessa Giácomo Ruffoni</t>
  </si>
  <si>
    <t>6022.2022/0002189-9</t>
  </si>
  <si>
    <t>Recuperação de Trecho da Galeria de Águas Pluviais na Rua Dr. Cesário Mota Júnior</t>
  </si>
  <si>
    <t>Rua Dr. Cesário Mota Júnior</t>
  </si>
  <si>
    <t>6022.2022/0002191-0</t>
  </si>
  <si>
    <t>Recuperação de Trecho da Galeria de Águas Pluviais, na Rua Miguel Teles Júnior – Cambuci</t>
  </si>
  <si>
    <t>Rua Miguel Teles Júnior, N 355 – Cambuci</t>
  </si>
  <si>
    <t>Contrato com TRD - Termo de Recebimento Definitivo em 09/11/22</t>
  </si>
  <si>
    <t>6022.2022/0002192-9</t>
  </si>
  <si>
    <t>Contenção de Talude e Recomposição do Pavimento Asfáltico na Rua Álvaro de Mendonça</t>
  </si>
  <si>
    <t>Rua Álvaro de Mendonça, altura do N 1136</t>
  </si>
  <si>
    <t>6022.2022/0002195-3</t>
  </si>
  <si>
    <t>Prazo contratual de 180 dias
CONCLUÍDO em 07/11/22</t>
  </si>
  <si>
    <t>Recuperação de Trecho da Galeria de Águas Pluviais na Praça do Monumento – Parque da Independência</t>
  </si>
  <si>
    <t>Praça do Monumento – Parque da Independência</t>
  </si>
  <si>
    <t>6022.2022/0002252-6</t>
  </si>
  <si>
    <t>Prazo contratual de 180 dias
Contratada:Fórmula Inc Empreendimentos Imobiliarios Ltda EPP</t>
  </si>
  <si>
    <t>Recuperação de Pavimento Rígido no Viaduto Engenheiro Alberto Badra</t>
  </si>
  <si>
    <t>Viaduto Engenheiro Alberto Badra</t>
  </si>
  <si>
    <t>Com pendências: Falta TRD ou TRP para encerramento do Contrato Emergencial.</t>
  </si>
  <si>
    <t>6022.2022/0002271-2</t>
  </si>
  <si>
    <t>Prazo contratual de 180 dias
Contratada: Vos Obras e Serviços de Construção Civil Ltda</t>
  </si>
  <si>
    <t>Contenção de Talude, Recomposição Do Passeio, Guias, Sarjeta e Sistema de Drenagem – Córrego Lajeado</t>
  </si>
  <si>
    <t>Rua Rio Ararangá x Rua Rio Upitanga x Rua das Fores</t>
  </si>
  <si>
    <t>Contrato com TRD - Termo de Recebimento Definitivo em 12/11/22.</t>
  </si>
  <si>
    <t>6022.2022/0002298-4</t>
  </si>
  <si>
    <t>Contenção de Talude na EMEI Jardim Felicidade</t>
  </si>
  <si>
    <t>Rua Júlio Nicolau, S/N</t>
  </si>
  <si>
    <t>Contrato com TRD - Termo de Recebimento Definitivo em 08/11/22</t>
  </si>
  <si>
    <t>6022.2022/0002354-9</t>
  </si>
  <si>
    <t>Recomposição do Sistema de Drenagem na Estrada Canal de Cocaia X Travessa Cravo Bem Temperado – Parque Residencial Cocaia</t>
  </si>
  <si>
    <t>Estrada Canal de Cocaia, N 1437 X Travessa Cravo Bem Temperado – Parque Residencial Cocaia</t>
  </si>
  <si>
    <t>Contrato com TRD - Termo de Recebimento Definitivo em 21/11/22</t>
  </si>
  <si>
    <t>6022.2022/0002520-7</t>
  </si>
  <si>
    <t>Contenção das Margens do Córrego, na Rua Carlos Carneiro de Souza – Jardim Indaiá</t>
  </si>
  <si>
    <t>Rua Carlos Carneiro de Souza – Jardim Indaiá</t>
  </si>
  <si>
    <t>Contrato com TRD - Termo de Recebimento Definitivo em 25/11/22</t>
  </si>
  <si>
    <t>6022.2022/0002522-3</t>
  </si>
  <si>
    <t>Prazo contratual de 180 dias
CONCLUÍDO em 25/11/22</t>
  </si>
  <si>
    <t>Recuperação de Trecho da Galeria de Águas Pluviais e Recomposição do Viário na Rua Raimundo de Brito – Aclimação</t>
  </si>
  <si>
    <t>Rua Raimundo de Brito, altura do N 43 – Aclimação</t>
  </si>
  <si>
    <t>6022.2022/0002523-1</t>
  </si>
  <si>
    <t>Prazo contratual de 180 dias
Contratada: 2SS Construções Ltda</t>
  </si>
  <si>
    <t>Contenção das Margens do Córrego e Recomposição do Pavimento Asfáltico na Rua Valdemar Taveira dos Santos – Cidade Kemel</t>
  </si>
  <si>
    <t>Rua Valdemar Taveira dos Santos, altura do N 100 – Cidade Kemel</t>
  </si>
  <si>
    <t>6022.2022/0002524-0</t>
  </si>
  <si>
    <t>Contenção de Talude e Recomposição da Via na Rua da Cidreira – Sítio Barrocada</t>
  </si>
  <si>
    <t>Rua da Cidreira, altura do N 71 – Sítio Barrocada</t>
  </si>
  <si>
    <t>Contrato com TRD - Termo de Recebimento Definitivo em 26/11/22</t>
  </si>
  <si>
    <t>6022.2022/0002545-2</t>
  </si>
  <si>
    <t>Prazo contratual de 180 dias
CONCLUÍDO em 26/11/22</t>
  </si>
  <si>
    <t>Contenção de Talude na Rua Dr. Luiz Aires</t>
  </si>
  <si>
    <t>Rua Dr. Luiz Aires</t>
  </si>
  <si>
    <t>Contrato com TRD - Termo de Recebimento Definitivo em 31/12/2022</t>
  </si>
  <si>
    <t>6022.2022/0002637-8</t>
  </si>
  <si>
    <t>Recuperação do Gabião e Contenção de Talude, no Trecho entre a Rua Bignonia X Rua Moiporá</t>
  </si>
  <si>
    <t>Trecho entre a Rua Bignonia, altura do N 174 X Rua Moiporá</t>
  </si>
  <si>
    <t>6022.2022/0002704-8</t>
  </si>
  <si>
    <t>Prazo contratual de 180 dias
Contratada: Anp Engenharia e Tecnologia Eireli-Me</t>
  </si>
  <si>
    <t>Contenção nas Margens do Córrego Água Vermelha – Comunidade Portelinha X Água Vermelha</t>
  </si>
  <si>
    <t>Comunidade Portelinha X Água Vermelha</t>
  </si>
  <si>
    <t>Contrato com TRD - Termo de Recebimento Definitivo em 05/12/22</t>
  </si>
  <si>
    <t>6022.2022/0002745-5</t>
  </si>
  <si>
    <t>Reconstrução do Muro e Construção do Muro de Arrimo na CEI Jardim das Vertentes</t>
  </si>
  <si>
    <t>Rua João Correa da Silva, altura do N 53</t>
  </si>
  <si>
    <t>Contrato com TRD - Termo de Recebimento Definitivo em 07/12/22</t>
  </si>
  <si>
    <t>6022.2022/0002817-6</t>
  </si>
  <si>
    <t>Recomposição do Gabião e Contenção de Talude no Córrego Moenda, altura da Rua Dr. José Velasques Vargas – Jardim Comercial</t>
  </si>
  <si>
    <t>Rua Dr José Velasques Vargas – Jardim Comercial</t>
  </si>
  <si>
    <t>6022.2022/0002818-4</t>
  </si>
  <si>
    <t>Reconstrução do Muro e Construção do Muro de Arrimo na EMEF José Olympio Pereira Filho</t>
  </si>
  <si>
    <t>Travessa Passareira, altura do N 228</t>
  </si>
  <si>
    <t>6022.2022/0002826-5</t>
  </si>
  <si>
    <t>Construção do Muro da EMEI Agenor de Oliveira – Cartola</t>
  </si>
  <si>
    <t>Rua Mario Totta, N 100</t>
  </si>
  <si>
    <t>Contrato com TRD - Termo de Recebimento Definitivo em 09/12/22</t>
  </si>
  <si>
    <t>6022.2022/0002846-0</t>
  </si>
  <si>
    <t>Prazo contratual de 180 dias
CONCLUÍDO em 09/12/22</t>
  </si>
  <si>
    <t>Contenção do Talude e Recomposição do Pavimento na Rua Alexandre Cheid</t>
  </si>
  <si>
    <t>Rua Alexandre Cheid, altura do N 633</t>
  </si>
  <si>
    <t>Contrato com TRD - Termo de Recebimento Definitivo em 10/12/22</t>
  </si>
  <si>
    <t>6022.2022/0002892-3</t>
  </si>
  <si>
    <t>Contenção das Margens do Córrego Guaiaúna, no trecho entre as Ruas Henrique Rodrigues Peres, Rua Pero Vaz de Caminha e Av. Osvaldo Valle Cordeiro de Mendonça</t>
  </si>
  <si>
    <t>Ruas Henrique Rodrigues Peres, Rua Pero Vaz de Caminha e Av  Osvaldo Valle Cordeiro de Mendonça</t>
  </si>
  <si>
    <t>Contrato com TRD - Termo de Recebimento Definitivo em 12/12/22</t>
  </si>
  <si>
    <t>6022.2022/0002893-1</t>
  </si>
  <si>
    <t>Prazo contratual de 180 dias
CONCLUÍDO em 12/02/22</t>
  </si>
  <si>
    <t xml:space="preserve">Contenção de talude em margem de córrego - Rua Onça de Pitangui, n° 122 - Subprefeitura - Guaianases.
</t>
  </si>
  <si>
    <t>Rua: Onça Pitangui, n° 122</t>
  </si>
  <si>
    <t>Contrato com TRD - Termo de Recebimento Definitivo em 14/12/22</t>
  </si>
  <si>
    <t>6022.2022/0002894-0</t>
  </si>
  <si>
    <t>Contenção de Talude na Margem do Córrego Guaiauna</t>
  </si>
  <si>
    <t>Trecho da Rua Orlando Pellicci</t>
  </si>
  <si>
    <t>Contrato com TRD - Termo de Recebimento Definitivo em 27/12/22</t>
  </si>
  <si>
    <t>6022.2022/0003163-0</t>
  </si>
  <si>
    <t>Obras Viárias para Contenção na Margem do Córrego Rio Verde - Rua Dr. Francisco Munhoz Filho x Av. Harry Dannemberg</t>
  </si>
  <si>
    <t>Trecho da Rua Dr. Francisco X Av. Harry Dannemberg</t>
  </si>
  <si>
    <t>Contrato com TRD - Termo de Recebimento Definitivo em 25/08/22</t>
  </si>
  <si>
    <t>6022.2022/0003164-9</t>
  </si>
  <si>
    <t>Obras Viárias para Contenção na Margem do Córrego Rio Verde</t>
  </si>
  <si>
    <t>Trecho Av. José Pinheiro Borges com Rua Tomazzo Ferrara</t>
  </si>
  <si>
    <t>Contrato com TRD - Termo de Recebimento Definitivo em 25/12/22</t>
  </si>
  <si>
    <t>6022.2022/0003166-5</t>
  </si>
  <si>
    <t>Obras Viárias para Contenção em Margem de Córrego, localizado no trecho entre a Rua Mandrágora e Rua Goivinho da Praia – Vila Progresso</t>
  </si>
  <si>
    <t>Rua Mandrágora e Rua Goivinho da Praia – Vila Progresso</t>
  </si>
  <si>
    <t>6022.2022/0003212-2</t>
  </si>
  <si>
    <t>Reconstrução do Muro e Construção do Muro de Arrimo do CEU Tremembé</t>
  </si>
  <si>
    <t>Rua Adauto Bezerra Delgado, altura do N 94</t>
  </si>
  <si>
    <t>Contrato com TRD - Termo de Recebimento Definitivo em 02/01/23</t>
  </si>
  <si>
    <t>6022.2022/0003292-0</t>
  </si>
  <si>
    <t>Contenção em Margem de Córrego e Serviços Complementares na Rua Quaresma Delgado – Jardim Vera Cruz</t>
  </si>
  <si>
    <t>Rua Quaresma Delgado – Jardim Vera Cruz</t>
  </si>
  <si>
    <t>6022.2022/0003321-8</t>
  </si>
  <si>
    <t>Recuperação do Gabião e Contenção de Talude, no trecho entre a Rua Bignonia X Rua Moiporá</t>
  </si>
  <si>
    <t>Contrato com Termo de Recebimento Provisório em  30/12/22, Aguarda cadastro de TRD.</t>
  </si>
  <si>
    <t>6022.2022/0003322-6</t>
  </si>
  <si>
    <t>Contenção das Margens do Córrego Itaim – Jardim Boa Vista</t>
  </si>
  <si>
    <t>Rua Agostinho de Azevedo X Rua dos Piemonteses – Jardim Boa Vista</t>
  </si>
  <si>
    <t>Contrato com TRD - Termo de Recebimento Definitivo em 08/01/23</t>
  </si>
  <si>
    <t>6022.2022/0003400-1</t>
  </si>
  <si>
    <t>Prazo contratual de 180 dias
CONCLUÍDO em 08/01/23</t>
  </si>
  <si>
    <t>Contenção das margens do córrego D. Bosco - entre as vias - Rua Alvares Lobo e Rua Adele.</t>
  </si>
  <si>
    <t>Córrego D. Bosco - entre as vias - Rua Alvares Lobo e Rua Adele.</t>
  </si>
  <si>
    <t>Contrato com Termo de Recebimento Provisório em 04/01/23. Aguarda Cadastro de TRD.</t>
  </si>
  <si>
    <t>6022.2022/0003401-0</t>
  </si>
  <si>
    <t>Contenção das Margens do Córrego D. Bosco</t>
  </si>
  <si>
    <t>Rua Alvares Lobo e Rua Adele</t>
  </si>
  <si>
    <t>Contrato com Termo de Recebimento Provisório em 04/01/23, Aguarda cadastro de TRD.</t>
  </si>
  <si>
    <t>Contenção das Margens do Córrego Jd. Rosinha – Rua Esperança</t>
  </si>
  <si>
    <t>Córrego Jd Rosinha – Rua Esperança</t>
  </si>
  <si>
    <t>Contrato com TRD - Termo de Recebimento Definitivo em 13/01/23</t>
  </si>
  <si>
    <t>6022.2022/0003572-5</t>
  </si>
  <si>
    <t>Prazo contratual de 180 dias
CONCLUÍDO em 13/01/23</t>
  </si>
  <si>
    <t>Execução de Serviços Emergenciais de Intervenções e Demolições na Edificação, na Rua Comendador Abdo Schahin</t>
  </si>
  <si>
    <t>Rua Comendador Abdo Schahin, N78</t>
  </si>
  <si>
    <t>Contrato com Termo de Recebimento Provisório em 30/10/22, Aguarda cadastro de TRD.</t>
  </si>
  <si>
    <t>6022.2022/0003573-3</t>
  </si>
  <si>
    <t>Contenção em Margens do Córrego – Rua Esperança, Travessa Sinhá Moça e Rua Banda</t>
  </si>
  <si>
    <t>Rua Esperança, Travessa Sinhá Moça e Rua Banda</t>
  </si>
  <si>
    <t>Contrato com TRD - Termo de Recebimento Definitivo em 11/01/23</t>
  </si>
  <si>
    <t>6022.2022/0003613-6</t>
  </si>
  <si>
    <t>Obras Viárias para Contenção de Talude na Rua General Pereira da Cunha – Vila Andrade</t>
  </si>
  <si>
    <t>Rua General Pereira da Cunha, altura Do Nº 505 – Vila Andrade</t>
  </si>
  <si>
    <t>Contrato com prazo expirado em 25/01/23. Falta adicionar aditivos para manutenção do prazo contratual ou TRP/TRD para encerramento.</t>
  </si>
  <si>
    <t>6022.2022/0003889-9</t>
  </si>
  <si>
    <t>Obras Viárias para Contenção de Talude na Rua Nossa Senhora Aparecida, Bairro Jardim da Felicidade</t>
  </si>
  <si>
    <t>Rua Nossa Senhora Aparecida, Bairro Jardim da Felicidade</t>
  </si>
  <si>
    <t>Contrato com TRD - Termo de Recebimento Definitivo em 30/01/23</t>
  </si>
  <si>
    <t>6022.2022/0003967-4</t>
  </si>
  <si>
    <t>Obras de Contenção das Margens Córrego Rua Benturelli 114</t>
  </si>
  <si>
    <t>Rua Bentrelli, 114</t>
  </si>
  <si>
    <t>Concluída com TRD em 31/01/23</t>
  </si>
  <si>
    <t>6022.2022/0004012-5</t>
  </si>
  <si>
    <t>Recuperação Estrutural do Viaduto Rosita Macedo de Andrade (Viaduto da China)</t>
  </si>
  <si>
    <t>Viaduto Rosita Macedo de Andrade (Viaduto da China), continuidade da Av. Estrela Da Noite</t>
  </si>
  <si>
    <t>Contrato com TRD - Termo de Recebimento Definitivo em 01/02/23</t>
  </si>
  <si>
    <t>6022.2022/0004013- 3</t>
  </si>
  <si>
    <t>Obras Viárias para Recuperação de Trecho da Galeria de Águas Pluviais na Rua Cássio Martins Vilaça Pacaembu</t>
  </si>
  <si>
    <t>Rua Cássio Martins Vilaça Pacaembu</t>
  </si>
  <si>
    <t>6022.2022/0004014-1</t>
  </si>
  <si>
    <t>Estabelecimento Estrutural e Recuperação das Patologias apresentadas no Túnel Jânio Quadros</t>
  </si>
  <si>
    <t>Túnel Jânio Quadros – ramo da Avenida Lineu de Paula Machado</t>
  </si>
  <si>
    <t>Contrato com Termo de Recebimento Provisório em 07/02/23, Aguarda cadastro de TRD.</t>
  </si>
  <si>
    <t>6022.2022/0004112-1</t>
  </si>
  <si>
    <t>Recuperação Estrutural da Ponte Comunidade Húngara sobre a Marginal Tietê</t>
  </si>
  <si>
    <t>Ponte Comunidade Húngara sobre a Marginal Tietê, sentido Rodovia Castelo Branco</t>
  </si>
  <si>
    <t>Contrato com TRD - Termo de Recebimento Definitivo em 07/02/2023</t>
  </si>
  <si>
    <t>6022.2022/0004113-0</t>
  </si>
  <si>
    <t>Obras Viárias de Intervenção em</t>
  </si>
  <si>
    <t xml:space="preserve">Rua Alba </t>
  </si>
  <si>
    <t>Contrato com TRD - Termo de Recebimento Definitivo em 25/02/23</t>
  </si>
  <si>
    <t>6022.2022/0004484-8</t>
  </si>
  <si>
    <t>Obras Viárias para Contenção de Margem do Córrego na Rua Benfica de Minas</t>
  </si>
  <si>
    <t>Rua Benfica de Minas</t>
  </si>
  <si>
    <t>6022.2022/0004487-2</t>
  </si>
  <si>
    <t>Contenção de Encosta, Micro Drenagem, Macro Drenagem e Serviços Complementares – Sítio Formigas – Rua Maranhão X Rua Potiguara</t>
  </si>
  <si>
    <t>Sítio Formigas – Rua Maranhão X Rua Potiguara</t>
  </si>
  <si>
    <t>Contrato com TRD - Termo de Recebimento Definitivo em 26/03/23</t>
  </si>
  <si>
    <t>6022.2022/0005144-5</t>
  </si>
  <si>
    <t>Prazo contratual de 180 dias
CONCLUÍDO em 26/03/23</t>
  </si>
  <si>
    <t>Corredores Morro Do "S" - Corredor Carlos Caldeira Filho e Passagem Inferior / Reservatório e Canalização</t>
  </si>
  <si>
    <t xml:space="preserve">Contrato suspenso até o dia 27/02/25. 
Motivo da suspenção é que o contrato está aguardando a homologação do próximo Termo de Aditamento com a atualização do índice da construção cívil para este contrato. </t>
  </si>
  <si>
    <t>6022.2022/0006110-6</t>
  </si>
  <si>
    <t>Prazo contratual de 36 meses
Custo total Corredores Morro do "S": R$179.324.091,18.</t>
  </si>
  <si>
    <t>Córrego Aricanduva Lote 1 - Alteamento - Ponte Manilha e Ponte Itaquera; Reservatório dos Machados;Reservatórios RZ 03; RZ 07; RZ 08; Vila nova Artigas;</t>
  </si>
  <si>
    <t>Ponte Manilha e Ponte Itaquera</t>
  </si>
  <si>
    <t>Fará parte integrante do projeto do BRT Aricanduva, portanto não será executado nesse contrato.</t>
  </si>
  <si>
    <t>6022.2022/0006590-0 
2015-0.268.871-5(Original)</t>
  </si>
  <si>
    <t>Prazo contratual de 36 meses</t>
  </si>
  <si>
    <t xml:space="preserve">Córrego Aricanduva Lote 2 - Parque Linear T1 - Caguaçu; Parque Linear T1 - Canal de saída do Reservatório; Parque Linear T2; Parque Linear T3; Parque Linear T4; Parque Linear T5; Reservatório Taboão               </t>
  </si>
  <si>
    <t xml:space="preserve">Córrego Aricanduva </t>
  </si>
  <si>
    <t>Em fase de rescisão contratual. Necessárias desapropriações e remoções de famílias, que não serão executadas neste contrato.</t>
  </si>
  <si>
    <t>6022.2022/0006593-4 
2014-0.242.680-8 (Original)</t>
  </si>
  <si>
    <t>Prazo contratual de 36 meses, Valor total contratado R$ 144.362.573,36, Valor Contratual reduzido no TA 004 em 63.759,77; ta 005 acrescimo de valor em TA 25.129784,37;</t>
  </si>
  <si>
    <t>Córrego Dois Irmãos - Canalização da Rua Bequimão até Rua Luis Imparato; Canalização Travessia Assis Ribeiro ; Canalização Travessia Assis Ribeiro à Linha Férrea</t>
  </si>
  <si>
    <t>Av. Luiz Imparato e a linha da CPTM - Rua Bequimão até Rua Luis Imparato</t>
  </si>
  <si>
    <t>6022.2022/0006600-0
2015-0.132.645-3 (Original)</t>
  </si>
  <si>
    <t>Prazo contratual de 540 dias.</t>
  </si>
  <si>
    <t xml:space="preserve">Córrego Freitas - Reservatório RES-01 e macrodrenagem </t>
  </si>
  <si>
    <t>Córrego Freitas</t>
  </si>
  <si>
    <t>6022.2022/0006603-5 (Original)
201501139343</t>
  </si>
  <si>
    <t>Riacho do Ipiranga - Canal de ligação RI-01 e RI-02</t>
  </si>
  <si>
    <t> Rodovia dos Imigrantes, Av Professor Abraão de Moraes, Av Dr Ricardo Jafet, Av Tereza Cristina</t>
  </si>
  <si>
    <t>Concluído</t>
  </si>
  <si>
    <t>6022.2022/0006604-3
 2014-0.269.423-3 (Original)</t>
  </si>
  <si>
    <t>Contrato 007/SIURB/15, Valor total contratado R$189.304.910,64</t>
  </si>
  <si>
    <t>Riacho do Ipiranga - Córrego Cacareco</t>
  </si>
  <si>
    <t>Riacho do Ipiranga - Reservatório RI-01 - Lagoa Aliperti</t>
  </si>
  <si>
    <t>Riacho Ipiranga - Readequação do Córrego Ipiranga (Viad. Aliomar Baleeiro até Bosque da Saúde)</t>
  </si>
  <si>
    <t>Viad.Aliomar Baleeiro Até Bosque Da Saúde</t>
  </si>
  <si>
    <t>Ordem de Início emitida, porém a obra não será executada neste contrato.</t>
  </si>
  <si>
    <t>Riacho do Ipiranga - Reservatório RI-02 - Aliomar Baleeiro</t>
  </si>
  <si>
    <t>6022.2022/0006604-3
2014-0.269.423-3 (Original)</t>
  </si>
  <si>
    <t>Córrego Paciência - Córrego Maria Paula - Trechos 1 a 5; Novo sistema viário e paisagismo; Reservatório; Trecho 1B; Trecho 2 a 4 e 6 a 13; Trecho 5</t>
  </si>
  <si>
    <t>Córrego Maria Paula</t>
  </si>
  <si>
    <t>Em fase de rescisão contratual. Não serão executados nesse contrato em função das necessidades de desapropriações e remoções necessárias.</t>
  </si>
  <si>
    <t>6022.2022/0006606-0
2014-0.357.840-7 (Original)</t>
  </si>
  <si>
    <t>Prazo contratual de 36 meses, Valor total R$ 153.384.517,84 e Ordem de Início em 01/08/18</t>
  </si>
  <si>
    <t>Córrego Paraguai e Éguas - Galerias / Reservatório</t>
  </si>
  <si>
    <t>Entre as Ruas Agostinho Rodrigues Filho, Rua José Maria Whitaker e Av. Professor Ascendido Reis</t>
  </si>
  <si>
    <t>Concluído com Ata de Recebimento em 08/04/24</t>
  </si>
  <si>
    <t>6022.2022/0006608-6
2014-0.357.842-3 (Original)</t>
  </si>
  <si>
    <t>Córrego Zavuvus - Lote 1 - RZ-3</t>
  </si>
  <si>
    <t>Av. Yervant Kissajikian, na Praça ao lado da subprefeitura da Cidade Ademar</t>
  </si>
  <si>
    <t>Contrato com prazo expirado em 05/03/22. Falta adicionar aditivos para manutenção do prazo contratual ou TRP/TRD para encerramento.</t>
  </si>
  <si>
    <t>6022.2022/0006616-7 (Original)
201500920017</t>
  </si>
  <si>
    <t>Valor contratado R$ 76.113.786,55 - Falta reprogramação e obtenção de AIO na CAIXA; Aguardando aprovação do TCU</t>
  </si>
  <si>
    <t>Córrego Zavuvus - Lote 2 - RZ-2</t>
  </si>
  <si>
    <t>Entre a Rua Hermenegildo Martini e a Rua João Zanco</t>
  </si>
  <si>
    <t>6022.2022/0006618-3 (Original)
201500920084</t>
  </si>
  <si>
    <t>Valor contratado R$ 128.298.588,57 - Não tem AIO de obra (CAIXA) e aguardando aprovação do TCU</t>
  </si>
  <si>
    <t>Córrego Zavuvus - Lote 3 - (canalização e parque linear); (galeria e tunnel linner)</t>
  </si>
  <si>
    <t>Entre a Rua Hermenegildo Martini e a Rua Giuseppe Boschi</t>
  </si>
  <si>
    <t>Contrato com prazo expirado em 10/0/24. Falta adicionar aditivos para manutenção do prazo contratual ou TRP/TRD para encerramento.</t>
  </si>
  <si>
    <t>6022.2022/0006619-1 (Original)
201500919930</t>
  </si>
  <si>
    <t>Valor total contratado R$ 124.179.217,02, Ordem de Início em 16/12/15  - Falta projeto executivo; Não tem AIO da CAIXA; Posterior aprovação do TCU.</t>
  </si>
  <si>
    <t>Córrego Tremembé - Canalização T1 / T2/ T3/ T4/ T5/ T6/ T7 - Reservatório R2;RZ 04; RZ 06</t>
  </si>
  <si>
    <t>Córrego Tremembé</t>
  </si>
  <si>
    <t>Necessário novo projeto</t>
  </si>
  <si>
    <t>6022.2022/0006620-5
2014-0.269.424-1( Original)</t>
  </si>
  <si>
    <t xml:space="preserve">Corredor Av. Itapecirica </t>
  </si>
  <si>
    <t>Av. Itapecirica</t>
  </si>
  <si>
    <t>Minuta de contrato em elaboração</t>
  </si>
  <si>
    <t>6022.2023/0000205-5</t>
  </si>
  <si>
    <t>Não consta no RPE FEV 2023 - Última atualização em mai/2022</t>
  </si>
  <si>
    <t>Córrego Jacupeval - Reservatório</t>
  </si>
  <si>
    <t>Córrego Jacupeval</t>
  </si>
  <si>
    <t>6022.2023/0003221-3</t>
  </si>
  <si>
    <t>Av Rio Das Pedras</t>
  </si>
  <si>
    <t xml:space="preserve">Av Rio Das Pedras </t>
  </si>
  <si>
    <t>Em elaboração de Edital</t>
  </si>
  <si>
    <t>6022.2023/0004761-0</t>
  </si>
  <si>
    <t>/</t>
  </si>
  <si>
    <t>CONTRATAÇÃO NOVA - Lote 4 - Pontilhão na Rua Igaraçu</t>
  </si>
  <si>
    <t>Rua Igaraçu sobre o Córrego Lageado - Vila Simone</t>
  </si>
  <si>
    <t>6022.2023/0005555-8</t>
  </si>
  <si>
    <t>Prazo contratual de 240 dias
Contratada: Consórcio Concremat - modera</t>
  </si>
  <si>
    <t>Córrego Água Preta</t>
  </si>
  <si>
    <t>6022.2023/0006200-7</t>
  </si>
  <si>
    <t>Prazo contratual de 01 ano</t>
  </si>
  <si>
    <t>BRT Radial Leste - Trecho 2</t>
  </si>
  <si>
    <t>Rua Professor Miguel Russiano e Rua Salim Jorge Id - metrô Itaquera</t>
  </si>
  <si>
    <t>Em Análise e Estudo de Viabilidade. Definido com SGM pela elaboração do projeto com os dados da SPTrans de ônibus circulantes / portas, da melhor forma possível. Há o risco da SPTrans precisar revisar sua operação futuramente para obter melhores resultados. Em estudos internos na SPObras. A preparar licitação de projetos (Termo de Referência e demais elementos técnicos).</t>
  </si>
  <si>
    <t>6022.2023/0007634-2</t>
  </si>
  <si>
    <t>Projeto básico/executivo não iniciado ou em planejamento </t>
  </si>
  <si>
    <t>Terminal Itaim Paulista</t>
  </si>
  <si>
    <t>Documentação em análise para aprovação</t>
  </si>
  <si>
    <t>6022.2024/0000197-2</t>
  </si>
  <si>
    <t>CONTRATAÇÃO NOVA - Lote 5 - Viaduto Avenida Cangaiba</t>
  </si>
  <si>
    <t>Viaduto Avenida Cangaiba</t>
  </si>
  <si>
    <t>6022.2024/0001631-7</t>
  </si>
  <si>
    <t>Prazo contratual de 09 meses
Contratada: Consórcio Carajuá</t>
  </si>
  <si>
    <t>Recuperação De Galeria De Águas Pluviais - Av. Pascoal Ranieri Mazzilli, 119</t>
  </si>
  <si>
    <t>Av. Pascol Ranieri Mazzilli, 119 Parque São Lucas</t>
  </si>
  <si>
    <t>Contrato com TRD - Termo de Recebimento Definitivo em 12/01/22</t>
  </si>
  <si>
    <t>6022202100017164</t>
  </si>
  <si>
    <t xml:space="preserve"> prazo contratual de 180 dias.</t>
  </si>
  <si>
    <t>CTA Lote 2 Prates II - Complexo Prates</t>
  </si>
  <si>
    <t>6022202100038218</t>
  </si>
  <si>
    <t>CTA Lote 3 Maria</t>
  </si>
  <si>
    <t>CTA Lote 4 Casa Verde</t>
  </si>
  <si>
    <t>Rua Brazeliza Alves De Carvalho, 414</t>
  </si>
  <si>
    <t>Valor total contratado R$ 2.267.206,92. (TA 001 redução de R$ 101.507,01), para R$ 909.166,79. Totalizando valor de novo TA em 2.165.571,86. Prazo contratual de 3 meses</t>
  </si>
  <si>
    <t>CTA Lote 4 Boraceia</t>
  </si>
  <si>
    <t>Rua Boraceia, 270</t>
  </si>
  <si>
    <t>Valor total contratado R$ 2.267.206,92. (TA 001 redução de R$ 128,05 ), para R$ 1.256.405,07. Totalizando valor de novo TA em 2.165.571,86. Prazo contratual de 3 meses</t>
  </si>
  <si>
    <t>Recomposição de Talude e Reconstrução do Muro de Divisa no Ceu José Bonifacio e Emef Benedito Calixto</t>
  </si>
  <si>
    <t xml:space="preserve"> Localizados Na Rua Profª Lucila Cerqueira 194 - Rua Luis Medeiros Da Silva</t>
  </si>
  <si>
    <t>Contrato com prazo expirado em 12/06/22. Falta adicionar aditivos para manutenção do prazo contratual ou TRP/TRD para encerramento.</t>
  </si>
  <si>
    <t>6022202100043939</t>
  </si>
  <si>
    <t>OBRAS EMERGENCIAIS - Contrato 01/SIURB/22
Prazo contratual de 180 dias</t>
  </si>
  <si>
    <t>Construção de Talude e Recuperação da Margem do Córrego Lajeado, no Trecho Entre a Rua Ipê Roxo e Rua Paratinga</t>
  </si>
  <si>
    <t>Entre A Rua Ipê Roxo E Rua Paratinga</t>
  </si>
  <si>
    <t>Concluído com TRD em 31/07/22</t>
  </si>
  <si>
    <t>6022202200004170</t>
  </si>
  <si>
    <t>Recomposição de Talude, Recuperação dos Sistemas de Drenagem e Recomposição da Via – Córrego Três Pontes – Rua Londrina X Rua Beira Rio</t>
  </si>
  <si>
    <t>Rua Londrina X Rua Beira Rio</t>
  </si>
  <si>
    <t>Contrato com TRD - Termo de Recebimento Definitivo em 16/09/22</t>
  </si>
  <si>
    <t>6022202200010463</t>
  </si>
  <si>
    <t>Córrego Rio Verde - Parque Linear do Rio Verde (contenção de margens)</t>
  </si>
  <si>
    <t>Parque Linear do Rio Verde</t>
  </si>
  <si>
    <t>Projetos concluídos. Atualizando orçamento para início do processo licitatório.</t>
  </si>
  <si>
    <t>6027.2017/0000475-5</t>
  </si>
  <si>
    <t>Ciclopassarela Panorama</t>
  </si>
  <si>
    <t>Ao Lado Da Estação Berrini</t>
  </si>
  <si>
    <t>Em estudo de viabilidade</t>
  </si>
  <si>
    <t>7810.2024/0000455-2
7810.2024/0000616-4</t>
  </si>
  <si>
    <t>Não tem contrato. SPUrbanismo está desenvolvendo o Projeto da Ciclopassarela</t>
  </si>
  <si>
    <t>Ligação Viária Pirituba-Lapa</t>
  </si>
  <si>
    <t>Ponte de Ligação Pirituba-Lapa</t>
  </si>
  <si>
    <t>7910.2017/0000431-6</t>
  </si>
  <si>
    <t>Contrato 013/SIURB/16, ordem de início em 29/06/2016. Consórcio Viário Pirituba-Lapa (EIT/Constram).</t>
  </si>
  <si>
    <t>Requalificação Avenida Santo Amaro</t>
  </si>
  <si>
    <t>Corredor de ônibus Santo Amaro, trecho Av. Presidente Juscelino Kubitschek até Av. dos
Bandeirantes</t>
  </si>
  <si>
    <t>7910.2017/0000704-8</t>
  </si>
  <si>
    <t>Requalificação Urbana da Av. Santo Amaro</t>
  </si>
  <si>
    <t>Av. Santo Amaro</t>
  </si>
  <si>
    <t>Contrato nº 006/SIURB/2016. Consórcio Souza Compec/Coplan. Prazo contratual de 30/09/2023, ordem de início em 06/05/2022.</t>
  </si>
  <si>
    <t>Ponte Graúna Gaivotas</t>
  </si>
  <si>
    <t>7910.2019/0000053-5</t>
  </si>
  <si>
    <t>Prazo contratual de 18 meses</t>
  </si>
  <si>
    <t>Ciclopassarela Bernardo Goldfarb</t>
  </si>
  <si>
    <t>7910.2019/0000175-2</t>
  </si>
  <si>
    <t>Contratada: Consórcio Ciclopinheiros Fares – Ambiente Brasil.
Prazo contratual de 10 meses
CONCLUÍDO Projeto em 31/07/22
Contrato de licitação está com SPOBRAS contrato n° 287/SPOBRAS/23 - SEI: 7910.2022/0001127-3</t>
  </si>
  <si>
    <t>Requalificação Corredor Avenida Amador Bueno</t>
  </si>
  <si>
    <t xml:space="preserve">Corredor de ônibus Amador Bueno da
Veiga, trecho entre a Praça Micaela Vieira e Rua Embira </t>
  </si>
  <si>
    <t>Contrato com prazo expirado em 14/08/23. Falta adicionar aditivos para manutenção do prazo contratual ou TRP/TRD para encerramento.</t>
  </si>
  <si>
    <t>7910.2019/0000178-7</t>
  </si>
  <si>
    <t>Contrato 090/SIURB/2021. Ordem de início 15/12/2021, prazo contratual de 9 meses</t>
  </si>
  <si>
    <t>Requalificação Corredor Santo Amaro/João Dias (trecho entre Avenida Portugal e Terminal João Dias)</t>
  </si>
  <si>
    <t>Santo Amaro/João Dias, trecho entre Av. Portugal e Terminal João Dias</t>
  </si>
  <si>
    <t>7910.2019/0000179-5</t>
  </si>
  <si>
    <t>Requalificação Corredor Avenida Itapecerica</t>
  </si>
  <si>
    <t>Corredor de ônibus Itapecerica, trecho
entre a Terminal João Dias e Terminal Capelinha</t>
  </si>
  <si>
    <t>Contrato com prazo expirado em 29/02/2024. Falta adicionar aditivos para manutenção do prazo contratual ou TRP/TRD para encerramento.</t>
  </si>
  <si>
    <t>7910.2019/0000180-9</t>
  </si>
  <si>
    <t xml:space="preserve">Contrato 069/SIURB/2021. Ordem de início 19/05/2022 com prazo contratual de 9 meses </t>
  </si>
  <si>
    <t>Requalificação e Reurbanização do Vale do Anhangabaú e entorno</t>
  </si>
  <si>
    <t>Vale Do Anhangabaú</t>
  </si>
  <si>
    <t>Contrato com Termo de Recebimento Provisório em 08/09/21, Aguarda cadastro de TRD.</t>
  </si>
  <si>
    <t>7910.2019/0000349-6</t>
  </si>
  <si>
    <t>Contrato 025/SMSO/2017. Ordem de início emitida em 01/05/2019. Contratada: Consórcio Central (FBS/Lopes Kallil).</t>
  </si>
  <si>
    <t xml:space="preserve">Reconversão Urbana Largo da Batata Fase 3 – Rua Eugênio Medeiros </t>
  </si>
  <si>
    <t>Rua Eugênio Medeiros</t>
  </si>
  <si>
    <t>Contrato com prazo expirado em 30/06/23 Falta adicionar aditivos para manutenção do prazo contratual ou TRP/TRD para encerramento.</t>
  </si>
  <si>
    <t>7910.2019/0000478-6</t>
  </si>
  <si>
    <t>Consórcio Renovação Urbana (Souza COMPEC / SCOPUS). 
Prazo contratual de 15 meses</t>
  </si>
  <si>
    <t>Requalificação Corredor Avenida Imirim</t>
  </si>
  <si>
    <t>Corredor de ônibus Imirim, trecho entre a
Avenida Deputado Emilio Carlos e Alameda Afonso Schimidt</t>
  </si>
  <si>
    <t>Contrato com prazo expirado em 12/08/2023. Falta adicionar aditivos para manutenção do prazo contratual ou TRP/TRD para encerramento.</t>
  </si>
  <si>
    <t xml:space="preserve">7910.2019/0000567-7 </t>
  </si>
  <si>
    <t>Contrato 091/SIURB/2021. Ordem de início 15/12/2021 com prazo contratual de 9 meses</t>
  </si>
  <si>
    <t>Corredor BRT Aricanduva</t>
  </si>
  <si>
    <t>BRT Ao Longo Da Av. Aricanduva E Av. Ragueb Chohfi</t>
  </si>
  <si>
    <t>Obra nova/implantação</t>
  </si>
  <si>
    <t>Em contratação de Obra</t>
  </si>
  <si>
    <t>Contrato com prazo expirado em 01/01/24,  falta adicionar Aditivos para manutenção do prazo contratual ou TRP/TRD para encerramento.</t>
  </si>
  <si>
    <t xml:space="preserve">7910.2019/0000694-0 </t>
  </si>
  <si>
    <t>Prazo contratual de 15 meses</t>
  </si>
  <si>
    <t>Calçadão Triângulo Histórico - Fase 2</t>
  </si>
  <si>
    <t>Calçadão Triângulo Histórico</t>
  </si>
  <si>
    <t>Contrato com prazo expirado em 31/12/23. Falta adicionar aditivos para manutenção do prazo contratual ou TRP/TRD para encerramento.</t>
  </si>
  <si>
    <t>7910.2019/0000757-2</t>
  </si>
  <si>
    <t>Prazo contratual de 21 meses
Suspensão contratual por 120 dias.</t>
  </si>
  <si>
    <t>Valor empenhado localizado no SOF: 1.601.061,22</t>
  </si>
  <si>
    <t xml:space="preserve">Viaduto Ladeira do Xisto </t>
  </si>
  <si>
    <t>Contrato com TRD - Termo de Recebimento Definitivo em 04/11/21</t>
  </si>
  <si>
    <t>7910.2020/0000312-9</t>
  </si>
  <si>
    <t xml:space="preserve">Ponte João Dias </t>
  </si>
  <si>
    <t>Contrato com TRD - Termo de Recebimento Definitivo em 31/05/21</t>
  </si>
  <si>
    <t>7910.2020/0000327-7</t>
  </si>
  <si>
    <t>Prazo contratual de 90 dias</t>
  </si>
  <si>
    <t>Ponte do Piqueri</t>
  </si>
  <si>
    <t>Contrato com TRD - Termo de Recebimento Definitivo em 01/06/21</t>
  </si>
  <si>
    <t>7910.2020/0000328-5</t>
  </si>
  <si>
    <t>CONTRATAÇÃO NOVA - Lote 5 - Viaduto Raimundo Pereira de Magalhães</t>
  </si>
  <si>
    <t>Viaduto Raimundo Pereira de Magalhães</t>
  </si>
  <si>
    <t>Contrato com TRD - Termo de Recebimento Definitivo em 04/08/21</t>
  </si>
  <si>
    <t>7910.2020/0000330-7</t>
  </si>
  <si>
    <t>Prazo contratual de 90 dias
Contratada: Almeida Sapata Engenharia e Construções Ltda</t>
  </si>
  <si>
    <r>
      <t xml:space="preserve">Prestação de serviços para a substituição de juntas de dilatação no </t>
    </r>
    <r>
      <rPr>
        <b/>
        <sz val="10"/>
        <color theme="1"/>
        <rFont val="Aptos Narrow"/>
        <family val="2"/>
        <scheme val="minor"/>
      </rPr>
      <t>Viaduto Raimundo Pereira de Magalhães.</t>
    </r>
  </si>
  <si>
    <t>Contrato com TRD - Termo de Recebimento Definitivo em 04/08/21.</t>
  </si>
  <si>
    <t>Prazo contratual de  90 dias</t>
  </si>
  <si>
    <t xml:space="preserve">Viaduto Dep. Luis Eduardo Magalhães </t>
  </si>
  <si>
    <t>Contrato com TRD - Termo de Recebimento Definitivo em 12/11/21</t>
  </si>
  <si>
    <t>7910.2020/0000351-0</t>
  </si>
  <si>
    <t>Prazo Contratual de 90 dias</t>
  </si>
  <si>
    <t>CONTRATAÇÃO NOVA - Lote 1 - Ponte Desembargador Domingos Franciulli Netto</t>
  </si>
  <si>
    <t>Ponte Desembargador Domingos Franciulli Netto</t>
  </si>
  <si>
    <t>Contrato com TRD - Termo de Recebimento Definitivo em 05/08/21</t>
  </si>
  <si>
    <t>7910.2020/0000354-4</t>
  </si>
  <si>
    <t xml:space="preserve">Prazo contratual de 90 dias
Contratada: Almeida Sapata Engenharia e Construções Ltda
Contrato 6022.2022/0000060-3 - Contrato de Inspeção. </t>
  </si>
  <si>
    <t xml:space="preserve">Viaduto Pires do Rio </t>
  </si>
  <si>
    <t>Contrato com TRD - Termo de Recebimento Definitivo em 24/02/2022</t>
  </si>
  <si>
    <t>7910.2020/0000356-0</t>
  </si>
  <si>
    <t>Prazo Contratual de 120 dias</t>
  </si>
  <si>
    <t>Requalificação Corredor Avenida Interlagos</t>
  </si>
  <si>
    <t>Corredor de ônibus Interlagos, trecho
entre Avenidas Washington Luis e Atlântica</t>
  </si>
  <si>
    <t>Contrato com prazo expirado em 18/10/2023. Falta adicionar aditivos para manutenção do prazo contratual ou TRP/TRD para encerramento.</t>
  </si>
  <si>
    <t>7910.2020/0000395-1</t>
  </si>
  <si>
    <t>Contrato 034/SIURB/2022. Valor contratado R$ 3.047.707,95. Termo de aditamento 001/034/SIURB/22/22, do valor contratual, do cronograma físico-financeiro, dos recursos financeiros, com acréscimo de R$ 408.140,05, alterando o valor contratual para R$ 3.455.848,00.</t>
  </si>
  <si>
    <t>Parque Minhocão - Acessos</t>
  </si>
  <si>
    <t>Elevado Presidente João Goulart</t>
  </si>
  <si>
    <t>Contrato com prazo expirado em 01/06/23, falta adicionar aditivos para manutenção do prazo contratual ou TRP/TRD para encerramento.</t>
  </si>
  <si>
    <t>7910.2020/0000399-4</t>
  </si>
  <si>
    <t>Prazo contratual de 7 meses</t>
  </si>
  <si>
    <t xml:space="preserve">Viaduto Gazeta do Ipiranga </t>
  </si>
  <si>
    <t>Contrato com TRD - Termo de Recebimento Definitivo em 08/07/21</t>
  </si>
  <si>
    <t>7910.2020/0000426-5</t>
  </si>
  <si>
    <t xml:space="preserve">Prazo Contratual de 45 dias </t>
  </si>
  <si>
    <t>Ligação Viária - prolongamento da Avenida Auro Soares de Moura Andrade</t>
  </si>
  <si>
    <t>Avenida Auro Soares de Moura Andrade</t>
  </si>
  <si>
    <t>7910.2020/0000473-7</t>
  </si>
  <si>
    <t>Contrato 070/SIURB/202
(7910.2020/0000475-3) Estudos Ambientais - Contrato 067/SIURB/2022, Valor contratado R$ 1.544.763,16 Contratada: Prime Engenharia e Comércio LTDA.</t>
  </si>
  <si>
    <t xml:space="preserve">Complexo Viário Escola de Engenharia Mackenzie </t>
  </si>
  <si>
    <t>7910.2020/0000484-2</t>
  </si>
  <si>
    <t>Prazo contratual 60 dias
CONCLUÍDO em 04/08/21</t>
  </si>
  <si>
    <t>Prestação de serviços para a substituição de juntas de dilatação no Complexo Viário Escola de Engenharia Mackenzie</t>
  </si>
  <si>
    <t>Contrato com TRD - Termo de Recebimento Definitivo em 12/07/21.</t>
  </si>
  <si>
    <t>Prazo contratual de 120 dias</t>
  </si>
  <si>
    <t xml:space="preserve">Túnel Jânio Quadros (Av. Tajuras) </t>
  </si>
  <si>
    <t>Av. Tajuras, sobre o Túnel Jânio Quadros</t>
  </si>
  <si>
    <t>Contrato com TRD - Termo de Recebimento Definitivo em 04/10/21</t>
  </si>
  <si>
    <t>7910.2020/0000560-1</t>
  </si>
  <si>
    <t>Viaduto Jacu-Pêssego - Complexo Viário Aurélio Batista Félix sobre a Rodovia</t>
  </si>
  <si>
    <t>Viaduto Jacu-Pêssego - Complexo Viário Aurélio Batista Félix</t>
  </si>
  <si>
    <t>Contrato com TRD - Termo de Recebimento Definitivo em 04/02/22</t>
  </si>
  <si>
    <t>7910.2020/0000567-9</t>
  </si>
  <si>
    <t>Pontilhão na Pista Central da Marginal Tietê - sobre a Av. José Maria de Faria</t>
  </si>
  <si>
    <t>Av. José Maria de Faria</t>
  </si>
  <si>
    <t>Contrato com TRD - Termo de Recebimento Definitivo em 23/07/21</t>
  </si>
  <si>
    <t>7910.2020/0000572-5</t>
  </si>
  <si>
    <t>Prazo contratual de 60 dias</t>
  </si>
  <si>
    <t>Ligação Viária Graúna Gaivotas Conexão Sul - segmentos 1 e 3</t>
  </si>
  <si>
    <t>Contrato com prazo expirado em 08/03/24, falta adicionar aditivos para manutenção do prazo contratual ou TRP/TRD para encerramento.</t>
  </si>
  <si>
    <t>7910.2020/0000614-4</t>
  </si>
  <si>
    <t>Contrato 124/SIURB/2022. Ordem de início 08/08/2022 com prazo contratual de 12 meses</t>
  </si>
  <si>
    <t>Calçadão Quadrilátero República - Fase 3</t>
  </si>
  <si>
    <t>Calçadão Quadrilátero República</t>
  </si>
  <si>
    <t>Contrato com prazo expirado em 01/02/24. Falta adicionar aditivos para manutenção do prazo contratual ou TRP/TRD para encerramento.</t>
  </si>
  <si>
    <t>7910.2020/0000649-7</t>
  </si>
  <si>
    <t>CONC. 004/19 - LOTE 1 - Viaduto Alberto Badra</t>
  </si>
  <si>
    <t>Viaduto Alberto Badra</t>
  </si>
  <si>
    <t>Contrato com TRD - Termo de Recebimento Definitivo em 30/09/22</t>
  </si>
  <si>
    <t>7910.2020/0000761-2</t>
  </si>
  <si>
    <t xml:space="preserve"> Consórcio INSPE-PONTES I (Egis/Engeti/Alphageos). Contrato aditado, reinicio da execução e ratificação dos demais termos
Prazo contratual de 150 dias</t>
  </si>
  <si>
    <t>CONC. 004/19 - LOTE 1 - Viaduto Brigadeiro Luis Antônio</t>
  </si>
  <si>
    <t>Viaduto Brigadeiro Luis Antônio</t>
  </si>
  <si>
    <t>CONC. 004/19 - LOTE 1 - Viaduto Gal. Euclides de Figueiredo</t>
  </si>
  <si>
    <t>Viaduto Gal. Euclides de Figueiredo</t>
  </si>
  <si>
    <t>CONC. 004/19 - LOTE 1 - Viaduto Jabaquara</t>
  </si>
  <si>
    <t>Viaduto Jabaquara</t>
  </si>
  <si>
    <t>CONC. 004/19 - LOTE 1 - Viaduto João Julião C. Aguiar</t>
  </si>
  <si>
    <t>Viaduto João Julião C. Aguiar</t>
  </si>
  <si>
    <t>CONC. 004/19 - LOTE 1 - Viaduto Pedro de Toledo</t>
  </si>
  <si>
    <t>Viaduto Pedro de Toledo</t>
  </si>
  <si>
    <t>CONC. 004/19 – LOTE 2 - Ponte do Guarapiranga</t>
  </si>
  <si>
    <t>Ponte do Guarapiranga</t>
  </si>
  <si>
    <t>Contrato com prazo expirado em 03/02/23. Falta adicionar aditivos para manutenção do prazo contratual ou TRP/TRD para encerramento.</t>
  </si>
  <si>
    <t>7910.2020/0000762-0</t>
  </si>
  <si>
    <t xml:space="preserve"> Contratada: ECR Engenharia Ltda. Termo aditado, cronograma revisado, demais termos ratificados
Prazo contratual de 150 dias</t>
  </si>
  <si>
    <t>CONC. 004/19 – LOTE 2 - Ponte do Limão</t>
  </si>
  <si>
    <t>Ponte do Limão</t>
  </si>
  <si>
    <t>CONC. 004/19 – LOTE 2 - Viaduto Antônio Sanches de Larragoiti Junior</t>
  </si>
  <si>
    <t>Viaduto Antônio Sanches de Larragoiti Junior</t>
  </si>
  <si>
    <t>CONC. 004/19 – LOTE 2 - Viaduto Gal. Milton Tavares De Souza</t>
  </si>
  <si>
    <t>Viaduto Gal. Milton Tavares De Souza</t>
  </si>
  <si>
    <t>CONC. 004/19 – LOTE 2 - Viaduto Major Quedinho</t>
  </si>
  <si>
    <t>Viaduto Major Quedinho</t>
  </si>
  <si>
    <t>CONC. 004/19 – LOTE 2 - Viaduto Naor Guelfi</t>
  </si>
  <si>
    <t>Viaduto Naor Guelfi</t>
  </si>
  <si>
    <t>CONC. 004/19 – LOTE 3 - Ponte Aricanduva</t>
  </si>
  <si>
    <t>Ponte Aricanduva</t>
  </si>
  <si>
    <t>Contrato com prazo expirado em 28/11/22. Falta adicionar aditivos para manutenção do prazo contratual ou TRP/TRD para encerramento.</t>
  </si>
  <si>
    <t>25/09/220</t>
  </si>
  <si>
    <t>7910.2020/0000763-9</t>
  </si>
  <si>
    <t>Contratada: ECR Engenharia Ltda. Contrato aditado, aditivo financeiro de 301.698,34, cronograma revisado e demais termos ratificados 
Prazo contratual de 150 dias</t>
  </si>
  <si>
    <t>CONC. 004/19 – LOTE 3 - Viaduto Elias Nagib Breim</t>
  </si>
  <si>
    <t>Viaduto Elias Nagib Breim</t>
  </si>
  <si>
    <t>CONC. 004/19 – LOTE 3 - Viaduto Gal. Marcondes Salgado</t>
  </si>
  <si>
    <t>Viaduto Gal. Marcondes Salgado</t>
  </si>
  <si>
    <t>CONC. 004/19 – LOTE 3 - Viaduto Pacheco e Chaves</t>
  </si>
  <si>
    <t>Viaduto Pacheco e Chaves</t>
  </si>
  <si>
    <t>CONC. 004/19 – LOTE 3 - Viaduto Paraíso</t>
  </si>
  <si>
    <t>Viaduto Paraíso</t>
  </si>
  <si>
    <t>CONC. 004/19 – LOTE 3 - Viaduto Washington Luiz</t>
  </si>
  <si>
    <t>Viaduto Washington Luiz</t>
  </si>
  <si>
    <t>CONC. 007/19 - LOTE 1 - Ponte Dos Remédios</t>
  </si>
  <si>
    <t>Ponte Dos Remédios</t>
  </si>
  <si>
    <t>Contrato com TRD - Termo de Recebimento Definitivo em 31/12/22</t>
  </si>
  <si>
    <t>7910.2020/0000845-7</t>
  </si>
  <si>
    <t>Contratada: Consórcio SYSTRA TGPO. Termo ratificado, cronograma revisado e acréscimo financeiro, com origem do FUNDURB, de 3.404,49, 14.720,82, 11.028,32, 10.213,48, 44.162,45 e 33.084,96, demais termos ratificados.
Prazo contratual de 150 dias</t>
  </si>
  <si>
    <t>CONC. 007/19 - LOTE 1 - Viaduto Do Café</t>
  </si>
  <si>
    <t>Viaduto Do Café</t>
  </si>
  <si>
    <t>CONC. 007/19 - LOTE 1 - Viaduto São Carlos</t>
  </si>
  <si>
    <t>Viaduto São Carlos</t>
  </si>
  <si>
    <t>CONC. 007/19 - LOTE 2 - Ponte Transamérica</t>
  </si>
  <si>
    <t>Ponte Transamérica</t>
  </si>
  <si>
    <t>7910.2020/0000846-5</t>
  </si>
  <si>
    <t>Contratada: Consórcio SYSTRA TGPO. Termo ratificado, cronograma revisado e acréscimo financeiro, com origem do FUNDURB de 27.993,27, 46.423,31, 30.577,73, 10.226,02, 9.331,09, 15.474,47, 10.192,58, 3.408,67, demais termos ratificados.
Prazo contratual de 150 dias</t>
  </si>
  <si>
    <t>CONC. 007/19 - LOTE 2 - Viaduto Dr. Plínio De Queiroz</t>
  </si>
  <si>
    <t>Viaduto Dr. Plínio De Queiroz</t>
  </si>
  <si>
    <t>CONC. 007/19 - LOTE 2 - Viaduto Eng. Antônio De Carvalho Aguiar</t>
  </si>
  <si>
    <t>Viaduto Eng. Antônio De Carvalho Aguiar</t>
  </si>
  <si>
    <t>CONC. 007/19 - LOTE 2 - Viaduto José Colassuonno</t>
  </si>
  <si>
    <t>Viaduto José Colassuonno</t>
  </si>
  <si>
    <t>CONC. 007/19 - LOTE 3 - Viaduto Vd. Domingos de Moraes</t>
  </si>
  <si>
    <t>Viaduto Vd. Domingos de Moraes</t>
  </si>
  <si>
    <t>Contrato com TRD - Termo de Recebimento Definitivo em 14/09/21</t>
  </si>
  <si>
    <t>7910.2020/0000849-0</t>
  </si>
  <si>
    <t>Contratada: IEME Brasil Engenharia Consultiva Ltda. Termo ratificado, cronograma revisado e acréscimo financeiro, com origem do FUNDURB de 15.547,23, 2.445,90, 1.974,78 e 2.879,61, demais termos ratificados.
Prazo contratual de 150 dias</t>
  </si>
  <si>
    <t>CONC. 007/19 - LOTE 3 - Viaduto Vd. Eng. Orlando Murgel</t>
  </si>
  <si>
    <t>Viaduto Vd. Eng. Orlando Murgel</t>
  </si>
  <si>
    <t>CONC. 007/19 - LOTE 3 - Viaduto Vd. João Beiçola</t>
  </si>
  <si>
    <t>Viaduto Vd. João Beiçola</t>
  </si>
  <si>
    <t>CONC. 007/19 - LOTE 3 - Viaduto Vd. na Av. Olavo Fontoura</t>
  </si>
  <si>
    <t>Viaduto Vd. na Av. Olavo Fontoura</t>
  </si>
  <si>
    <t>CONC. 007/19 - LOTE 4 - Ponte Júlio De Mesquita Neto</t>
  </si>
  <si>
    <t>Ponte Júlio De Mesquita Neto</t>
  </si>
  <si>
    <t>7910.2020/0000850-3</t>
  </si>
  <si>
    <t>Contratada: Consórcio ECR / SETEC. Termo ratificado, cronograma revisado e acréscimo financeiro, com origem do FUNDURB de 265.883,92 (102.889,83, 32.229,81, 67.819,65 já empenhados), demais termos ratificados. 
Prazo contratual de 150 dias</t>
  </si>
  <si>
    <t>CONC. 007/19 - LOTE 4 - Viaduto Dr. Eduardo Saiegh</t>
  </si>
  <si>
    <t>Viaduto Dr. Eduardo Saiegh</t>
  </si>
  <si>
    <t>CONC. 007/19 - LOTE 4 - Viaduto Rod. Imigrantes</t>
  </si>
  <si>
    <t>Viaduto Rod. Imigrantes</t>
  </si>
  <si>
    <t>CONC. 007/19 - LOTE 5 - Passarela Prof. Dr. Emílio Athié (Incor)</t>
  </si>
  <si>
    <t>Passarela Prof. Dr. Emílio Athié (Incor)</t>
  </si>
  <si>
    <t>Contrato com prazo expirado em 20/02/23 Falta adicionar aditivos para manutenção do prazo contratual ou TRP/TRD para encerramento.</t>
  </si>
  <si>
    <t>7910.2020/0000851-1</t>
  </si>
  <si>
    <t xml:space="preserve"> Contratada: Concremat Engenharia e Tecnologia SA. Termo ratificado, cronograma revisado e acréscimo financeiro, com origem do FUNDURB de 35.274,14 (já empenhados), demais termos ratificados.
Prazo contratual de 150 dias</t>
  </si>
  <si>
    <t>CONC. 007/19 - LOTE 5 - Viaduto Antônio Abdo</t>
  </si>
  <si>
    <t>Viaduto Antônio Abdo</t>
  </si>
  <si>
    <t>CONC. 007/19 - LOTE 5 - Viaduto Borges Lagoa</t>
  </si>
  <si>
    <t>Viaduto Borges Lagoa</t>
  </si>
  <si>
    <t>CONC. 007/19 - LOTE 5 - Viaduto Ministro Aliomar Baleeiro</t>
  </si>
  <si>
    <t>Viaduto Ministro Aliomar Baleeiro</t>
  </si>
  <si>
    <t>CONC. 001/20/SIURB - LOTE 01 - Ponte João Dias</t>
  </si>
  <si>
    <t>Ponte João Dias</t>
  </si>
  <si>
    <t>7910.2020/0000890-2</t>
  </si>
  <si>
    <t>Contratada: Concremat Engenharia e Tecnologia AS. Termo ratificado, cronograma revisado e acréscimo financeiro de 210.715,12 e 311.721,45 + 323.758,99 + 175.143,63 já empenhados provenientes do FUNDURB, demais termos ratificados.
Prazo contratual 150 dias
CONCLUÍDO em 31/12/22</t>
  </si>
  <si>
    <t>Confirmar processo SEI visto que empenho não está sendo localizado no SOF.</t>
  </si>
  <si>
    <t>CONC. 001/20/SIURB - LOTE 01 - Ponte Jurubatuba</t>
  </si>
  <si>
    <t>Ponte Jurubatuba</t>
  </si>
  <si>
    <t>CONC. 001/20/SIURB - LOTE 01 - Viaduto Austregésilo De Athayde</t>
  </si>
  <si>
    <t>Viaduto Austregésilo De Athayde</t>
  </si>
  <si>
    <t>CONC. 001/20/SIURB - LOTE 02 - Ponte Santo Dias da Silva</t>
  </si>
  <si>
    <t>Ponte Santo Dias da Silva</t>
  </si>
  <si>
    <t>Contrato com prazo expirado em 12/09/21. Falta adicionar aditivos para manutenção do prazo contratual ou TRP/TRD para encerramento.</t>
  </si>
  <si>
    <t>7910.2020/0000891-0</t>
  </si>
  <si>
    <t>Consórcio Recupera SP I (Egis/Engeti/Alphageos).
Prazo Contratual 150 dias</t>
  </si>
  <si>
    <t>Empenho aparece zerado no SMAE. Confirmar via SOF.</t>
  </si>
  <si>
    <t>CONC. 001/20/SIURB - LOTE 02 - Ponte Vitorino Goulart Da Silva</t>
  </si>
  <si>
    <t>Ponte Vitorino Goulart Da Silva</t>
  </si>
  <si>
    <t>CONC. 001/20/SIURB - LOTE 02 - Viaduto Frederico Eduardo Mayr</t>
  </si>
  <si>
    <t>Viaduto Frederico Eduardo Mayr</t>
  </si>
  <si>
    <t>CONC. 001/20/SIURB - LOTE 02 - Viaduto Honestino Monteiro Guimarães</t>
  </si>
  <si>
    <t>Viaduto Honestino Monteiro Guimarães</t>
  </si>
  <si>
    <t>CONC. 001/20/SIURB - LOTE 03 - Ponte Bernardo Goldfarb</t>
  </si>
  <si>
    <t>Ponte Bernardo Goldfarb</t>
  </si>
  <si>
    <t>Contrato com prazo expirado em 03/04/23. Falta adicionar aditivos para manutenção do prazo contratual ou TRP/TRD para encerramento.</t>
  </si>
  <si>
    <t>7910.2020/0000892-9</t>
  </si>
  <si>
    <t>Contratada: Consórcio Recupera SP I (Egis/Engeti/Alphageos).
Prazo contratual de 150 dias
Contrato com período de suspensão pelo aditivo 003/088/SIURB/20/22 expirado em 03/04/2023.</t>
  </si>
  <si>
    <t>CONC. 001/20/SIURB - LOTE 03 - Ponte Morumbi</t>
  </si>
  <si>
    <t>Ponte Morumbi</t>
  </si>
  <si>
    <t>CONC. 001/20/SIURB - LOTE 03 - Viaduto Doutor João Tranchesi</t>
  </si>
  <si>
    <t>Viaduto Doutor João Tranchesi</t>
  </si>
  <si>
    <t>CONC. 001/20/SIURB - LOTE 04 - Ponte Engenheiro Ary Torres</t>
  </si>
  <si>
    <t>Ponte Engenheiro Ary Torres</t>
  </si>
  <si>
    <t>Contrato com prazo expirado em 23/01/23. Falta adicionar aditivos para manutenção do prazo contratual ou TRP/TRD para encerramento.</t>
  </si>
  <si>
    <t>7910.2020/0000895-3</t>
  </si>
  <si>
    <t>Contratada: ECR Engenharia Ltda. Prazo da OS n°03: 23/01/2023. 
Prazo contratual 150 dias</t>
  </si>
  <si>
    <t>CONC. 001/20/SIURB - LOTE 04 - Viaduto Cadeião</t>
  </si>
  <si>
    <t>Viaduto Cadeião</t>
  </si>
  <si>
    <t>CONC. 001/20/SIURB - LOTE 04 - Viaduto Sumaré</t>
  </si>
  <si>
    <t>Viaduto Sumaré</t>
  </si>
  <si>
    <t>CONC. 005/19 - LOTE 01 - Elevado (Minhocão)</t>
  </si>
  <si>
    <t>Elevado (Minhocão)</t>
  </si>
  <si>
    <t>Contrato com TRD - Termo de Recebimento Definitivo em 14/03/24</t>
  </si>
  <si>
    <t>7910.2020/0000896-1</t>
  </si>
  <si>
    <t>Contratada: ECR Engenharia Ltda. Contrato aditado, aditivo financeiro de 42.395,08, cronograma revisado e demais termos ratificados
Prazo contratual de 150 dias</t>
  </si>
  <si>
    <t>CONC. 005/19 - LOTE 01 - Viaduto Beneficência Portuguesa</t>
  </si>
  <si>
    <t>Viaduto Beneficência Portuguesa</t>
  </si>
  <si>
    <t>CONC. 005/19 - LOTE 02 - Passarela Ciccilo Matarazzo</t>
  </si>
  <si>
    <t>Passarela Ciccilo Matarazzo</t>
  </si>
  <si>
    <t>Contrato com TRD - Termo de Recebimento Definitivo em 26/02/24</t>
  </si>
  <si>
    <t>7910.2020/0000897-0</t>
  </si>
  <si>
    <t xml:space="preserve"> Contratada: Consórcio INSPE-PONTES II (Egis/Engeti/Alphageos). Ordem de serviço relançada em 08/2022: Ordem de Serviço ou de Fornecimento de Bens 03 (075566365). Cronograma revisto e demais termos ratificados. Atenção: objetos do Termo de Aditamento 004/075/SIURB/20/22 (076096357) não correspondem ao lote, inclusão de mais objetos?
Prazo contratual de 150 dias</t>
  </si>
  <si>
    <t>CONC. 005/19 - LOTE 02 - Ponte Atílio Fontana</t>
  </si>
  <si>
    <t>Ponte Atílio Fontana</t>
  </si>
  <si>
    <t>CONC. 005/19 - LOTE 02 - Viaduto Diário Popular</t>
  </si>
  <si>
    <t>Viaduto Diário Popular</t>
  </si>
  <si>
    <t>CONC. 005/19 - LOTE 02 - Viaduto Dona Paulina</t>
  </si>
  <si>
    <t>Viaduto Dona Paulina</t>
  </si>
  <si>
    <t>CONC. 005/19 - LOTE 02 - Viaduto Florêncio de Abreu</t>
  </si>
  <si>
    <t>Viaduto Florêncio de Abreu</t>
  </si>
  <si>
    <t>CONC. 005/19 - LOTE 02 - Viaduto Martinho Prado</t>
  </si>
  <si>
    <t>Viaduto Martinho Prado</t>
  </si>
  <si>
    <t>CONC. 005/19 - LOTE 03 - Pontilhão Raimundo P. Magalhães</t>
  </si>
  <si>
    <t>Pontilhão Raimundo P. Magalhães</t>
  </si>
  <si>
    <t>Contrato com prazo expirado em 19/12/22. Falta adicionar aditivos para manutenção do prazo contratual ou TRP/TRD para encerramento.</t>
  </si>
  <si>
    <t>7910.2020/0000898-8</t>
  </si>
  <si>
    <t>Contratada: Concremat Engenharia e Tecnologia SA. Contrato revisado, acréscimo financeiro de 45.295,38 e 191.686,17 do FUNDURB para o lote, demais termos ratificados.
Prazo contratual de 150 dias</t>
  </si>
  <si>
    <t>CONC. 005/19 - LOTE 03 - Viaduto Arapuã</t>
  </si>
  <si>
    <t>Viaduto Arapuã</t>
  </si>
  <si>
    <t>CONC. 005/19 - LOTE 03 - Viaduto do Chá</t>
  </si>
  <si>
    <t>Viaduto do Chá</t>
  </si>
  <si>
    <t>CONC. 005/19 - LOTE 03 - Viaduto dos Bandeirantes</t>
  </si>
  <si>
    <t>Viaduto dos Bandeirantes</t>
  </si>
  <si>
    <t>CONC. 005/19 - LOTE 03 - Viaduto Santa Efigênia</t>
  </si>
  <si>
    <t>Viaduto Santa Efigênia</t>
  </si>
  <si>
    <t>CONC. 005/19 - LOTE 03 - Viaduto Santo Amaro</t>
  </si>
  <si>
    <t>Viaduto Santo Amaro</t>
  </si>
  <si>
    <t>CONC. 005/19 - LOTE 04 - Ponte do Piqueri</t>
  </si>
  <si>
    <t>Contrato com prazo expirado em 09/01/23. Falta adicionar aditivos para manutenção do prazo contratual ou TRP/TRD para encerramento.</t>
  </si>
  <si>
    <t>7910.2020/0000899-6</t>
  </si>
  <si>
    <t>Contratada: Concremat Engenharia e Tecnologia SA. Termo aditado, cronograma revisado e acréscimo financeiro de 140.942,18 com FUNDURB, demais termos ratificados
Prazo contratual de 150 dias</t>
  </si>
  <si>
    <t>CONC. 005/19 - LOTE 04 - Viaduto Incinerador Vergueiro</t>
  </si>
  <si>
    <t>Viaduto Incinerador Vergueiro</t>
  </si>
  <si>
    <t>CONC. 005/19 - LOTE 04 - Viaduto Jacarei</t>
  </si>
  <si>
    <t>Viaduto Jacarei</t>
  </si>
  <si>
    <t>CONC. 005/19 - LOTE 04 - Viaduto Nove de Julho</t>
  </si>
  <si>
    <t>Viaduto Nove de Julho</t>
  </si>
  <si>
    <t>CONC. 005/19 - LOTE 04 - Viaduto Pacaembu</t>
  </si>
  <si>
    <t>Viaduto Pacaembu</t>
  </si>
  <si>
    <t>CONC. 004/20/SIURB - LOTE 01 - Viaduto Cidade de Osaka</t>
  </si>
  <si>
    <t>Viaduto Cidade de Osaka</t>
  </si>
  <si>
    <t>7910.2020/0000900-3</t>
  </si>
  <si>
    <t>Contratada: Consórcio Recupera SP IV (EGIS/Engeti/Alphageos). Termo ratificado, cronograma revisado e acréscimo de financeiro de 36.659,39 e 11.287,48 + 8.342,92 + 4.907,60 + 19.735,80 + 14.587,33 + 8.580,78 + 15.132,11 + 11.184,61 + 6.579,18 já empenhados provenientes do FUNDURB, demais termos ratificados.
Prazo contratual de 150 dias</t>
  </si>
  <si>
    <t>CONC. 004/20/SIURB - LOTE 01 - Viaduto Deputado Antônio Sylvio Cunha Bueno</t>
  </si>
  <si>
    <t>Viaduto Deputado Antônio Sylvio Cunha Bueno</t>
  </si>
  <si>
    <t>CONC. 004/20/SIURB - LOTE 01 - Viaduto Eng. Luiz Alfredo Falcão Bauer (Ayrton Senna)</t>
  </si>
  <si>
    <t>Viaduto Eng. Luiz Alfredo Falcão Bauer (Ayrton Senna)</t>
  </si>
  <si>
    <t>CONC. 004/20/SIURB - LOTE 02 - Complexo Viário Escola de Engenharia Mackenzie</t>
  </si>
  <si>
    <t>Complexo Viário Escola de Engenharia Mackenzie</t>
  </si>
  <si>
    <t>7910.2020/0000901-1</t>
  </si>
  <si>
    <t>Contratada: Consórcio Recupera SP IV (EGIS/Engeti/Alphageos). Termo ratificado, cronograma revisado e acréscimo de financeiro de 14.749,18 + 13.118,96 + 7.717,03 + 5.832,16 + 4.310,73 + 2.535,72 + 8.584,57 + 6.345,12 + 3.732,42 já empenhados provenientes do FUNDURB, demais termos ratificados.
Prazo contratual de 150 dias</t>
  </si>
  <si>
    <t>CONC. 004/20/SIURB - LOTE 02 - Viaduto Condessa de São Joaquim</t>
  </si>
  <si>
    <t>Viaduto Condessa de São Joaquim</t>
  </si>
  <si>
    <t>CONC. 004/20/SIURB - LOTE 02 - Viaduto Dona Matilde</t>
  </si>
  <si>
    <t>Viaduto Dona Matilde</t>
  </si>
  <si>
    <t>CONC. 004/20/SIURB - LOTE 03 - Complexo Viário Maria Maluf</t>
  </si>
  <si>
    <t>Complexo Viário Maria Maluf</t>
  </si>
  <si>
    <t>Contrato com TRD - Termo de Recebimento Definitivo em 15/09/22</t>
  </si>
  <si>
    <t>7910.2020/0000902-0</t>
  </si>
  <si>
    <t xml:space="preserve"> Contratada: Consórcio EPT/Franchetti. Termo ratificado, cronograma revisado e  demais termos ratificados.
Prazo contratual de 150 dias</t>
  </si>
  <si>
    <t>CONC. 004/20/SIURB - LOTE 03 - Complexo Viário Senador Antônio Emygdio de Barros Filho</t>
  </si>
  <si>
    <t>Complexo Viário Senador Antônio Emygdio de Barros Filho</t>
  </si>
  <si>
    <t>CONC. 004/20/SIURB - LOTE 03 - Viaduto Guadalajara</t>
  </si>
  <si>
    <t>Viaduto Guadalajara</t>
  </si>
  <si>
    <t>CONC. 004/20/SIURB - LOTE 04 - Complexo Viário Padre Adelino</t>
  </si>
  <si>
    <t>Complexo Viário Padre Adelino</t>
  </si>
  <si>
    <t>7910.2020/0000903-8</t>
  </si>
  <si>
    <t xml:space="preserve"> Contratada: ECR Engenharia Ltda. Prazo: 03/04/2023. Termo ratificado, cronograma revisado e acréscimo de financeiro de 1.441.418,57 e 12.619,72 + 203.449,87 + 6.113,27  já empenhados provenientes do FUNDURB, demais termos ratificados.
Prazo contratuar de 150 dias</t>
  </si>
  <si>
    <t>CONC. 004/20/SIURB - LOTE 04 - Viaduto Doutor Eusébio Stevaux</t>
  </si>
  <si>
    <t>Viaduto Doutor Eusébio Stevaux</t>
  </si>
  <si>
    <t>CONC. 004/20/SIURB - LOTE 04 - Viaduto Gasômetro</t>
  </si>
  <si>
    <t>Viaduto Gasômetro</t>
  </si>
  <si>
    <t>CONC. 002/20/SIURB - LOTE 01 - Viaduto Antártica</t>
  </si>
  <si>
    <t>Viaduto Antártica</t>
  </si>
  <si>
    <t>7910.2020/0000917-8</t>
  </si>
  <si>
    <t>Contratada: Consórcio Recupera SP II (Egis/Engeti/Alphageos). 
Prazo contrtual de 150 dias</t>
  </si>
  <si>
    <t>CONC. 002/20/SIURB - LOTE 01 - Viaduto Deputado Ulysses Guimarães</t>
  </si>
  <si>
    <t>Viaduto Deputado Ulysses Guimarães</t>
  </si>
  <si>
    <t>CONC. 002/20/SIURB - LOTE 01 - Viaduto Dona Mora Guimarães</t>
  </si>
  <si>
    <t>Viaduto Dona Mora Guimarães</t>
  </si>
  <si>
    <t>CONC. 002/20/SIURB - LOTE 02 - Ponte Estaiada (Ponte Octávio Frias de Oliveira)</t>
  </si>
  <si>
    <t>Ponte Estaiada (Ponte Octávio Frias de Oliveira)</t>
  </si>
  <si>
    <t>Contrato com prazo expirado em 21/03/23. Falta adicionar aditivos para manutenção do prazo contratual ou TRP/TRD para encerramento.</t>
  </si>
  <si>
    <t>7910.2020/0000918-6</t>
  </si>
  <si>
    <t>Contratada: Consórcio BV - EGT - L2 (Bureau Veritas/EGT). 
Prazo contratual de 150 dias</t>
  </si>
  <si>
    <t>CONC. 002/20/SIURB - LOTE 02 - Viaduto Dr. Arnaldo</t>
  </si>
  <si>
    <t>Viaduto Dr. Arnaldo</t>
  </si>
  <si>
    <t xml:space="preserve">CONC. 002/20/SIURB - LOTE 03 - Ponte Anhembi </t>
  </si>
  <si>
    <t>Ponte Anhembi</t>
  </si>
  <si>
    <t>Contrato com TRD - Termo de Recebimento Definitivo em 30/06/23</t>
  </si>
  <si>
    <t>7910.2020/0000919-4</t>
  </si>
  <si>
    <t>Contratada: IEME Brasil Engenharia Consultiva LTDA.
Prazo contratual de 150 dias</t>
  </si>
  <si>
    <t>CONC. 002/20/SIURB - LOTE 03 - Ponte Estaiada na Av. Do Estado (Ponte Governador Orestes Quércia)</t>
  </si>
  <si>
    <t>Ponte Estaiada na Av. Do Estado (Ponte Governador Orestes Quércia)</t>
  </si>
  <si>
    <t>CONC. 002/20/SIURB - LOTE 03 - Viaduto 31 de Março</t>
  </si>
  <si>
    <t>Viaduto 31 de Março</t>
  </si>
  <si>
    <t>CONC. 002/20/SIURB - LOTE 04 - Ponte da Avenida Santos Dumont</t>
  </si>
  <si>
    <t>Ponte da Avenida Santos Dumont</t>
  </si>
  <si>
    <t>7910.2020/0000920-8</t>
  </si>
  <si>
    <t xml:space="preserve"> Contratada: Consórcio Recupera SP II (Egis/Engeti/Alphageos). 
Prazo contratual de 150  dias</t>
  </si>
  <si>
    <t>CONC. 002/20/SIURB - LOTE 04 - Ponte da Vila Guilherme</t>
  </si>
  <si>
    <t>Ponte da Vila Guilherme</t>
  </si>
  <si>
    <t>CONC. 002/20/SIURB - LOTE 04 - Viaduto 25 de Março</t>
  </si>
  <si>
    <t>Viaduto 25 de Março</t>
  </si>
  <si>
    <t>CONC. 003/20/SIURB - LOTE 01 - Viaduto Antônio Nakashima</t>
  </si>
  <si>
    <t>Viaduto Antônio Nakashima</t>
  </si>
  <si>
    <t>Contrato com prazo expirado em 20/02/23. Falta adicionar aditivos para manutenção do prazo contratual ou TRP/TRD para encerramento.</t>
  </si>
  <si>
    <t>7910.2020/0000921-6</t>
  </si>
  <si>
    <t>Contratada: Concremat Engenharia e Tecnologia SA.
Prazo contratual de 150 dias</t>
  </si>
  <si>
    <t>CONC. 003/20/SIURB - LOTE 01 - Viaduto Armando Puglisi</t>
  </si>
  <si>
    <t>Viaduto Armando Puglisi</t>
  </si>
  <si>
    <t>CONC. 003/20/SIURB - LOTE 01 - Viaduto Engenheiro Romero Zander</t>
  </si>
  <si>
    <t>Viaduto Engenheiro Romero Zander</t>
  </si>
  <si>
    <t>CONC. 003/20/SIURB - LOTE 01 - Viaduto Governador Roberto Abreu Sodré</t>
  </si>
  <si>
    <t>Viaduto Governador Roberto Abreu Sodré</t>
  </si>
  <si>
    <t>CONC. 003/20/SIURB - LOTE 02 - Complexo Viário João Jorge Saad</t>
  </si>
  <si>
    <t>Complexo Viário João Jorge Saad</t>
  </si>
  <si>
    <t>7910.2020/0000922-4</t>
  </si>
  <si>
    <t>Contratada: ECR Engenharia LTDA. Termo ratificado, cronograma revisado e acréscimo de financeiro de 1.519.430,86 + 1.680.718,03 + 161.287,17 já empenhados provenientes do FUNDURB, demais termos ratificados.
Prazo contrtual de 150 dias</t>
  </si>
  <si>
    <t>CONC. 003/20/SIURB - LOTE 02 - Viaduto Dos Imigrantes</t>
  </si>
  <si>
    <t>Viaduto Dos Imigrantes</t>
  </si>
  <si>
    <t>Contratada: ECR Engenharia LTDA. Termo ratificado, cronograma revisado e acréscimo de financeiro de 1.519.430,86 + 1.680.718,03 + 161.287,17 já empenhados provenientes do FUNDURB, demais termos ratificados.</t>
  </si>
  <si>
    <t>CONC. 003/20/SIURB - LOTE 02 - Viaduto Doutor Manuel José Chaves</t>
  </si>
  <si>
    <t>Viaduto Doutor Manuel José Chaves</t>
  </si>
  <si>
    <t>CONC. 003/20/SIURB - LOTE 02 - Viaduto General Couto De Magalhães</t>
  </si>
  <si>
    <t>Viaduto General Couto De Magalhães</t>
  </si>
  <si>
    <t xml:space="preserve"> Contratada: ECR Engenharia LTDA. Termo ratificado, cronograma revisado e acréscimo de financeiro de 1.519.430,86 + 1.680.718,03 + 161.287,17 já empenhados provenientes do FUNDURB, demais termos ratificados.</t>
  </si>
  <si>
    <t>CONC. 003/20/SIURB - LOTE 02 - Viaduto Guilherme de Almeida</t>
  </si>
  <si>
    <t>Viaduto Guilherme de Almeida</t>
  </si>
  <si>
    <t>CONC. 003/20/SIURB - LOTE 03 - Complexo Viário Aurélio Batista Félix</t>
  </si>
  <si>
    <t>Complexo Viário Aurélio Batista Félix</t>
  </si>
  <si>
    <t>7910.2020/0000923-2</t>
  </si>
  <si>
    <t>Contratada: IEME Brasil Engenharia Consultiva Ltda. Termo ratificado, cronograma revisado primeiramente colocando o prazo entre 04/11/2022 até 04/01/2022 e depois prologado de 10/01/2023 até 10/03/2023 e acréscimo de financeiro de 161.598,19 e 97.590,09 + 64.008,10 já empenhados provenientes do FUNDURB, demais termos ratificados.</t>
  </si>
  <si>
    <t>CONC. 003/20/SIURB - LOTE 03 - Ponte de Arujá</t>
  </si>
  <si>
    <t>Ponte de Arujá</t>
  </si>
  <si>
    <t>CONC. 003/20/SIURB - LOTE 03 - Ponte Senador José Ermírio de Moraes</t>
  </si>
  <si>
    <t>Ponte Senador José Ermírio de Moraes</t>
  </si>
  <si>
    <t>CONC. 003/20/SIURB - LOTE 03 - Viaduto Carlos de Campos</t>
  </si>
  <si>
    <t>Viaduto Carlos de Campos</t>
  </si>
  <si>
    <t>CONC. 003/20/SIURB - LOTE 04 - Complexo Viário Jacú-Pêssego</t>
  </si>
  <si>
    <t>Complexo Viário Jacú-Pêssego</t>
  </si>
  <si>
    <t>7910.2020/0000924-0</t>
  </si>
  <si>
    <t>Contratada: Consorcio BV-EGT Lote 4 (Bureau Veritas/EGT). Termo ratificado, cronograma revisado e acréscimo de financeiro de 21.676,47 e 313.509,96 + 129.727,36 + 175.438,40 + 209.006,64 + 86.484,91 + 116.958,94 já empenhados provenientes do FUNDURB, demais termos ratificados.
Prazo contratual de 150 dias</t>
  </si>
  <si>
    <t>CONC. 003/20/SIURB - LOTE 04 - Viaduto Carlito Maia</t>
  </si>
  <si>
    <t>Viaduto Carlito Maia</t>
  </si>
  <si>
    <t>CONC. 003/20/SIURB - LOTE 04 - Viaduto da China</t>
  </si>
  <si>
    <t>Viaduto da China</t>
  </si>
  <si>
    <t xml:space="preserve">Ponte da Freguesia do Ó - sentido Centro Bairro </t>
  </si>
  <si>
    <t>Ponte da Freguesia do Ó</t>
  </si>
  <si>
    <t>Contrato com TRD - Termo de Recebimento Definitivo em 02/03/22</t>
  </si>
  <si>
    <t>7910.2021/0000185-3</t>
  </si>
  <si>
    <t>Prazo contratual de 40 dias</t>
  </si>
  <si>
    <t>Duplicação da Ponte Jurubatuba</t>
  </si>
  <si>
    <t>Av Interlagos</t>
  </si>
  <si>
    <t>Contrato com prazo expirado em 21/10/23. Falta adicionar aditivos para manutenção do prazo contratual ou TRP/TRD para encerramento.</t>
  </si>
  <si>
    <t xml:space="preserve">7910.2021/0000564-6 </t>
  </si>
  <si>
    <t>Projeto: Contrato 0108/SIURB/22. Prazo contratual de 15 meses</t>
  </si>
  <si>
    <t>Duplicação Viária da Avenida Senador Teotônio Vilela</t>
  </si>
  <si>
    <t>Av. Teotônio Vilela / Av. Sadamu Inoue</t>
  </si>
  <si>
    <t>Contrato com prazo expirado em 12/07/2023. Falta adicionar aditivos para manutenção do prazo contratual ou TRP/TRD para encerramento.</t>
  </si>
  <si>
    <t>7910.2021/0000565-4</t>
  </si>
  <si>
    <t>Contrato 070/SIURB/2022. Ordem de início emitida em 14/07/2022</t>
  </si>
  <si>
    <t xml:space="preserve">Autódromo 2021 </t>
  </si>
  <si>
    <t>Contrato com TRD - Termo de Recebimento Definitivo em 22/07/22</t>
  </si>
  <si>
    <t>7910.2021/0000718-5</t>
  </si>
  <si>
    <t>Contratada: Consórcio Talude / Japi. Obras e serviços de reformas das instalações permanentes e da pista.</t>
  </si>
  <si>
    <t>Ponte Julio de Mesquita Neto - Lote 1</t>
  </si>
  <si>
    <t>Ponte Julio de Mesquita Neto</t>
  </si>
  <si>
    <t>Contrato com prazo expirado em 15/11/23. Falta adicionar aditivos para manutenção do prazo contratual ou TRP/TRD para encerramento.</t>
  </si>
  <si>
    <t>7910.2021/0001101-8</t>
  </si>
  <si>
    <t>Ponte Transamérica - Lote 1</t>
  </si>
  <si>
    <t>Pontilhão Giovanni Boccati - Lote 1</t>
  </si>
  <si>
    <t>Pontilhão Giovanni Boccati</t>
  </si>
  <si>
    <t>Viaduto Capitão Pacheco e Chaves - Lote 1</t>
  </si>
  <si>
    <t>Viaduto Capitão Pacheco e Chaves</t>
  </si>
  <si>
    <t>Viaduto dos Bandeirantes - Lote 1</t>
  </si>
  <si>
    <t>Prazo Contratual de 6 meses</t>
  </si>
  <si>
    <t>Pontilhão Bernardino D’Auria - Lote 2</t>
  </si>
  <si>
    <t>Pontilhão Bernardino D’Auria</t>
  </si>
  <si>
    <t>7910.2021/0001103-4</t>
  </si>
  <si>
    <t>Viaduto Antônio Abdo - Lote 2</t>
  </si>
  <si>
    <t>Contrato com prazo expirado em 11/11/23. Falta adicionar aditivos para manutenção do prazo contratual ou TRP/TRD para encerramento.</t>
  </si>
  <si>
    <t>Viaduto Deputado Antônio Sylvio Cunha Bueno - Lote 2</t>
  </si>
  <si>
    <t>Prazo Contratual de 5 meses</t>
  </si>
  <si>
    <t>Viaduto Nove de Julho - Lote 2</t>
  </si>
  <si>
    <t>Prazo Contratual de 05 meses</t>
  </si>
  <si>
    <t xml:space="preserve">Pontes Dutra A e Dutra B - Lote 3 </t>
  </si>
  <si>
    <t>Pontes Dutra A e Dutra B</t>
  </si>
  <si>
    <t>7910.2021/0001104-2</t>
  </si>
  <si>
    <t>Viaduto Miguel Mofarrej</t>
  </si>
  <si>
    <t>Licitação em elaboração, em consulta pública.</t>
  </si>
  <si>
    <t>7910.2021/0001105-0</t>
  </si>
  <si>
    <t>Projeto básico/executivo concluído </t>
  </si>
  <si>
    <t xml:space="preserve">Viaduto Carlos Ferraci - Lote 5 </t>
  </si>
  <si>
    <t>Viaduto Carlos Ferraci</t>
  </si>
  <si>
    <t>Contrato com Termo de Recebimento Provisório em 15/03/24, Aguarda cadastro de TRD.</t>
  </si>
  <si>
    <t>7910.2021/0001106-9</t>
  </si>
  <si>
    <t>Prazo Contratual de 7 meses</t>
  </si>
  <si>
    <t>Viaduto Antônio Sanches de Larragoiti Junior - Lote 6</t>
  </si>
  <si>
    <t>Viaduto Antônio Sanches de Larragoiti Junior - sentido Marginal Tietê e sentido São Matheus</t>
  </si>
  <si>
    <t>Contrato com prazo expirado em 15/09/23. Falta adicionar aditivos para manutenção do prazo contratual ou TRP/TRD para encerramento.</t>
  </si>
  <si>
    <t>7910.2021/0001107-7</t>
  </si>
  <si>
    <t>Prazo contratual de 11 meses
Já feito ata de vistoria para recebimento definitivo, esperando apenas o TRP e TRD</t>
  </si>
  <si>
    <t>Viaduto Gal. Milton Tavares - Lote 7</t>
  </si>
  <si>
    <t>Viaduto Gal. Milton Tavares</t>
  </si>
  <si>
    <t>Contrato com prazo expirado em 12/02/24. Falta adicionar aditivos para manutenção do prazo contratual ou TRP/TRD para encerramento.</t>
  </si>
  <si>
    <t>7910.2021/0001108-5</t>
  </si>
  <si>
    <t>Prazo Contratual de 9 meses</t>
  </si>
  <si>
    <t xml:space="preserve">Viaduto Naor Guelfi - Lote 8 </t>
  </si>
  <si>
    <t>7910.2021/0001109-3</t>
  </si>
  <si>
    <t>Prazo Contratual de 06 meses</t>
  </si>
  <si>
    <t>Contratação de empresa ou consórcio de empresas especializadas em engenharia para execução dos serviços de recuperação estrutural dos Viadutos Beneficiência Portuguesa e General Olímpio da Silveira – Lote 09</t>
  </si>
  <si>
    <t>Viadutos Beneficiência Portuguesa e Gal. Olimpio da Silveira</t>
  </si>
  <si>
    <t>Contrato com Termo de Recebimento Provisório em 01/09/23, Aguarda cadastro de TRD.</t>
  </si>
  <si>
    <t xml:space="preserve">7910.2021/0001116-6 </t>
  </si>
  <si>
    <t>Contrato 125/SIURB/2022. 7 (sete) meses</t>
  </si>
  <si>
    <t>Ponte Aricanduva - Lote 10</t>
  </si>
  <si>
    <t>7910.2021/0001124-0</t>
  </si>
  <si>
    <t>PROCESSO RESTRITO/ Não Aparece no SEI e SIURB DIGITAL</t>
  </si>
  <si>
    <t>Ponte Engenheiro Ary Torres - Ligação e Alça de Saída - Lote 11</t>
  </si>
  <si>
    <t>Ponte Engenheiro Ary Torres - Ligação e Alça de Saída</t>
  </si>
  <si>
    <t>Contrato com prazo expirado em 29/02/24. Falta adicionar aditivos para manutenção do prazo contratual ou TRP/TRD para encerramento.</t>
  </si>
  <si>
    <t>7910.2021/0001126-3</t>
  </si>
  <si>
    <t xml:space="preserve"> Prazo contratual de 10 meses</t>
  </si>
  <si>
    <t>Viaduto Paraíso e do Viaduto General Marcondes Salgado - Lote 12</t>
  </si>
  <si>
    <t>Viaduto dos Imigrantes e Complexo Viário João Jorge Saad</t>
  </si>
  <si>
    <t>7910.2021/0001127-1</t>
  </si>
  <si>
    <t>Viaduto dos Imigrantes e Complexo Viário João Jorge Saad - Lote 13</t>
  </si>
  <si>
    <t>Viaduto Dos Imigrantes E Complexo Viário João Jorge Saad - Lote 13</t>
  </si>
  <si>
    <t>Licitação em elaboração.</t>
  </si>
  <si>
    <t>7910.2021/0001128-0</t>
  </si>
  <si>
    <t>Contratação de empresa ou consórcio de empresas especializadas em engenharia para execução dos serviços de recuperação estrutural do Viaduto Sumaré e Viaduto Dr. Arnaldo - lote 14.</t>
  </si>
  <si>
    <t>Viaduto Sumaré e Viaduto Dr. Arnaldo</t>
  </si>
  <si>
    <t>Contrato com TRD - Termo de Recebimento Definitivo em 30/12/23.</t>
  </si>
  <si>
    <t>7910.2021/0001129-8</t>
  </si>
  <si>
    <t>Prazo contratual de 7 meses
CONCLUÍDO em 30/12/23</t>
  </si>
  <si>
    <t>Terminal Urbano Itaquera</t>
  </si>
  <si>
    <t>Projetos concluídos. Licitação suspensa em Sine Die.</t>
  </si>
  <si>
    <t>7910.2021/0001193-0</t>
  </si>
  <si>
    <t>Processo restrito.</t>
  </si>
  <si>
    <t>Corredor Chucri Zaidan - Fase 2 - OUCAE</t>
  </si>
  <si>
    <t>Av. Chucri Zaidan</t>
  </si>
  <si>
    <t>Processo restrito</t>
  </si>
  <si>
    <t>7910.2021/0001246-4</t>
  </si>
  <si>
    <t>Corredor Radial Leste - Trecho I</t>
  </si>
  <si>
    <t>Avenida Radial Leste, entre o Terminal Dom Pedro II e Avenida Aricanduva</t>
  </si>
  <si>
    <t>Contrato com prazo expirado em 06/12/23. Falta adicionar aditivos para manutenção do prazo contratual ou TRP/TRD para encerramento.</t>
  </si>
  <si>
    <t>7910.2021/0001247-2</t>
  </si>
  <si>
    <t>Prazo Contratual 06 meses</t>
  </si>
  <si>
    <t xml:space="preserve">Complexo Viário Jacu Pêssego - Lote 15 </t>
  </si>
  <si>
    <t>Complexo Viário Jacu Pêssego</t>
  </si>
  <si>
    <t>Contrato com Termo de Recebimento Provisório em 23/10/23, Aguarda cadastro de TRD.</t>
  </si>
  <si>
    <t>7910.2021/0001288-0</t>
  </si>
  <si>
    <t>Prazo contratual 10 meses
CONCLUÍDO parcial em 23/10/23</t>
  </si>
  <si>
    <t xml:space="preserve">Viaduto Carlito Maia - Lote 16 </t>
  </si>
  <si>
    <t>Contrato com Termo de Recebimento Provisório em 17/04/24, Aguarda cadastro de TRD.</t>
  </si>
  <si>
    <t>7910.2021/0001289-8</t>
  </si>
  <si>
    <t>Reforma e Conservação do Monumento à Independência e Casa do Grito</t>
  </si>
  <si>
    <t>Monumento Ipiranga</t>
  </si>
  <si>
    <t>Contrato com prazo expirado em 01/11/23. Falta adicionar aditivos para manutenção do prazo contratual ou TRP/TRD para encerramento.</t>
  </si>
  <si>
    <t>7910.2022/0000238-0</t>
  </si>
  <si>
    <t>Prazo contratual 10 meses</t>
  </si>
  <si>
    <t>Nova sede do Conselho Municipal da Pessoa com Deficiência - CMPED</t>
  </si>
  <si>
    <t>Rua Líbero Badaró, Nº 425</t>
  </si>
  <si>
    <t>Contrato com TRD - Termo de Recebimento Definitivo em 26/07/22</t>
  </si>
  <si>
    <t>7910.2022/0000499-4</t>
  </si>
  <si>
    <t>Prazo contratual 30 dias</t>
  </si>
  <si>
    <t>Reforma da SMPED - Secretaria Municipal de Pessoa com Deficiência.</t>
  </si>
  <si>
    <t>Concluído com Termo de Recebimento Definitivo em 27/07/23.</t>
  </si>
  <si>
    <t>Prazo contratual 30 dias
CONCLUÍDO em 30/06/23.</t>
  </si>
  <si>
    <t>Viaduto Miguel Mofarrej 4</t>
  </si>
  <si>
    <t>7910.2022/0000506-0</t>
  </si>
  <si>
    <t>Prazo Contratual de 14 meses</t>
  </si>
  <si>
    <t>Requalificação Calçadões do Centro Velho do Município de São Paulo - Lote 1</t>
  </si>
  <si>
    <t>Centro Velho CEP 01014-001</t>
  </si>
  <si>
    <t>7910.2022/0001240-7</t>
  </si>
  <si>
    <t>Prazo Contratual 22 meses</t>
  </si>
  <si>
    <t xml:space="preserve">Av Itaquera X  Itaqueruna  </t>
  </si>
  <si>
    <t>Itaquera Itaqueruna</t>
  </si>
  <si>
    <t xml:space="preserve">Estudos Preliminares </t>
  </si>
  <si>
    <t>Não localizado</t>
  </si>
  <si>
    <t>Pendente status, custo, data e processo SEI.</t>
  </si>
  <si>
    <t>Boulevard JK</t>
  </si>
  <si>
    <t>Av. Pres. Juscelino Kubitschek Entre  Túnel Sebastião Camargo e  Túnel Tribunal De Justiça</t>
  </si>
  <si>
    <t>Projeto em Elaboração</t>
  </si>
  <si>
    <t>Corredor Itaim - São Mateus</t>
  </si>
  <si>
    <t>Corredor Itaim</t>
  </si>
  <si>
    <t>Em Análise e Estudo de Viabilidade. Em estudo de Viabilidade Técnico e Ambiental.</t>
  </si>
  <si>
    <t>Córrego Rapadura – Aricanduva</t>
  </si>
  <si>
    <t>Córrego Rapadura</t>
  </si>
  <si>
    <t>Em Análise e Estudo de Viabilidade</t>
  </si>
  <si>
    <t>Córrego Saracura - Praça de Infiltração 9 De Julho</t>
  </si>
  <si>
    <t>Corredor 9 De Julho E Túnel Do Anhangabaú.</t>
  </si>
  <si>
    <t/>
  </si>
  <si>
    <t>Praça de infiltração - conjunto de sistemas de infiltração e reservatórios de armazenamento das águas pluviais.</t>
  </si>
  <si>
    <t>Córrego Tabatinguera</t>
  </si>
  <si>
    <t>Demolição de fachada em edificação localizada na Av. Santo Amaro</t>
  </si>
  <si>
    <t>Av. Santo Amaro, 908</t>
  </si>
  <si>
    <t>Ed. Sampaio Moreira, Pele de Vidro</t>
  </si>
  <si>
    <t>Ed. Sampaio Moreira</t>
  </si>
  <si>
    <t>Restauro</t>
  </si>
  <si>
    <t>Não consta no RPE FEV 2023 - Última atualização em mai/2022
Pele de Vidro - Processo de Licitação sob responsabilidade de SMC. Aguarda aprovação da SMC sobre o gerenciamento da obra pela SPObras - Previsão de conclusão - 4 meses após emissão da OS</t>
  </si>
  <si>
    <t>Escadaria R. Maria Antônia Ladalardo</t>
  </si>
  <si>
    <t>R. Maria Antônia Ladalardo</t>
  </si>
  <si>
    <t>Em Planejamento</t>
  </si>
  <si>
    <t>Não consta no RPE FEV 2023 - Última atualização em mai/2022
Contrato reinscindido amigávelmente e unilateralmente.</t>
  </si>
  <si>
    <t>HM Alexandre Zaio - Emergencia COVID</t>
  </si>
  <si>
    <t>R. Alves Maldonado, 128</t>
  </si>
  <si>
    <t>Concluída</t>
  </si>
  <si>
    <t>Não consta no RPE FEV 2023 - Última atualização em mai/2022
OBRAS EMERGENCIAIS</t>
  </si>
  <si>
    <t>HM Carmino Caricchio - Emergencia COVID</t>
  </si>
  <si>
    <t>Implantação de Viadutos na Av. Santos Dumont sobre a Av. do Estado</t>
  </si>
  <si>
    <t>Av Santos Dumont Sobre A Av Do Estado</t>
  </si>
  <si>
    <t>Em Análise e Estudo de Viabilidade
Proposta Comercial enviada</t>
  </si>
  <si>
    <t xml:space="preserve">Não consta no RPE FEV 2023 - Última atualização em mai/2022
Já possui projeto executivo.Valor estimado R$ 90 mi. </t>
  </si>
  <si>
    <t>Obras Complementares de Drenagem das Bacias dos Córregos Água Preta e Sumaré</t>
  </si>
  <si>
    <t>Bacias Dos Córregos Água
Preta E Sumaré</t>
  </si>
  <si>
    <t>Em Planejamento
Material para licitação  de projeto básico e executivo em elaboração.</t>
  </si>
  <si>
    <t>Parque Guarapiranga</t>
  </si>
  <si>
    <t>Não consta no RPE FEV 2023 - Última atualização em mai/2022
Em estudo. Demanda ainda não priorizada pela atual gestão.</t>
  </si>
  <si>
    <t>Polder Mercado Municipal</t>
  </si>
  <si>
    <t xml:space="preserve">Rua 25 De Março </t>
  </si>
  <si>
    <t>Não consta no RPE FEV 2023 - Última atualização em mai/2022
Polder - Equipamentos hidráulicos para controle de cheias (reservatório do mercado, sistema de bombas e galerias).</t>
  </si>
  <si>
    <t>PRA - Alameda Campinas</t>
  </si>
  <si>
    <t>Alameda Campinas</t>
  </si>
  <si>
    <t>PRA - Parque Brasil / Parque América</t>
  </si>
  <si>
    <t>Parque Brasil / Parque América</t>
  </si>
  <si>
    <t>Em Análise e Estudo de Viabilidade - Projetos Concluídos</t>
  </si>
  <si>
    <t>PRA - Rua Guarei-Mooca, Rua Natal</t>
  </si>
  <si>
    <t>Rua Guarei-Mooca, Rua Natal</t>
  </si>
  <si>
    <t>PRA - Rua Joaquim Antunes</t>
  </si>
  <si>
    <t>Rua Joaquim Antunes</t>
  </si>
  <si>
    <t>PRA Jardim Camargo Novo</t>
  </si>
  <si>
    <t>Jd Camargo Novo</t>
  </si>
  <si>
    <t>Não consta no RPE FEV 2023 - Última atualização em mai/2022
Demanda ainda não priorizada pela atual gestão.</t>
  </si>
  <si>
    <t>Praça das Artes – Fase 3</t>
  </si>
  <si>
    <t xml:space="preserve">Praça Das Artes </t>
  </si>
  <si>
    <t>Em Análise e Estudo de Viabilidade
Proposta comercial enviada
Obras complementares dos corpos artísticos e praça junto à Rua Formosa                                                                                           
Está em fase final de negociação para efetivação de contrato (SPOBRAS x FTM - Fundação Teatro Municipal.)</t>
  </si>
  <si>
    <t>Recuperação de Canalização de Águas Pluviais – Marginal Pinheiros</t>
  </si>
  <si>
    <t xml:space="preserve">Pinheiros </t>
  </si>
  <si>
    <t>Túnel Av. Amarilis (Ligação com Túnel Sebastião Camargo)</t>
  </si>
  <si>
    <t>Túnel Av. Amarilis Ligação Com Túnel Sebastião Camargo</t>
  </si>
  <si>
    <t>Em Análise e Estudo de Viabilidade
Licitação de Estudo de Viabilidade Técnico e Ambiental. Aguardando Ofício SIURB para início da instrução de processo de licitação.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</si>
</sst>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dd/mm/yy;@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b/>
      <sz val="12"/>
      <color indexed="81"/>
      <name val="Segoe UI"/>
      <family val="2"/>
    </font>
    <font>
      <sz val="12"/>
      <color indexed="81"/>
      <name val="Segoe UI"/>
      <family val="2"/>
    </font>
    <font>
      <sz val="10"/>
      <color rgb="FF000000"/>
      <name val="Aptos Narrow"/>
      <charset val="1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4" fontId="2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166" fontId="2" fillId="3" borderId="4" xfId="0" applyNumberFormat="1" applyFont="1" applyFill="1" applyBorder="1" applyAlignment="1">
      <alignment horizontal="center" vertical="center"/>
    </xf>
    <xf numFmtId="164" fontId="2" fillId="3" borderId="4" xfId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0" xfId="0" applyFont="1"/>
    <xf numFmtId="164" fontId="3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3" fillId="0" borderId="4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4" xfId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wrapText="1"/>
    </xf>
    <xf numFmtId="165" fontId="2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164" fontId="6" fillId="0" borderId="4" xfId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/>
    <xf numFmtId="0" fontId="4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/>
    <xf numFmtId="0" fontId="4" fillId="3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0" fontId="2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166" fontId="2" fillId="5" borderId="4" xfId="0" applyNumberFormat="1" applyFont="1" applyFill="1" applyBorder="1" applyAlignment="1">
      <alignment horizontal="center" vertical="center"/>
    </xf>
    <xf numFmtId="164" fontId="2" fillId="5" borderId="4" xfId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6" fontId="2" fillId="3" borderId="7" xfId="0" applyNumberFormat="1" applyFont="1" applyFill="1" applyBorder="1" applyAlignment="1">
      <alignment horizontal="center" vertical="center"/>
    </xf>
    <xf numFmtId="164" fontId="2" fillId="3" borderId="7" xfId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166" fontId="3" fillId="5" borderId="4" xfId="0" applyNumberFormat="1" applyFont="1" applyFill="1" applyBorder="1" applyAlignment="1">
      <alignment horizontal="center" vertical="center"/>
    </xf>
    <xf numFmtId="164" fontId="3" fillId="5" borderId="4" xfId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4" fillId="5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166" fontId="10" fillId="2" borderId="2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/>
    </xf>
    <xf numFmtId="164" fontId="3" fillId="0" borderId="4" xfId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6" borderId="4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/>
    <xf numFmtId="164" fontId="2" fillId="8" borderId="4" xfId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8529-C270-411B-98EB-2BB1D7446CE5}">
  <sheetPr filterMode="1"/>
  <dimension ref="A1:S536"/>
  <sheetViews>
    <sheetView tabSelected="1" zoomScale="70" zoomScaleNormal="70" workbookViewId="0">
      <pane ySplit="1" topLeftCell="J232" activePane="bottomLeft" state="frozen"/>
      <selection pane="bottomLeft" activeCell="L236" sqref="L236"/>
    </sheetView>
  </sheetViews>
  <sheetFormatPr defaultRowHeight="13.5"/>
  <cols>
    <col min="1" max="1" width="12.140625" style="1" customWidth="1"/>
    <col min="2" max="2" width="55.5703125" style="56" customWidth="1"/>
    <col min="3" max="3" width="10" style="1" customWidth="1"/>
    <col min="4" max="4" width="21" style="1" customWidth="1"/>
    <col min="5" max="5" width="30.140625" style="1" customWidth="1"/>
    <col min="6" max="6" width="19.7109375" style="57" customWidth="1"/>
    <col min="7" max="7" width="24.28515625" style="5" customWidth="1"/>
    <col min="8" max="8" width="40.85546875" style="5" customWidth="1"/>
    <col min="9" max="9" width="16.7109375" style="58" customWidth="1"/>
    <col min="10" max="10" width="20" style="58" customWidth="1"/>
    <col min="11" max="11" width="20.5703125" style="5" customWidth="1"/>
    <col min="12" max="12" width="19.85546875" style="59" customWidth="1"/>
    <col min="13" max="13" width="27.28515625" style="1" customWidth="1"/>
    <col min="14" max="14" width="42.42578125" style="56" customWidth="1"/>
    <col min="15" max="15" width="15.85546875" style="5" customWidth="1"/>
    <col min="16" max="16" width="23.140625" style="5" customWidth="1"/>
    <col min="17" max="17" width="25.140625" style="41" customWidth="1"/>
    <col min="18" max="18" width="11" style="5" bestFit="1" customWidth="1"/>
    <col min="19" max="19" width="9.5703125" style="5" bestFit="1" customWidth="1"/>
    <col min="20" max="16384" width="9.140625" style="5"/>
  </cols>
  <sheetData>
    <row r="1" spans="1:18" s="105" customFormat="1" ht="43.5" customHeight="1">
      <c r="A1" s="101" t="s">
        <v>0</v>
      </c>
      <c r="B1" s="102" t="s">
        <v>1</v>
      </c>
      <c r="C1" s="102" t="s">
        <v>2</v>
      </c>
      <c r="D1" s="102" t="s">
        <v>3</v>
      </c>
      <c r="E1" s="102" t="s">
        <v>4</v>
      </c>
      <c r="F1" s="102" t="s">
        <v>5</v>
      </c>
      <c r="G1" s="102" t="s">
        <v>6</v>
      </c>
      <c r="H1" s="102" t="s">
        <v>7</v>
      </c>
      <c r="I1" s="103" t="s">
        <v>8</v>
      </c>
      <c r="J1" s="103" t="s">
        <v>9</v>
      </c>
      <c r="K1" s="102" t="s">
        <v>10</v>
      </c>
      <c r="L1" s="104" t="s">
        <v>11</v>
      </c>
      <c r="M1" s="102" t="s">
        <v>12</v>
      </c>
      <c r="N1" s="102" t="s">
        <v>13</v>
      </c>
      <c r="O1" s="106" t="s">
        <v>14</v>
      </c>
      <c r="P1" s="106" t="s">
        <v>15</v>
      </c>
      <c r="Q1" s="106" t="s">
        <v>16</v>
      </c>
      <c r="R1" s="106" t="s">
        <v>17</v>
      </c>
    </row>
    <row r="2" spans="1:18" ht="38.25" hidden="1">
      <c r="A2" s="6" t="s">
        <v>18</v>
      </c>
      <c r="B2" s="7" t="s">
        <v>19</v>
      </c>
      <c r="C2" s="8" t="s">
        <v>20</v>
      </c>
      <c r="D2" s="8" t="s">
        <v>21</v>
      </c>
      <c r="E2" s="8" t="s">
        <v>22</v>
      </c>
      <c r="F2" s="3" t="s">
        <v>23</v>
      </c>
      <c r="G2" s="8" t="s">
        <v>24</v>
      </c>
      <c r="H2" s="8" t="s">
        <v>25</v>
      </c>
      <c r="I2" s="9">
        <v>44476</v>
      </c>
      <c r="J2" s="9">
        <v>44655</v>
      </c>
      <c r="K2" s="10">
        <v>14623889.57</v>
      </c>
      <c r="L2" s="19">
        <v>14619450.189999999</v>
      </c>
      <c r="M2" s="4" t="s">
        <v>26</v>
      </c>
      <c r="N2" s="7" t="s">
        <v>27</v>
      </c>
      <c r="O2" s="5" t="s">
        <v>28</v>
      </c>
      <c r="P2" s="5" t="s">
        <v>28</v>
      </c>
      <c r="R2" s="5" t="s">
        <v>29</v>
      </c>
    </row>
    <row r="3" spans="1:18" ht="25.5" hidden="1">
      <c r="A3" s="6" t="s">
        <v>18</v>
      </c>
      <c r="B3" s="7" t="s">
        <v>30</v>
      </c>
      <c r="C3" s="8" t="s">
        <v>20</v>
      </c>
      <c r="D3" s="8" t="s">
        <v>31</v>
      </c>
      <c r="E3" s="8" t="s">
        <v>32</v>
      </c>
      <c r="F3" s="8" t="s">
        <v>33</v>
      </c>
      <c r="G3" s="8" t="s">
        <v>24</v>
      </c>
      <c r="H3" s="8" t="s">
        <v>34</v>
      </c>
      <c r="I3" s="9">
        <v>44645</v>
      </c>
      <c r="J3" s="9">
        <v>44825</v>
      </c>
      <c r="K3" s="10">
        <v>2643327.98</v>
      </c>
      <c r="L3" s="19">
        <v>2485414.7400000002</v>
      </c>
      <c r="M3" s="4" t="s">
        <v>35</v>
      </c>
      <c r="N3" s="11" t="s">
        <v>36</v>
      </c>
      <c r="O3" s="5" t="s">
        <v>28</v>
      </c>
      <c r="P3" s="5" t="s">
        <v>28</v>
      </c>
      <c r="R3" s="5" t="s">
        <v>29</v>
      </c>
    </row>
    <row r="4" spans="1:18" ht="25.5" hidden="1">
      <c r="A4" s="6" t="s">
        <v>18</v>
      </c>
      <c r="B4" s="7" t="s">
        <v>37</v>
      </c>
      <c r="C4" s="8" t="s">
        <v>20</v>
      </c>
      <c r="D4" s="8" t="s">
        <v>38</v>
      </c>
      <c r="E4" s="8" t="s">
        <v>39</v>
      </c>
      <c r="F4" s="3" t="s">
        <v>23</v>
      </c>
      <c r="G4" s="8" t="s">
        <v>24</v>
      </c>
      <c r="H4" s="8" t="s">
        <v>40</v>
      </c>
      <c r="I4" s="9">
        <v>44663</v>
      </c>
      <c r="J4" s="9">
        <v>44843</v>
      </c>
      <c r="K4" s="10">
        <v>16616168.699999999</v>
      </c>
      <c r="L4" s="19">
        <v>16604163.57</v>
      </c>
      <c r="M4" s="4" t="s">
        <v>41</v>
      </c>
      <c r="N4" s="7" t="s">
        <v>42</v>
      </c>
      <c r="O4" s="5" t="s">
        <v>28</v>
      </c>
      <c r="P4" s="5" t="s">
        <v>28</v>
      </c>
      <c r="R4" s="5" t="s">
        <v>29</v>
      </c>
    </row>
    <row r="5" spans="1:18" ht="25.5" hidden="1">
      <c r="A5" s="6" t="s">
        <v>18</v>
      </c>
      <c r="B5" s="7" t="s">
        <v>43</v>
      </c>
      <c r="C5" s="8" t="s">
        <v>20</v>
      </c>
      <c r="D5" s="8" t="s">
        <v>31</v>
      </c>
      <c r="E5" s="8" t="s">
        <v>44</v>
      </c>
      <c r="F5" s="3" t="s">
        <v>33</v>
      </c>
      <c r="G5" s="8" t="s">
        <v>24</v>
      </c>
      <c r="H5" s="8" t="s">
        <v>45</v>
      </c>
      <c r="I5" s="9">
        <v>44694</v>
      </c>
      <c r="J5" s="9">
        <v>44878</v>
      </c>
      <c r="K5" s="10">
        <v>5225440.45</v>
      </c>
      <c r="L5" s="19">
        <v>5220430.33</v>
      </c>
      <c r="M5" s="8" t="s">
        <v>46</v>
      </c>
      <c r="N5" s="11" t="s">
        <v>36</v>
      </c>
      <c r="O5" s="5" t="s">
        <v>28</v>
      </c>
      <c r="P5" s="5" t="s">
        <v>28</v>
      </c>
      <c r="R5" s="5" t="s">
        <v>29</v>
      </c>
    </row>
    <row r="6" spans="1:18" ht="25.5" hidden="1">
      <c r="A6" s="6" t="s">
        <v>18</v>
      </c>
      <c r="B6" s="7" t="s">
        <v>47</v>
      </c>
      <c r="C6" s="8" t="s">
        <v>20</v>
      </c>
      <c r="D6" s="3" t="s">
        <v>48</v>
      </c>
      <c r="E6" s="8" t="s">
        <v>49</v>
      </c>
      <c r="F6" s="70" t="s">
        <v>23</v>
      </c>
      <c r="G6" s="8" t="s">
        <v>24</v>
      </c>
      <c r="H6" s="8" t="s">
        <v>50</v>
      </c>
      <c r="I6" s="9">
        <v>44750</v>
      </c>
      <c r="J6" s="9">
        <v>44932</v>
      </c>
      <c r="K6" s="10">
        <v>11454238.08</v>
      </c>
      <c r="L6" s="19">
        <v>11141198.52</v>
      </c>
      <c r="M6" s="4" t="s">
        <v>51</v>
      </c>
      <c r="N6" s="11" t="s">
        <v>52</v>
      </c>
      <c r="O6" s="5" t="s">
        <v>28</v>
      </c>
      <c r="P6" s="5" t="s">
        <v>28</v>
      </c>
      <c r="R6" s="5" t="s">
        <v>29</v>
      </c>
    </row>
    <row r="7" spans="1:18" ht="38.25" hidden="1">
      <c r="A7" s="20" t="s">
        <v>18</v>
      </c>
      <c r="B7" s="11" t="s">
        <v>53</v>
      </c>
      <c r="C7" s="21" t="s">
        <v>20</v>
      </c>
      <c r="D7" s="21" t="s">
        <v>54</v>
      </c>
      <c r="E7" s="21" t="s">
        <v>55</v>
      </c>
      <c r="F7" s="77" t="s">
        <v>56</v>
      </c>
      <c r="G7" s="8" t="s">
        <v>24</v>
      </c>
      <c r="H7" s="21" t="s">
        <v>57</v>
      </c>
      <c r="I7" s="9">
        <v>44319</v>
      </c>
      <c r="J7" s="22">
        <v>44348</v>
      </c>
      <c r="K7" s="23">
        <v>32717.4</v>
      </c>
      <c r="L7" s="27">
        <v>32717.4</v>
      </c>
      <c r="M7" s="24" t="s">
        <v>58</v>
      </c>
      <c r="N7" s="11" t="s">
        <v>59</v>
      </c>
      <c r="O7" s="5" t="s">
        <v>28</v>
      </c>
      <c r="P7" s="5" t="s">
        <v>28</v>
      </c>
      <c r="Q7" s="112"/>
      <c r="R7" s="26" t="s">
        <v>29</v>
      </c>
    </row>
    <row r="8" spans="1:18" ht="25.5" hidden="1">
      <c r="A8" s="6" t="s">
        <v>18</v>
      </c>
      <c r="B8" s="7" t="s">
        <v>60</v>
      </c>
      <c r="C8" s="8" t="s">
        <v>20</v>
      </c>
      <c r="D8" s="8" t="s">
        <v>61</v>
      </c>
      <c r="E8" s="8" t="s">
        <v>62</v>
      </c>
      <c r="F8" s="8" t="s">
        <v>33</v>
      </c>
      <c r="G8" s="8" t="s">
        <v>63</v>
      </c>
      <c r="H8" s="8" t="s">
        <v>64</v>
      </c>
      <c r="I8" s="16" t="s">
        <v>65</v>
      </c>
      <c r="J8" s="16" t="s">
        <v>65</v>
      </c>
      <c r="K8" s="10">
        <v>1455915.17</v>
      </c>
      <c r="L8" s="19">
        <f>K8</f>
        <v>1455915.17</v>
      </c>
      <c r="M8" s="13" t="s">
        <v>66</v>
      </c>
      <c r="N8" s="7" t="s">
        <v>67</v>
      </c>
      <c r="O8" s="5" t="s">
        <v>68</v>
      </c>
      <c r="P8" s="5" t="s">
        <v>68</v>
      </c>
      <c r="Q8" s="41" t="s">
        <v>69</v>
      </c>
      <c r="R8" s="5" t="s">
        <v>29</v>
      </c>
    </row>
    <row r="9" spans="1:18" hidden="1">
      <c r="A9" s="6" t="s">
        <v>18</v>
      </c>
      <c r="B9" s="7" t="s">
        <v>70</v>
      </c>
      <c r="C9" s="8" t="s">
        <v>71</v>
      </c>
      <c r="D9" s="8" t="s">
        <v>72</v>
      </c>
      <c r="E9" s="8" t="s">
        <v>73</v>
      </c>
      <c r="F9" s="3" t="s">
        <v>33</v>
      </c>
      <c r="G9" s="8" t="s">
        <v>63</v>
      </c>
      <c r="H9" s="8" t="s">
        <v>74</v>
      </c>
      <c r="I9" s="9">
        <v>42509</v>
      </c>
      <c r="J9" s="9">
        <v>45715</v>
      </c>
      <c r="K9" s="10">
        <v>113250840.11</v>
      </c>
      <c r="L9" s="19">
        <v>7358894.9800000004</v>
      </c>
      <c r="M9" s="4" t="s">
        <v>75</v>
      </c>
      <c r="N9" s="7"/>
      <c r="O9" s="5" t="s">
        <v>28</v>
      </c>
      <c r="P9" s="5" t="s">
        <v>28</v>
      </c>
      <c r="R9" s="5" t="s">
        <v>29</v>
      </c>
    </row>
    <row r="10" spans="1:18" ht="38.25" hidden="1">
      <c r="A10" s="6" t="s">
        <v>18</v>
      </c>
      <c r="B10" s="7" t="s">
        <v>76</v>
      </c>
      <c r="C10" s="8" t="s">
        <v>20</v>
      </c>
      <c r="D10" s="8" t="s">
        <v>77</v>
      </c>
      <c r="E10" s="8" t="s">
        <v>78</v>
      </c>
      <c r="F10" s="8" t="s">
        <v>33</v>
      </c>
      <c r="G10" s="8" t="s">
        <v>24</v>
      </c>
      <c r="H10" s="8" t="s">
        <v>79</v>
      </c>
      <c r="I10" s="9">
        <v>43391</v>
      </c>
      <c r="J10" s="9">
        <v>44678</v>
      </c>
      <c r="K10" s="10">
        <v>22676605.359999999</v>
      </c>
      <c r="L10" s="19">
        <v>26476499.260000002</v>
      </c>
      <c r="M10" s="4" t="s">
        <v>80</v>
      </c>
      <c r="N10" s="7"/>
      <c r="O10" s="5" t="s">
        <v>28</v>
      </c>
      <c r="P10" s="5" t="s">
        <v>28</v>
      </c>
      <c r="R10" s="5" t="s">
        <v>29</v>
      </c>
    </row>
    <row r="11" spans="1:18" hidden="1">
      <c r="A11" s="6" t="s">
        <v>18</v>
      </c>
      <c r="B11" s="7" t="s">
        <v>81</v>
      </c>
      <c r="C11" s="8" t="s">
        <v>20</v>
      </c>
      <c r="D11" s="8" t="s">
        <v>82</v>
      </c>
      <c r="E11" s="8" t="s">
        <v>81</v>
      </c>
      <c r="F11" s="8" t="s">
        <v>33</v>
      </c>
      <c r="G11" s="8" t="s">
        <v>63</v>
      </c>
      <c r="H11" s="39"/>
      <c r="I11" s="9">
        <v>45069</v>
      </c>
      <c r="J11" s="9">
        <v>45404</v>
      </c>
      <c r="K11" s="10">
        <v>22699349.34</v>
      </c>
      <c r="L11" s="10">
        <v>21756064.48</v>
      </c>
      <c r="M11" s="4" t="s">
        <v>83</v>
      </c>
      <c r="N11" s="7"/>
      <c r="O11" s="5" t="s">
        <v>28</v>
      </c>
      <c r="P11" s="5" t="s">
        <v>28</v>
      </c>
      <c r="R11" s="5" t="s">
        <v>29</v>
      </c>
    </row>
    <row r="12" spans="1:18" ht="28.5" hidden="1" customHeight="1">
      <c r="A12" s="6" t="s">
        <v>18</v>
      </c>
      <c r="B12" s="7" t="s">
        <v>84</v>
      </c>
      <c r="C12" s="8" t="s">
        <v>20</v>
      </c>
      <c r="D12" s="8" t="s">
        <v>85</v>
      </c>
      <c r="E12" s="8" t="s">
        <v>86</v>
      </c>
      <c r="F12" s="8" t="s">
        <v>33</v>
      </c>
      <c r="G12" s="8" t="s">
        <v>63</v>
      </c>
      <c r="H12" s="8"/>
      <c r="I12" s="9">
        <v>45110</v>
      </c>
      <c r="J12" s="9">
        <v>45446</v>
      </c>
      <c r="K12" s="10">
        <v>1829535.53</v>
      </c>
      <c r="L12" s="19">
        <v>2521940.5299999998</v>
      </c>
      <c r="M12" s="4" t="s">
        <v>87</v>
      </c>
      <c r="N12" s="7"/>
      <c r="O12" s="5" t="s">
        <v>28</v>
      </c>
      <c r="P12" s="5" t="s">
        <v>28</v>
      </c>
      <c r="R12" s="5" t="s">
        <v>29</v>
      </c>
    </row>
    <row r="13" spans="1:18" ht="23.25" customHeight="1">
      <c r="A13" s="6" t="s">
        <v>18</v>
      </c>
      <c r="B13" s="7" t="s">
        <v>88</v>
      </c>
      <c r="C13" s="8" t="s">
        <v>20</v>
      </c>
      <c r="D13" s="8" t="s">
        <v>89</v>
      </c>
      <c r="E13" s="8" t="s">
        <v>90</v>
      </c>
      <c r="F13" s="3" t="s">
        <v>23</v>
      </c>
      <c r="G13" s="8" t="s">
        <v>24</v>
      </c>
      <c r="H13" s="8" t="s">
        <v>91</v>
      </c>
      <c r="I13" s="9">
        <v>44706</v>
      </c>
      <c r="J13" s="9">
        <v>44978</v>
      </c>
      <c r="K13" s="10">
        <v>520813.51</v>
      </c>
      <c r="L13" s="19">
        <f>K13</f>
        <v>520813.51</v>
      </c>
      <c r="M13" s="4" t="s">
        <v>92</v>
      </c>
      <c r="N13" s="7" t="s">
        <v>93</v>
      </c>
      <c r="O13" s="7" t="s">
        <v>28</v>
      </c>
      <c r="P13" s="7" t="s">
        <v>28</v>
      </c>
      <c r="Q13" s="7"/>
      <c r="R13" s="7" t="s">
        <v>94</v>
      </c>
    </row>
    <row r="14" spans="1:18" ht="25.5">
      <c r="A14" s="6" t="s">
        <v>18</v>
      </c>
      <c r="B14" s="7" t="s">
        <v>95</v>
      </c>
      <c r="C14" s="8" t="s">
        <v>20</v>
      </c>
      <c r="D14" s="8" t="s">
        <v>21</v>
      </c>
      <c r="E14" s="8" t="s">
        <v>96</v>
      </c>
      <c r="F14" s="3" t="s">
        <v>33</v>
      </c>
      <c r="G14" s="8" t="s">
        <v>24</v>
      </c>
      <c r="H14" s="8" t="s">
        <v>97</v>
      </c>
      <c r="I14" s="9">
        <v>43980</v>
      </c>
      <c r="J14" s="9">
        <v>44409</v>
      </c>
      <c r="K14" s="10">
        <v>4595286.03</v>
      </c>
      <c r="L14" s="19">
        <v>5585640.6900000004</v>
      </c>
      <c r="M14" s="4" t="s">
        <v>98</v>
      </c>
      <c r="N14" s="7"/>
      <c r="O14" s="7" t="s">
        <v>28</v>
      </c>
      <c r="P14" s="7" t="s">
        <v>28</v>
      </c>
      <c r="Q14" s="7"/>
      <c r="R14" s="7" t="s">
        <v>94</v>
      </c>
    </row>
    <row r="15" spans="1:18" ht="25.5">
      <c r="A15" s="6" t="s">
        <v>18</v>
      </c>
      <c r="B15" s="7" t="s">
        <v>99</v>
      </c>
      <c r="C15" s="8" t="s">
        <v>20</v>
      </c>
      <c r="D15" s="21" t="s">
        <v>54</v>
      </c>
      <c r="E15" s="8" t="s">
        <v>100</v>
      </c>
      <c r="F15" s="3" t="s">
        <v>33</v>
      </c>
      <c r="G15" s="8" t="s">
        <v>24</v>
      </c>
      <c r="H15" s="8" t="s">
        <v>101</v>
      </c>
      <c r="I15" s="9">
        <v>43965</v>
      </c>
      <c r="J15" s="9">
        <v>44405</v>
      </c>
      <c r="K15" s="10">
        <v>4797779.78</v>
      </c>
      <c r="L15" s="19">
        <v>5653170.7999999998</v>
      </c>
      <c r="M15" s="4" t="s">
        <v>102</v>
      </c>
      <c r="N15" s="7"/>
      <c r="O15" s="7" t="s">
        <v>28</v>
      </c>
      <c r="P15" s="7" t="s">
        <v>28</v>
      </c>
      <c r="Q15" s="7"/>
      <c r="R15" s="7" t="s">
        <v>94</v>
      </c>
    </row>
    <row r="16" spans="1:18" ht="25.5">
      <c r="A16" s="6" t="s">
        <v>18</v>
      </c>
      <c r="B16" s="7" t="s">
        <v>103</v>
      </c>
      <c r="C16" s="8" t="s">
        <v>20</v>
      </c>
      <c r="D16" s="8" t="s">
        <v>104</v>
      </c>
      <c r="E16" s="8" t="s">
        <v>105</v>
      </c>
      <c r="F16" s="8" t="s">
        <v>33</v>
      </c>
      <c r="G16" s="8" t="s">
        <v>24</v>
      </c>
      <c r="H16" s="8" t="s">
        <v>106</v>
      </c>
      <c r="I16" s="9">
        <v>43965</v>
      </c>
      <c r="J16" s="9">
        <f>I16+365</f>
        <v>44330</v>
      </c>
      <c r="K16" s="10">
        <v>4695606.62</v>
      </c>
      <c r="L16" s="19">
        <v>5752677.6399999997</v>
      </c>
      <c r="M16" s="4" t="s">
        <v>107</v>
      </c>
      <c r="N16" s="7"/>
      <c r="O16" s="7" t="s">
        <v>28</v>
      </c>
      <c r="P16" s="7" t="s">
        <v>28</v>
      </c>
      <c r="Q16" s="7"/>
      <c r="R16" s="7" t="s">
        <v>94</v>
      </c>
    </row>
    <row r="17" spans="1:18" ht="25.5">
      <c r="A17" s="6" t="s">
        <v>18</v>
      </c>
      <c r="B17" s="7" t="s">
        <v>108</v>
      </c>
      <c r="C17" s="8" t="s">
        <v>20</v>
      </c>
      <c r="D17" s="8" t="s">
        <v>109</v>
      </c>
      <c r="E17" s="8" t="s">
        <v>110</v>
      </c>
      <c r="F17" s="8" t="s">
        <v>33</v>
      </c>
      <c r="G17" s="8" t="s">
        <v>24</v>
      </c>
      <c r="H17" s="8" t="s">
        <v>111</v>
      </c>
      <c r="I17" s="9">
        <v>43952</v>
      </c>
      <c r="J17" s="9">
        <v>44418</v>
      </c>
      <c r="K17" s="10">
        <v>4770381.51</v>
      </c>
      <c r="L17" s="19">
        <v>5821078.1600000001</v>
      </c>
      <c r="M17" s="4" t="s">
        <v>112</v>
      </c>
      <c r="N17" s="7"/>
      <c r="O17" s="7" t="s">
        <v>28</v>
      </c>
      <c r="P17" s="7" t="s">
        <v>28</v>
      </c>
      <c r="Q17" s="7"/>
      <c r="R17" s="7" t="s">
        <v>94</v>
      </c>
    </row>
    <row r="18" spans="1:18">
      <c r="A18" s="6" t="s">
        <v>18</v>
      </c>
      <c r="B18" s="7" t="s">
        <v>113</v>
      </c>
      <c r="C18" s="8" t="s">
        <v>20</v>
      </c>
      <c r="D18" s="8" t="s">
        <v>114</v>
      </c>
      <c r="E18" s="8" t="s">
        <v>115</v>
      </c>
      <c r="F18" s="8" t="s">
        <v>33</v>
      </c>
      <c r="G18" s="8" t="s">
        <v>116</v>
      </c>
      <c r="H18" s="8" t="s">
        <v>117</v>
      </c>
      <c r="I18" s="9">
        <v>43965</v>
      </c>
      <c r="J18" s="9">
        <v>44511</v>
      </c>
      <c r="K18" s="10">
        <v>4719939.6100000003</v>
      </c>
      <c r="L18" s="19">
        <v>5587898.0599999996</v>
      </c>
      <c r="M18" s="4" t="s">
        <v>118</v>
      </c>
      <c r="N18" s="7"/>
      <c r="O18" s="7" t="s">
        <v>28</v>
      </c>
      <c r="P18" s="7" t="s">
        <v>28</v>
      </c>
      <c r="Q18" s="7"/>
      <c r="R18" s="7" t="s">
        <v>94</v>
      </c>
    </row>
    <row r="19" spans="1:18" ht="25.5">
      <c r="A19" s="20" t="s">
        <v>18</v>
      </c>
      <c r="B19" s="11" t="s">
        <v>119</v>
      </c>
      <c r="C19" s="21" t="s">
        <v>20</v>
      </c>
      <c r="D19" s="21" t="s">
        <v>120</v>
      </c>
      <c r="E19" s="21" t="s">
        <v>121</v>
      </c>
      <c r="F19" s="77" t="s">
        <v>23</v>
      </c>
      <c r="G19" s="8" t="s">
        <v>24</v>
      </c>
      <c r="H19" s="21" t="s">
        <v>122</v>
      </c>
      <c r="I19" s="22">
        <v>44025</v>
      </c>
      <c r="J19" s="22">
        <v>44444</v>
      </c>
      <c r="K19" s="23">
        <v>1629050.33</v>
      </c>
      <c r="L19" s="23">
        <v>1585591.71</v>
      </c>
      <c r="M19" s="24" t="s">
        <v>123</v>
      </c>
      <c r="N19" s="11" t="s">
        <v>124</v>
      </c>
      <c r="O19" s="7" t="s">
        <v>28</v>
      </c>
      <c r="P19" s="7" t="s">
        <v>28</v>
      </c>
      <c r="Q19" s="7"/>
      <c r="R19" s="7" t="s">
        <v>94</v>
      </c>
    </row>
    <row r="20" spans="1:18" ht="63" hidden="1">
      <c r="A20" s="6" t="s">
        <v>18</v>
      </c>
      <c r="B20" s="7" t="s">
        <v>125</v>
      </c>
      <c r="C20" s="8" t="s">
        <v>20</v>
      </c>
      <c r="D20" s="8" t="s">
        <v>126</v>
      </c>
      <c r="E20" s="8" t="s">
        <v>121</v>
      </c>
      <c r="F20" s="8" t="s">
        <v>23</v>
      </c>
      <c r="G20" s="8" t="s">
        <v>24</v>
      </c>
      <c r="H20" s="8" t="s">
        <v>122</v>
      </c>
      <c r="I20" s="9">
        <v>44025</v>
      </c>
      <c r="J20" s="9">
        <v>44474</v>
      </c>
      <c r="K20" s="10">
        <v>1629050.33</v>
      </c>
      <c r="L20" s="10">
        <v>1585591.71</v>
      </c>
      <c r="M20" s="4" t="s">
        <v>123</v>
      </c>
      <c r="N20" s="7" t="s">
        <v>127</v>
      </c>
      <c r="O20" s="5" t="s">
        <v>28</v>
      </c>
      <c r="P20" s="5" t="s">
        <v>28</v>
      </c>
      <c r="R20" s="5" t="s">
        <v>29</v>
      </c>
    </row>
    <row r="21" spans="1:18" ht="38.25" hidden="1">
      <c r="A21" s="6" t="s">
        <v>18</v>
      </c>
      <c r="B21" s="7" t="s">
        <v>128</v>
      </c>
      <c r="C21" s="8" t="s">
        <v>71</v>
      </c>
      <c r="D21" s="8" t="s">
        <v>129</v>
      </c>
      <c r="E21" s="8" t="s">
        <v>130</v>
      </c>
      <c r="F21" s="8" t="s">
        <v>23</v>
      </c>
      <c r="G21" s="8" t="s">
        <v>24</v>
      </c>
      <c r="H21" s="8" t="s">
        <v>131</v>
      </c>
      <c r="I21" s="9">
        <v>43983</v>
      </c>
      <c r="J21" s="9">
        <v>44377</v>
      </c>
      <c r="K21" s="10">
        <v>2773794.8</v>
      </c>
      <c r="L21" s="10">
        <v>3620413.43</v>
      </c>
      <c r="M21" s="8" t="s">
        <v>132</v>
      </c>
      <c r="N21" s="7" t="s">
        <v>133</v>
      </c>
      <c r="O21" s="5" t="s">
        <v>28</v>
      </c>
      <c r="P21" s="5" t="s">
        <v>28</v>
      </c>
      <c r="R21" s="5" t="s">
        <v>29</v>
      </c>
    </row>
    <row r="22" spans="1:18" ht="50.25" hidden="1">
      <c r="A22" s="6" t="s">
        <v>18</v>
      </c>
      <c r="B22" s="7" t="s">
        <v>134</v>
      </c>
      <c r="C22" s="8" t="s">
        <v>20</v>
      </c>
      <c r="D22" s="21" t="s">
        <v>54</v>
      </c>
      <c r="E22" s="8" t="s">
        <v>135</v>
      </c>
      <c r="F22" s="60" t="s">
        <v>136</v>
      </c>
      <c r="G22" s="8" t="s">
        <v>24</v>
      </c>
      <c r="H22" s="8" t="s">
        <v>137</v>
      </c>
      <c r="I22" s="9">
        <v>44454</v>
      </c>
      <c r="J22" s="9">
        <v>44753</v>
      </c>
      <c r="K22" s="10">
        <v>366380.48</v>
      </c>
      <c r="L22" s="19">
        <v>336441.59</v>
      </c>
      <c r="M22" s="4" t="s">
        <v>138</v>
      </c>
      <c r="N22" s="7" t="s">
        <v>139</v>
      </c>
      <c r="O22" s="5" t="s">
        <v>28</v>
      </c>
      <c r="P22" s="5" t="s">
        <v>28</v>
      </c>
      <c r="R22" s="5" t="s">
        <v>29</v>
      </c>
    </row>
    <row r="23" spans="1:18" ht="25.5" hidden="1">
      <c r="A23" s="6" t="s">
        <v>18</v>
      </c>
      <c r="B23" s="7" t="s">
        <v>140</v>
      </c>
      <c r="C23" s="8" t="s">
        <v>20</v>
      </c>
      <c r="D23" s="8" t="s">
        <v>21</v>
      </c>
      <c r="E23" s="8" t="s">
        <v>141</v>
      </c>
      <c r="F23" s="8" t="s">
        <v>33</v>
      </c>
      <c r="G23" s="8" t="s">
        <v>142</v>
      </c>
      <c r="H23" s="8" t="s">
        <v>143</v>
      </c>
      <c r="I23" s="9" t="s">
        <v>65</v>
      </c>
      <c r="J23" s="9" t="s">
        <v>65</v>
      </c>
      <c r="K23" s="10"/>
      <c r="L23" s="19"/>
      <c r="M23" s="4" t="s">
        <v>144</v>
      </c>
      <c r="N23" s="7" t="s">
        <v>65</v>
      </c>
      <c r="O23" s="5" t="s">
        <v>68</v>
      </c>
      <c r="R23" s="5" t="s">
        <v>94</v>
      </c>
    </row>
    <row r="24" spans="1:18" ht="38.25" hidden="1">
      <c r="A24" s="6" t="s">
        <v>18</v>
      </c>
      <c r="B24" s="7" t="s">
        <v>145</v>
      </c>
      <c r="C24" s="8" t="s">
        <v>20</v>
      </c>
      <c r="D24" s="8" t="s">
        <v>146</v>
      </c>
      <c r="E24" s="8" t="s">
        <v>147</v>
      </c>
      <c r="F24" s="8" t="s">
        <v>33</v>
      </c>
      <c r="G24" s="60" t="s">
        <v>63</v>
      </c>
      <c r="H24" s="8" t="s">
        <v>148</v>
      </c>
      <c r="I24" s="9">
        <v>45246</v>
      </c>
      <c r="J24" s="71">
        <v>45395</v>
      </c>
      <c r="K24" s="10">
        <v>123979.17</v>
      </c>
      <c r="L24" s="19">
        <f>K24</f>
        <v>123979.17</v>
      </c>
      <c r="M24" s="4" t="s">
        <v>149</v>
      </c>
      <c r="N24" s="7" t="s">
        <v>150</v>
      </c>
      <c r="O24" s="5" t="s">
        <v>28</v>
      </c>
      <c r="P24" s="5" t="s">
        <v>28</v>
      </c>
      <c r="R24" s="5" t="s">
        <v>29</v>
      </c>
    </row>
    <row r="25" spans="1:18" ht="25.5" hidden="1">
      <c r="A25" s="6" t="s">
        <v>18</v>
      </c>
      <c r="B25" s="7" t="s">
        <v>151</v>
      </c>
      <c r="C25" s="8" t="s">
        <v>20</v>
      </c>
      <c r="D25" s="8" t="s">
        <v>61</v>
      </c>
      <c r="E25" s="8" t="s">
        <v>152</v>
      </c>
      <c r="F25" s="8" t="s">
        <v>33</v>
      </c>
      <c r="G25" s="8" t="s">
        <v>24</v>
      </c>
      <c r="H25" s="8" t="s">
        <v>153</v>
      </c>
      <c r="I25" s="9">
        <v>44690</v>
      </c>
      <c r="J25" s="9">
        <v>45238</v>
      </c>
      <c r="K25" s="10">
        <v>764539.3</v>
      </c>
      <c r="L25" s="19">
        <v>739910.87</v>
      </c>
      <c r="M25" s="8" t="s">
        <v>154</v>
      </c>
      <c r="N25" s="7" t="s">
        <v>155</v>
      </c>
      <c r="O25" s="5" t="s">
        <v>28</v>
      </c>
      <c r="P25" s="5" t="s">
        <v>28</v>
      </c>
      <c r="R25" s="5" t="s">
        <v>29</v>
      </c>
    </row>
    <row r="26" spans="1:18" ht="38.25" hidden="1">
      <c r="A26" s="6" t="s">
        <v>18</v>
      </c>
      <c r="B26" s="7" t="s">
        <v>156</v>
      </c>
      <c r="C26" s="8" t="s">
        <v>20</v>
      </c>
      <c r="D26" s="8" t="s">
        <v>157</v>
      </c>
      <c r="E26" s="8" t="s">
        <v>158</v>
      </c>
      <c r="F26" s="8" t="s">
        <v>33</v>
      </c>
      <c r="G26" s="8" t="s">
        <v>63</v>
      </c>
      <c r="H26" s="8" t="s">
        <v>159</v>
      </c>
      <c r="I26" s="9">
        <v>45110</v>
      </c>
      <c r="J26" s="71">
        <v>45626</v>
      </c>
      <c r="K26" s="10">
        <v>118726.87</v>
      </c>
      <c r="L26" s="19">
        <f>K26</f>
        <v>118726.87</v>
      </c>
      <c r="M26" s="4" t="s">
        <v>160</v>
      </c>
      <c r="N26" s="7" t="s">
        <v>150</v>
      </c>
      <c r="O26" s="5" t="s">
        <v>28</v>
      </c>
      <c r="P26" s="5" t="s">
        <v>28</v>
      </c>
      <c r="R26" s="5" t="s">
        <v>29</v>
      </c>
    </row>
    <row r="27" spans="1:18" ht="25.5" hidden="1">
      <c r="A27" s="6" t="s">
        <v>18</v>
      </c>
      <c r="B27" s="7" t="s">
        <v>161</v>
      </c>
      <c r="C27" s="8" t="s">
        <v>20</v>
      </c>
      <c r="D27" s="8" t="s">
        <v>162</v>
      </c>
      <c r="E27" s="8" t="s">
        <v>163</v>
      </c>
      <c r="F27" s="8" t="s">
        <v>33</v>
      </c>
      <c r="G27" s="8" t="s">
        <v>142</v>
      </c>
      <c r="H27" s="8" t="s">
        <v>164</v>
      </c>
      <c r="I27" s="9" t="s">
        <v>65</v>
      </c>
      <c r="J27" s="9" t="s">
        <v>65</v>
      </c>
      <c r="K27" s="10">
        <v>80987.5</v>
      </c>
      <c r="L27" s="19">
        <f>K27</f>
        <v>80987.5</v>
      </c>
      <c r="M27" s="4" t="s">
        <v>165</v>
      </c>
      <c r="N27" s="7" t="s">
        <v>166</v>
      </c>
      <c r="O27" s="5" t="s">
        <v>68</v>
      </c>
      <c r="P27" s="5" t="s">
        <v>28</v>
      </c>
      <c r="R27" s="5" t="s">
        <v>167</v>
      </c>
    </row>
    <row r="28" spans="1:18" ht="25.5" hidden="1">
      <c r="A28" s="6" t="s">
        <v>18</v>
      </c>
      <c r="B28" s="7" t="s">
        <v>168</v>
      </c>
      <c r="C28" s="8" t="s">
        <v>20</v>
      </c>
      <c r="D28" s="8" t="s">
        <v>85</v>
      </c>
      <c r="E28" s="8" t="s">
        <v>169</v>
      </c>
      <c r="F28" s="8" t="s">
        <v>56</v>
      </c>
      <c r="G28" s="8" t="s">
        <v>24</v>
      </c>
      <c r="H28" s="8" t="s">
        <v>170</v>
      </c>
      <c r="I28" s="9">
        <v>44153</v>
      </c>
      <c r="J28" s="9">
        <v>44637</v>
      </c>
      <c r="K28" s="10">
        <v>21297232.309999999</v>
      </c>
      <c r="L28" s="19">
        <v>28599137.079999998</v>
      </c>
      <c r="M28" s="4" t="s">
        <v>171</v>
      </c>
      <c r="N28" s="7" t="s">
        <v>172</v>
      </c>
      <c r="O28" s="5" t="s">
        <v>28</v>
      </c>
      <c r="P28" s="5" t="s">
        <v>28</v>
      </c>
      <c r="R28" s="5" t="s">
        <v>29</v>
      </c>
    </row>
    <row r="29" spans="1:18" ht="63" hidden="1">
      <c r="A29" s="20" t="s">
        <v>18</v>
      </c>
      <c r="B29" s="11" t="s">
        <v>173</v>
      </c>
      <c r="C29" s="21" t="s">
        <v>20</v>
      </c>
      <c r="D29" s="21" t="s">
        <v>174</v>
      </c>
      <c r="E29" s="21" t="s">
        <v>175</v>
      </c>
      <c r="F29" s="88" t="s">
        <v>23</v>
      </c>
      <c r="G29" s="8" t="s">
        <v>176</v>
      </c>
      <c r="H29" s="8" t="s">
        <v>177</v>
      </c>
      <c r="I29" s="22">
        <v>44039</v>
      </c>
      <c r="J29" s="22">
        <v>44130</v>
      </c>
      <c r="K29" s="23">
        <v>164140.04</v>
      </c>
      <c r="L29" s="19">
        <f>K29</f>
        <v>164140.04</v>
      </c>
      <c r="M29" s="24" t="s">
        <v>178</v>
      </c>
      <c r="N29" s="11" t="s">
        <v>179</v>
      </c>
      <c r="O29" s="5" t="s">
        <v>68</v>
      </c>
      <c r="Q29" s="112"/>
      <c r="R29" s="5" t="s">
        <v>94</v>
      </c>
    </row>
    <row r="30" spans="1:18" ht="25.5" hidden="1">
      <c r="A30" s="6" t="s">
        <v>18</v>
      </c>
      <c r="B30" s="7" t="s">
        <v>180</v>
      </c>
      <c r="C30" s="8" t="s">
        <v>20</v>
      </c>
      <c r="D30" s="8" t="s">
        <v>181</v>
      </c>
      <c r="E30" s="8" t="s">
        <v>180</v>
      </c>
      <c r="F30" s="8" t="s">
        <v>56</v>
      </c>
      <c r="G30" s="8" t="s">
        <v>24</v>
      </c>
      <c r="H30" s="8" t="s">
        <v>182</v>
      </c>
      <c r="I30" s="9">
        <v>44368</v>
      </c>
      <c r="J30" s="9">
        <v>44837</v>
      </c>
      <c r="K30" s="10">
        <v>4185300.48</v>
      </c>
      <c r="L30" s="19">
        <v>3636923.17</v>
      </c>
      <c r="M30" s="8" t="s">
        <v>183</v>
      </c>
      <c r="N30" s="7" t="s">
        <v>184</v>
      </c>
      <c r="O30" s="5" t="s">
        <v>28</v>
      </c>
      <c r="P30" s="5" t="s">
        <v>28</v>
      </c>
      <c r="Q30" s="112"/>
      <c r="R30" s="26" t="s">
        <v>29</v>
      </c>
    </row>
    <row r="31" spans="1:18" ht="38.25">
      <c r="A31" s="6" t="s">
        <v>18</v>
      </c>
      <c r="B31" s="7" t="s">
        <v>185</v>
      </c>
      <c r="C31" s="8" t="s">
        <v>20</v>
      </c>
      <c r="D31" s="8" t="s">
        <v>82</v>
      </c>
      <c r="E31" s="8" t="s">
        <v>186</v>
      </c>
      <c r="F31" s="8" t="s">
        <v>33</v>
      </c>
      <c r="G31" s="8" t="s">
        <v>24</v>
      </c>
      <c r="H31" s="8" t="s">
        <v>187</v>
      </c>
      <c r="I31" s="9">
        <v>44440</v>
      </c>
      <c r="J31" s="9">
        <v>44774</v>
      </c>
      <c r="K31" s="10">
        <v>318574.53000000003</v>
      </c>
      <c r="L31" s="10">
        <v>381335.02</v>
      </c>
      <c r="M31" s="4" t="s">
        <v>188</v>
      </c>
      <c r="N31" s="7" t="s">
        <v>189</v>
      </c>
      <c r="O31" s="7" t="s">
        <v>28</v>
      </c>
      <c r="P31" s="7" t="s">
        <v>28</v>
      </c>
      <c r="Q31" s="7"/>
      <c r="R31" s="7" t="s">
        <v>94</v>
      </c>
    </row>
    <row r="32" spans="1:18" ht="50.25">
      <c r="A32" s="6" t="s">
        <v>18</v>
      </c>
      <c r="B32" s="7" t="s">
        <v>190</v>
      </c>
      <c r="C32" s="8" t="s">
        <v>20</v>
      </c>
      <c r="D32" s="8" t="s">
        <v>191</v>
      </c>
      <c r="E32" s="8" t="s">
        <v>192</v>
      </c>
      <c r="F32" s="8" t="s">
        <v>33</v>
      </c>
      <c r="G32" s="8" t="s">
        <v>24</v>
      </c>
      <c r="H32" s="8" t="s">
        <v>193</v>
      </c>
      <c r="I32" s="9">
        <v>44350</v>
      </c>
      <c r="J32" s="9">
        <v>44442</v>
      </c>
      <c r="K32" s="10">
        <v>77427.28</v>
      </c>
      <c r="L32" s="19">
        <f>K32</f>
        <v>77427.28</v>
      </c>
      <c r="M32" s="4" t="s">
        <v>194</v>
      </c>
      <c r="N32" s="7" t="s">
        <v>195</v>
      </c>
      <c r="O32" s="7" t="s">
        <v>28</v>
      </c>
      <c r="P32" s="7" t="s">
        <v>28</v>
      </c>
      <c r="Q32" s="7"/>
      <c r="R32" s="7" t="s">
        <v>94</v>
      </c>
    </row>
    <row r="33" spans="1:18" ht="25.5">
      <c r="A33" s="20" t="s">
        <v>18</v>
      </c>
      <c r="B33" s="11" t="s">
        <v>196</v>
      </c>
      <c r="C33" s="21" t="s">
        <v>20</v>
      </c>
      <c r="D33" s="21" t="s">
        <v>21</v>
      </c>
      <c r="E33" s="21" t="s">
        <v>197</v>
      </c>
      <c r="F33" s="21" t="s">
        <v>23</v>
      </c>
      <c r="G33" s="8" t="s">
        <v>24</v>
      </c>
      <c r="H33" s="21" t="s">
        <v>198</v>
      </c>
      <c r="I33" s="22">
        <v>44664</v>
      </c>
      <c r="J33" s="22">
        <v>44784</v>
      </c>
      <c r="K33" s="23">
        <v>47852.21</v>
      </c>
      <c r="L33" s="27">
        <f>K33</f>
        <v>47852.21</v>
      </c>
      <c r="M33" s="24" t="s">
        <v>199</v>
      </c>
      <c r="N33" s="11" t="s">
        <v>200</v>
      </c>
      <c r="O33" s="7" t="s">
        <v>28</v>
      </c>
      <c r="P33" s="7" t="s">
        <v>28</v>
      </c>
      <c r="Q33" s="7"/>
      <c r="R33" s="7" t="s">
        <v>94</v>
      </c>
    </row>
    <row r="34" spans="1:18" ht="25.5">
      <c r="A34" s="6" t="s">
        <v>18</v>
      </c>
      <c r="B34" s="7" t="s">
        <v>201</v>
      </c>
      <c r="C34" s="8" t="s">
        <v>20</v>
      </c>
      <c r="D34" s="8" t="s">
        <v>162</v>
      </c>
      <c r="E34" s="8" t="s">
        <v>202</v>
      </c>
      <c r="F34" s="8" t="s">
        <v>23</v>
      </c>
      <c r="G34" s="8" t="s">
        <v>24</v>
      </c>
      <c r="H34" s="8" t="s">
        <v>203</v>
      </c>
      <c r="I34" s="9">
        <v>44070</v>
      </c>
      <c r="J34" s="9">
        <v>44249</v>
      </c>
      <c r="K34" s="10">
        <v>116254.71</v>
      </c>
      <c r="L34" s="19">
        <v>111429.75999999999</v>
      </c>
      <c r="M34" s="4" t="s">
        <v>204</v>
      </c>
      <c r="N34" s="7" t="s">
        <v>36</v>
      </c>
      <c r="O34" s="7" t="s">
        <v>28</v>
      </c>
      <c r="P34" s="7" t="s">
        <v>28</v>
      </c>
      <c r="Q34" s="7"/>
      <c r="R34" s="7" t="s">
        <v>94</v>
      </c>
    </row>
    <row r="35" spans="1:18" ht="25.5">
      <c r="A35" s="6" t="s">
        <v>18</v>
      </c>
      <c r="B35" s="7" t="s">
        <v>205</v>
      </c>
      <c r="C35" s="8" t="s">
        <v>20</v>
      </c>
      <c r="D35" s="8" t="s">
        <v>77</v>
      </c>
      <c r="E35" s="8" t="s">
        <v>206</v>
      </c>
      <c r="F35" s="8" t="s">
        <v>23</v>
      </c>
      <c r="G35" s="8" t="s">
        <v>24</v>
      </c>
      <c r="H35" s="8" t="s">
        <v>203</v>
      </c>
      <c r="I35" s="9">
        <v>44070</v>
      </c>
      <c r="J35" s="9">
        <v>44249</v>
      </c>
      <c r="K35" s="10">
        <v>67991.16</v>
      </c>
      <c r="L35" s="19">
        <v>60300</v>
      </c>
      <c r="M35" s="4" t="s">
        <v>207</v>
      </c>
      <c r="N35" s="7" t="s">
        <v>36</v>
      </c>
      <c r="O35" s="7" t="s">
        <v>28</v>
      </c>
      <c r="P35" s="7" t="s">
        <v>28</v>
      </c>
      <c r="Q35" s="7"/>
      <c r="R35" s="7" t="s">
        <v>94</v>
      </c>
    </row>
    <row r="36" spans="1:18" ht="25.5">
      <c r="A36" s="6" t="s">
        <v>18</v>
      </c>
      <c r="B36" s="7" t="s">
        <v>208</v>
      </c>
      <c r="C36" s="8" t="s">
        <v>20</v>
      </c>
      <c r="D36" s="21" t="s">
        <v>174</v>
      </c>
      <c r="E36" s="8" t="s">
        <v>209</v>
      </c>
      <c r="F36" s="8" t="s">
        <v>23</v>
      </c>
      <c r="G36" s="8" t="s">
        <v>24</v>
      </c>
      <c r="H36" s="8" t="s">
        <v>203</v>
      </c>
      <c r="I36" s="9">
        <v>44070</v>
      </c>
      <c r="J36" s="9">
        <v>44249</v>
      </c>
      <c r="K36" s="10">
        <v>110532.38</v>
      </c>
      <c r="L36" s="19">
        <v>86981.64</v>
      </c>
      <c r="M36" s="4" t="s">
        <v>210</v>
      </c>
      <c r="N36" s="7" t="s">
        <v>36</v>
      </c>
      <c r="O36" s="7" t="s">
        <v>28</v>
      </c>
      <c r="P36" s="7" t="s">
        <v>28</v>
      </c>
      <c r="Q36" s="7"/>
      <c r="R36" s="7" t="s">
        <v>94</v>
      </c>
    </row>
    <row r="37" spans="1:18" ht="25.5">
      <c r="A37" s="6" t="s">
        <v>18</v>
      </c>
      <c r="B37" s="7" t="s">
        <v>211</v>
      </c>
      <c r="C37" s="8" t="s">
        <v>20</v>
      </c>
      <c r="D37" s="8" t="s">
        <v>212</v>
      </c>
      <c r="E37" s="8" t="s">
        <v>213</v>
      </c>
      <c r="F37" s="8" t="s">
        <v>23</v>
      </c>
      <c r="G37" s="8" t="s">
        <v>24</v>
      </c>
      <c r="H37" s="8" t="s">
        <v>203</v>
      </c>
      <c r="I37" s="9">
        <v>44070</v>
      </c>
      <c r="J37" s="9">
        <v>44249</v>
      </c>
      <c r="K37" s="10">
        <v>149994.51999999999</v>
      </c>
      <c r="L37" s="19">
        <v>132410.1</v>
      </c>
      <c r="M37" s="4" t="s">
        <v>214</v>
      </c>
      <c r="N37" s="7" t="s">
        <v>36</v>
      </c>
      <c r="O37" s="7" t="s">
        <v>28</v>
      </c>
      <c r="P37" s="7" t="s">
        <v>28</v>
      </c>
      <c r="Q37" s="7"/>
      <c r="R37" s="7" t="s">
        <v>94</v>
      </c>
    </row>
    <row r="38" spans="1:18" ht="25.5">
      <c r="A38" s="6" t="s">
        <v>18</v>
      </c>
      <c r="B38" s="7" t="s">
        <v>215</v>
      </c>
      <c r="C38" s="8" t="s">
        <v>20</v>
      </c>
      <c r="D38" s="8" t="s">
        <v>181</v>
      </c>
      <c r="E38" s="8" t="s">
        <v>216</v>
      </c>
      <c r="F38" s="8" t="s">
        <v>23</v>
      </c>
      <c r="G38" s="8" t="s">
        <v>24</v>
      </c>
      <c r="H38" s="8" t="s">
        <v>203</v>
      </c>
      <c r="I38" s="9">
        <v>44070</v>
      </c>
      <c r="J38" s="9">
        <v>44249</v>
      </c>
      <c r="K38" s="10">
        <v>130857.83</v>
      </c>
      <c r="L38" s="19">
        <v>128154.23</v>
      </c>
      <c r="M38" s="4" t="s">
        <v>217</v>
      </c>
      <c r="N38" s="7" t="s">
        <v>36</v>
      </c>
      <c r="O38" s="7" t="s">
        <v>28</v>
      </c>
      <c r="P38" s="7" t="s">
        <v>28</v>
      </c>
      <c r="Q38" s="7"/>
      <c r="R38" s="7" t="s">
        <v>94</v>
      </c>
    </row>
    <row r="39" spans="1:18" ht="63">
      <c r="A39" s="6" t="s">
        <v>18</v>
      </c>
      <c r="B39" s="7" t="s">
        <v>218</v>
      </c>
      <c r="C39" s="8" t="s">
        <v>20</v>
      </c>
      <c r="D39" s="8" t="s">
        <v>212</v>
      </c>
      <c r="E39" s="8" t="s">
        <v>219</v>
      </c>
      <c r="F39" s="8" t="s">
        <v>33</v>
      </c>
      <c r="G39" s="8" t="s">
        <v>176</v>
      </c>
      <c r="H39" s="8" t="s">
        <v>220</v>
      </c>
      <c r="I39" s="9">
        <v>44440</v>
      </c>
      <c r="J39" s="9">
        <v>44860</v>
      </c>
      <c r="K39" s="10">
        <v>426758.38</v>
      </c>
      <c r="L39" s="72">
        <v>365735.74</v>
      </c>
      <c r="M39" s="4" t="s">
        <v>221</v>
      </c>
      <c r="N39" s="7" t="s">
        <v>222</v>
      </c>
      <c r="O39" s="7" t="s">
        <v>28</v>
      </c>
      <c r="P39" s="7" t="s">
        <v>28</v>
      </c>
      <c r="Q39" s="7" t="s">
        <v>223</v>
      </c>
      <c r="R39" s="7" t="s">
        <v>94</v>
      </c>
    </row>
    <row r="40" spans="1:18" ht="38.25">
      <c r="A40" s="6" t="s">
        <v>18</v>
      </c>
      <c r="B40" s="7" t="s">
        <v>224</v>
      </c>
      <c r="C40" s="8" t="s">
        <v>20</v>
      </c>
      <c r="D40" s="8" t="s">
        <v>31</v>
      </c>
      <c r="E40" s="8" t="s">
        <v>225</v>
      </c>
      <c r="F40" s="8" t="s">
        <v>33</v>
      </c>
      <c r="G40" s="8" t="s">
        <v>24</v>
      </c>
      <c r="H40" s="8" t="s">
        <v>226</v>
      </c>
      <c r="I40" s="9">
        <v>44124</v>
      </c>
      <c r="J40" s="9">
        <v>44456</v>
      </c>
      <c r="K40" s="10">
        <v>1070629.46</v>
      </c>
      <c r="L40" s="19">
        <v>1029464.41</v>
      </c>
      <c r="M40" s="8" t="s">
        <v>227</v>
      </c>
      <c r="N40" s="14" t="s">
        <v>228</v>
      </c>
      <c r="O40" s="7" t="s">
        <v>28</v>
      </c>
      <c r="P40" s="7" t="s">
        <v>28</v>
      </c>
      <c r="Q40" s="7"/>
      <c r="R40" s="7" t="s">
        <v>94</v>
      </c>
    </row>
    <row r="41" spans="1:18" ht="25.5">
      <c r="A41" s="6" t="s">
        <v>18</v>
      </c>
      <c r="B41" s="7" t="s">
        <v>229</v>
      </c>
      <c r="C41" s="8" t="s">
        <v>20</v>
      </c>
      <c r="D41" s="8" t="s">
        <v>72</v>
      </c>
      <c r="E41" s="8" t="s">
        <v>230</v>
      </c>
      <c r="F41" s="8" t="s">
        <v>56</v>
      </c>
      <c r="G41" s="8" t="s">
        <v>24</v>
      </c>
      <c r="H41" s="8" t="s">
        <v>231</v>
      </c>
      <c r="I41" s="9">
        <v>44440</v>
      </c>
      <c r="J41" s="9">
        <v>44866</v>
      </c>
      <c r="K41" s="10">
        <v>1511802.7</v>
      </c>
      <c r="L41" s="10">
        <v>912433.51</v>
      </c>
      <c r="M41" s="4" t="s">
        <v>232</v>
      </c>
      <c r="N41" s="7" t="s">
        <v>233</v>
      </c>
      <c r="O41" s="7" t="s">
        <v>28</v>
      </c>
      <c r="P41" s="7" t="s">
        <v>28</v>
      </c>
      <c r="Q41" s="7"/>
      <c r="R41" s="7" t="s">
        <v>94</v>
      </c>
    </row>
    <row r="42" spans="1:18" ht="25.5">
      <c r="A42" s="6" t="s">
        <v>18</v>
      </c>
      <c r="B42" s="7" t="s">
        <v>234</v>
      </c>
      <c r="C42" s="8" t="s">
        <v>20</v>
      </c>
      <c r="D42" s="8" t="s">
        <v>181</v>
      </c>
      <c r="E42" s="8" t="s">
        <v>235</v>
      </c>
      <c r="F42" s="8" t="s">
        <v>33</v>
      </c>
      <c r="G42" s="8" t="s">
        <v>24</v>
      </c>
      <c r="H42" s="8" t="s">
        <v>231</v>
      </c>
      <c r="I42" s="9">
        <v>44440</v>
      </c>
      <c r="J42" s="9">
        <v>44866</v>
      </c>
      <c r="K42" s="10">
        <v>1511802.7</v>
      </c>
      <c r="L42" s="107">
        <v>912433.51</v>
      </c>
      <c r="M42" s="4" t="s">
        <v>232</v>
      </c>
      <c r="N42" s="7"/>
      <c r="O42" s="7" t="s">
        <v>28</v>
      </c>
      <c r="P42" s="7" t="s">
        <v>28</v>
      </c>
      <c r="Q42" s="7"/>
      <c r="R42" s="7" t="s">
        <v>94</v>
      </c>
    </row>
    <row r="43" spans="1:18">
      <c r="A43" s="6" t="s">
        <v>18</v>
      </c>
      <c r="B43" s="7" t="s">
        <v>236</v>
      </c>
      <c r="C43" s="8" t="s">
        <v>20</v>
      </c>
      <c r="D43" s="8" t="s">
        <v>72</v>
      </c>
      <c r="E43" s="8" t="s">
        <v>237</v>
      </c>
      <c r="F43" s="8" t="s">
        <v>33</v>
      </c>
      <c r="G43" s="60" t="s">
        <v>116</v>
      </c>
      <c r="H43" s="8" t="s">
        <v>238</v>
      </c>
      <c r="I43" s="9">
        <v>44518</v>
      </c>
      <c r="J43" s="9">
        <v>45427</v>
      </c>
      <c r="K43" s="10">
        <v>1549520.45</v>
      </c>
      <c r="L43" s="19">
        <v>569387.11</v>
      </c>
      <c r="M43" s="4" t="s">
        <v>239</v>
      </c>
      <c r="N43" s="7" t="s">
        <v>240</v>
      </c>
      <c r="O43" s="7" t="s">
        <v>28</v>
      </c>
      <c r="P43" s="7" t="s">
        <v>28</v>
      </c>
      <c r="Q43" s="7"/>
      <c r="R43" s="7" t="s">
        <v>94</v>
      </c>
    </row>
    <row r="44" spans="1:18" ht="25.5">
      <c r="A44" s="6" t="s">
        <v>18</v>
      </c>
      <c r="B44" s="7" t="s">
        <v>241</v>
      </c>
      <c r="C44" s="8" t="s">
        <v>20</v>
      </c>
      <c r="D44" s="8" t="s">
        <v>61</v>
      </c>
      <c r="E44" s="8" t="s">
        <v>241</v>
      </c>
      <c r="F44" s="8" t="s">
        <v>33</v>
      </c>
      <c r="G44" s="8" t="s">
        <v>24</v>
      </c>
      <c r="H44" s="21" t="s">
        <v>242</v>
      </c>
      <c r="I44" s="9">
        <v>44378</v>
      </c>
      <c r="J44" s="9">
        <v>45283</v>
      </c>
      <c r="K44" s="10">
        <v>3020306.43</v>
      </c>
      <c r="L44" s="19">
        <v>4219121.17</v>
      </c>
      <c r="M44" s="8" t="s">
        <v>243</v>
      </c>
      <c r="N44" s="7" t="s">
        <v>244</v>
      </c>
      <c r="O44" s="7" t="s">
        <v>28</v>
      </c>
      <c r="P44" s="7" t="s">
        <v>28</v>
      </c>
      <c r="Q44" s="7"/>
      <c r="R44" s="7" t="s">
        <v>94</v>
      </c>
    </row>
    <row r="45" spans="1:18" ht="38.25">
      <c r="A45" s="6" t="s">
        <v>18</v>
      </c>
      <c r="B45" s="7" t="s">
        <v>245</v>
      </c>
      <c r="C45" s="8" t="s">
        <v>20</v>
      </c>
      <c r="D45" s="8" t="s">
        <v>162</v>
      </c>
      <c r="E45" s="8" t="s">
        <v>246</v>
      </c>
      <c r="F45" s="8" t="s">
        <v>23</v>
      </c>
      <c r="G45" s="8" t="s">
        <v>24</v>
      </c>
      <c r="H45" s="8" t="s">
        <v>247</v>
      </c>
      <c r="I45" s="9">
        <v>44454</v>
      </c>
      <c r="J45" s="9">
        <v>45092</v>
      </c>
      <c r="K45" s="10">
        <v>2989721.18</v>
      </c>
      <c r="L45" s="19">
        <v>6613375.3099999996</v>
      </c>
      <c r="M45" s="4" t="s">
        <v>248</v>
      </c>
      <c r="N45" s="7" t="s">
        <v>249</v>
      </c>
      <c r="O45" s="7" t="s">
        <v>28</v>
      </c>
      <c r="P45" s="7" t="s">
        <v>28</v>
      </c>
      <c r="Q45" s="7"/>
      <c r="R45" s="7" t="s">
        <v>94</v>
      </c>
    </row>
    <row r="46" spans="1:18" ht="38.25">
      <c r="A46" s="6" t="s">
        <v>18</v>
      </c>
      <c r="B46" s="7" t="s">
        <v>250</v>
      </c>
      <c r="C46" s="8" t="s">
        <v>20</v>
      </c>
      <c r="D46" s="8" t="s">
        <v>212</v>
      </c>
      <c r="E46" s="7" t="s">
        <v>251</v>
      </c>
      <c r="F46" s="8" t="s">
        <v>23</v>
      </c>
      <c r="G46" s="8" t="s">
        <v>24</v>
      </c>
      <c r="H46" s="7" t="s">
        <v>252</v>
      </c>
      <c r="I46" s="9">
        <v>44138</v>
      </c>
      <c r="J46" s="9">
        <v>44317</v>
      </c>
      <c r="K46" s="10">
        <v>1077194.8500000001</v>
      </c>
      <c r="L46" s="19">
        <v>1065856.07</v>
      </c>
      <c r="M46" s="50" t="s">
        <v>253</v>
      </c>
      <c r="N46" s="7" t="s">
        <v>254</v>
      </c>
      <c r="O46" s="7" t="s">
        <v>28</v>
      </c>
      <c r="P46" s="7" t="s">
        <v>28</v>
      </c>
      <c r="Q46" s="7"/>
      <c r="R46" s="7" t="s">
        <v>94</v>
      </c>
    </row>
    <row r="47" spans="1:18" ht="38.25">
      <c r="A47" s="6" t="s">
        <v>18</v>
      </c>
      <c r="B47" s="7" t="s">
        <v>255</v>
      </c>
      <c r="C47" s="8" t="s">
        <v>20</v>
      </c>
      <c r="D47" s="8" t="s">
        <v>256</v>
      </c>
      <c r="E47" s="8" t="s">
        <v>257</v>
      </c>
      <c r="F47" s="8" t="s">
        <v>56</v>
      </c>
      <c r="G47" s="8" t="s">
        <v>63</v>
      </c>
      <c r="H47" s="8"/>
      <c r="I47" s="9">
        <v>44564</v>
      </c>
      <c r="J47" s="9">
        <v>45476</v>
      </c>
      <c r="K47" s="10">
        <v>11458007.220000001</v>
      </c>
      <c r="L47" s="10">
        <v>7619734.29</v>
      </c>
      <c r="M47" s="4" t="s">
        <v>258</v>
      </c>
      <c r="N47" s="7" t="s">
        <v>240</v>
      </c>
      <c r="O47" s="7" t="s">
        <v>28</v>
      </c>
      <c r="P47" s="7" t="s">
        <v>28</v>
      </c>
      <c r="Q47" s="7"/>
      <c r="R47" s="7" t="s">
        <v>94</v>
      </c>
    </row>
    <row r="48" spans="1:18" ht="38.25">
      <c r="A48" s="6" t="s">
        <v>18</v>
      </c>
      <c r="B48" s="7" t="s">
        <v>259</v>
      </c>
      <c r="C48" s="8" t="s">
        <v>20</v>
      </c>
      <c r="D48" s="8" t="s">
        <v>126</v>
      </c>
      <c r="E48" s="8" t="s">
        <v>260</v>
      </c>
      <c r="F48" s="8" t="s">
        <v>56</v>
      </c>
      <c r="G48" s="8" t="s">
        <v>24</v>
      </c>
      <c r="H48" s="7" t="s">
        <v>45</v>
      </c>
      <c r="I48" s="9">
        <v>44420</v>
      </c>
      <c r="J48" s="9">
        <v>44555</v>
      </c>
      <c r="K48" s="10">
        <v>30449.51</v>
      </c>
      <c r="L48" s="19">
        <f>K48</f>
        <v>30449.51</v>
      </c>
      <c r="M48" s="4" t="s">
        <v>261</v>
      </c>
      <c r="N48" s="7" t="s">
        <v>262</v>
      </c>
      <c r="O48" s="7" t="s">
        <v>28</v>
      </c>
      <c r="P48" s="7" t="s">
        <v>28</v>
      </c>
      <c r="Q48" s="7"/>
      <c r="R48" s="7" t="s">
        <v>94</v>
      </c>
    </row>
    <row r="49" spans="1:18" ht="25.5">
      <c r="A49" s="6" t="s">
        <v>18</v>
      </c>
      <c r="B49" s="7" t="s">
        <v>263</v>
      </c>
      <c r="C49" s="8" t="s">
        <v>20</v>
      </c>
      <c r="D49" s="8" t="s">
        <v>82</v>
      </c>
      <c r="E49" s="8" t="s">
        <v>264</v>
      </c>
      <c r="F49" s="8" t="s">
        <v>33</v>
      </c>
      <c r="G49" s="8" t="s">
        <v>24</v>
      </c>
      <c r="H49" s="8" t="s">
        <v>265</v>
      </c>
      <c r="I49" s="9">
        <v>44777</v>
      </c>
      <c r="J49" s="9">
        <v>45076</v>
      </c>
      <c r="K49" s="10">
        <v>2068860.75</v>
      </c>
      <c r="L49" s="19">
        <v>10832496.48</v>
      </c>
      <c r="M49" s="4" t="s">
        <v>266</v>
      </c>
      <c r="N49" s="7" t="s">
        <v>36</v>
      </c>
      <c r="O49" s="7" t="s">
        <v>28</v>
      </c>
      <c r="P49" s="7" t="s">
        <v>28</v>
      </c>
      <c r="Q49" s="7"/>
      <c r="R49" s="7" t="s">
        <v>94</v>
      </c>
    </row>
    <row r="50" spans="1:18">
      <c r="A50" s="65" t="s">
        <v>18</v>
      </c>
      <c r="B50" s="66" t="s">
        <v>267</v>
      </c>
      <c r="C50" s="67" t="s">
        <v>20</v>
      </c>
      <c r="D50" s="67" t="s">
        <v>268</v>
      </c>
      <c r="E50" s="67" t="s">
        <v>269</v>
      </c>
      <c r="F50" s="67" t="s">
        <v>33</v>
      </c>
      <c r="G50" s="8" t="s">
        <v>63</v>
      </c>
      <c r="H50" s="67"/>
      <c r="I50" s="44">
        <v>44713</v>
      </c>
      <c r="J50" s="44">
        <v>45809</v>
      </c>
      <c r="K50" s="45">
        <v>130317108.84</v>
      </c>
      <c r="L50" s="46">
        <v>45724240.060000002</v>
      </c>
      <c r="M50" s="43" t="s">
        <v>270</v>
      </c>
      <c r="N50" s="42" t="s">
        <v>271</v>
      </c>
      <c r="O50" s="7" t="s">
        <v>28</v>
      </c>
      <c r="P50" s="7" t="s">
        <v>28</v>
      </c>
      <c r="Q50" s="7"/>
      <c r="R50" s="7" t="s">
        <v>94</v>
      </c>
    </row>
    <row r="51" spans="1:18" ht="38.25">
      <c r="A51" s="6" t="s">
        <v>18</v>
      </c>
      <c r="B51" s="7" t="s">
        <v>272</v>
      </c>
      <c r="C51" s="8" t="s">
        <v>20</v>
      </c>
      <c r="D51" s="8" t="s">
        <v>256</v>
      </c>
      <c r="E51" s="8" t="s">
        <v>273</v>
      </c>
      <c r="F51" s="8" t="s">
        <v>33</v>
      </c>
      <c r="G51" s="60" t="s">
        <v>274</v>
      </c>
      <c r="H51" s="8" t="s">
        <v>275</v>
      </c>
      <c r="I51" s="9">
        <v>44936</v>
      </c>
      <c r="J51" s="9">
        <v>45240</v>
      </c>
      <c r="K51" s="10">
        <v>503568.49</v>
      </c>
      <c r="L51" s="19">
        <f>K51</f>
        <v>503568.49</v>
      </c>
      <c r="M51" s="4" t="s">
        <v>276</v>
      </c>
      <c r="N51" s="7" t="s">
        <v>277</v>
      </c>
      <c r="O51" s="7" t="s">
        <v>68</v>
      </c>
      <c r="P51" s="7" t="s">
        <v>68</v>
      </c>
      <c r="Q51" s="7"/>
      <c r="R51" s="7" t="s">
        <v>94</v>
      </c>
    </row>
    <row r="52" spans="1:18" ht="25.5">
      <c r="A52" s="6" t="s">
        <v>18</v>
      </c>
      <c r="B52" s="7" t="s">
        <v>278</v>
      </c>
      <c r="C52" s="8" t="s">
        <v>20</v>
      </c>
      <c r="D52" s="8" t="s">
        <v>72</v>
      </c>
      <c r="E52" s="8" t="s">
        <v>279</v>
      </c>
      <c r="F52" s="8" t="s">
        <v>280</v>
      </c>
      <c r="G52" s="8" t="s">
        <v>24</v>
      </c>
      <c r="H52" s="8" t="s">
        <v>281</v>
      </c>
      <c r="I52" s="9">
        <v>44263</v>
      </c>
      <c r="J52" s="9">
        <v>44443</v>
      </c>
      <c r="K52" s="10">
        <v>2347552.6800000002</v>
      </c>
      <c r="L52" s="19">
        <v>2333025.4300000002</v>
      </c>
      <c r="M52" s="8" t="s">
        <v>282</v>
      </c>
      <c r="N52" s="7" t="s">
        <v>36</v>
      </c>
      <c r="O52" s="7" t="s">
        <v>28</v>
      </c>
      <c r="P52" s="7" t="s">
        <v>28</v>
      </c>
      <c r="Q52" s="7"/>
      <c r="R52" s="7" t="s">
        <v>94</v>
      </c>
    </row>
    <row r="53" spans="1:18" ht="25.5">
      <c r="A53" s="6" t="s">
        <v>18</v>
      </c>
      <c r="B53" s="7" t="s">
        <v>283</v>
      </c>
      <c r="C53" s="8" t="s">
        <v>71</v>
      </c>
      <c r="D53" s="8" t="s">
        <v>181</v>
      </c>
      <c r="E53" s="8" t="s">
        <v>284</v>
      </c>
      <c r="F53" s="8" t="s">
        <v>23</v>
      </c>
      <c r="G53" s="8" t="s">
        <v>24</v>
      </c>
      <c r="H53" s="8" t="s">
        <v>285</v>
      </c>
      <c r="I53" s="9">
        <v>44266</v>
      </c>
      <c r="J53" s="9">
        <v>44450</v>
      </c>
      <c r="K53" s="10">
        <v>5974369.7400000002</v>
      </c>
      <c r="L53" s="36">
        <v>5969299.1799999997</v>
      </c>
      <c r="M53" s="4" t="s">
        <v>286</v>
      </c>
      <c r="N53" s="7"/>
      <c r="O53" s="7" t="s">
        <v>28</v>
      </c>
      <c r="P53" s="7" t="s">
        <v>28</v>
      </c>
      <c r="Q53" s="7"/>
      <c r="R53" s="7" t="s">
        <v>94</v>
      </c>
    </row>
    <row r="54" spans="1:18" ht="25.5">
      <c r="A54" s="6" t="s">
        <v>18</v>
      </c>
      <c r="B54" s="7" t="s">
        <v>287</v>
      </c>
      <c r="C54" s="8" t="s">
        <v>20</v>
      </c>
      <c r="D54" s="8" t="s">
        <v>288</v>
      </c>
      <c r="E54" s="8" t="s">
        <v>289</v>
      </c>
      <c r="F54" s="8" t="s">
        <v>33</v>
      </c>
      <c r="G54" s="8" t="s">
        <v>63</v>
      </c>
      <c r="H54" s="8"/>
      <c r="I54" s="9">
        <v>44835</v>
      </c>
      <c r="J54" s="9">
        <v>45404</v>
      </c>
      <c r="K54" s="10">
        <v>2215082.4300000002</v>
      </c>
      <c r="L54" s="19">
        <v>2271449.4900000002</v>
      </c>
      <c r="M54" s="4" t="s">
        <v>290</v>
      </c>
      <c r="N54" s="7" t="s">
        <v>291</v>
      </c>
      <c r="O54" s="7" t="s">
        <v>28</v>
      </c>
      <c r="P54" s="7" t="s">
        <v>28</v>
      </c>
      <c r="Q54" s="7"/>
      <c r="R54" s="7" t="s">
        <v>94</v>
      </c>
    </row>
    <row r="55" spans="1:18" ht="25.5">
      <c r="A55" s="6" t="s">
        <v>18</v>
      </c>
      <c r="B55" s="7" t="s">
        <v>292</v>
      </c>
      <c r="C55" s="8" t="s">
        <v>20</v>
      </c>
      <c r="D55" s="8" t="s">
        <v>191</v>
      </c>
      <c r="E55" s="8" t="s">
        <v>293</v>
      </c>
      <c r="F55" s="8" t="s">
        <v>33</v>
      </c>
      <c r="G55" s="8" t="s">
        <v>24</v>
      </c>
      <c r="H55" s="8" t="s">
        <v>294</v>
      </c>
      <c r="I55" s="9">
        <v>44778</v>
      </c>
      <c r="J55" s="9">
        <v>45137</v>
      </c>
      <c r="K55" s="10">
        <v>2332284.7200000002</v>
      </c>
      <c r="L55" s="19">
        <v>2108814.89</v>
      </c>
      <c r="M55" s="4" t="s">
        <v>295</v>
      </c>
      <c r="N55" s="7" t="s">
        <v>36</v>
      </c>
      <c r="O55" s="7" t="s">
        <v>28</v>
      </c>
      <c r="P55" s="7" t="s">
        <v>28</v>
      </c>
      <c r="Q55" s="7"/>
      <c r="R55" s="7" t="s">
        <v>94</v>
      </c>
    </row>
    <row r="56" spans="1:18" ht="25.5">
      <c r="A56" s="6" t="s">
        <v>18</v>
      </c>
      <c r="B56" s="7" t="s">
        <v>296</v>
      </c>
      <c r="C56" s="8" t="s">
        <v>20</v>
      </c>
      <c r="D56" s="8" t="s">
        <v>181</v>
      </c>
      <c r="E56" s="8" t="s">
        <v>297</v>
      </c>
      <c r="F56" s="8" t="s">
        <v>23</v>
      </c>
      <c r="G56" s="8" t="s">
        <v>24</v>
      </c>
      <c r="H56" s="8" t="s">
        <v>298</v>
      </c>
      <c r="I56" s="9">
        <v>44327</v>
      </c>
      <c r="J56" s="9">
        <v>44506</v>
      </c>
      <c r="K56" s="10">
        <v>4438413.8</v>
      </c>
      <c r="L56" s="19">
        <v>4437970.5999999996</v>
      </c>
      <c r="M56" s="8" t="s">
        <v>299</v>
      </c>
      <c r="N56" s="11" t="s">
        <v>36</v>
      </c>
      <c r="O56" s="7" t="s">
        <v>28</v>
      </c>
      <c r="P56" s="7" t="s">
        <v>28</v>
      </c>
      <c r="Q56" s="7"/>
      <c r="R56" s="7" t="s">
        <v>94</v>
      </c>
    </row>
    <row r="57" spans="1:18" ht="38.25">
      <c r="A57" s="6" t="s">
        <v>18</v>
      </c>
      <c r="B57" s="7" t="s">
        <v>300</v>
      </c>
      <c r="C57" s="8" t="s">
        <v>20</v>
      </c>
      <c r="D57" s="8" t="s">
        <v>126</v>
      </c>
      <c r="E57" s="8" t="s">
        <v>301</v>
      </c>
      <c r="F57" s="8" t="s">
        <v>280</v>
      </c>
      <c r="G57" s="8" t="s">
        <v>24</v>
      </c>
      <c r="H57" s="8" t="s">
        <v>302</v>
      </c>
      <c r="I57" s="9">
        <v>44321</v>
      </c>
      <c r="J57" s="9">
        <v>44500</v>
      </c>
      <c r="K57" s="10">
        <v>3360825.4</v>
      </c>
      <c r="L57" s="19">
        <v>3359512.62</v>
      </c>
      <c r="M57" s="8" t="s">
        <v>303</v>
      </c>
      <c r="N57" s="7" t="s">
        <v>304</v>
      </c>
      <c r="O57" s="7" t="s">
        <v>28</v>
      </c>
      <c r="P57" s="7" t="s">
        <v>28</v>
      </c>
      <c r="Q57" s="7"/>
      <c r="R57" s="7" t="s">
        <v>94</v>
      </c>
    </row>
    <row r="58" spans="1:18" ht="25.5">
      <c r="A58" s="6" t="s">
        <v>18</v>
      </c>
      <c r="B58" s="7" t="s">
        <v>305</v>
      </c>
      <c r="C58" s="8" t="s">
        <v>20</v>
      </c>
      <c r="D58" s="8" t="s">
        <v>114</v>
      </c>
      <c r="E58" s="8" t="s">
        <v>306</v>
      </c>
      <c r="F58" s="8" t="s">
        <v>33</v>
      </c>
      <c r="G58" s="8" t="s">
        <v>142</v>
      </c>
      <c r="H58" s="8" t="s">
        <v>307</v>
      </c>
      <c r="I58" s="9" t="s">
        <v>65</v>
      </c>
      <c r="J58" s="9" t="s">
        <v>65</v>
      </c>
      <c r="K58" s="10"/>
      <c r="L58" s="19"/>
      <c r="M58" s="4" t="s">
        <v>308</v>
      </c>
      <c r="N58" s="7" t="s">
        <v>309</v>
      </c>
      <c r="O58" s="7" t="s">
        <v>68</v>
      </c>
      <c r="P58" s="7" t="s">
        <v>68</v>
      </c>
      <c r="Q58" s="7" t="s">
        <v>310</v>
      </c>
      <c r="R58" s="7" t="s">
        <v>94</v>
      </c>
    </row>
    <row r="59" spans="1:18" s="26" customFormat="1" ht="88.5" hidden="1">
      <c r="A59" s="12" t="s">
        <v>18</v>
      </c>
      <c r="B59" s="14" t="s">
        <v>311</v>
      </c>
      <c r="C59" s="15" t="s">
        <v>20</v>
      </c>
      <c r="D59" s="8" t="s">
        <v>126</v>
      </c>
      <c r="E59" s="15" t="s">
        <v>312</v>
      </c>
      <c r="F59" s="8" t="s">
        <v>33</v>
      </c>
      <c r="G59" s="8" t="s">
        <v>142</v>
      </c>
      <c r="H59" s="15" t="s">
        <v>313</v>
      </c>
      <c r="I59" s="16" t="s">
        <v>65</v>
      </c>
      <c r="J59" s="16" t="s">
        <v>65</v>
      </c>
      <c r="K59" s="17"/>
      <c r="L59" s="18">
        <v>0</v>
      </c>
      <c r="M59" s="13" t="s">
        <v>314</v>
      </c>
      <c r="N59" s="14" t="s">
        <v>313</v>
      </c>
      <c r="O59" s="5" t="s">
        <v>68</v>
      </c>
      <c r="P59" s="5" t="s">
        <v>28</v>
      </c>
      <c r="Q59" s="112"/>
      <c r="R59" s="26" t="s">
        <v>29</v>
      </c>
    </row>
    <row r="60" spans="1:18" s="26" customFormat="1" ht="50.25" hidden="1">
      <c r="A60" s="6" t="s">
        <v>18</v>
      </c>
      <c r="B60" s="7" t="s">
        <v>315</v>
      </c>
      <c r="C60" s="8" t="s">
        <v>20</v>
      </c>
      <c r="D60" s="8" t="s">
        <v>316</v>
      </c>
      <c r="E60" s="8" t="s">
        <v>317</v>
      </c>
      <c r="F60" s="8" t="s">
        <v>56</v>
      </c>
      <c r="G60" s="8" t="s">
        <v>142</v>
      </c>
      <c r="H60" s="8" t="s">
        <v>318</v>
      </c>
      <c r="I60" s="9" t="s">
        <v>65</v>
      </c>
      <c r="J60" s="9" t="s">
        <v>65</v>
      </c>
      <c r="K60" s="10"/>
      <c r="L60" s="19">
        <v>0</v>
      </c>
      <c r="M60" s="4" t="s">
        <v>319</v>
      </c>
      <c r="N60" s="7" t="s">
        <v>320</v>
      </c>
      <c r="O60" s="5" t="s">
        <v>68</v>
      </c>
      <c r="P60" s="5" t="s">
        <v>28</v>
      </c>
      <c r="Q60" s="41"/>
      <c r="R60" s="5" t="s">
        <v>29</v>
      </c>
    </row>
    <row r="61" spans="1:18" ht="25.5">
      <c r="A61" s="6" t="s">
        <v>18</v>
      </c>
      <c r="B61" s="7" t="s">
        <v>321</v>
      </c>
      <c r="C61" s="8" t="s">
        <v>20</v>
      </c>
      <c r="D61" s="8" t="s">
        <v>157</v>
      </c>
      <c r="E61" s="8" t="s">
        <v>322</v>
      </c>
      <c r="F61" s="8" t="s">
        <v>33</v>
      </c>
      <c r="G61" s="8" t="s">
        <v>176</v>
      </c>
      <c r="H61" s="8" t="s">
        <v>323</v>
      </c>
      <c r="I61" s="9" t="s">
        <v>65</v>
      </c>
      <c r="J61" s="9" t="s">
        <v>65</v>
      </c>
      <c r="K61" s="10"/>
      <c r="L61" s="10"/>
      <c r="M61" s="4" t="s">
        <v>324</v>
      </c>
      <c r="N61" s="7" t="s">
        <v>325</v>
      </c>
      <c r="O61" s="7" t="s">
        <v>68</v>
      </c>
      <c r="P61" s="7" t="s">
        <v>68</v>
      </c>
      <c r="Q61" s="7"/>
      <c r="R61" s="7" t="s">
        <v>94</v>
      </c>
    </row>
    <row r="62" spans="1:18" hidden="1">
      <c r="A62" s="6" t="s">
        <v>18</v>
      </c>
      <c r="B62" s="11" t="s">
        <v>326</v>
      </c>
      <c r="C62" s="21" t="s">
        <v>20</v>
      </c>
      <c r="D62" s="3" t="s">
        <v>48</v>
      </c>
      <c r="E62" s="21" t="s">
        <v>327</v>
      </c>
      <c r="F62" s="8" t="s">
        <v>33</v>
      </c>
      <c r="G62" s="8" t="s">
        <v>142</v>
      </c>
      <c r="H62" s="8" t="s">
        <v>164</v>
      </c>
      <c r="I62" s="22" t="s">
        <v>65</v>
      </c>
      <c r="J62" s="22" t="s">
        <v>65</v>
      </c>
      <c r="K62" s="23"/>
      <c r="L62" s="27"/>
      <c r="M62" s="24" t="s">
        <v>328</v>
      </c>
      <c r="N62" s="11" t="s">
        <v>329</v>
      </c>
      <c r="O62" s="5" t="s">
        <v>68</v>
      </c>
      <c r="R62" s="5" t="s">
        <v>94</v>
      </c>
    </row>
    <row r="63" spans="1:18" ht="25.5" hidden="1">
      <c r="A63" s="6" t="s">
        <v>18</v>
      </c>
      <c r="B63" s="7" t="s">
        <v>330</v>
      </c>
      <c r="C63" s="8" t="s">
        <v>20</v>
      </c>
      <c r="D63" s="8" t="s">
        <v>181</v>
      </c>
      <c r="E63" s="8" t="s">
        <v>331</v>
      </c>
      <c r="F63" s="8" t="s">
        <v>33</v>
      </c>
      <c r="G63" s="8" t="s">
        <v>24</v>
      </c>
      <c r="H63" s="8" t="s">
        <v>332</v>
      </c>
      <c r="I63" s="9" t="s">
        <v>65</v>
      </c>
      <c r="J63" s="9" t="s">
        <v>65</v>
      </c>
      <c r="K63" s="10"/>
      <c r="L63" s="19">
        <v>0</v>
      </c>
      <c r="M63" s="4" t="s">
        <v>333</v>
      </c>
      <c r="N63" s="7" t="s">
        <v>65</v>
      </c>
      <c r="O63" s="5" t="s">
        <v>68</v>
      </c>
      <c r="P63" s="5" t="s">
        <v>28</v>
      </c>
      <c r="R63" s="5" t="s">
        <v>29</v>
      </c>
    </row>
    <row r="64" spans="1:18" hidden="1">
      <c r="A64" s="6" t="s">
        <v>18</v>
      </c>
      <c r="B64" s="7" t="s">
        <v>334</v>
      </c>
      <c r="C64" s="8" t="s">
        <v>20</v>
      </c>
      <c r="D64" s="8" t="s">
        <v>256</v>
      </c>
      <c r="E64" s="8" t="s">
        <v>335</v>
      </c>
      <c r="F64" s="60" t="s">
        <v>136</v>
      </c>
      <c r="G64" s="8" t="s">
        <v>142</v>
      </c>
      <c r="H64" s="8" t="s">
        <v>164</v>
      </c>
      <c r="I64" s="9" t="s">
        <v>65</v>
      </c>
      <c r="J64" s="9" t="s">
        <v>65</v>
      </c>
      <c r="K64" s="10"/>
      <c r="L64" s="19"/>
      <c r="M64" s="4" t="s">
        <v>336</v>
      </c>
      <c r="N64" s="7" t="s">
        <v>337</v>
      </c>
      <c r="O64" s="5" t="s">
        <v>68</v>
      </c>
      <c r="R64" s="5" t="s">
        <v>94</v>
      </c>
    </row>
    <row r="65" spans="1:18" ht="25.5" hidden="1">
      <c r="A65" s="6" t="s">
        <v>18</v>
      </c>
      <c r="B65" s="7" t="s">
        <v>338</v>
      </c>
      <c r="C65" s="8" t="s">
        <v>20</v>
      </c>
      <c r="D65" s="8" t="s">
        <v>181</v>
      </c>
      <c r="E65" s="8" t="s">
        <v>339</v>
      </c>
      <c r="F65" s="8" t="s">
        <v>280</v>
      </c>
      <c r="G65" s="8" t="s">
        <v>24</v>
      </c>
      <c r="H65" s="8" t="s">
        <v>340</v>
      </c>
      <c r="I65" s="9">
        <v>44349</v>
      </c>
      <c r="J65" s="9">
        <f>I65+180</f>
        <v>44529</v>
      </c>
      <c r="K65" s="10">
        <v>4315551.93</v>
      </c>
      <c r="L65" s="19">
        <v>4314222.7</v>
      </c>
      <c r="M65" s="8" t="s">
        <v>341</v>
      </c>
      <c r="N65" s="7" t="s">
        <v>36</v>
      </c>
      <c r="O65" s="5" t="s">
        <v>28</v>
      </c>
      <c r="P65" s="5" t="s">
        <v>28</v>
      </c>
      <c r="R65" s="5" t="s">
        <v>29</v>
      </c>
    </row>
    <row r="66" spans="1:18" ht="25.5" hidden="1">
      <c r="A66" s="6" t="s">
        <v>18</v>
      </c>
      <c r="B66" s="7" t="s">
        <v>342</v>
      </c>
      <c r="C66" s="8" t="s">
        <v>20</v>
      </c>
      <c r="D66" s="8" t="s">
        <v>109</v>
      </c>
      <c r="E66" s="8" t="s">
        <v>343</v>
      </c>
      <c r="F66" s="8" t="s">
        <v>280</v>
      </c>
      <c r="G66" s="8" t="s">
        <v>24</v>
      </c>
      <c r="H66" s="8" t="s">
        <v>340</v>
      </c>
      <c r="I66" s="9">
        <v>44350</v>
      </c>
      <c r="J66" s="9">
        <v>44529</v>
      </c>
      <c r="K66" s="10">
        <v>7748459.8700000001</v>
      </c>
      <c r="L66" s="19">
        <v>7738619.9400000004</v>
      </c>
      <c r="M66" s="4" t="s">
        <v>344</v>
      </c>
      <c r="N66" s="11" t="s">
        <v>36</v>
      </c>
      <c r="O66" s="5" t="s">
        <v>28</v>
      </c>
      <c r="P66" s="5" t="s">
        <v>28</v>
      </c>
      <c r="R66" s="5" t="s">
        <v>29</v>
      </c>
    </row>
    <row r="67" spans="1:18" ht="25.5" hidden="1">
      <c r="A67" s="6" t="s">
        <v>18</v>
      </c>
      <c r="B67" s="7" t="s">
        <v>345</v>
      </c>
      <c r="C67" s="8" t="s">
        <v>20</v>
      </c>
      <c r="D67" s="8" t="s">
        <v>162</v>
      </c>
      <c r="E67" s="8" t="s">
        <v>346</v>
      </c>
      <c r="F67" s="8" t="s">
        <v>280</v>
      </c>
      <c r="G67" s="8" t="s">
        <v>24</v>
      </c>
      <c r="H67" s="8" t="s">
        <v>347</v>
      </c>
      <c r="I67" s="9">
        <v>44726</v>
      </c>
      <c r="J67" s="9">
        <f>I67+180</f>
        <v>44906</v>
      </c>
      <c r="K67" s="10">
        <v>2552322.85</v>
      </c>
      <c r="L67" s="19">
        <v>2551093.9300000002</v>
      </c>
      <c r="M67" s="8" t="s">
        <v>348</v>
      </c>
      <c r="N67" s="7" t="s">
        <v>36</v>
      </c>
      <c r="O67" s="5" t="s">
        <v>28</v>
      </c>
      <c r="P67" s="5" t="s">
        <v>28</v>
      </c>
      <c r="Q67" s="112"/>
      <c r="R67" s="26" t="s">
        <v>29</v>
      </c>
    </row>
    <row r="68" spans="1:18" ht="25.5" hidden="1">
      <c r="A68" s="6" t="s">
        <v>18</v>
      </c>
      <c r="B68" s="7" t="s">
        <v>349</v>
      </c>
      <c r="C68" s="8" t="s">
        <v>20</v>
      </c>
      <c r="D68" s="8" t="s">
        <v>109</v>
      </c>
      <c r="E68" s="8" t="s">
        <v>350</v>
      </c>
      <c r="F68" s="8" t="s">
        <v>280</v>
      </c>
      <c r="G68" s="8" t="s">
        <v>24</v>
      </c>
      <c r="H68" s="8" t="s">
        <v>351</v>
      </c>
      <c r="I68" s="9">
        <v>44365</v>
      </c>
      <c r="J68" s="9">
        <f>I68+180</f>
        <v>44545</v>
      </c>
      <c r="K68" s="10">
        <v>2745294.83</v>
      </c>
      <c r="L68" s="19">
        <v>2737351.3</v>
      </c>
      <c r="M68" s="8" t="s">
        <v>352</v>
      </c>
      <c r="N68" s="7" t="s">
        <v>36</v>
      </c>
      <c r="O68" s="5" t="s">
        <v>28</v>
      </c>
      <c r="P68" s="5" t="s">
        <v>28</v>
      </c>
      <c r="R68" s="5" t="s">
        <v>29</v>
      </c>
    </row>
    <row r="69" spans="1:18" ht="38.25" hidden="1">
      <c r="A69" s="6" t="s">
        <v>18</v>
      </c>
      <c r="B69" s="7" t="s">
        <v>353</v>
      </c>
      <c r="C69" s="8" t="s">
        <v>20</v>
      </c>
      <c r="D69" s="8" t="s">
        <v>77</v>
      </c>
      <c r="E69" s="8" t="s">
        <v>354</v>
      </c>
      <c r="F69" s="8" t="s">
        <v>23</v>
      </c>
      <c r="G69" s="8" t="s">
        <v>24</v>
      </c>
      <c r="H69" s="21" t="s">
        <v>355</v>
      </c>
      <c r="I69" s="9">
        <v>44409</v>
      </c>
      <c r="J69" s="9">
        <v>44440</v>
      </c>
      <c r="K69" s="10">
        <v>231449.1</v>
      </c>
      <c r="L69" s="19">
        <f>K69</f>
        <v>231449.1</v>
      </c>
      <c r="M69" s="4" t="s">
        <v>356</v>
      </c>
      <c r="N69" s="7"/>
      <c r="O69" s="5" t="s">
        <v>28</v>
      </c>
      <c r="P69" s="5" t="s">
        <v>28</v>
      </c>
      <c r="Q69" s="112"/>
      <c r="R69" s="26" t="s">
        <v>29</v>
      </c>
    </row>
    <row r="70" spans="1:18" ht="25.5" hidden="1">
      <c r="A70" s="6" t="s">
        <v>18</v>
      </c>
      <c r="B70" s="7" t="s">
        <v>357</v>
      </c>
      <c r="C70" s="8" t="s">
        <v>20</v>
      </c>
      <c r="D70" s="8" t="s">
        <v>114</v>
      </c>
      <c r="E70" s="8" t="s">
        <v>358</v>
      </c>
      <c r="F70" s="8" t="s">
        <v>23</v>
      </c>
      <c r="G70" s="8" t="s">
        <v>24</v>
      </c>
      <c r="H70" s="8" t="s">
        <v>359</v>
      </c>
      <c r="I70" s="9">
        <v>44375</v>
      </c>
      <c r="J70" s="9">
        <v>44540</v>
      </c>
      <c r="K70" s="10">
        <v>852583.63</v>
      </c>
      <c r="L70" s="19">
        <v>852582.09</v>
      </c>
      <c r="M70" s="4" t="s">
        <v>360</v>
      </c>
      <c r="N70" s="11" t="s">
        <v>36</v>
      </c>
      <c r="O70" s="5" t="s">
        <v>28</v>
      </c>
      <c r="P70" s="5" t="s">
        <v>28</v>
      </c>
      <c r="R70" s="5" t="s">
        <v>29</v>
      </c>
    </row>
    <row r="71" spans="1:18" ht="25.5" hidden="1">
      <c r="A71" s="6" t="s">
        <v>18</v>
      </c>
      <c r="B71" s="7" t="s">
        <v>361</v>
      </c>
      <c r="C71" s="8" t="s">
        <v>20</v>
      </c>
      <c r="D71" s="8" t="s">
        <v>162</v>
      </c>
      <c r="E71" s="8" t="s">
        <v>362</v>
      </c>
      <c r="F71" s="8" t="s">
        <v>280</v>
      </c>
      <c r="G71" s="8" t="s">
        <v>24</v>
      </c>
      <c r="H71" s="8" t="s">
        <v>363</v>
      </c>
      <c r="I71" s="9">
        <v>44379</v>
      </c>
      <c r="J71" s="9">
        <f>I71+180</f>
        <v>44559</v>
      </c>
      <c r="K71" s="10">
        <v>4878017.7</v>
      </c>
      <c r="L71" s="19">
        <v>4877839.63</v>
      </c>
      <c r="M71" s="8" t="s">
        <v>364</v>
      </c>
      <c r="N71" s="7" t="s">
        <v>36</v>
      </c>
      <c r="O71" s="5" t="s">
        <v>28</v>
      </c>
      <c r="P71" s="5" t="s">
        <v>28</v>
      </c>
      <c r="R71" s="5" t="s">
        <v>29</v>
      </c>
    </row>
    <row r="72" spans="1:18" ht="25.5" hidden="1">
      <c r="A72" s="6" t="s">
        <v>18</v>
      </c>
      <c r="B72" s="7" t="s">
        <v>365</v>
      </c>
      <c r="C72" s="8" t="s">
        <v>20</v>
      </c>
      <c r="D72" s="8" t="s">
        <v>77</v>
      </c>
      <c r="E72" s="8" t="s">
        <v>366</v>
      </c>
      <c r="F72" s="8" t="s">
        <v>280</v>
      </c>
      <c r="G72" s="8" t="s">
        <v>24</v>
      </c>
      <c r="H72" s="8" t="s">
        <v>367</v>
      </c>
      <c r="I72" s="9">
        <v>44406</v>
      </c>
      <c r="J72" s="9">
        <f>I72+180</f>
        <v>44586</v>
      </c>
      <c r="K72" s="10">
        <v>5853325.8300000001</v>
      </c>
      <c r="L72" s="19">
        <v>5658544.3099999996</v>
      </c>
      <c r="M72" s="4" t="s">
        <v>368</v>
      </c>
      <c r="N72" s="7" t="s">
        <v>36</v>
      </c>
      <c r="O72" s="5" t="s">
        <v>28</v>
      </c>
      <c r="P72" s="5" t="s">
        <v>28</v>
      </c>
      <c r="R72" s="5" t="s">
        <v>29</v>
      </c>
    </row>
    <row r="73" spans="1:18" ht="25.5" hidden="1">
      <c r="A73" s="6" t="s">
        <v>18</v>
      </c>
      <c r="B73" s="7" t="s">
        <v>369</v>
      </c>
      <c r="C73" s="8" t="s">
        <v>20</v>
      </c>
      <c r="D73" s="8" t="s">
        <v>72</v>
      </c>
      <c r="E73" s="8" t="s">
        <v>370</v>
      </c>
      <c r="F73" s="8" t="s">
        <v>280</v>
      </c>
      <c r="G73" s="8" t="s">
        <v>24</v>
      </c>
      <c r="H73" s="8" t="s">
        <v>371</v>
      </c>
      <c r="I73" s="9">
        <v>44406</v>
      </c>
      <c r="J73" s="9">
        <f>I73+180</f>
        <v>44586</v>
      </c>
      <c r="K73" s="10">
        <v>14736875.93</v>
      </c>
      <c r="L73" s="19">
        <v>14573927.529999999</v>
      </c>
      <c r="M73" s="4" t="s">
        <v>372</v>
      </c>
      <c r="N73" s="7" t="s">
        <v>36</v>
      </c>
      <c r="O73" s="5" t="s">
        <v>28</v>
      </c>
      <c r="P73" s="5" t="s">
        <v>28</v>
      </c>
      <c r="R73" s="5" t="s">
        <v>29</v>
      </c>
    </row>
    <row r="74" spans="1:18" ht="25.5" hidden="1">
      <c r="A74" s="6" t="s">
        <v>18</v>
      </c>
      <c r="B74" s="7" t="s">
        <v>373</v>
      </c>
      <c r="C74" s="8" t="s">
        <v>20</v>
      </c>
      <c r="D74" s="8" t="s">
        <v>72</v>
      </c>
      <c r="E74" s="48" t="s">
        <v>374</v>
      </c>
      <c r="F74" s="8" t="s">
        <v>280</v>
      </c>
      <c r="G74" s="8" t="s">
        <v>24</v>
      </c>
      <c r="H74" s="8" t="s">
        <v>371</v>
      </c>
      <c r="I74" s="9">
        <v>44406</v>
      </c>
      <c r="J74" s="9">
        <f>I74+180</f>
        <v>44586</v>
      </c>
      <c r="K74" s="10">
        <v>9601651.5999999996</v>
      </c>
      <c r="L74" s="19">
        <v>9474045.7100000009</v>
      </c>
      <c r="M74" s="4" t="s">
        <v>375</v>
      </c>
      <c r="N74" s="7" t="s">
        <v>36</v>
      </c>
      <c r="O74" s="5" t="s">
        <v>28</v>
      </c>
      <c r="P74" s="5" t="s">
        <v>28</v>
      </c>
      <c r="R74" s="5" t="s">
        <v>29</v>
      </c>
    </row>
    <row r="75" spans="1:18" ht="25.5" hidden="1">
      <c r="A75" s="6" t="s">
        <v>18</v>
      </c>
      <c r="B75" s="7" t="s">
        <v>376</v>
      </c>
      <c r="C75" s="8" t="s">
        <v>20</v>
      </c>
      <c r="D75" s="8" t="s">
        <v>82</v>
      </c>
      <c r="E75" s="8" t="s">
        <v>377</v>
      </c>
      <c r="F75" s="8" t="s">
        <v>280</v>
      </c>
      <c r="G75" s="8" t="s">
        <v>24</v>
      </c>
      <c r="H75" s="8" t="s">
        <v>378</v>
      </c>
      <c r="I75" s="9">
        <v>44411</v>
      </c>
      <c r="J75" s="9">
        <v>44594</v>
      </c>
      <c r="K75" s="10">
        <v>8833766.1699999999</v>
      </c>
      <c r="L75" s="19">
        <v>8833766.1699999999</v>
      </c>
      <c r="M75" s="4" t="s">
        <v>379</v>
      </c>
      <c r="N75" s="7" t="s">
        <v>36</v>
      </c>
      <c r="O75" s="5" t="s">
        <v>28</v>
      </c>
      <c r="P75" s="5" t="s">
        <v>28</v>
      </c>
      <c r="R75" s="5" t="s">
        <v>29</v>
      </c>
    </row>
    <row r="76" spans="1:18" ht="25.5" hidden="1">
      <c r="A76" s="6" t="s">
        <v>18</v>
      </c>
      <c r="B76" s="7" t="s">
        <v>380</v>
      </c>
      <c r="C76" s="8" t="s">
        <v>20</v>
      </c>
      <c r="D76" s="8" t="s">
        <v>381</v>
      </c>
      <c r="E76" s="8" t="s">
        <v>382</v>
      </c>
      <c r="F76" s="8" t="s">
        <v>280</v>
      </c>
      <c r="G76" s="8" t="s">
        <v>24</v>
      </c>
      <c r="H76" s="8" t="s">
        <v>383</v>
      </c>
      <c r="I76" s="9">
        <v>44412</v>
      </c>
      <c r="J76" s="9">
        <f>I76+180</f>
        <v>44592</v>
      </c>
      <c r="K76" s="10">
        <v>7621995.6500000004</v>
      </c>
      <c r="L76" s="19">
        <v>7223802.4500000002</v>
      </c>
      <c r="M76" s="4" t="s">
        <v>384</v>
      </c>
      <c r="N76" s="7" t="s">
        <v>36</v>
      </c>
      <c r="O76" s="5" t="s">
        <v>28</v>
      </c>
      <c r="P76" s="5" t="s">
        <v>28</v>
      </c>
      <c r="R76" s="5" t="s">
        <v>29</v>
      </c>
    </row>
    <row r="77" spans="1:18" ht="25.5" hidden="1">
      <c r="A77" s="6" t="s">
        <v>18</v>
      </c>
      <c r="B77" s="7" t="s">
        <v>385</v>
      </c>
      <c r="C77" s="8" t="s">
        <v>20</v>
      </c>
      <c r="D77" s="8" t="s">
        <v>386</v>
      </c>
      <c r="E77" s="8" t="s">
        <v>387</v>
      </c>
      <c r="F77" s="8" t="s">
        <v>280</v>
      </c>
      <c r="G77" s="8" t="s">
        <v>24</v>
      </c>
      <c r="H77" s="8" t="s">
        <v>388</v>
      </c>
      <c r="I77" s="9">
        <v>44412</v>
      </c>
      <c r="J77" s="9">
        <v>44591</v>
      </c>
      <c r="K77" s="10">
        <v>6465432.2000000002</v>
      </c>
      <c r="L77" s="19">
        <v>6458374.54</v>
      </c>
      <c r="M77" s="4" t="s">
        <v>389</v>
      </c>
      <c r="N77" s="11" t="s">
        <v>36</v>
      </c>
      <c r="O77" s="5" t="s">
        <v>28</v>
      </c>
      <c r="P77" s="5" t="s">
        <v>28</v>
      </c>
      <c r="R77" s="5" t="s">
        <v>29</v>
      </c>
    </row>
    <row r="78" spans="1:18" ht="25.5" hidden="1">
      <c r="A78" s="6" t="s">
        <v>18</v>
      </c>
      <c r="B78" s="7" t="s">
        <v>390</v>
      </c>
      <c r="C78" s="8" t="s">
        <v>20</v>
      </c>
      <c r="D78" s="8" t="s">
        <v>386</v>
      </c>
      <c r="E78" s="8" t="s">
        <v>391</v>
      </c>
      <c r="F78" s="8" t="s">
        <v>280</v>
      </c>
      <c r="G78" s="8" t="s">
        <v>24</v>
      </c>
      <c r="H78" s="8" t="s">
        <v>378</v>
      </c>
      <c r="I78" s="9">
        <v>44414</v>
      </c>
      <c r="J78" s="9">
        <f>I78+180</f>
        <v>44594</v>
      </c>
      <c r="K78" s="10">
        <v>1873298.2</v>
      </c>
      <c r="L78" s="19">
        <v>1873121.79</v>
      </c>
      <c r="M78" s="4" t="s">
        <v>392</v>
      </c>
      <c r="N78" s="7" t="s">
        <v>36</v>
      </c>
      <c r="O78" s="5" t="s">
        <v>28</v>
      </c>
      <c r="P78" s="5" t="s">
        <v>28</v>
      </c>
      <c r="R78" s="5" t="s">
        <v>29</v>
      </c>
    </row>
    <row r="79" spans="1:18" ht="25.5" hidden="1">
      <c r="A79" s="6" t="s">
        <v>18</v>
      </c>
      <c r="B79" s="7" t="s">
        <v>393</v>
      </c>
      <c r="C79" s="8" t="s">
        <v>20</v>
      </c>
      <c r="D79" s="21" t="s">
        <v>54</v>
      </c>
      <c r="E79" s="51" t="s">
        <v>394</v>
      </c>
      <c r="F79" s="8" t="s">
        <v>33</v>
      </c>
      <c r="G79" s="8" t="s">
        <v>24</v>
      </c>
      <c r="H79" s="8" t="s">
        <v>395</v>
      </c>
      <c r="I79" s="9">
        <v>44902</v>
      </c>
      <c r="J79" s="9">
        <v>45266</v>
      </c>
      <c r="K79" s="10">
        <v>4212624.4400000004</v>
      </c>
      <c r="L79" s="19">
        <f>K79+1039029.95</f>
        <v>5251654.3900000006</v>
      </c>
      <c r="M79" s="8" t="s">
        <v>396</v>
      </c>
      <c r="N79" s="7" t="s">
        <v>397</v>
      </c>
      <c r="O79" s="5" t="s">
        <v>28</v>
      </c>
      <c r="P79" s="5" t="s">
        <v>28</v>
      </c>
      <c r="R79" s="5" t="s">
        <v>29</v>
      </c>
    </row>
    <row r="80" spans="1:18" ht="38.25" hidden="1">
      <c r="A80" s="6" t="s">
        <v>18</v>
      </c>
      <c r="B80" s="7" t="s">
        <v>398</v>
      </c>
      <c r="C80" s="8" t="s">
        <v>20</v>
      </c>
      <c r="D80" s="8" t="s">
        <v>38</v>
      </c>
      <c r="E80" s="8" t="s">
        <v>399</v>
      </c>
      <c r="F80" s="8" t="s">
        <v>280</v>
      </c>
      <c r="G80" s="8" t="s">
        <v>24</v>
      </c>
      <c r="H80" s="8" t="s">
        <v>400</v>
      </c>
      <c r="I80" s="9">
        <v>44435</v>
      </c>
      <c r="J80" s="9">
        <f>I80+180</f>
        <v>44615</v>
      </c>
      <c r="K80" s="10">
        <v>12731422.98</v>
      </c>
      <c r="L80" s="10">
        <v>12730041.6</v>
      </c>
      <c r="M80" s="4" t="s">
        <v>401</v>
      </c>
      <c r="N80" s="7" t="s">
        <v>36</v>
      </c>
      <c r="O80" s="5" t="s">
        <v>28</v>
      </c>
      <c r="P80" s="5" t="s">
        <v>28</v>
      </c>
      <c r="R80" s="5" t="s">
        <v>29</v>
      </c>
    </row>
    <row r="81" spans="1:18">
      <c r="A81" s="6" t="s">
        <v>18</v>
      </c>
      <c r="B81" s="7" t="s">
        <v>402</v>
      </c>
      <c r="C81" s="8" t="s">
        <v>20</v>
      </c>
      <c r="D81" s="21" t="s">
        <v>174</v>
      </c>
      <c r="E81" s="8" t="s">
        <v>403</v>
      </c>
      <c r="F81" s="8" t="s">
        <v>33</v>
      </c>
      <c r="G81" s="8" t="s">
        <v>63</v>
      </c>
      <c r="H81" s="8"/>
      <c r="I81" s="9">
        <v>45261</v>
      </c>
      <c r="J81" s="9">
        <v>45444</v>
      </c>
      <c r="K81" s="10">
        <v>266500</v>
      </c>
      <c r="L81" s="10">
        <f>K81</f>
        <v>266500</v>
      </c>
      <c r="M81" s="4" t="s">
        <v>404</v>
      </c>
      <c r="N81" s="7" t="s">
        <v>36</v>
      </c>
      <c r="O81" s="7" t="s">
        <v>28</v>
      </c>
      <c r="P81" s="7" t="s">
        <v>28</v>
      </c>
      <c r="Q81" s="7"/>
      <c r="R81" s="7" t="s">
        <v>94</v>
      </c>
    </row>
    <row r="82" spans="1:18" ht="25.5" hidden="1">
      <c r="A82" s="6" t="s">
        <v>18</v>
      </c>
      <c r="B82" s="7" t="s">
        <v>405</v>
      </c>
      <c r="C82" s="8" t="s">
        <v>20</v>
      </c>
      <c r="D82" s="8" t="s">
        <v>82</v>
      </c>
      <c r="E82" s="8" t="s">
        <v>406</v>
      </c>
      <c r="F82" s="8" t="s">
        <v>280</v>
      </c>
      <c r="G82" s="8" t="s">
        <v>24</v>
      </c>
      <c r="H82" s="8" t="s">
        <v>407</v>
      </c>
      <c r="I82" s="9">
        <v>44447</v>
      </c>
      <c r="J82" s="9">
        <f>I82+180</f>
        <v>44627</v>
      </c>
      <c r="K82" s="10">
        <v>10894511.449999999</v>
      </c>
      <c r="L82" s="19">
        <v>10879437.4</v>
      </c>
      <c r="M82" s="4" t="s">
        <v>408</v>
      </c>
      <c r="N82" s="7" t="s">
        <v>36</v>
      </c>
      <c r="O82" s="5" t="s">
        <v>28</v>
      </c>
      <c r="P82" s="5" t="s">
        <v>28</v>
      </c>
      <c r="Q82" s="41" t="s">
        <v>409</v>
      </c>
      <c r="R82" s="5" t="s">
        <v>167</v>
      </c>
    </row>
    <row r="83" spans="1:18" ht="25.5" hidden="1">
      <c r="A83" s="6" t="s">
        <v>18</v>
      </c>
      <c r="B83" s="7" t="s">
        <v>410</v>
      </c>
      <c r="C83" s="8" t="s">
        <v>20</v>
      </c>
      <c r="D83" s="8" t="s">
        <v>386</v>
      </c>
      <c r="E83" s="8" t="s">
        <v>411</v>
      </c>
      <c r="F83" s="8" t="s">
        <v>280</v>
      </c>
      <c r="G83" s="8" t="s">
        <v>24</v>
      </c>
      <c r="H83" s="8" t="s">
        <v>45</v>
      </c>
      <c r="I83" s="9">
        <v>44456</v>
      </c>
      <c r="J83" s="9">
        <v>44636</v>
      </c>
      <c r="K83" s="10">
        <v>8294555.9699999997</v>
      </c>
      <c r="L83" s="19">
        <v>8288462.4500000002</v>
      </c>
      <c r="M83" s="63" t="s">
        <v>412</v>
      </c>
      <c r="N83" s="11" t="s">
        <v>36</v>
      </c>
      <c r="O83" s="5" t="s">
        <v>28</v>
      </c>
      <c r="P83" s="5" t="s">
        <v>28</v>
      </c>
      <c r="Q83" s="41" t="s">
        <v>409</v>
      </c>
      <c r="R83" s="5" t="s">
        <v>167</v>
      </c>
    </row>
    <row r="84" spans="1:18" ht="25.5" hidden="1">
      <c r="A84" s="6" t="s">
        <v>18</v>
      </c>
      <c r="B84" s="7" t="s">
        <v>413</v>
      </c>
      <c r="C84" s="8" t="s">
        <v>20</v>
      </c>
      <c r="D84" s="8" t="s">
        <v>31</v>
      </c>
      <c r="E84" s="8" t="s">
        <v>414</v>
      </c>
      <c r="F84" s="8" t="s">
        <v>280</v>
      </c>
      <c r="G84" s="8" t="s">
        <v>24</v>
      </c>
      <c r="H84" s="8" t="s">
        <v>415</v>
      </c>
      <c r="I84" s="9">
        <v>44456</v>
      </c>
      <c r="J84" s="9">
        <v>44635</v>
      </c>
      <c r="K84" s="10">
        <v>4047754.42</v>
      </c>
      <c r="L84" s="19">
        <v>4046097</v>
      </c>
      <c r="M84" s="4" t="s">
        <v>416</v>
      </c>
      <c r="N84" s="11" t="s">
        <v>417</v>
      </c>
      <c r="O84" s="5" t="s">
        <v>28</v>
      </c>
      <c r="P84" s="5" t="s">
        <v>28</v>
      </c>
      <c r="Q84" s="41" t="s">
        <v>409</v>
      </c>
      <c r="R84" s="5" t="s">
        <v>167</v>
      </c>
    </row>
    <row r="85" spans="1:18" ht="25.5" hidden="1">
      <c r="A85" s="6" t="s">
        <v>18</v>
      </c>
      <c r="B85" s="7" t="s">
        <v>418</v>
      </c>
      <c r="C85" s="8" t="s">
        <v>20</v>
      </c>
      <c r="D85" s="8" t="s">
        <v>72</v>
      </c>
      <c r="E85" s="8" t="s">
        <v>419</v>
      </c>
      <c r="F85" s="8" t="s">
        <v>280</v>
      </c>
      <c r="G85" s="8" t="s">
        <v>24</v>
      </c>
      <c r="H85" s="8" t="s">
        <v>420</v>
      </c>
      <c r="I85" s="9">
        <v>44463</v>
      </c>
      <c r="J85" s="9">
        <f>I85+180</f>
        <v>44643</v>
      </c>
      <c r="K85" s="10">
        <v>9136065.3499999996</v>
      </c>
      <c r="L85" s="19">
        <f>K85</f>
        <v>9136065.3499999996</v>
      </c>
      <c r="M85" s="4" t="s">
        <v>421</v>
      </c>
      <c r="N85" s="7" t="s">
        <v>422</v>
      </c>
      <c r="O85" s="5" t="s">
        <v>28</v>
      </c>
      <c r="P85" s="5" t="s">
        <v>28</v>
      </c>
      <c r="Q85" s="41" t="s">
        <v>409</v>
      </c>
      <c r="R85" s="5" t="s">
        <v>167</v>
      </c>
    </row>
    <row r="86" spans="1:18" ht="25.5" hidden="1">
      <c r="A86" s="6" t="s">
        <v>18</v>
      </c>
      <c r="B86" s="7" t="s">
        <v>423</v>
      </c>
      <c r="C86" s="8" t="s">
        <v>20</v>
      </c>
      <c r="D86" s="8" t="s">
        <v>146</v>
      </c>
      <c r="E86" s="8" t="s">
        <v>424</v>
      </c>
      <c r="F86" s="8" t="s">
        <v>280</v>
      </c>
      <c r="G86" s="8" t="s">
        <v>24</v>
      </c>
      <c r="H86" s="8" t="s">
        <v>425</v>
      </c>
      <c r="I86" s="9">
        <v>44463</v>
      </c>
      <c r="J86" s="9">
        <f>I86+180</f>
        <v>44643</v>
      </c>
      <c r="K86" s="10">
        <v>3450438.59</v>
      </c>
      <c r="L86" s="19">
        <v>3430857.39</v>
      </c>
      <c r="M86" s="8" t="s">
        <v>426</v>
      </c>
      <c r="N86" s="7" t="s">
        <v>427</v>
      </c>
      <c r="O86" s="5" t="s">
        <v>28</v>
      </c>
      <c r="P86" s="5" t="s">
        <v>28</v>
      </c>
      <c r="Q86" s="41" t="s">
        <v>409</v>
      </c>
      <c r="R86" s="5" t="s">
        <v>167</v>
      </c>
    </row>
    <row r="87" spans="1:18" ht="38.25" hidden="1">
      <c r="A87" s="6" t="s">
        <v>18</v>
      </c>
      <c r="B87" s="7" t="s">
        <v>428</v>
      </c>
      <c r="C87" s="8" t="s">
        <v>20</v>
      </c>
      <c r="D87" s="8" t="s">
        <v>191</v>
      </c>
      <c r="E87" s="8" t="s">
        <v>429</v>
      </c>
      <c r="F87" s="8" t="s">
        <v>280</v>
      </c>
      <c r="G87" s="8" t="s">
        <v>24</v>
      </c>
      <c r="H87" s="8" t="s">
        <v>430</v>
      </c>
      <c r="I87" s="9">
        <v>44468</v>
      </c>
      <c r="J87" s="9">
        <v>44282</v>
      </c>
      <c r="K87" s="10">
        <v>8566542.0999999996</v>
      </c>
      <c r="L87" s="19">
        <v>8566541.9800000004</v>
      </c>
      <c r="M87" s="4" t="s">
        <v>431</v>
      </c>
      <c r="N87" s="7" t="s">
        <v>36</v>
      </c>
      <c r="O87" s="5" t="s">
        <v>28</v>
      </c>
      <c r="P87" s="5" t="s">
        <v>28</v>
      </c>
      <c r="Q87" s="41" t="s">
        <v>409</v>
      </c>
      <c r="R87" s="5" t="s">
        <v>167</v>
      </c>
    </row>
    <row r="88" spans="1:18" ht="38.25" hidden="1">
      <c r="A88" s="6" t="s">
        <v>18</v>
      </c>
      <c r="B88" s="7" t="s">
        <v>432</v>
      </c>
      <c r="C88" s="8" t="s">
        <v>20</v>
      </c>
      <c r="D88" s="8" t="s">
        <v>82</v>
      </c>
      <c r="E88" s="8" t="s">
        <v>433</v>
      </c>
      <c r="F88" s="8" t="s">
        <v>280</v>
      </c>
      <c r="G88" s="8" t="s">
        <v>24</v>
      </c>
      <c r="H88" s="8" t="s">
        <v>434</v>
      </c>
      <c r="I88" s="9">
        <v>44476</v>
      </c>
      <c r="J88" s="9">
        <v>44290</v>
      </c>
      <c r="K88" s="10">
        <v>889627.97</v>
      </c>
      <c r="L88" s="19">
        <f>K88</f>
        <v>889627.97</v>
      </c>
      <c r="M88" s="4" t="s">
        <v>435</v>
      </c>
      <c r="N88" s="7" t="s">
        <v>427</v>
      </c>
      <c r="O88" s="5" t="s">
        <v>28</v>
      </c>
      <c r="P88" s="5" t="s">
        <v>28</v>
      </c>
      <c r="Q88" s="41" t="s">
        <v>409</v>
      </c>
      <c r="R88" s="5" t="s">
        <v>167</v>
      </c>
    </row>
    <row r="89" spans="1:18" ht="25.5" hidden="1">
      <c r="A89" s="6" t="s">
        <v>18</v>
      </c>
      <c r="B89" s="7" t="s">
        <v>436</v>
      </c>
      <c r="C89" s="8" t="s">
        <v>20</v>
      </c>
      <c r="D89" s="8" t="s">
        <v>126</v>
      </c>
      <c r="E89" s="8" t="s">
        <v>437</v>
      </c>
      <c r="F89" s="8" t="s">
        <v>280</v>
      </c>
      <c r="G89" s="8" t="s">
        <v>24</v>
      </c>
      <c r="H89" s="8" t="s">
        <v>438</v>
      </c>
      <c r="I89" s="9">
        <v>44476</v>
      </c>
      <c r="J89" s="9">
        <f>I89+180</f>
        <v>44656</v>
      </c>
      <c r="K89" s="10">
        <v>9703256.7699999996</v>
      </c>
      <c r="L89" s="19">
        <f>K89</f>
        <v>9703256.7699999996</v>
      </c>
      <c r="M89" s="4" t="s">
        <v>439</v>
      </c>
      <c r="N89" s="7" t="s">
        <v>36</v>
      </c>
      <c r="O89" s="5" t="s">
        <v>28</v>
      </c>
      <c r="P89" s="5" t="s">
        <v>28</v>
      </c>
      <c r="Q89" s="41" t="s">
        <v>409</v>
      </c>
      <c r="R89" s="5" t="s">
        <v>167</v>
      </c>
    </row>
    <row r="90" spans="1:18" ht="25.5" hidden="1">
      <c r="A90" s="34" t="s">
        <v>18</v>
      </c>
      <c r="B90" s="7" t="s">
        <v>440</v>
      </c>
      <c r="C90" s="8" t="s">
        <v>20</v>
      </c>
      <c r="D90" s="8" t="s">
        <v>256</v>
      </c>
      <c r="E90" s="8" t="s">
        <v>441</v>
      </c>
      <c r="F90" s="8" t="s">
        <v>280</v>
      </c>
      <c r="G90" s="8" t="s">
        <v>24</v>
      </c>
      <c r="H90" s="7" t="s">
        <v>442</v>
      </c>
      <c r="I90" s="35">
        <v>44476</v>
      </c>
      <c r="J90" s="35">
        <v>44656</v>
      </c>
      <c r="K90" s="36">
        <v>6815176.71</v>
      </c>
      <c r="L90" s="36">
        <v>6812593.6900000004</v>
      </c>
      <c r="M90" s="8" t="s">
        <v>443</v>
      </c>
      <c r="N90" s="7" t="s">
        <v>444</v>
      </c>
      <c r="O90" s="5" t="s">
        <v>28</v>
      </c>
      <c r="P90" s="5" t="s">
        <v>28</v>
      </c>
      <c r="Q90" s="41" t="s">
        <v>409</v>
      </c>
      <c r="R90" s="5" t="s">
        <v>167</v>
      </c>
    </row>
    <row r="91" spans="1:18" ht="25.5" hidden="1">
      <c r="A91" s="6" t="s">
        <v>18</v>
      </c>
      <c r="B91" s="7" t="s">
        <v>445</v>
      </c>
      <c r="C91" s="8" t="s">
        <v>20</v>
      </c>
      <c r="D91" s="8" t="s">
        <v>256</v>
      </c>
      <c r="E91" s="8" t="s">
        <v>446</v>
      </c>
      <c r="F91" s="8" t="s">
        <v>280</v>
      </c>
      <c r="G91" s="8" t="s">
        <v>24</v>
      </c>
      <c r="H91" s="8" t="s">
        <v>442</v>
      </c>
      <c r="I91" s="9">
        <v>44476</v>
      </c>
      <c r="J91" s="9">
        <f>I91+180</f>
        <v>44656</v>
      </c>
      <c r="K91" s="10">
        <v>2522289.13</v>
      </c>
      <c r="L91" s="19">
        <v>2466882.7400000002</v>
      </c>
      <c r="M91" s="8" t="s">
        <v>447</v>
      </c>
      <c r="N91" s="7" t="s">
        <v>36</v>
      </c>
      <c r="O91" s="5" t="s">
        <v>28</v>
      </c>
      <c r="P91" s="5" t="s">
        <v>28</v>
      </c>
      <c r="Q91" s="41" t="s">
        <v>409</v>
      </c>
      <c r="R91" s="5" t="s">
        <v>167</v>
      </c>
    </row>
    <row r="92" spans="1:18" ht="25.5" hidden="1">
      <c r="A92" s="6" t="s">
        <v>18</v>
      </c>
      <c r="B92" s="7" t="s">
        <v>448</v>
      </c>
      <c r="C92" s="8" t="s">
        <v>20</v>
      </c>
      <c r="D92" s="8" t="s">
        <v>256</v>
      </c>
      <c r="E92" s="8" t="s">
        <v>449</v>
      </c>
      <c r="F92" s="8" t="s">
        <v>280</v>
      </c>
      <c r="G92" s="8" t="s">
        <v>24</v>
      </c>
      <c r="H92" s="8" t="s">
        <v>442</v>
      </c>
      <c r="I92" s="9">
        <v>44476</v>
      </c>
      <c r="J92" s="9">
        <f>I92+180</f>
        <v>44656</v>
      </c>
      <c r="K92" s="10">
        <v>8662258.1199999992</v>
      </c>
      <c r="L92" s="19">
        <v>8648875.4100000001</v>
      </c>
      <c r="M92" s="4" t="s">
        <v>450</v>
      </c>
      <c r="N92" s="7" t="s">
        <v>36</v>
      </c>
      <c r="O92" s="5" t="s">
        <v>28</v>
      </c>
      <c r="P92" s="5" t="s">
        <v>28</v>
      </c>
      <c r="Q92" s="41" t="s">
        <v>409</v>
      </c>
      <c r="R92" s="5" t="s">
        <v>167</v>
      </c>
    </row>
    <row r="93" spans="1:18" ht="25.5" hidden="1">
      <c r="A93" s="6" t="s">
        <v>18</v>
      </c>
      <c r="B93" s="7" t="s">
        <v>451</v>
      </c>
      <c r="C93" s="8" t="s">
        <v>20</v>
      </c>
      <c r="D93" s="8" t="s">
        <v>381</v>
      </c>
      <c r="E93" s="8" t="s">
        <v>452</v>
      </c>
      <c r="F93" s="8" t="s">
        <v>280</v>
      </c>
      <c r="G93" s="8" t="s">
        <v>24</v>
      </c>
      <c r="H93" s="8" t="s">
        <v>453</v>
      </c>
      <c r="I93" s="9">
        <v>44482</v>
      </c>
      <c r="J93" s="9">
        <f>I93+180</f>
        <v>44662</v>
      </c>
      <c r="K93" s="10">
        <v>9095460.3300000001</v>
      </c>
      <c r="L93" s="19">
        <v>8733225.9000000004</v>
      </c>
      <c r="M93" s="4" t="s">
        <v>454</v>
      </c>
      <c r="N93" s="7" t="s">
        <v>455</v>
      </c>
      <c r="O93" s="5" t="s">
        <v>28</v>
      </c>
      <c r="P93" s="5" t="s">
        <v>28</v>
      </c>
      <c r="Q93" s="41" t="s">
        <v>409</v>
      </c>
      <c r="R93" s="5" t="s">
        <v>167</v>
      </c>
    </row>
    <row r="94" spans="1:18" ht="25.5" hidden="1">
      <c r="A94" s="6" t="s">
        <v>18</v>
      </c>
      <c r="B94" s="7" t="s">
        <v>456</v>
      </c>
      <c r="C94" s="8" t="s">
        <v>20</v>
      </c>
      <c r="D94" s="8" t="s">
        <v>38</v>
      </c>
      <c r="E94" s="8" t="s">
        <v>457</v>
      </c>
      <c r="F94" s="8" t="s">
        <v>280</v>
      </c>
      <c r="G94" s="8" t="s">
        <v>24</v>
      </c>
      <c r="H94" s="8" t="s">
        <v>458</v>
      </c>
      <c r="I94" s="9">
        <v>44482</v>
      </c>
      <c r="J94" s="9">
        <v>44661</v>
      </c>
      <c r="K94" s="10">
        <v>9806855.3300000001</v>
      </c>
      <c r="L94" s="19">
        <v>9804417.2599999998</v>
      </c>
      <c r="M94" s="4" t="s">
        <v>459</v>
      </c>
      <c r="N94" s="7" t="s">
        <v>427</v>
      </c>
      <c r="O94" s="5" t="s">
        <v>28</v>
      </c>
      <c r="P94" s="5" t="s">
        <v>28</v>
      </c>
      <c r="Q94" s="41" t="s">
        <v>409</v>
      </c>
      <c r="R94" s="5" t="s">
        <v>167</v>
      </c>
    </row>
    <row r="95" spans="1:18" ht="50.25" hidden="1">
      <c r="A95" s="6" t="s">
        <v>18</v>
      </c>
      <c r="B95" s="7" t="s">
        <v>460</v>
      </c>
      <c r="C95" s="8" t="s">
        <v>20</v>
      </c>
      <c r="D95" s="8" t="s">
        <v>85</v>
      </c>
      <c r="E95" s="8" t="s">
        <v>461</v>
      </c>
      <c r="F95" s="8" t="s">
        <v>280</v>
      </c>
      <c r="G95" s="8" t="s">
        <v>24</v>
      </c>
      <c r="H95" s="8" t="s">
        <v>462</v>
      </c>
      <c r="I95" s="9">
        <v>44491</v>
      </c>
      <c r="J95" s="9">
        <f>I95+180</f>
        <v>44671</v>
      </c>
      <c r="K95" s="10">
        <v>4922687.18</v>
      </c>
      <c r="L95" s="19">
        <v>4708376.87</v>
      </c>
      <c r="M95" s="8" t="s">
        <v>463</v>
      </c>
      <c r="N95" s="7" t="s">
        <v>427</v>
      </c>
      <c r="O95" s="5" t="s">
        <v>28</v>
      </c>
      <c r="P95" s="5" t="s">
        <v>28</v>
      </c>
      <c r="Q95" s="41" t="s">
        <v>409</v>
      </c>
      <c r="R95" s="5" t="s">
        <v>167</v>
      </c>
    </row>
    <row r="96" spans="1:18" ht="25.5" hidden="1">
      <c r="A96" s="6" t="s">
        <v>18</v>
      </c>
      <c r="B96" s="7" t="s">
        <v>464</v>
      </c>
      <c r="C96" s="8" t="s">
        <v>20</v>
      </c>
      <c r="D96" s="8" t="s">
        <v>72</v>
      </c>
      <c r="E96" s="8" t="s">
        <v>465</v>
      </c>
      <c r="F96" s="8" t="s">
        <v>33</v>
      </c>
      <c r="G96" s="8" t="s">
        <v>24</v>
      </c>
      <c r="H96" s="8" t="s">
        <v>466</v>
      </c>
      <c r="I96" s="9">
        <v>44495</v>
      </c>
      <c r="J96" s="9">
        <v>44675</v>
      </c>
      <c r="K96" s="10">
        <v>12525097.060000001</v>
      </c>
      <c r="L96" s="19">
        <v>12517323.449999999</v>
      </c>
      <c r="M96" s="4" t="s">
        <v>467</v>
      </c>
      <c r="N96" s="7" t="s">
        <v>468</v>
      </c>
      <c r="O96" s="5" t="s">
        <v>28</v>
      </c>
      <c r="P96" s="5" t="s">
        <v>28</v>
      </c>
      <c r="Q96" s="41" t="s">
        <v>409</v>
      </c>
      <c r="R96" s="5" t="s">
        <v>167</v>
      </c>
    </row>
    <row r="97" spans="1:18" ht="50.25" hidden="1">
      <c r="A97" s="6" t="s">
        <v>18</v>
      </c>
      <c r="B97" s="7" t="s">
        <v>469</v>
      </c>
      <c r="C97" s="8" t="s">
        <v>20</v>
      </c>
      <c r="D97" s="8" t="s">
        <v>470</v>
      </c>
      <c r="E97" s="8" t="s">
        <v>471</v>
      </c>
      <c r="F97" s="8" t="s">
        <v>280</v>
      </c>
      <c r="G97" s="8" t="s">
        <v>24</v>
      </c>
      <c r="H97" s="8" t="s">
        <v>472</v>
      </c>
      <c r="I97" s="9">
        <v>44494</v>
      </c>
      <c r="J97" s="9">
        <v>44675</v>
      </c>
      <c r="K97" s="10">
        <v>22410051.850000001</v>
      </c>
      <c r="L97" s="19">
        <v>22404821.27</v>
      </c>
      <c r="M97" s="4" t="s">
        <v>473</v>
      </c>
      <c r="N97" s="7" t="s">
        <v>427</v>
      </c>
      <c r="O97" s="5" t="s">
        <v>28</v>
      </c>
      <c r="P97" s="5" t="s">
        <v>28</v>
      </c>
      <c r="Q97" s="41" t="s">
        <v>409</v>
      </c>
      <c r="R97" s="5" t="s">
        <v>167</v>
      </c>
    </row>
    <row r="98" spans="1:18" ht="25.5" hidden="1">
      <c r="A98" s="6" t="s">
        <v>18</v>
      </c>
      <c r="B98" s="11" t="s">
        <v>474</v>
      </c>
      <c r="C98" s="88" t="s">
        <v>20</v>
      </c>
      <c r="D98" s="8" t="s">
        <v>470</v>
      </c>
      <c r="E98" s="21" t="s">
        <v>475</v>
      </c>
      <c r="F98" s="88" t="s">
        <v>280</v>
      </c>
      <c r="G98" s="8" t="s">
        <v>24</v>
      </c>
      <c r="H98" s="8" t="s">
        <v>476</v>
      </c>
      <c r="I98" s="22">
        <v>44497</v>
      </c>
      <c r="J98" s="22">
        <v>44676</v>
      </c>
      <c r="K98" s="23">
        <v>6504481.9500000002</v>
      </c>
      <c r="L98" s="27">
        <v>6419332.21</v>
      </c>
      <c r="M98" s="24" t="s">
        <v>477</v>
      </c>
      <c r="N98" s="11" t="s">
        <v>36</v>
      </c>
      <c r="O98" s="5" t="s">
        <v>28</v>
      </c>
      <c r="P98" s="5" t="s">
        <v>28</v>
      </c>
      <c r="Q98" s="41" t="s">
        <v>409</v>
      </c>
      <c r="R98" s="5" t="s">
        <v>167</v>
      </c>
    </row>
    <row r="99" spans="1:18" ht="38.25" hidden="1">
      <c r="A99" s="6" t="s">
        <v>18</v>
      </c>
      <c r="B99" s="7" t="s">
        <v>478</v>
      </c>
      <c r="C99" s="8" t="s">
        <v>20</v>
      </c>
      <c r="D99" s="8" t="s">
        <v>31</v>
      </c>
      <c r="E99" s="8" t="s">
        <v>479</v>
      </c>
      <c r="F99" s="8" t="s">
        <v>280</v>
      </c>
      <c r="G99" s="8" t="s">
        <v>24</v>
      </c>
      <c r="H99" s="8" t="s">
        <v>480</v>
      </c>
      <c r="I99" s="9">
        <v>44497</v>
      </c>
      <c r="J99" s="9">
        <f>I99+180</f>
        <v>44677</v>
      </c>
      <c r="K99" s="10">
        <v>6244923.25</v>
      </c>
      <c r="L99" s="19">
        <f>K99</f>
        <v>6244923.25</v>
      </c>
      <c r="M99" s="4" t="s">
        <v>481</v>
      </c>
      <c r="N99" s="7" t="s">
        <v>482</v>
      </c>
      <c r="O99" s="5" t="s">
        <v>28</v>
      </c>
      <c r="P99" s="5" t="s">
        <v>28</v>
      </c>
      <c r="Q99" s="41" t="s">
        <v>409</v>
      </c>
      <c r="R99" s="5" t="s">
        <v>167</v>
      </c>
    </row>
    <row r="100" spans="1:18" ht="38.25" hidden="1">
      <c r="A100" s="6" t="s">
        <v>18</v>
      </c>
      <c r="B100" s="7" t="s">
        <v>483</v>
      </c>
      <c r="C100" s="8" t="s">
        <v>20</v>
      </c>
      <c r="D100" s="8" t="s">
        <v>31</v>
      </c>
      <c r="E100" s="8" t="s">
        <v>484</v>
      </c>
      <c r="F100" s="8" t="s">
        <v>280</v>
      </c>
      <c r="G100" s="8" t="s">
        <v>24</v>
      </c>
      <c r="H100" s="8" t="s">
        <v>480</v>
      </c>
      <c r="I100" s="9">
        <v>44497</v>
      </c>
      <c r="J100" s="9">
        <f>I100+180</f>
        <v>44677</v>
      </c>
      <c r="K100" s="10">
        <v>1419937.37</v>
      </c>
      <c r="L100" s="19">
        <v>1363223.97</v>
      </c>
      <c r="M100" s="4" t="s">
        <v>485</v>
      </c>
      <c r="N100" s="7" t="s">
        <v>36</v>
      </c>
      <c r="O100" s="5" t="s">
        <v>28</v>
      </c>
      <c r="P100" s="5" t="s">
        <v>28</v>
      </c>
      <c r="Q100" s="41" t="s">
        <v>409</v>
      </c>
      <c r="R100" s="5" t="s">
        <v>167</v>
      </c>
    </row>
    <row r="101" spans="1:18" ht="25.5" hidden="1">
      <c r="A101" s="6" t="s">
        <v>18</v>
      </c>
      <c r="B101" s="7" t="s">
        <v>486</v>
      </c>
      <c r="C101" s="8" t="s">
        <v>20</v>
      </c>
      <c r="D101" s="3" t="s">
        <v>48</v>
      </c>
      <c r="E101" s="8" t="s">
        <v>487</v>
      </c>
      <c r="F101" s="8" t="s">
        <v>280</v>
      </c>
      <c r="G101" s="8" t="s">
        <v>24</v>
      </c>
      <c r="H101" s="8" t="s">
        <v>488</v>
      </c>
      <c r="I101" s="9">
        <v>44508</v>
      </c>
      <c r="J101" s="9">
        <v>44688</v>
      </c>
      <c r="K101" s="10">
        <v>3264948.52</v>
      </c>
      <c r="L101" s="19">
        <v>3236995.72</v>
      </c>
      <c r="M101" s="8" t="s">
        <v>489</v>
      </c>
      <c r="N101" s="11" t="s">
        <v>490</v>
      </c>
      <c r="O101" s="5" t="s">
        <v>28</v>
      </c>
      <c r="P101" s="5" t="s">
        <v>28</v>
      </c>
      <c r="Q101" s="41" t="s">
        <v>409</v>
      </c>
      <c r="R101" s="5" t="s">
        <v>167</v>
      </c>
    </row>
    <row r="102" spans="1:18" ht="50.25" hidden="1">
      <c r="A102" s="6" t="s">
        <v>18</v>
      </c>
      <c r="B102" s="7" t="s">
        <v>491</v>
      </c>
      <c r="C102" s="8" t="s">
        <v>20</v>
      </c>
      <c r="D102" s="8" t="s">
        <v>157</v>
      </c>
      <c r="E102" s="8" t="s">
        <v>492</v>
      </c>
      <c r="F102" s="8" t="s">
        <v>280</v>
      </c>
      <c r="G102" s="8" t="s">
        <v>24</v>
      </c>
      <c r="H102" s="8" t="s">
        <v>493</v>
      </c>
      <c r="I102" s="9">
        <v>44510</v>
      </c>
      <c r="J102" s="9">
        <v>44690</v>
      </c>
      <c r="K102" s="10">
        <v>9554321.3100000005</v>
      </c>
      <c r="L102" s="19">
        <v>9550644.9700000007</v>
      </c>
      <c r="M102" s="4" t="s">
        <v>494</v>
      </c>
      <c r="N102" s="7" t="s">
        <v>468</v>
      </c>
      <c r="O102" s="5" t="s">
        <v>28</v>
      </c>
      <c r="P102" s="5" t="s">
        <v>28</v>
      </c>
      <c r="Q102" s="41" t="s">
        <v>409</v>
      </c>
      <c r="R102" s="5" t="s">
        <v>167</v>
      </c>
    </row>
    <row r="103" spans="1:18" ht="38.25" hidden="1">
      <c r="A103" s="6" t="s">
        <v>18</v>
      </c>
      <c r="B103" s="7" t="s">
        <v>495</v>
      </c>
      <c r="C103" s="8" t="s">
        <v>20</v>
      </c>
      <c r="D103" s="8" t="s">
        <v>82</v>
      </c>
      <c r="E103" s="8" t="s">
        <v>496</v>
      </c>
      <c r="F103" s="8" t="s">
        <v>23</v>
      </c>
      <c r="G103" s="8" t="s">
        <v>497</v>
      </c>
      <c r="H103" s="8" t="s">
        <v>498</v>
      </c>
      <c r="I103" s="9" t="s">
        <v>65</v>
      </c>
      <c r="J103" s="9" t="s">
        <v>65</v>
      </c>
      <c r="K103" s="10">
        <v>675551.1</v>
      </c>
      <c r="L103" s="19">
        <f>K103</f>
        <v>675551.1</v>
      </c>
      <c r="M103" s="63" t="s">
        <v>499</v>
      </c>
      <c r="N103" s="7" t="s">
        <v>500</v>
      </c>
      <c r="O103" s="5" t="s">
        <v>68</v>
      </c>
      <c r="P103" s="5" t="s">
        <v>68</v>
      </c>
      <c r="Q103" s="41" t="s">
        <v>501</v>
      </c>
      <c r="R103" s="5" t="s">
        <v>167</v>
      </c>
    </row>
    <row r="104" spans="1:18" ht="38.25" hidden="1">
      <c r="A104" s="6" t="s">
        <v>18</v>
      </c>
      <c r="B104" s="7" t="s">
        <v>502</v>
      </c>
      <c r="C104" s="8" t="s">
        <v>20</v>
      </c>
      <c r="D104" s="8" t="s">
        <v>212</v>
      </c>
      <c r="E104" s="8" t="s">
        <v>503</v>
      </c>
      <c r="F104" s="8" t="s">
        <v>23</v>
      </c>
      <c r="G104" s="8" t="s">
        <v>497</v>
      </c>
      <c r="H104" s="8" t="s">
        <v>498</v>
      </c>
      <c r="I104" s="9" t="s">
        <v>65</v>
      </c>
      <c r="J104" s="9" t="s">
        <v>65</v>
      </c>
      <c r="K104" s="10">
        <v>754244.18</v>
      </c>
      <c r="L104" s="19">
        <f>K104</f>
        <v>754244.18</v>
      </c>
      <c r="M104" s="63" t="s">
        <v>499</v>
      </c>
      <c r="N104" s="7" t="s">
        <v>500</v>
      </c>
      <c r="O104" s="5" t="s">
        <v>68</v>
      </c>
      <c r="P104" s="5" t="s">
        <v>68</v>
      </c>
      <c r="Q104" s="41" t="s">
        <v>501</v>
      </c>
      <c r="R104" s="5" t="s">
        <v>167</v>
      </c>
    </row>
    <row r="105" spans="1:18" ht="38.25" hidden="1">
      <c r="A105" s="6" t="s">
        <v>18</v>
      </c>
      <c r="B105" s="7" t="s">
        <v>504</v>
      </c>
      <c r="C105" s="8" t="s">
        <v>20</v>
      </c>
      <c r="D105" s="8" t="s">
        <v>77</v>
      </c>
      <c r="E105" s="8" t="s">
        <v>505</v>
      </c>
      <c r="F105" s="8" t="s">
        <v>23</v>
      </c>
      <c r="G105" s="8" t="s">
        <v>497</v>
      </c>
      <c r="H105" s="8" t="s">
        <v>506</v>
      </c>
      <c r="I105" s="9" t="s">
        <v>65</v>
      </c>
      <c r="J105" s="9" t="s">
        <v>65</v>
      </c>
      <c r="K105" s="10">
        <v>1954603.15</v>
      </c>
      <c r="L105" s="19">
        <f>K105</f>
        <v>1954603.15</v>
      </c>
      <c r="M105" s="63" t="s">
        <v>499</v>
      </c>
      <c r="N105" s="7" t="s">
        <v>507</v>
      </c>
      <c r="O105" s="5" t="s">
        <v>68</v>
      </c>
      <c r="P105" s="5" t="s">
        <v>68</v>
      </c>
      <c r="Q105" s="41" t="s">
        <v>501</v>
      </c>
      <c r="R105" s="5" t="s">
        <v>167</v>
      </c>
    </row>
    <row r="106" spans="1:18" ht="38.25" hidden="1">
      <c r="A106" s="6" t="s">
        <v>18</v>
      </c>
      <c r="B106" s="7" t="s">
        <v>508</v>
      </c>
      <c r="C106" s="8" t="s">
        <v>20</v>
      </c>
      <c r="D106" s="8" t="s">
        <v>21</v>
      </c>
      <c r="E106" s="8" t="s">
        <v>509</v>
      </c>
      <c r="F106" s="8" t="s">
        <v>23</v>
      </c>
      <c r="G106" s="8" t="s">
        <v>497</v>
      </c>
      <c r="H106" s="8" t="s">
        <v>510</v>
      </c>
      <c r="I106" s="9" t="s">
        <v>65</v>
      </c>
      <c r="J106" s="9" t="s">
        <v>65</v>
      </c>
      <c r="K106" s="10">
        <v>1941483.31</v>
      </c>
      <c r="L106" s="19">
        <f>K106</f>
        <v>1941483.31</v>
      </c>
      <c r="M106" s="63" t="s">
        <v>499</v>
      </c>
      <c r="N106" s="7" t="s">
        <v>511</v>
      </c>
      <c r="O106" s="5" t="s">
        <v>68</v>
      </c>
      <c r="P106" s="5" t="s">
        <v>68</v>
      </c>
      <c r="Q106" s="41" t="s">
        <v>501</v>
      </c>
      <c r="R106" s="5" t="s">
        <v>167</v>
      </c>
    </row>
    <row r="107" spans="1:18" ht="38.25" hidden="1">
      <c r="A107" s="6" t="s">
        <v>18</v>
      </c>
      <c r="B107" s="7" t="s">
        <v>512</v>
      </c>
      <c r="C107" s="8" t="s">
        <v>20</v>
      </c>
      <c r="D107" s="8" t="s">
        <v>21</v>
      </c>
      <c r="E107" s="8" t="s">
        <v>509</v>
      </c>
      <c r="F107" s="8" t="s">
        <v>23</v>
      </c>
      <c r="G107" s="8" t="s">
        <v>497</v>
      </c>
      <c r="H107" s="8" t="s">
        <v>510</v>
      </c>
      <c r="I107" s="9" t="s">
        <v>65</v>
      </c>
      <c r="J107" s="9" t="s">
        <v>65</v>
      </c>
      <c r="K107" s="10">
        <v>1180534.42</v>
      </c>
      <c r="L107" s="19">
        <f>K107</f>
        <v>1180534.42</v>
      </c>
      <c r="M107" s="83" t="s">
        <v>499</v>
      </c>
      <c r="N107" s="7" t="s">
        <v>511</v>
      </c>
      <c r="O107" s="5" t="s">
        <v>68</v>
      </c>
      <c r="P107" s="5" t="s">
        <v>68</v>
      </c>
      <c r="Q107" s="41" t="s">
        <v>501</v>
      </c>
      <c r="R107" s="5" t="s">
        <v>167</v>
      </c>
    </row>
    <row r="108" spans="1:18" ht="25.5" hidden="1">
      <c r="A108" s="6" t="s">
        <v>18</v>
      </c>
      <c r="B108" s="7" t="s">
        <v>513</v>
      </c>
      <c r="C108" s="8" t="s">
        <v>20</v>
      </c>
      <c r="D108" s="8" t="s">
        <v>470</v>
      </c>
      <c r="E108" s="8" t="s">
        <v>514</v>
      </c>
      <c r="F108" s="8" t="s">
        <v>280</v>
      </c>
      <c r="G108" s="8" t="s">
        <v>24</v>
      </c>
      <c r="H108" s="8" t="s">
        <v>515</v>
      </c>
      <c r="I108" s="9">
        <v>44522</v>
      </c>
      <c r="J108" s="9">
        <v>44702</v>
      </c>
      <c r="K108" s="10">
        <v>25773417.879999999</v>
      </c>
      <c r="L108" s="19">
        <v>25048252.969999999</v>
      </c>
      <c r="M108" s="4" t="s">
        <v>516</v>
      </c>
      <c r="N108" s="7" t="s">
        <v>36</v>
      </c>
      <c r="O108" s="5" t="s">
        <v>28</v>
      </c>
      <c r="P108" s="5" t="s">
        <v>28</v>
      </c>
      <c r="Q108" s="41" t="s">
        <v>409</v>
      </c>
      <c r="R108" s="5" t="s">
        <v>167</v>
      </c>
    </row>
    <row r="109" spans="1:18" ht="25.5" hidden="1">
      <c r="A109" s="6" t="s">
        <v>18</v>
      </c>
      <c r="B109" s="7" t="s">
        <v>517</v>
      </c>
      <c r="C109" s="8" t="s">
        <v>20</v>
      </c>
      <c r="D109" s="8" t="s">
        <v>31</v>
      </c>
      <c r="E109" s="8" t="s">
        <v>518</v>
      </c>
      <c r="F109" s="8" t="s">
        <v>280</v>
      </c>
      <c r="G109" s="8" t="s">
        <v>24</v>
      </c>
      <c r="H109" s="8" t="s">
        <v>519</v>
      </c>
      <c r="I109" s="9">
        <v>44530</v>
      </c>
      <c r="J109" s="9">
        <v>44710</v>
      </c>
      <c r="K109" s="10">
        <v>11818683.02</v>
      </c>
      <c r="L109" s="19">
        <v>11779799.689999999</v>
      </c>
      <c r="M109" s="4" t="s">
        <v>520</v>
      </c>
      <c r="N109" s="11" t="s">
        <v>521</v>
      </c>
      <c r="O109" s="5" t="s">
        <v>28</v>
      </c>
      <c r="P109" s="5" t="s">
        <v>28</v>
      </c>
      <c r="R109" s="5" t="s">
        <v>29</v>
      </c>
    </row>
    <row r="110" spans="1:18" ht="38.25" hidden="1">
      <c r="A110" s="6" t="s">
        <v>18</v>
      </c>
      <c r="B110" s="7" t="s">
        <v>522</v>
      </c>
      <c r="C110" s="8" t="s">
        <v>20</v>
      </c>
      <c r="D110" s="8" t="s">
        <v>386</v>
      </c>
      <c r="E110" s="8" t="s">
        <v>523</v>
      </c>
      <c r="F110" s="8" t="s">
        <v>280</v>
      </c>
      <c r="G110" s="8" t="s">
        <v>24</v>
      </c>
      <c r="H110" s="8" t="s">
        <v>524</v>
      </c>
      <c r="I110" s="9">
        <v>44533</v>
      </c>
      <c r="J110" s="9">
        <v>44715</v>
      </c>
      <c r="K110" s="10">
        <v>9817898.6999999993</v>
      </c>
      <c r="L110" s="19">
        <v>9473847.6199999992</v>
      </c>
      <c r="M110" s="4" t="s">
        <v>525</v>
      </c>
      <c r="N110" s="7" t="s">
        <v>468</v>
      </c>
      <c r="O110" s="5" t="s">
        <v>28</v>
      </c>
      <c r="P110" s="5" t="s">
        <v>28</v>
      </c>
      <c r="R110" s="5" t="s">
        <v>29</v>
      </c>
    </row>
    <row r="111" spans="1:18" ht="38.25" hidden="1">
      <c r="A111" s="6" t="s">
        <v>18</v>
      </c>
      <c r="B111" s="7" t="s">
        <v>526</v>
      </c>
      <c r="C111" s="8" t="s">
        <v>71</v>
      </c>
      <c r="D111" s="8" t="s">
        <v>109</v>
      </c>
      <c r="E111" s="8" t="s">
        <v>527</v>
      </c>
      <c r="F111" s="8" t="s">
        <v>280</v>
      </c>
      <c r="G111" s="8" t="s">
        <v>24</v>
      </c>
      <c r="H111" s="8" t="s">
        <v>528</v>
      </c>
      <c r="I111" s="9">
        <v>44533</v>
      </c>
      <c r="J111" s="9">
        <v>44713</v>
      </c>
      <c r="K111" s="10">
        <v>5995786.29</v>
      </c>
      <c r="L111" s="19">
        <v>5803232.2199999997</v>
      </c>
      <c r="M111" s="4" t="s">
        <v>529</v>
      </c>
      <c r="N111" s="11" t="s">
        <v>530</v>
      </c>
      <c r="O111" s="5" t="s">
        <v>28</v>
      </c>
      <c r="P111" s="5" t="s">
        <v>28</v>
      </c>
      <c r="R111" s="5" t="s">
        <v>29</v>
      </c>
    </row>
    <row r="112" spans="1:18" ht="50.25" hidden="1">
      <c r="A112" s="6" t="s">
        <v>18</v>
      </c>
      <c r="B112" s="7" t="s">
        <v>531</v>
      </c>
      <c r="C112" s="8" t="s">
        <v>20</v>
      </c>
      <c r="D112" s="8" t="s">
        <v>109</v>
      </c>
      <c r="E112" s="8" t="s">
        <v>532</v>
      </c>
      <c r="F112" s="8" t="s">
        <v>280</v>
      </c>
      <c r="G112" s="8" t="s">
        <v>24</v>
      </c>
      <c r="H112" s="8" t="s">
        <v>528</v>
      </c>
      <c r="I112" s="9">
        <v>44533</v>
      </c>
      <c r="J112" s="9">
        <f>I112+180</f>
        <v>44713</v>
      </c>
      <c r="K112" s="10">
        <v>12121157.810000001</v>
      </c>
      <c r="L112" s="19">
        <v>10955114.82</v>
      </c>
      <c r="M112" s="4" t="s">
        <v>533</v>
      </c>
      <c r="N112" s="7" t="s">
        <v>36</v>
      </c>
      <c r="O112" s="5" t="s">
        <v>28</v>
      </c>
      <c r="P112" s="5" t="s">
        <v>28</v>
      </c>
      <c r="R112" s="5" t="s">
        <v>29</v>
      </c>
    </row>
    <row r="113" spans="1:18" ht="38.25" hidden="1">
      <c r="A113" s="20" t="s">
        <v>18</v>
      </c>
      <c r="B113" s="11" t="s">
        <v>534</v>
      </c>
      <c r="C113" s="21" t="s">
        <v>20</v>
      </c>
      <c r="D113" s="21" t="s">
        <v>268</v>
      </c>
      <c r="E113" s="21" t="s">
        <v>535</v>
      </c>
      <c r="F113" s="21" t="s">
        <v>280</v>
      </c>
      <c r="G113" s="8" t="s">
        <v>24</v>
      </c>
      <c r="H113" s="21" t="s">
        <v>528</v>
      </c>
      <c r="I113" s="22">
        <v>44533</v>
      </c>
      <c r="J113" s="22">
        <v>44713</v>
      </c>
      <c r="K113" s="23">
        <v>539988.31999999995</v>
      </c>
      <c r="L113" s="27">
        <v>539988.17000000004</v>
      </c>
      <c r="M113" s="24" t="s">
        <v>536</v>
      </c>
      <c r="N113" s="11" t="s">
        <v>36</v>
      </c>
      <c r="O113" s="5" t="s">
        <v>28</v>
      </c>
      <c r="P113" s="5" t="s">
        <v>28</v>
      </c>
      <c r="Q113" s="112"/>
      <c r="R113" s="26" t="s">
        <v>29</v>
      </c>
    </row>
    <row r="114" spans="1:18" ht="25.5" hidden="1">
      <c r="A114" s="6" t="s">
        <v>18</v>
      </c>
      <c r="B114" s="7" t="s">
        <v>537</v>
      </c>
      <c r="C114" s="8" t="s">
        <v>20</v>
      </c>
      <c r="D114" s="8" t="s">
        <v>72</v>
      </c>
      <c r="E114" s="8" t="s">
        <v>538</v>
      </c>
      <c r="F114" s="8" t="s">
        <v>280</v>
      </c>
      <c r="G114" s="8" t="s">
        <v>24</v>
      </c>
      <c r="H114" s="8" t="s">
        <v>539</v>
      </c>
      <c r="I114" s="9">
        <v>44544</v>
      </c>
      <c r="J114" s="9">
        <v>44726</v>
      </c>
      <c r="K114" s="23">
        <v>5542863.9299999997</v>
      </c>
      <c r="L114" s="19">
        <v>5542696.7699999996</v>
      </c>
      <c r="M114" s="8" t="s">
        <v>540</v>
      </c>
      <c r="N114" s="11" t="s">
        <v>36</v>
      </c>
      <c r="O114" s="5" t="s">
        <v>28</v>
      </c>
      <c r="P114" s="5" t="s">
        <v>28</v>
      </c>
      <c r="R114" s="5" t="s">
        <v>29</v>
      </c>
    </row>
    <row r="115" spans="1:18" s="26" customFormat="1" ht="38.25" hidden="1">
      <c r="A115" s="55" t="s">
        <v>18</v>
      </c>
      <c r="B115" s="7" t="s">
        <v>541</v>
      </c>
      <c r="C115" s="8" t="s">
        <v>20</v>
      </c>
      <c r="D115" s="8" t="s">
        <v>126</v>
      </c>
      <c r="E115" s="8" t="s">
        <v>542</v>
      </c>
      <c r="F115" s="8" t="s">
        <v>280</v>
      </c>
      <c r="G115" s="8" t="s">
        <v>24</v>
      </c>
      <c r="H115" s="8" t="s">
        <v>543</v>
      </c>
      <c r="I115" s="35">
        <v>44544</v>
      </c>
      <c r="J115" s="35">
        <f>I115+180</f>
        <v>44724</v>
      </c>
      <c r="K115" s="36">
        <v>3576374.06</v>
      </c>
      <c r="L115" s="36">
        <v>3560695.8</v>
      </c>
      <c r="M115" s="8" t="s">
        <v>544</v>
      </c>
      <c r="N115" s="49" t="s">
        <v>545</v>
      </c>
      <c r="O115" s="5" t="s">
        <v>28</v>
      </c>
      <c r="P115" s="5" t="s">
        <v>28</v>
      </c>
      <c r="Q115" s="41"/>
      <c r="R115" s="5" t="s">
        <v>29</v>
      </c>
    </row>
    <row r="116" spans="1:18" ht="25.5" hidden="1">
      <c r="A116" s="6" t="s">
        <v>18</v>
      </c>
      <c r="B116" s="7" t="s">
        <v>546</v>
      </c>
      <c r="C116" s="8" t="s">
        <v>20</v>
      </c>
      <c r="D116" s="8" t="s">
        <v>181</v>
      </c>
      <c r="E116" s="8" t="s">
        <v>547</v>
      </c>
      <c r="F116" s="8" t="s">
        <v>280</v>
      </c>
      <c r="G116" s="8" t="s">
        <v>24</v>
      </c>
      <c r="H116" s="8" t="s">
        <v>548</v>
      </c>
      <c r="I116" s="9">
        <v>44552</v>
      </c>
      <c r="J116" s="9">
        <f>I116+180</f>
        <v>44732</v>
      </c>
      <c r="K116" s="10">
        <v>4585931.75</v>
      </c>
      <c r="L116" s="19">
        <v>4585931.59</v>
      </c>
      <c r="M116" s="8" t="s">
        <v>549</v>
      </c>
      <c r="N116" s="7" t="s">
        <v>36</v>
      </c>
      <c r="O116" s="5" t="s">
        <v>28</v>
      </c>
      <c r="P116" s="5" t="s">
        <v>28</v>
      </c>
      <c r="R116" s="5" t="s">
        <v>29</v>
      </c>
    </row>
    <row r="117" spans="1:18" ht="38.25" hidden="1">
      <c r="A117" s="6" t="s">
        <v>18</v>
      </c>
      <c r="B117" s="7" t="s">
        <v>550</v>
      </c>
      <c r="C117" s="8" t="s">
        <v>20</v>
      </c>
      <c r="D117" s="8" t="s">
        <v>38</v>
      </c>
      <c r="E117" s="8" t="s">
        <v>551</v>
      </c>
      <c r="F117" s="8" t="s">
        <v>280</v>
      </c>
      <c r="G117" s="8" t="s">
        <v>24</v>
      </c>
      <c r="H117" s="8" t="s">
        <v>552</v>
      </c>
      <c r="I117" s="9">
        <v>44560</v>
      </c>
      <c r="J117" s="9">
        <f>I117+180</f>
        <v>44740</v>
      </c>
      <c r="K117" s="10">
        <v>9562696.6999999993</v>
      </c>
      <c r="L117" s="19">
        <v>9562694.1600000001</v>
      </c>
      <c r="M117" s="4" t="s">
        <v>553</v>
      </c>
      <c r="N117" s="7" t="s">
        <v>36</v>
      </c>
      <c r="O117" s="5" t="s">
        <v>28</v>
      </c>
      <c r="P117" s="5" t="s">
        <v>28</v>
      </c>
      <c r="R117" s="5" t="s">
        <v>29</v>
      </c>
    </row>
    <row r="118" spans="1:18" ht="25.5" hidden="1">
      <c r="A118" s="6" t="s">
        <v>18</v>
      </c>
      <c r="B118" s="7" t="s">
        <v>554</v>
      </c>
      <c r="C118" s="8" t="s">
        <v>20</v>
      </c>
      <c r="D118" s="8" t="s">
        <v>38</v>
      </c>
      <c r="E118" s="8" t="s">
        <v>555</v>
      </c>
      <c r="F118" s="8" t="s">
        <v>280</v>
      </c>
      <c r="G118" s="8" t="s">
        <v>24</v>
      </c>
      <c r="H118" s="8" t="s">
        <v>552</v>
      </c>
      <c r="I118" s="9">
        <v>44560</v>
      </c>
      <c r="J118" s="9">
        <f>I118+180</f>
        <v>44740</v>
      </c>
      <c r="K118" s="10">
        <v>990745.29</v>
      </c>
      <c r="L118" s="19">
        <v>990697.1</v>
      </c>
      <c r="M118" s="4" t="s">
        <v>556</v>
      </c>
      <c r="N118" s="7" t="s">
        <v>36</v>
      </c>
      <c r="O118" s="5" t="s">
        <v>28</v>
      </c>
      <c r="P118" s="5" t="s">
        <v>28</v>
      </c>
      <c r="R118" s="5" t="s">
        <v>29</v>
      </c>
    </row>
    <row r="119" spans="1:18" ht="25.5" hidden="1">
      <c r="A119" s="6" t="s">
        <v>18</v>
      </c>
      <c r="B119" s="7" t="s">
        <v>557</v>
      </c>
      <c r="C119" s="8" t="s">
        <v>20</v>
      </c>
      <c r="D119" s="8" t="s">
        <v>31</v>
      </c>
      <c r="E119" s="8" t="s">
        <v>558</v>
      </c>
      <c r="F119" s="8" t="s">
        <v>280</v>
      </c>
      <c r="G119" s="8" t="s">
        <v>24</v>
      </c>
      <c r="H119" s="8" t="s">
        <v>559</v>
      </c>
      <c r="I119" s="9">
        <v>44560</v>
      </c>
      <c r="J119" s="9">
        <v>44742</v>
      </c>
      <c r="K119" s="10">
        <v>1207158.1399999999</v>
      </c>
      <c r="L119" s="19">
        <v>1205389.1599999999</v>
      </c>
      <c r="M119" s="4" t="s">
        <v>560</v>
      </c>
      <c r="N119" s="7" t="s">
        <v>468</v>
      </c>
      <c r="O119" s="5" t="s">
        <v>28</v>
      </c>
      <c r="P119" s="5" t="s">
        <v>28</v>
      </c>
      <c r="R119" s="5" t="s">
        <v>29</v>
      </c>
    </row>
    <row r="120" spans="1:18" ht="50.25" hidden="1">
      <c r="A120" s="6" t="s">
        <v>18</v>
      </c>
      <c r="B120" s="7" t="s">
        <v>561</v>
      </c>
      <c r="C120" s="8" t="s">
        <v>20</v>
      </c>
      <c r="D120" s="8" t="s">
        <v>157</v>
      </c>
      <c r="E120" s="8" t="s">
        <v>562</v>
      </c>
      <c r="F120" s="8" t="s">
        <v>280</v>
      </c>
      <c r="G120" s="8" t="s">
        <v>24</v>
      </c>
      <c r="H120" s="8" t="s">
        <v>563</v>
      </c>
      <c r="I120" s="9">
        <v>44560</v>
      </c>
      <c r="J120" s="9">
        <v>44742</v>
      </c>
      <c r="K120" s="10">
        <v>10703035.560000001</v>
      </c>
      <c r="L120" s="19">
        <v>10699087.65</v>
      </c>
      <c r="M120" s="4" t="s">
        <v>564</v>
      </c>
      <c r="N120" s="7" t="s">
        <v>36</v>
      </c>
      <c r="O120" s="5" t="s">
        <v>28</v>
      </c>
      <c r="P120" s="5" t="s">
        <v>28</v>
      </c>
      <c r="R120" s="5" t="s">
        <v>29</v>
      </c>
    </row>
    <row r="121" spans="1:18" ht="25.5" hidden="1">
      <c r="A121" s="6" t="s">
        <v>18</v>
      </c>
      <c r="B121" s="7" t="s">
        <v>565</v>
      </c>
      <c r="C121" s="8" t="s">
        <v>20</v>
      </c>
      <c r="D121" s="8" t="s">
        <v>89</v>
      </c>
      <c r="E121" s="8" t="s">
        <v>566</v>
      </c>
      <c r="F121" s="8" t="s">
        <v>280</v>
      </c>
      <c r="G121" s="8" t="s">
        <v>24</v>
      </c>
      <c r="H121" s="8" t="s">
        <v>567</v>
      </c>
      <c r="I121" s="9">
        <v>44559</v>
      </c>
      <c r="J121" s="9">
        <f>I121+180</f>
        <v>44739</v>
      </c>
      <c r="K121" s="10">
        <v>13674703.6</v>
      </c>
      <c r="L121" s="19">
        <v>13674356.199999999</v>
      </c>
      <c r="M121" s="4" t="s">
        <v>568</v>
      </c>
      <c r="N121" s="7" t="s">
        <v>36</v>
      </c>
      <c r="O121" s="5" t="s">
        <v>28</v>
      </c>
      <c r="P121" s="5" t="s">
        <v>28</v>
      </c>
      <c r="R121" s="5" t="s">
        <v>29</v>
      </c>
    </row>
    <row r="122" spans="1:18" s="26" customFormat="1" ht="25.5" hidden="1">
      <c r="A122" s="6" t="s">
        <v>18</v>
      </c>
      <c r="B122" s="7" t="s">
        <v>569</v>
      </c>
      <c r="C122" s="8" t="s">
        <v>20</v>
      </c>
      <c r="D122" s="8" t="s">
        <v>181</v>
      </c>
      <c r="E122" s="8" t="s">
        <v>570</v>
      </c>
      <c r="F122" s="8" t="s">
        <v>280</v>
      </c>
      <c r="G122" s="8" t="s">
        <v>24</v>
      </c>
      <c r="H122" s="8" t="s">
        <v>571</v>
      </c>
      <c r="I122" s="9">
        <v>44560</v>
      </c>
      <c r="J122" s="9">
        <v>44742</v>
      </c>
      <c r="K122" s="10">
        <v>10863069.52</v>
      </c>
      <c r="L122" s="19">
        <v>10832195.119999999</v>
      </c>
      <c r="M122" s="4" t="s">
        <v>572</v>
      </c>
      <c r="N122" s="11" t="s">
        <v>573</v>
      </c>
      <c r="O122" s="5" t="s">
        <v>28</v>
      </c>
      <c r="P122" s="5" t="s">
        <v>28</v>
      </c>
      <c r="Q122" s="41"/>
      <c r="R122" s="5" t="s">
        <v>29</v>
      </c>
    </row>
    <row r="123" spans="1:18" ht="25.5" hidden="1">
      <c r="A123" s="6" t="s">
        <v>18</v>
      </c>
      <c r="B123" s="7" t="s">
        <v>574</v>
      </c>
      <c r="C123" s="8" t="s">
        <v>20</v>
      </c>
      <c r="D123" s="21" t="s">
        <v>174</v>
      </c>
      <c r="E123" s="8" t="s">
        <v>575</v>
      </c>
      <c r="F123" s="8" t="s">
        <v>280</v>
      </c>
      <c r="G123" s="8" t="s">
        <v>24</v>
      </c>
      <c r="H123" s="8" t="s">
        <v>563</v>
      </c>
      <c r="I123" s="9">
        <v>44560</v>
      </c>
      <c r="J123" s="9">
        <v>44742</v>
      </c>
      <c r="K123" s="10">
        <v>9986109.75</v>
      </c>
      <c r="L123" s="19">
        <v>9970531.0600000005</v>
      </c>
      <c r="M123" s="4" t="s">
        <v>576</v>
      </c>
      <c r="N123" s="7" t="s">
        <v>422</v>
      </c>
      <c r="O123" s="5" t="s">
        <v>28</v>
      </c>
      <c r="P123" s="5" t="s">
        <v>28</v>
      </c>
      <c r="R123" s="5" t="s">
        <v>29</v>
      </c>
    </row>
    <row r="124" spans="1:18" ht="38.25" hidden="1">
      <c r="A124" s="6" t="s">
        <v>18</v>
      </c>
      <c r="B124" s="69" t="s">
        <v>577</v>
      </c>
      <c r="C124" s="8" t="s">
        <v>71</v>
      </c>
      <c r="D124" s="8" t="s">
        <v>129</v>
      </c>
      <c r="E124" s="8" t="s">
        <v>578</v>
      </c>
      <c r="F124" s="8" t="s">
        <v>23</v>
      </c>
      <c r="G124" s="8" t="s">
        <v>579</v>
      </c>
      <c r="H124" s="8" t="s">
        <v>580</v>
      </c>
      <c r="I124" s="9">
        <v>45474</v>
      </c>
      <c r="J124" s="9">
        <v>45839</v>
      </c>
      <c r="K124" s="10">
        <v>660472.06000000006</v>
      </c>
      <c r="L124" s="10">
        <v>660472.06000000006</v>
      </c>
      <c r="M124" s="60" t="s">
        <v>581</v>
      </c>
      <c r="N124" s="7" t="s">
        <v>582</v>
      </c>
      <c r="O124" s="5" t="s">
        <v>28</v>
      </c>
      <c r="P124" s="5" t="s">
        <v>28</v>
      </c>
      <c r="Q124" s="41" t="s">
        <v>583</v>
      </c>
      <c r="R124" s="5" t="s">
        <v>167</v>
      </c>
    </row>
    <row r="125" spans="1:18" s="26" customFormat="1" ht="38.25" hidden="1">
      <c r="A125" s="6" t="s">
        <v>18</v>
      </c>
      <c r="B125" s="69" t="s">
        <v>584</v>
      </c>
      <c r="C125" s="8" t="s">
        <v>71</v>
      </c>
      <c r="D125" s="8" t="s">
        <v>129</v>
      </c>
      <c r="E125" s="8" t="s">
        <v>585</v>
      </c>
      <c r="F125" s="8" t="s">
        <v>23</v>
      </c>
      <c r="G125" s="8" t="s">
        <v>579</v>
      </c>
      <c r="H125" s="8" t="s">
        <v>580</v>
      </c>
      <c r="I125" s="9">
        <v>45474</v>
      </c>
      <c r="J125" s="9">
        <v>45839</v>
      </c>
      <c r="K125" s="10">
        <v>660472.06000000006</v>
      </c>
      <c r="L125" s="10">
        <v>660472.06000000006</v>
      </c>
      <c r="M125" s="60" t="s">
        <v>581</v>
      </c>
      <c r="N125" s="7" t="s">
        <v>582</v>
      </c>
      <c r="O125" s="5" t="s">
        <v>28</v>
      </c>
      <c r="P125" s="5" t="s">
        <v>28</v>
      </c>
      <c r="Q125" s="41" t="s">
        <v>583</v>
      </c>
      <c r="R125" s="5" t="s">
        <v>167</v>
      </c>
    </row>
    <row r="126" spans="1:18" ht="38.25" hidden="1">
      <c r="A126" s="6" t="s">
        <v>18</v>
      </c>
      <c r="B126" s="69" t="s">
        <v>586</v>
      </c>
      <c r="C126" s="8" t="s">
        <v>71</v>
      </c>
      <c r="D126" s="8" t="s">
        <v>129</v>
      </c>
      <c r="E126" s="8" t="s">
        <v>587</v>
      </c>
      <c r="F126" s="3" t="s">
        <v>23</v>
      </c>
      <c r="G126" s="8" t="s">
        <v>579</v>
      </c>
      <c r="H126" s="8" t="s">
        <v>580</v>
      </c>
      <c r="I126" s="9">
        <v>45474</v>
      </c>
      <c r="J126" s="9">
        <v>45839</v>
      </c>
      <c r="K126" s="10">
        <v>660472.06000000006</v>
      </c>
      <c r="L126" s="10">
        <v>660472.06000000006</v>
      </c>
      <c r="M126" s="60" t="s">
        <v>581</v>
      </c>
      <c r="N126" s="7" t="s">
        <v>582</v>
      </c>
      <c r="O126" s="5" t="s">
        <v>28</v>
      </c>
      <c r="P126" s="5" t="s">
        <v>28</v>
      </c>
      <c r="Q126" s="41" t="s">
        <v>583</v>
      </c>
      <c r="R126" s="5" t="s">
        <v>167</v>
      </c>
    </row>
    <row r="127" spans="1:18" ht="38.25" hidden="1">
      <c r="A127" s="6" t="s">
        <v>18</v>
      </c>
      <c r="B127" s="69" t="s">
        <v>588</v>
      </c>
      <c r="C127" s="8" t="s">
        <v>71</v>
      </c>
      <c r="D127" s="21" t="s">
        <v>54</v>
      </c>
      <c r="E127" s="8" t="s">
        <v>589</v>
      </c>
      <c r="F127" s="8" t="s">
        <v>23</v>
      </c>
      <c r="G127" s="8" t="s">
        <v>579</v>
      </c>
      <c r="H127" s="8" t="s">
        <v>580</v>
      </c>
      <c r="I127" s="9">
        <v>45474</v>
      </c>
      <c r="J127" s="9">
        <v>45839</v>
      </c>
      <c r="K127" s="10">
        <v>660472.06000000006</v>
      </c>
      <c r="L127" s="10">
        <v>660472.06000000006</v>
      </c>
      <c r="M127" s="60" t="s">
        <v>581</v>
      </c>
      <c r="N127" s="7" t="s">
        <v>582</v>
      </c>
      <c r="O127" s="5" t="s">
        <v>28</v>
      </c>
      <c r="P127" s="5" t="s">
        <v>28</v>
      </c>
      <c r="Q127" s="41" t="s">
        <v>583</v>
      </c>
      <c r="R127" s="5" t="s">
        <v>167</v>
      </c>
    </row>
    <row r="128" spans="1:18" ht="38.25" hidden="1">
      <c r="A128" s="33" t="s">
        <v>18</v>
      </c>
      <c r="B128" s="69" t="s">
        <v>590</v>
      </c>
      <c r="C128" s="8" t="s">
        <v>71</v>
      </c>
      <c r="D128" s="8" t="s">
        <v>77</v>
      </c>
      <c r="E128" s="8" t="s">
        <v>591</v>
      </c>
      <c r="F128" s="3" t="s">
        <v>23</v>
      </c>
      <c r="G128" s="8" t="s">
        <v>579</v>
      </c>
      <c r="H128" s="8" t="s">
        <v>580</v>
      </c>
      <c r="I128" s="9">
        <v>45474</v>
      </c>
      <c r="J128" s="9">
        <v>45839</v>
      </c>
      <c r="K128" s="10">
        <v>660472.06000000006</v>
      </c>
      <c r="L128" s="10">
        <v>660472.06000000006</v>
      </c>
      <c r="M128" s="60" t="s">
        <v>581</v>
      </c>
      <c r="N128" s="7" t="s">
        <v>582</v>
      </c>
      <c r="O128" s="5" t="s">
        <v>28</v>
      </c>
      <c r="P128" s="5" t="s">
        <v>28</v>
      </c>
      <c r="Q128" s="41" t="s">
        <v>583</v>
      </c>
      <c r="R128" s="5" t="s">
        <v>167</v>
      </c>
    </row>
    <row r="129" spans="1:19" ht="38.25" hidden="1">
      <c r="A129" s="33" t="s">
        <v>18</v>
      </c>
      <c r="B129" s="69" t="s">
        <v>592</v>
      </c>
      <c r="C129" s="8" t="s">
        <v>71</v>
      </c>
      <c r="D129" s="21" t="s">
        <v>54</v>
      </c>
      <c r="E129" s="8" t="s">
        <v>593</v>
      </c>
      <c r="F129" s="3" t="s">
        <v>23</v>
      </c>
      <c r="G129" s="8" t="s">
        <v>579</v>
      </c>
      <c r="H129" s="8" t="s">
        <v>580</v>
      </c>
      <c r="I129" s="9">
        <v>45474</v>
      </c>
      <c r="J129" s="9">
        <v>45839</v>
      </c>
      <c r="K129" s="10">
        <v>660472.06000000006</v>
      </c>
      <c r="L129" s="10">
        <v>660472.06000000006</v>
      </c>
      <c r="M129" s="60" t="s">
        <v>581</v>
      </c>
      <c r="N129" s="7" t="s">
        <v>582</v>
      </c>
      <c r="O129" s="5" t="s">
        <v>28</v>
      </c>
      <c r="P129" s="5" t="s">
        <v>28</v>
      </c>
      <c r="Q129" s="41" t="s">
        <v>583</v>
      </c>
      <c r="R129" s="5" t="s">
        <v>167</v>
      </c>
    </row>
    <row r="130" spans="1:19" ht="38.25" hidden="1">
      <c r="A130" s="33" t="s">
        <v>18</v>
      </c>
      <c r="B130" s="69" t="s">
        <v>594</v>
      </c>
      <c r="C130" s="8" t="s">
        <v>71</v>
      </c>
      <c r="D130" s="8" t="s">
        <v>129</v>
      </c>
      <c r="E130" s="8" t="s">
        <v>595</v>
      </c>
      <c r="F130" s="3" t="s">
        <v>23</v>
      </c>
      <c r="G130" s="8" t="s">
        <v>579</v>
      </c>
      <c r="H130" s="8" t="s">
        <v>580</v>
      </c>
      <c r="I130" s="9">
        <v>45474</v>
      </c>
      <c r="J130" s="9">
        <v>45839</v>
      </c>
      <c r="K130" s="10">
        <v>660472.06000000006</v>
      </c>
      <c r="L130" s="10">
        <v>660472.06000000006</v>
      </c>
      <c r="M130" s="60" t="s">
        <v>581</v>
      </c>
      <c r="N130" s="7" t="s">
        <v>582</v>
      </c>
      <c r="O130" s="5" t="s">
        <v>28</v>
      </c>
      <c r="P130" s="5" t="s">
        <v>28</v>
      </c>
      <c r="Q130" s="41" t="s">
        <v>583</v>
      </c>
      <c r="R130" s="5" t="s">
        <v>167</v>
      </c>
    </row>
    <row r="131" spans="1:19" ht="38.25" hidden="1">
      <c r="A131" s="33" t="s">
        <v>18</v>
      </c>
      <c r="B131" s="69" t="s">
        <v>596</v>
      </c>
      <c r="C131" s="8" t="s">
        <v>71</v>
      </c>
      <c r="D131" s="8" t="s">
        <v>21</v>
      </c>
      <c r="E131" s="8" t="s">
        <v>597</v>
      </c>
      <c r="F131" s="8" t="s">
        <v>23</v>
      </c>
      <c r="G131" s="8" t="s">
        <v>579</v>
      </c>
      <c r="H131" s="8" t="s">
        <v>580</v>
      </c>
      <c r="I131" s="9">
        <v>45474</v>
      </c>
      <c r="J131" s="9">
        <v>45839</v>
      </c>
      <c r="K131" s="10">
        <v>660472.06000000006</v>
      </c>
      <c r="L131" s="10">
        <v>660472.06000000006</v>
      </c>
      <c r="M131" s="60" t="s">
        <v>581</v>
      </c>
      <c r="N131" s="7" t="s">
        <v>582</v>
      </c>
      <c r="O131" s="5" t="s">
        <v>28</v>
      </c>
      <c r="P131" s="5" t="s">
        <v>28</v>
      </c>
      <c r="Q131" s="41" t="s">
        <v>583</v>
      </c>
      <c r="R131" s="5" t="s">
        <v>167</v>
      </c>
    </row>
    <row r="132" spans="1:19" ht="38.25" hidden="1">
      <c r="A132" s="33" t="s">
        <v>18</v>
      </c>
      <c r="B132" s="69" t="s">
        <v>598</v>
      </c>
      <c r="C132" s="8" t="s">
        <v>71</v>
      </c>
      <c r="D132" s="8" t="s">
        <v>191</v>
      </c>
      <c r="E132" s="8" t="s">
        <v>599</v>
      </c>
      <c r="F132" s="8" t="s">
        <v>23</v>
      </c>
      <c r="G132" s="8" t="s">
        <v>579</v>
      </c>
      <c r="H132" s="8" t="s">
        <v>580</v>
      </c>
      <c r="I132" s="9">
        <v>45474</v>
      </c>
      <c r="J132" s="9">
        <v>45839</v>
      </c>
      <c r="K132" s="10">
        <v>660472.06000000006</v>
      </c>
      <c r="L132" s="10">
        <v>660472.06000000006</v>
      </c>
      <c r="M132" s="60" t="s">
        <v>581</v>
      </c>
      <c r="N132" s="7" t="s">
        <v>582</v>
      </c>
      <c r="O132" s="5" t="s">
        <v>28</v>
      </c>
      <c r="P132" s="5" t="s">
        <v>28</v>
      </c>
      <c r="Q132" s="41" t="s">
        <v>583</v>
      </c>
      <c r="R132" s="5" t="s">
        <v>167</v>
      </c>
    </row>
    <row r="133" spans="1:19" ht="38.25" hidden="1">
      <c r="A133" s="33" t="s">
        <v>18</v>
      </c>
      <c r="B133" s="69" t="s">
        <v>600</v>
      </c>
      <c r="C133" s="8" t="s">
        <v>71</v>
      </c>
      <c r="D133" s="8" t="s">
        <v>386</v>
      </c>
      <c r="E133" s="8" t="s">
        <v>601</v>
      </c>
      <c r="F133" s="8" t="s">
        <v>23</v>
      </c>
      <c r="G133" s="8" t="s">
        <v>579</v>
      </c>
      <c r="H133" s="8" t="s">
        <v>580</v>
      </c>
      <c r="I133" s="9">
        <v>45474</v>
      </c>
      <c r="J133" s="9">
        <v>45839</v>
      </c>
      <c r="K133" s="10">
        <v>574973.18000000005</v>
      </c>
      <c r="L133" s="19">
        <v>198267.06</v>
      </c>
      <c r="M133" s="60" t="s">
        <v>602</v>
      </c>
      <c r="N133" s="7" t="s">
        <v>582</v>
      </c>
      <c r="O133" s="5" t="s">
        <v>28</v>
      </c>
      <c r="P133" s="5" t="s">
        <v>28</v>
      </c>
      <c r="Q133" s="41" t="s">
        <v>603</v>
      </c>
      <c r="R133" s="5" t="s">
        <v>167</v>
      </c>
      <c r="S133" s="115"/>
    </row>
    <row r="134" spans="1:19" ht="38.25" hidden="1">
      <c r="A134" s="33" t="s">
        <v>18</v>
      </c>
      <c r="B134" s="69" t="s">
        <v>604</v>
      </c>
      <c r="C134" s="8" t="s">
        <v>71</v>
      </c>
      <c r="D134" s="8" t="s">
        <v>212</v>
      </c>
      <c r="E134" s="8" t="s">
        <v>605</v>
      </c>
      <c r="F134" s="8" t="s">
        <v>23</v>
      </c>
      <c r="G134" s="8" t="s">
        <v>579</v>
      </c>
      <c r="H134" s="8" t="s">
        <v>580</v>
      </c>
      <c r="I134" s="9">
        <v>45474</v>
      </c>
      <c r="J134" s="9">
        <v>45839</v>
      </c>
      <c r="K134" s="10">
        <v>574973.18000000005</v>
      </c>
      <c r="L134" s="19">
        <v>198267.06</v>
      </c>
      <c r="M134" s="60" t="s">
        <v>602</v>
      </c>
      <c r="N134" s="7" t="s">
        <v>582</v>
      </c>
      <c r="O134" s="5" t="s">
        <v>28</v>
      </c>
      <c r="P134" s="5" t="s">
        <v>28</v>
      </c>
      <c r="Q134" s="41" t="s">
        <v>603</v>
      </c>
      <c r="R134" s="5" t="s">
        <v>167</v>
      </c>
    </row>
    <row r="135" spans="1:19" ht="38.25" hidden="1">
      <c r="A135" s="33" t="s">
        <v>18</v>
      </c>
      <c r="B135" s="69" t="s">
        <v>606</v>
      </c>
      <c r="C135" s="8" t="s">
        <v>71</v>
      </c>
      <c r="D135" s="8" t="s">
        <v>212</v>
      </c>
      <c r="E135" s="8" t="s">
        <v>607</v>
      </c>
      <c r="F135" s="8" t="s">
        <v>23</v>
      </c>
      <c r="G135" s="8" t="s">
        <v>579</v>
      </c>
      <c r="H135" s="8" t="s">
        <v>580</v>
      </c>
      <c r="I135" s="9">
        <v>45474</v>
      </c>
      <c r="J135" s="9">
        <v>45839</v>
      </c>
      <c r="K135" s="10">
        <v>574973.18000000005</v>
      </c>
      <c r="L135" s="19">
        <v>198267.06</v>
      </c>
      <c r="M135" s="60" t="s">
        <v>602</v>
      </c>
      <c r="N135" s="7" t="s">
        <v>582</v>
      </c>
      <c r="O135" s="5" t="s">
        <v>28</v>
      </c>
      <c r="P135" s="5" t="s">
        <v>28</v>
      </c>
      <c r="Q135" s="41" t="s">
        <v>603</v>
      </c>
      <c r="R135" s="5" t="s">
        <v>167</v>
      </c>
    </row>
    <row r="136" spans="1:19" ht="38.25" hidden="1">
      <c r="A136" s="33" t="s">
        <v>18</v>
      </c>
      <c r="B136" s="69" t="s">
        <v>608</v>
      </c>
      <c r="C136" s="8" t="s">
        <v>71</v>
      </c>
      <c r="D136" s="8" t="s">
        <v>109</v>
      </c>
      <c r="E136" s="8" t="s">
        <v>609</v>
      </c>
      <c r="F136" s="8" t="s">
        <v>23</v>
      </c>
      <c r="G136" s="8" t="s">
        <v>579</v>
      </c>
      <c r="H136" s="8" t="s">
        <v>580</v>
      </c>
      <c r="I136" s="9">
        <v>45474</v>
      </c>
      <c r="J136" s="9">
        <v>45839</v>
      </c>
      <c r="K136" s="10">
        <v>574973.18000000005</v>
      </c>
      <c r="L136" s="19">
        <v>198267.06</v>
      </c>
      <c r="M136" s="60" t="s">
        <v>602</v>
      </c>
      <c r="N136" s="7" t="s">
        <v>582</v>
      </c>
      <c r="O136" s="5" t="s">
        <v>28</v>
      </c>
      <c r="P136" s="5" t="s">
        <v>28</v>
      </c>
      <c r="Q136" s="41" t="s">
        <v>603</v>
      </c>
      <c r="R136" s="5" t="s">
        <v>167</v>
      </c>
    </row>
    <row r="137" spans="1:19" ht="38.25" hidden="1">
      <c r="A137" s="33" t="s">
        <v>18</v>
      </c>
      <c r="B137" s="69" t="s">
        <v>610</v>
      </c>
      <c r="C137" s="8" t="s">
        <v>71</v>
      </c>
      <c r="D137" s="8" t="s">
        <v>89</v>
      </c>
      <c r="E137" s="8" t="s">
        <v>611</v>
      </c>
      <c r="F137" s="8" t="s">
        <v>23</v>
      </c>
      <c r="G137" s="8" t="s">
        <v>579</v>
      </c>
      <c r="H137" s="8" t="s">
        <v>580</v>
      </c>
      <c r="I137" s="9">
        <v>45474</v>
      </c>
      <c r="J137" s="9">
        <v>45839</v>
      </c>
      <c r="K137" s="10">
        <v>574973.18000000005</v>
      </c>
      <c r="L137" s="19">
        <v>198267.06</v>
      </c>
      <c r="M137" s="60" t="s">
        <v>602</v>
      </c>
      <c r="N137" s="7" t="s">
        <v>582</v>
      </c>
      <c r="O137" s="5" t="s">
        <v>28</v>
      </c>
      <c r="P137" s="5" t="s">
        <v>28</v>
      </c>
      <c r="Q137" s="41" t="s">
        <v>603</v>
      </c>
      <c r="R137" s="5" t="s">
        <v>167</v>
      </c>
    </row>
    <row r="138" spans="1:19" ht="38.25" hidden="1">
      <c r="A138" s="33" t="s">
        <v>18</v>
      </c>
      <c r="B138" s="69" t="s">
        <v>612</v>
      </c>
      <c r="C138" s="8" t="s">
        <v>71</v>
      </c>
      <c r="D138" s="8" t="s">
        <v>21</v>
      </c>
      <c r="E138" s="8" t="s">
        <v>613</v>
      </c>
      <c r="F138" s="8" t="s">
        <v>23</v>
      </c>
      <c r="G138" s="8" t="s">
        <v>579</v>
      </c>
      <c r="H138" s="8" t="s">
        <v>580</v>
      </c>
      <c r="I138" s="9">
        <v>45474</v>
      </c>
      <c r="J138" s="9">
        <v>45839</v>
      </c>
      <c r="K138" s="10">
        <v>574973.18000000005</v>
      </c>
      <c r="L138" s="19">
        <v>198267.06</v>
      </c>
      <c r="M138" s="60" t="s">
        <v>602</v>
      </c>
      <c r="N138" s="7" t="s">
        <v>582</v>
      </c>
      <c r="O138" s="5" t="s">
        <v>28</v>
      </c>
      <c r="P138" s="5" t="s">
        <v>28</v>
      </c>
      <c r="Q138" s="41" t="s">
        <v>603</v>
      </c>
      <c r="R138" s="5" t="s">
        <v>167</v>
      </c>
    </row>
    <row r="139" spans="1:19" ht="38.25" hidden="1">
      <c r="A139" s="33" t="s">
        <v>18</v>
      </c>
      <c r="B139" s="69" t="s">
        <v>614</v>
      </c>
      <c r="C139" s="8" t="s">
        <v>71</v>
      </c>
      <c r="D139" s="8" t="s">
        <v>104</v>
      </c>
      <c r="E139" s="8" t="s">
        <v>615</v>
      </c>
      <c r="F139" s="8" t="s">
        <v>23</v>
      </c>
      <c r="G139" s="8" t="s">
        <v>579</v>
      </c>
      <c r="H139" s="8" t="s">
        <v>580</v>
      </c>
      <c r="I139" s="9">
        <v>45474</v>
      </c>
      <c r="J139" s="9">
        <v>45839</v>
      </c>
      <c r="K139" s="10">
        <v>574973.18000000005</v>
      </c>
      <c r="L139" s="19">
        <v>198267.06</v>
      </c>
      <c r="M139" s="60" t="s">
        <v>602</v>
      </c>
      <c r="N139" s="7" t="s">
        <v>582</v>
      </c>
      <c r="O139" s="5" t="s">
        <v>28</v>
      </c>
      <c r="P139" s="5" t="s">
        <v>28</v>
      </c>
      <c r="Q139" s="41" t="s">
        <v>603</v>
      </c>
      <c r="R139" s="5" t="s">
        <v>167</v>
      </c>
    </row>
    <row r="140" spans="1:19" ht="38.25" hidden="1">
      <c r="A140" s="33" t="s">
        <v>18</v>
      </c>
      <c r="B140" s="69" t="s">
        <v>616</v>
      </c>
      <c r="C140" s="8" t="s">
        <v>71</v>
      </c>
      <c r="D140" s="21" t="s">
        <v>54</v>
      </c>
      <c r="E140" s="8" t="s">
        <v>617</v>
      </c>
      <c r="F140" s="8" t="s">
        <v>23</v>
      </c>
      <c r="G140" s="8" t="s">
        <v>579</v>
      </c>
      <c r="H140" s="8" t="s">
        <v>580</v>
      </c>
      <c r="I140" s="9">
        <v>45474</v>
      </c>
      <c r="J140" s="9">
        <v>45839</v>
      </c>
      <c r="K140" s="10">
        <v>574973.18000000005</v>
      </c>
      <c r="L140" s="19">
        <v>198267.06</v>
      </c>
      <c r="M140" s="60" t="s">
        <v>602</v>
      </c>
      <c r="N140" s="7" t="s">
        <v>582</v>
      </c>
      <c r="O140" s="5" t="s">
        <v>28</v>
      </c>
      <c r="P140" s="5" t="s">
        <v>28</v>
      </c>
      <c r="Q140" s="41" t="s">
        <v>603</v>
      </c>
      <c r="R140" s="5" t="s">
        <v>167</v>
      </c>
    </row>
    <row r="141" spans="1:19" s="30" customFormat="1" ht="38.25" hidden="1">
      <c r="A141" s="33" t="s">
        <v>18</v>
      </c>
      <c r="B141" s="69" t="s">
        <v>618</v>
      </c>
      <c r="C141" s="8" t="s">
        <v>71</v>
      </c>
      <c r="D141" s="8" t="s">
        <v>386</v>
      </c>
      <c r="E141" s="8" t="s">
        <v>619</v>
      </c>
      <c r="F141" s="8" t="s">
        <v>23</v>
      </c>
      <c r="G141" s="8" t="s">
        <v>579</v>
      </c>
      <c r="H141" s="8" t="s">
        <v>580</v>
      </c>
      <c r="I141" s="9">
        <v>45474</v>
      </c>
      <c r="J141" s="9">
        <v>45839</v>
      </c>
      <c r="K141" s="10">
        <v>574973.18000000005</v>
      </c>
      <c r="L141" s="19">
        <v>198267.06</v>
      </c>
      <c r="M141" s="60" t="s">
        <v>602</v>
      </c>
      <c r="N141" s="7" t="s">
        <v>582</v>
      </c>
      <c r="O141" s="5" t="s">
        <v>28</v>
      </c>
      <c r="P141" s="5" t="s">
        <v>28</v>
      </c>
      <c r="Q141" s="41" t="s">
        <v>603</v>
      </c>
      <c r="R141" s="5" t="s">
        <v>167</v>
      </c>
    </row>
    <row r="142" spans="1:19" ht="38.25" hidden="1">
      <c r="A142" s="33" t="s">
        <v>18</v>
      </c>
      <c r="B142" s="7" t="s">
        <v>620</v>
      </c>
      <c r="C142" s="8" t="s">
        <v>71</v>
      </c>
      <c r="D142" s="8" t="s">
        <v>77</v>
      </c>
      <c r="E142" s="8" t="s">
        <v>621</v>
      </c>
      <c r="F142" s="8" t="s">
        <v>23</v>
      </c>
      <c r="G142" s="8" t="s">
        <v>579</v>
      </c>
      <c r="H142" s="8" t="s">
        <v>580</v>
      </c>
      <c r="I142" s="9">
        <v>45474</v>
      </c>
      <c r="J142" s="9">
        <v>45839</v>
      </c>
      <c r="K142" s="10">
        <v>577253.36</v>
      </c>
      <c r="L142" s="19">
        <v>413748.46</v>
      </c>
      <c r="M142" s="60" t="s">
        <v>622</v>
      </c>
      <c r="N142" s="7" t="s">
        <v>582</v>
      </c>
      <c r="O142" s="5" t="s">
        <v>28</v>
      </c>
      <c r="P142" s="5" t="s">
        <v>28</v>
      </c>
      <c r="Q142" s="114" t="s">
        <v>623</v>
      </c>
      <c r="R142" s="5" t="s">
        <v>167</v>
      </c>
    </row>
    <row r="143" spans="1:19" ht="38.25" hidden="1">
      <c r="A143" s="33" t="s">
        <v>18</v>
      </c>
      <c r="B143" s="69" t="s">
        <v>624</v>
      </c>
      <c r="C143" s="8" t="s">
        <v>71</v>
      </c>
      <c r="D143" s="8" t="s">
        <v>82</v>
      </c>
      <c r="E143" s="8" t="s">
        <v>625</v>
      </c>
      <c r="F143" s="8" t="s">
        <v>23</v>
      </c>
      <c r="G143" s="8" t="s">
        <v>579</v>
      </c>
      <c r="H143" s="8" t="s">
        <v>580</v>
      </c>
      <c r="I143" s="9">
        <v>45474</v>
      </c>
      <c r="J143" s="9">
        <v>45839</v>
      </c>
      <c r="K143" s="10">
        <v>577253.36</v>
      </c>
      <c r="L143" s="19">
        <v>413748.46</v>
      </c>
      <c r="M143" s="60" t="s">
        <v>622</v>
      </c>
      <c r="N143" s="7" t="s">
        <v>582</v>
      </c>
      <c r="O143" s="5" t="s">
        <v>28</v>
      </c>
      <c r="P143" s="5" t="s">
        <v>28</v>
      </c>
      <c r="Q143" s="114" t="s">
        <v>623</v>
      </c>
      <c r="R143" s="5" t="s">
        <v>167</v>
      </c>
    </row>
    <row r="144" spans="1:19" ht="38.25" hidden="1">
      <c r="A144" s="33" t="s">
        <v>18</v>
      </c>
      <c r="B144" s="7" t="s">
        <v>626</v>
      </c>
      <c r="C144" s="8" t="s">
        <v>71</v>
      </c>
      <c r="D144" s="8" t="s">
        <v>77</v>
      </c>
      <c r="E144" s="8" t="s">
        <v>627</v>
      </c>
      <c r="F144" s="8" t="s">
        <v>23</v>
      </c>
      <c r="G144" s="8" t="s">
        <v>579</v>
      </c>
      <c r="H144" s="8" t="s">
        <v>580</v>
      </c>
      <c r="I144" s="9">
        <v>45474</v>
      </c>
      <c r="J144" s="9">
        <v>45839</v>
      </c>
      <c r="K144" s="10">
        <v>577253.36</v>
      </c>
      <c r="L144" s="19">
        <v>413748.46</v>
      </c>
      <c r="M144" s="60" t="s">
        <v>622</v>
      </c>
      <c r="N144" s="7" t="s">
        <v>582</v>
      </c>
      <c r="O144" s="5" t="s">
        <v>28</v>
      </c>
      <c r="P144" s="5" t="s">
        <v>28</v>
      </c>
      <c r="Q144" s="114" t="s">
        <v>623</v>
      </c>
      <c r="R144" s="5" t="s">
        <v>167</v>
      </c>
    </row>
    <row r="145" spans="1:18" ht="38.25" hidden="1">
      <c r="A145" s="33" t="s">
        <v>18</v>
      </c>
      <c r="B145" s="7" t="s">
        <v>628</v>
      </c>
      <c r="C145" s="8" t="s">
        <v>71</v>
      </c>
      <c r="D145" s="8" t="s">
        <v>77</v>
      </c>
      <c r="E145" s="8" t="s">
        <v>629</v>
      </c>
      <c r="F145" s="8" t="s">
        <v>23</v>
      </c>
      <c r="G145" s="8" t="s">
        <v>579</v>
      </c>
      <c r="H145" s="8" t="s">
        <v>580</v>
      </c>
      <c r="I145" s="9">
        <v>45474</v>
      </c>
      <c r="J145" s="9">
        <v>45839</v>
      </c>
      <c r="K145" s="10">
        <v>577253.36</v>
      </c>
      <c r="L145" s="19">
        <v>413748.46</v>
      </c>
      <c r="M145" s="60" t="s">
        <v>622</v>
      </c>
      <c r="N145" s="7" t="s">
        <v>582</v>
      </c>
      <c r="O145" s="5" t="s">
        <v>28</v>
      </c>
      <c r="P145" s="5" t="s">
        <v>28</v>
      </c>
      <c r="Q145" s="114" t="s">
        <v>623</v>
      </c>
      <c r="R145" s="5" t="s">
        <v>167</v>
      </c>
    </row>
    <row r="146" spans="1:18" ht="38.25" hidden="1">
      <c r="A146" s="33" t="s">
        <v>18</v>
      </c>
      <c r="B146" s="7" t="s">
        <v>630</v>
      </c>
      <c r="C146" s="8" t="s">
        <v>71</v>
      </c>
      <c r="D146" s="8" t="s">
        <v>129</v>
      </c>
      <c r="E146" s="8" t="s">
        <v>631</v>
      </c>
      <c r="F146" s="8" t="s">
        <v>23</v>
      </c>
      <c r="G146" s="8" t="s">
        <v>579</v>
      </c>
      <c r="H146" s="8" t="s">
        <v>580</v>
      </c>
      <c r="I146" s="9">
        <v>45474</v>
      </c>
      <c r="J146" s="9">
        <v>45839</v>
      </c>
      <c r="K146" s="10">
        <v>577253.36</v>
      </c>
      <c r="L146" s="19">
        <v>413748.46</v>
      </c>
      <c r="M146" s="60" t="s">
        <v>622</v>
      </c>
      <c r="N146" s="7" t="s">
        <v>582</v>
      </c>
      <c r="O146" s="5" t="s">
        <v>28</v>
      </c>
      <c r="P146" s="5" t="s">
        <v>28</v>
      </c>
      <c r="Q146" s="114" t="s">
        <v>623</v>
      </c>
      <c r="R146" s="5" t="s">
        <v>167</v>
      </c>
    </row>
    <row r="147" spans="1:18" ht="38.25" hidden="1">
      <c r="A147" s="33" t="s">
        <v>18</v>
      </c>
      <c r="B147" s="7" t="s">
        <v>632</v>
      </c>
      <c r="C147" s="8" t="s">
        <v>71</v>
      </c>
      <c r="D147" s="21" t="s">
        <v>54</v>
      </c>
      <c r="E147" s="8" t="s">
        <v>633</v>
      </c>
      <c r="F147" s="8" t="s">
        <v>23</v>
      </c>
      <c r="G147" s="8" t="s">
        <v>579</v>
      </c>
      <c r="H147" s="8" t="s">
        <v>580</v>
      </c>
      <c r="I147" s="9">
        <v>45474</v>
      </c>
      <c r="J147" s="9">
        <v>45839</v>
      </c>
      <c r="K147" s="10">
        <v>577253.36</v>
      </c>
      <c r="L147" s="19">
        <v>413748.46</v>
      </c>
      <c r="M147" s="60" t="s">
        <v>622</v>
      </c>
      <c r="N147" s="7" t="s">
        <v>582</v>
      </c>
      <c r="O147" s="5" t="s">
        <v>28</v>
      </c>
      <c r="P147" s="5" t="s">
        <v>28</v>
      </c>
      <c r="Q147" s="114" t="s">
        <v>623</v>
      </c>
      <c r="R147" s="5" t="s">
        <v>167</v>
      </c>
    </row>
    <row r="148" spans="1:18" ht="38.25" hidden="1">
      <c r="A148" s="33" t="s">
        <v>18</v>
      </c>
      <c r="B148" s="7" t="s">
        <v>634</v>
      </c>
      <c r="C148" s="8" t="s">
        <v>71</v>
      </c>
      <c r="D148" s="8" t="s">
        <v>129</v>
      </c>
      <c r="E148" s="8" t="s">
        <v>635</v>
      </c>
      <c r="F148" s="8" t="s">
        <v>23</v>
      </c>
      <c r="G148" s="8" t="s">
        <v>579</v>
      </c>
      <c r="H148" s="8" t="s">
        <v>580</v>
      </c>
      <c r="I148" s="9">
        <v>45474</v>
      </c>
      <c r="J148" s="9">
        <v>45839</v>
      </c>
      <c r="K148" s="10">
        <v>577253.36</v>
      </c>
      <c r="L148" s="19">
        <v>413748.46</v>
      </c>
      <c r="M148" s="60" t="s">
        <v>622</v>
      </c>
      <c r="N148" s="7" t="s">
        <v>582</v>
      </c>
      <c r="O148" s="5" t="s">
        <v>28</v>
      </c>
      <c r="P148" s="5" t="s">
        <v>28</v>
      </c>
      <c r="Q148" s="114" t="s">
        <v>623</v>
      </c>
      <c r="R148" s="5" t="s">
        <v>167</v>
      </c>
    </row>
    <row r="149" spans="1:18" ht="38.25" hidden="1">
      <c r="A149" s="33" t="s">
        <v>18</v>
      </c>
      <c r="B149" s="7" t="s">
        <v>636</v>
      </c>
      <c r="C149" s="8" t="s">
        <v>71</v>
      </c>
      <c r="D149" s="21" t="s">
        <v>54</v>
      </c>
      <c r="E149" s="8" t="s">
        <v>637</v>
      </c>
      <c r="F149" s="8" t="s">
        <v>23</v>
      </c>
      <c r="G149" s="8" t="s">
        <v>579</v>
      </c>
      <c r="H149" s="8" t="s">
        <v>580</v>
      </c>
      <c r="I149" s="9">
        <v>45474</v>
      </c>
      <c r="J149" s="9">
        <v>45839</v>
      </c>
      <c r="K149" s="10">
        <v>577253.36</v>
      </c>
      <c r="L149" s="19">
        <v>413748.46</v>
      </c>
      <c r="M149" s="60" t="s">
        <v>622</v>
      </c>
      <c r="N149" s="7" t="s">
        <v>582</v>
      </c>
      <c r="O149" s="5" t="s">
        <v>28</v>
      </c>
      <c r="P149" s="5" t="s">
        <v>28</v>
      </c>
      <c r="Q149" s="114" t="s">
        <v>623</v>
      </c>
      <c r="R149" s="5" t="s">
        <v>167</v>
      </c>
    </row>
    <row r="150" spans="1:18" ht="38.25" hidden="1">
      <c r="A150" s="33" t="s">
        <v>18</v>
      </c>
      <c r="B150" s="7" t="s">
        <v>638</v>
      </c>
      <c r="C150" s="8" t="s">
        <v>71</v>
      </c>
      <c r="D150" s="8" t="s">
        <v>212</v>
      </c>
      <c r="E150" s="8" t="s">
        <v>639</v>
      </c>
      <c r="F150" s="8" t="s">
        <v>23</v>
      </c>
      <c r="G150" s="8" t="s">
        <v>579</v>
      </c>
      <c r="H150" s="8" t="s">
        <v>580</v>
      </c>
      <c r="I150" s="9">
        <v>45474</v>
      </c>
      <c r="J150" s="9">
        <v>45839</v>
      </c>
      <c r="K150" s="10">
        <v>577253.36</v>
      </c>
      <c r="L150" s="19">
        <v>413748.46</v>
      </c>
      <c r="M150" s="60" t="s">
        <v>622</v>
      </c>
      <c r="N150" s="7" t="s">
        <v>582</v>
      </c>
      <c r="O150" s="5" t="s">
        <v>28</v>
      </c>
      <c r="P150" s="5" t="s">
        <v>28</v>
      </c>
      <c r="Q150" s="114" t="s">
        <v>623</v>
      </c>
      <c r="R150" s="5" t="s">
        <v>167</v>
      </c>
    </row>
    <row r="151" spans="1:18" ht="38.25" hidden="1">
      <c r="A151" s="33" t="s">
        <v>18</v>
      </c>
      <c r="B151" s="7" t="s">
        <v>640</v>
      </c>
      <c r="C151" s="8" t="s">
        <v>71</v>
      </c>
      <c r="D151" s="8" t="s">
        <v>38</v>
      </c>
      <c r="E151" s="8" t="s">
        <v>641</v>
      </c>
      <c r="F151" s="8" t="s">
        <v>23</v>
      </c>
      <c r="G151" s="8" t="s">
        <v>579</v>
      </c>
      <c r="H151" s="8" t="s">
        <v>580</v>
      </c>
      <c r="I151" s="9">
        <v>45474</v>
      </c>
      <c r="J151" s="9">
        <v>45839</v>
      </c>
      <c r="K151" s="10">
        <v>500776.35</v>
      </c>
      <c r="L151" s="19">
        <v>132942.21</v>
      </c>
      <c r="M151" s="60" t="s">
        <v>642</v>
      </c>
      <c r="N151" s="7" t="s">
        <v>582</v>
      </c>
      <c r="O151" s="5" t="s">
        <v>28</v>
      </c>
      <c r="P151" s="5" t="s">
        <v>28</v>
      </c>
      <c r="Q151" s="41" t="s">
        <v>643</v>
      </c>
      <c r="R151" s="5" t="s">
        <v>167</v>
      </c>
    </row>
    <row r="152" spans="1:18" ht="38.25" hidden="1">
      <c r="A152" s="33" t="s">
        <v>18</v>
      </c>
      <c r="B152" s="7" t="s">
        <v>644</v>
      </c>
      <c r="C152" s="8" t="s">
        <v>71</v>
      </c>
      <c r="D152" s="8" t="s">
        <v>21</v>
      </c>
      <c r="E152" s="8" t="s">
        <v>645</v>
      </c>
      <c r="F152" s="8" t="s">
        <v>23</v>
      </c>
      <c r="G152" s="8" t="s">
        <v>579</v>
      </c>
      <c r="H152" s="8" t="s">
        <v>580</v>
      </c>
      <c r="I152" s="9">
        <v>45474</v>
      </c>
      <c r="J152" s="9">
        <v>45839</v>
      </c>
      <c r="K152" s="10">
        <v>500776.35</v>
      </c>
      <c r="L152" s="19">
        <v>132942.21</v>
      </c>
      <c r="M152" s="60" t="s">
        <v>642</v>
      </c>
      <c r="N152" s="7" t="s">
        <v>582</v>
      </c>
      <c r="O152" s="5" t="s">
        <v>28</v>
      </c>
      <c r="P152" s="5" t="s">
        <v>28</v>
      </c>
      <c r="Q152" s="41" t="s">
        <v>643</v>
      </c>
      <c r="R152" s="5" t="s">
        <v>167</v>
      </c>
    </row>
    <row r="153" spans="1:18" ht="38.25" hidden="1">
      <c r="A153" s="33" t="s">
        <v>18</v>
      </c>
      <c r="B153" s="7" t="s">
        <v>646</v>
      </c>
      <c r="C153" s="8" t="s">
        <v>71</v>
      </c>
      <c r="D153" s="8" t="s">
        <v>109</v>
      </c>
      <c r="E153" s="8" t="s">
        <v>647</v>
      </c>
      <c r="F153" s="3" t="s">
        <v>23</v>
      </c>
      <c r="G153" s="8" t="s">
        <v>579</v>
      </c>
      <c r="H153" s="8" t="s">
        <v>580</v>
      </c>
      <c r="I153" s="9">
        <v>45474</v>
      </c>
      <c r="J153" s="9">
        <v>45839</v>
      </c>
      <c r="K153" s="10">
        <v>500776.35</v>
      </c>
      <c r="L153" s="19">
        <v>132942.21</v>
      </c>
      <c r="M153" s="60" t="s">
        <v>642</v>
      </c>
      <c r="N153" s="7" t="s">
        <v>582</v>
      </c>
      <c r="O153" s="5" t="s">
        <v>28</v>
      </c>
      <c r="P153" s="5" t="s">
        <v>28</v>
      </c>
      <c r="Q153" s="41" t="s">
        <v>643</v>
      </c>
      <c r="R153" s="5" t="s">
        <v>167</v>
      </c>
    </row>
    <row r="154" spans="1:18" ht="38.25" hidden="1">
      <c r="A154" s="33" t="s">
        <v>18</v>
      </c>
      <c r="B154" s="7" t="s">
        <v>648</v>
      </c>
      <c r="C154" s="8" t="s">
        <v>71</v>
      </c>
      <c r="D154" s="8" t="s">
        <v>21</v>
      </c>
      <c r="E154" s="8" t="s">
        <v>649</v>
      </c>
      <c r="F154" s="3" t="s">
        <v>23</v>
      </c>
      <c r="G154" s="8" t="s">
        <v>579</v>
      </c>
      <c r="H154" s="8" t="s">
        <v>580</v>
      </c>
      <c r="I154" s="9">
        <v>45474</v>
      </c>
      <c r="J154" s="9">
        <v>45839</v>
      </c>
      <c r="K154" s="10">
        <v>500776.35</v>
      </c>
      <c r="L154" s="19">
        <v>132942.21</v>
      </c>
      <c r="M154" s="60" t="s">
        <v>642</v>
      </c>
      <c r="N154" s="7" t="s">
        <v>582</v>
      </c>
      <c r="O154" s="5" t="s">
        <v>28</v>
      </c>
      <c r="P154" s="5" t="s">
        <v>28</v>
      </c>
      <c r="Q154" s="41" t="s">
        <v>643</v>
      </c>
      <c r="R154" s="5" t="s">
        <v>167</v>
      </c>
    </row>
    <row r="155" spans="1:18" ht="38.25" hidden="1">
      <c r="A155" s="33" t="s">
        <v>18</v>
      </c>
      <c r="B155" s="7" t="s">
        <v>650</v>
      </c>
      <c r="C155" s="8" t="s">
        <v>71</v>
      </c>
      <c r="D155" s="8" t="s">
        <v>129</v>
      </c>
      <c r="E155" s="8" t="s">
        <v>651</v>
      </c>
      <c r="F155" s="3" t="s">
        <v>23</v>
      </c>
      <c r="G155" s="8" t="s">
        <v>579</v>
      </c>
      <c r="H155" s="8" t="s">
        <v>580</v>
      </c>
      <c r="I155" s="9">
        <v>45474</v>
      </c>
      <c r="J155" s="9">
        <v>45839</v>
      </c>
      <c r="K155" s="10">
        <v>500776.35</v>
      </c>
      <c r="L155" s="19">
        <v>132942.21</v>
      </c>
      <c r="M155" s="60" t="s">
        <v>642</v>
      </c>
      <c r="N155" s="7" t="s">
        <v>582</v>
      </c>
      <c r="O155" s="5" t="s">
        <v>28</v>
      </c>
      <c r="P155" s="5" t="s">
        <v>28</v>
      </c>
      <c r="Q155" s="41" t="s">
        <v>643</v>
      </c>
      <c r="R155" s="5" t="s">
        <v>167</v>
      </c>
    </row>
    <row r="156" spans="1:18" ht="38.25" hidden="1">
      <c r="A156" s="33" t="s">
        <v>18</v>
      </c>
      <c r="B156" s="7" t="s">
        <v>652</v>
      </c>
      <c r="C156" s="8" t="s">
        <v>71</v>
      </c>
      <c r="D156" s="8" t="s">
        <v>21</v>
      </c>
      <c r="E156" s="8" t="s">
        <v>653</v>
      </c>
      <c r="F156" s="3" t="s">
        <v>23</v>
      </c>
      <c r="G156" s="8" t="s">
        <v>579</v>
      </c>
      <c r="H156" s="8" t="s">
        <v>580</v>
      </c>
      <c r="I156" s="9">
        <v>45474</v>
      </c>
      <c r="J156" s="9">
        <v>45839</v>
      </c>
      <c r="K156" s="10">
        <v>500776.35</v>
      </c>
      <c r="L156" s="19">
        <v>132942.21</v>
      </c>
      <c r="M156" s="60" t="s">
        <v>642</v>
      </c>
      <c r="N156" s="7" t="s">
        <v>582</v>
      </c>
      <c r="O156" s="5" t="s">
        <v>28</v>
      </c>
      <c r="P156" s="5" t="s">
        <v>28</v>
      </c>
      <c r="Q156" s="41" t="s">
        <v>643</v>
      </c>
      <c r="R156" s="5" t="s">
        <v>167</v>
      </c>
    </row>
    <row r="157" spans="1:18" ht="38.25" hidden="1">
      <c r="A157" s="33" t="s">
        <v>18</v>
      </c>
      <c r="B157" s="7" t="s">
        <v>654</v>
      </c>
      <c r="C157" s="8" t="s">
        <v>71</v>
      </c>
      <c r="D157" s="8" t="s">
        <v>77</v>
      </c>
      <c r="E157" s="8" t="s">
        <v>655</v>
      </c>
      <c r="F157" s="3" t="s">
        <v>23</v>
      </c>
      <c r="G157" s="8" t="s">
        <v>579</v>
      </c>
      <c r="H157" s="8" t="s">
        <v>580</v>
      </c>
      <c r="I157" s="9">
        <v>45474</v>
      </c>
      <c r="J157" s="9">
        <v>45839</v>
      </c>
      <c r="K157" s="10">
        <v>500776.35</v>
      </c>
      <c r="L157" s="19">
        <v>132942.21</v>
      </c>
      <c r="M157" s="60" t="s">
        <v>642</v>
      </c>
      <c r="N157" s="7" t="s">
        <v>582</v>
      </c>
      <c r="O157" s="5" t="s">
        <v>28</v>
      </c>
      <c r="P157" s="5" t="s">
        <v>28</v>
      </c>
      <c r="Q157" s="41" t="s">
        <v>643</v>
      </c>
      <c r="R157" s="5" t="s">
        <v>167</v>
      </c>
    </row>
    <row r="158" spans="1:18" ht="38.25" hidden="1">
      <c r="A158" s="33" t="s">
        <v>18</v>
      </c>
      <c r="B158" s="69" t="s">
        <v>656</v>
      </c>
      <c r="C158" s="8" t="s">
        <v>71</v>
      </c>
      <c r="D158" s="8" t="s">
        <v>77</v>
      </c>
      <c r="E158" s="8" t="s">
        <v>657</v>
      </c>
      <c r="F158" s="8" t="s">
        <v>23</v>
      </c>
      <c r="G158" s="8" t="s">
        <v>579</v>
      </c>
      <c r="H158" s="8" t="s">
        <v>580</v>
      </c>
      <c r="I158" s="9">
        <v>45474</v>
      </c>
      <c r="J158" s="9">
        <v>45839</v>
      </c>
      <c r="K158" s="10">
        <v>500776.35</v>
      </c>
      <c r="L158" s="19">
        <v>132942.21</v>
      </c>
      <c r="M158" s="60" t="s">
        <v>642</v>
      </c>
      <c r="N158" s="7" t="s">
        <v>582</v>
      </c>
      <c r="O158" s="5" t="s">
        <v>28</v>
      </c>
      <c r="P158" s="5" t="s">
        <v>28</v>
      </c>
      <c r="Q158" s="41" t="s">
        <v>643</v>
      </c>
      <c r="R158" s="5" t="s">
        <v>167</v>
      </c>
    </row>
    <row r="159" spans="1:18" ht="38.25" hidden="1">
      <c r="A159" s="33" t="s">
        <v>18</v>
      </c>
      <c r="B159" s="7" t="s">
        <v>658</v>
      </c>
      <c r="C159" s="8" t="s">
        <v>71</v>
      </c>
      <c r="D159" s="8" t="s">
        <v>85</v>
      </c>
      <c r="E159" s="8" t="s">
        <v>659</v>
      </c>
      <c r="F159" s="3" t="s">
        <v>23</v>
      </c>
      <c r="G159" s="8" t="s">
        <v>579</v>
      </c>
      <c r="H159" s="8" t="s">
        <v>580</v>
      </c>
      <c r="I159" s="9">
        <v>45474</v>
      </c>
      <c r="J159" s="9">
        <v>45839</v>
      </c>
      <c r="K159" s="10">
        <v>757192.87</v>
      </c>
      <c r="L159" s="19">
        <v>367939.92</v>
      </c>
      <c r="M159" s="60" t="s">
        <v>660</v>
      </c>
      <c r="N159" s="7" t="s">
        <v>582</v>
      </c>
      <c r="O159" s="5" t="s">
        <v>28</v>
      </c>
      <c r="P159" s="5" t="s">
        <v>28</v>
      </c>
      <c r="Q159" s="41" t="s">
        <v>661</v>
      </c>
      <c r="R159" s="5" t="s">
        <v>167</v>
      </c>
    </row>
    <row r="160" spans="1:18" ht="38.25" hidden="1">
      <c r="A160" s="33" t="s">
        <v>18</v>
      </c>
      <c r="B160" s="7" t="s">
        <v>662</v>
      </c>
      <c r="C160" s="8" t="s">
        <v>71</v>
      </c>
      <c r="D160" s="3" t="s">
        <v>48</v>
      </c>
      <c r="E160" s="8" t="s">
        <v>663</v>
      </c>
      <c r="F160" s="3" t="s">
        <v>23</v>
      </c>
      <c r="G160" s="8" t="s">
        <v>579</v>
      </c>
      <c r="H160" s="8" t="s">
        <v>580</v>
      </c>
      <c r="I160" s="9">
        <v>45474</v>
      </c>
      <c r="J160" s="9">
        <v>45839</v>
      </c>
      <c r="K160" s="10">
        <v>757192.87</v>
      </c>
      <c r="L160" s="19">
        <v>367939.92</v>
      </c>
      <c r="M160" s="60" t="s">
        <v>660</v>
      </c>
      <c r="N160" s="7" t="s">
        <v>582</v>
      </c>
      <c r="O160" s="5" t="s">
        <v>28</v>
      </c>
      <c r="P160" s="5" t="s">
        <v>28</v>
      </c>
      <c r="Q160" s="41" t="s">
        <v>661</v>
      </c>
      <c r="R160" s="5" t="s">
        <v>167</v>
      </c>
    </row>
    <row r="161" spans="1:18" ht="38.25" hidden="1">
      <c r="A161" s="33" t="s">
        <v>18</v>
      </c>
      <c r="B161" s="69" t="s">
        <v>664</v>
      </c>
      <c r="C161" s="8" t="s">
        <v>71</v>
      </c>
      <c r="D161" s="8" t="s">
        <v>109</v>
      </c>
      <c r="E161" s="8" t="s">
        <v>665</v>
      </c>
      <c r="F161" s="8" t="s">
        <v>23</v>
      </c>
      <c r="G161" s="8" t="s">
        <v>579</v>
      </c>
      <c r="H161" s="8" t="s">
        <v>580</v>
      </c>
      <c r="I161" s="9">
        <v>45474</v>
      </c>
      <c r="J161" s="9">
        <v>45839</v>
      </c>
      <c r="K161" s="10">
        <v>757192.87</v>
      </c>
      <c r="L161" s="19">
        <v>367939.92</v>
      </c>
      <c r="M161" s="60" t="s">
        <v>660</v>
      </c>
      <c r="N161" s="7" t="s">
        <v>582</v>
      </c>
      <c r="O161" s="5" t="s">
        <v>28</v>
      </c>
      <c r="P161" s="5" t="s">
        <v>28</v>
      </c>
      <c r="Q161" s="41" t="s">
        <v>661</v>
      </c>
      <c r="R161" s="5" t="s">
        <v>167</v>
      </c>
    </row>
    <row r="162" spans="1:18" ht="38.25" hidden="1">
      <c r="A162" s="33" t="s">
        <v>18</v>
      </c>
      <c r="B162" s="7" t="s">
        <v>666</v>
      </c>
      <c r="C162" s="8" t="s">
        <v>71</v>
      </c>
      <c r="D162" s="8" t="s">
        <v>181</v>
      </c>
      <c r="E162" s="8" t="s">
        <v>667</v>
      </c>
      <c r="F162" s="3" t="s">
        <v>23</v>
      </c>
      <c r="G162" s="8" t="s">
        <v>579</v>
      </c>
      <c r="H162" s="8" t="s">
        <v>580</v>
      </c>
      <c r="I162" s="9">
        <v>45474</v>
      </c>
      <c r="J162" s="9">
        <v>45839</v>
      </c>
      <c r="K162" s="10">
        <v>757192.87</v>
      </c>
      <c r="L162" s="19">
        <v>367939.92</v>
      </c>
      <c r="M162" s="60" t="s">
        <v>660</v>
      </c>
      <c r="N162" s="7" t="s">
        <v>582</v>
      </c>
      <c r="O162" s="5" t="s">
        <v>28</v>
      </c>
      <c r="P162" s="5" t="s">
        <v>28</v>
      </c>
      <c r="Q162" s="41" t="s">
        <v>661</v>
      </c>
      <c r="R162" s="5" t="s">
        <v>167</v>
      </c>
    </row>
    <row r="163" spans="1:18" ht="38.25" hidden="1">
      <c r="A163" s="33" t="s">
        <v>18</v>
      </c>
      <c r="B163" s="7" t="s">
        <v>668</v>
      </c>
      <c r="C163" s="8" t="s">
        <v>71</v>
      </c>
      <c r="D163" s="8" t="s">
        <v>77</v>
      </c>
      <c r="E163" s="8" t="s">
        <v>669</v>
      </c>
      <c r="F163" s="3" t="s">
        <v>23</v>
      </c>
      <c r="G163" s="8" t="s">
        <v>579</v>
      </c>
      <c r="H163" s="8" t="s">
        <v>580</v>
      </c>
      <c r="I163" s="9">
        <v>45474</v>
      </c>
      <c r="J163" s="9">
        <v>45839</v>
      </c>
      <c r="K163" s="10">
        <v>757192.87</v>
      </c>
      <c r="L163" s="19">
        <v>367939.92</v>
      </c>
      <c r="M163" s="60" t="s">
        <v>660</v>
      </c>
      <c r="N163" s="7" t="s">
        <v>582</v>
      </c>
      <c r="O163" s="5" t="s">
        <v>28</v>
      </c>
      <c r="P163" s="5" t="s">
        <v>28</v>
      </c>
      <c r="Q163" s="41" t="s">
        <v>661</v>
      </c>
      <c r="R163" s="5" t="s">
        <v>167</v>
      </c>
    </row>
    <row r="164" spans="1:18" ht="38.25" hidden="1">
      <c r="A164" s="33" t="s">
        <v>18</v>
      </c>
      <c r="B164" s="7" t="s">
        <v>670</v>
      </c>
      <c r="C164" s="8" t="s">
        <v>71</v>
      </c>
      <c r="D164" s="8" t="s">
        <v>109</v>
      </c>
      <c r="E164" s="8" t="s">
        <v>671</v>
      </c>
      <c r="F164" s="3" t="s">
        <v>23</v>
      </c>
      <c r="G164" s="8" t="s">
        <v>579</v>
      </c>
      <c r="H164" s="8" t="s">
        <v>580</v>
      </c>
      <c r="I164" s="9">
        <v>45474</v>
      </c>
      <c r="J164" s="9">
        <v>45839</v>
      </c>
      <c r="K164" s="10">
        <v>757192.87</v>
      </c>
      <c r="L164" s="19">
        <v>367939.92</v>
      </c>
      <c r="M164" s="60" t="s">
        <v>660</v>
      </c>
      <c r="N164" s="7" t="s">
        <v>582</v>
      </c>
      <c r="O164" s="5" t="s">
        <v>28</v>
      </c>
      <c r="P164" s="5" t="s">
        <v>28</v>
      </c>
      <c r="Q164" s="41" t="s">
        <v>661</v>
      </c>
      <c r="R164" s="5" t="s">
        <v>167</v>
      </c>
    </row>
    <row r="165" spans="1:18" ht="38.25" hidden="1">
      <c r="A165" s="33" t="s">
        <v>18</v>
      </c>
      <c r="B165" s="7" t="s">
        <v>672</v>
      </c>
      <c r="C165" s="8" t="s">
        <v>71</v>
      </c>
      <c r="D165" s="8" t="s">
        <v>85</v>
      </c>
      <c r="E165" s="8" t="s">
        <v>673</v>
      </c>
      <c r="F165" s="3" t="s">
        <v>23</v>
      </c>
      <c r="G165" s="8" t="s">
        <v>579</v>
      </c>
      <c r="H165" s="8" t="s">
        <v>580</v>
      </c>
      <c r="I165" s="9">
        <v>45474</v>
      </c>
      <c r="J165" s="9">
        <v>45839</v>
      </c>
      <c r="K165" s="10">
        <v>757192.87</v>
      </c>
      <c r="L165" s="19">
        <v>367939.92</v>
      </c>
      <c r="M165" s="60" t="s">
        <v>660</v>
      </c>
      <c r="N165" s="7" t="s">
        <v>582</v>
      </c>
      <c r="O165" s="5" t="s">
        <v>28</v>
      </c>
      <c r="P165" s="5" t="s">
        <v>28</v>
      </c>
      <c r="Q165" s="41" t="s">
        <v>661</v>
      </c>
      <c r="R165" s="5" t="s">
        <v>167</v>
      </c>
    </row>
    <row r="166" spans="1:18" ht="38.25" hidden="1">
      <c r="A166" s="33" t="s">
        <v>18</v>
      </c>
      <c r="B166" s="7" t="s">
        <v>674</v>
      </c>
      <c r="C166" s="8" t="s">
        <v>71</v>
      </c>
      <c r="D166" s="8" t="s">
        <v>89</v>
      </c>
      <c r="E166" s="8" t="s">
        <v>675</v>
      </c>
      <c r="F166" s="3" t="s">
        <v>23</v>
      </c>
      <c r="G166" s="8" t="s">
        <v>579</v>
      </c>
      <c r="H166" s="8" t="s">
        <v>580</v>
      </c>
      <c r="I166" s="9">
        <v>45474</v>
      </c>
      <c r="J166" s="9">
        <v>45839</v>
      </c>
      <c r="K166" s="10">
        <v>672107.63</v>
      </c>
      <c r="L166" s="19">
        <v>223816.99</v>
      </c>
      <c r="M166" s="60" t="s">
        <v>676</v>
      </c>
      <c r="N166" s="7" t="s">
        <v>582</v>
      </c>
      <c r="O166" s="5" t="s">
        <v>28</v>
      </c>
      <c r="P166" s="5" t="s">
        <v>28</v>
      </c>
      <c r="Q166" s="41" t="s">
        <v>677</v>
      </c>
      <c r="R166" s="5" t="s">
        <v>167</v>
      </c>
    </row>
    <row r="167" spans="1:18" ht="38.25" hidden="1">
      <c r="A167" s="33" t="s">
        <v>18</v>
      </c>
      <c r="B167" s="7" t="s">
        <v>678</v>
      </c>
      <c r="C167" s="8" t="s">
        <v>71</v>
      </c>
      <c r="D167" s="8" t="s">
        <v>77</v>
      </c>
      <c r="E167" s="8" t="s">
        <v>679</v>
      </c>
      <c r="F167" s="8" t="s">
        <v>23</v>
      </c>
      <c r="G167" s="8" t="s">
        <v>579</v>
      </c>
      <c r="H167" s="8" t="s">
        <v>580</v>
      </c>
      <c r="I167" s="9">
        <v>45474</v>
      </c>
      <c r="J167" s="9">
        <v>45839</v>
      </c>
      <c r="K167" s="10">
        <v>672107.63</v>
      </c>
      <c r="L167" s="19">
        <v>223816.99</v>
      </c>
      <c r="M167" s="60" t="s">
        <v>676</v>
      </c>
      <c r="N167" s="7" t="s">
        <v>582</v>
      </c>
      <c r="O167" s="5" t="s">
        <v>28</v>
      </c>
      <c r="P167" s="5" t="s">
        <v>28</v>
      </c>
      <c r="Q167" s="41" t="s">
        <v>677</v>
      </c>
      <c r="R167" s="5" t="s">
        <v>167</v>
      </c>
    </row>
    <row r="168" spans="1:18" ht="38.25" hidden="1">
      <c r="A168" s="33" t="s">
        <v>18</v>
      </c>
      <c r="B168" s="69" t="s">
        <v>680</v>
      </c>
      <c r="C168" s="8" t="s">
        <v>71</v>
      </c>
      <c r="D168" s="8" t="s">
        <v>77</v>
      </c>
      <c r="E168" s="38" t="s">
        <v>681</v>
      </c>
      <c r="F168" s="3" t="s">
        <v>23</v>
      </c>
      <c r="G168" s="8" t="s">
        <v>579</v>
      </c>
      <c r="H168" s="8" t="s">
        <v>580</v>
      </c>
      <c r="I168" s="9">
        <v>45474</v>
      </c>
      <c r="J168" s="9">
        <v>45839</v>
      </c>
      <c r="K168" s="10">
        <v>672107.63</v>
      </c>
      <c r="L168" s="19">
        <v>223816.99</v>
      </c>
      <c r="M168" s="60" t="s">
        <v>676</v>
      </c>
      <c r="N168" s="7" t="s">
        <v>582</v>
      </c>
      <c r="O168" s="5" t="s">
        <v>28</v>
      </c>
      <c r="P168" s="5" t="s">
        <v>28</v>
      </c>
      <c r="Q168" s="41" t="s">
        <v>677</v>
      </c>
      <c r="R168" s="5" t="s">
        <v>167</v>
      </c>
    </row>
    <row r="169" spans="1:18" ht="38.25" hidden="1">
      <c r="A169" s="33" t="s">
        <v>18</v>
      </c>
      <c r="B169" s="7" t="s">
        <v>682</v>
      </c>
      <c r="C169" s="8" t="s">
        <v>71</v>
      </c>
      <c r="D169" s="8" t="s">
        <v>77</v>
      </c>
      <c r="E169" s="8" t="s">
        <v>683</v>
      </c>
      <c r="F169" s="3" t="s">
        <v>23</v>
      </c>
      <c r="G169" s="8" t="s">
        <v>579</v>
      </c>
      <c r="H169" s="8" t="s">
        <v>580</v>
      </c>
      <c r="I169" s="9">
        <v>45474</v>
      </c>
      <c r="J169" s="9">
        <v>45839</v>
      </c>
      <c r="K169" s="10">
        <v>672107.63</v>
      </c>
      <c r="L169" s="19">
        <v>223816.99</v>
      </c>
      <c r="M169" s="60" t="s">
        <v>676</v>
      </c>
      <c r="N169" s="7" t="s">
        <v>582</v>
      </c>
      <c r="O169" s="5" t="s">
        <v>28</v>
      </c>
      <c r="P169" s="5" t="s">
        <v>28</v>
      </c>
      <c r="Q169" s="41" t="s">
        <v>677</v>
      </c>
      <c r="R169" s="5" t="s">
        <v>167</v>
      </c>
    </row>
    <row r="170" spans="1:18" ht="38.25" hidden="1">
      <c r="A170" s="33" t="s">
        <v>18</v>
      </c>
      <c r="B170" s="7" t="s">
        <v>684</v>
      </c>
      <c r="C170" s="8" t="s">
        <v>71</v>
      </c>
      <c r="D170" s="8" t="s">
        <v>89</v>
      </c>
      <c r="E170" s="8" t="s">
        <v>685</v>
      </c>
      <c r="F170" s="3" t="s">
        <v>23</v>
      </c>
      <c r="G170" s="8" t="s">
        <v>579</v>
      </c>
      <c r="H170" s="8" t="s">
        <v>580</v>
      </c>
      <c r="I170" s="9">
        <v>45474</v>
      </c>
      <c r="J170" s="9">
        <v>45839</v>
      </c>
      <c r="K170" s="10">
        <v>672107.63</v>
      </c>
      <c r="L170" s="19">
        <v>223816.99</v>
      </c>
      <c r="M170" s="60" t="s">
        <v>676</v>
      </c>
      <c r="N170" s="7" t="s">
        <v>582</v>
      </c>
      <c r="O170" s="5" t="s">
        <v>28</v>
      </c>
      <c r="P170" s="5" t="s">
        <v>28</v>
      </c>
      <c r="Q170" s="41" t="s">
        <v>677</v>
      </c>
      <c r="R170" s="5" t="s">
        <v>167</v>
      </c>
    </row>
    <row r="171" spans="1:18" ht="38.25" hidden="1">
      <c r="A171" s="33" t="s">
        <v>18</v>
      </c>
      <c r="B171" s="7" t="s">
        <v>686</v>
      </c>
      <c r="C171" s="8" t="s">
        <v>71</v>
      </c>
      <c r="D171" s="8" t="s">
        <v>77</v>
      </c>
      <c r="E171" s="8" t="s">
        <v>687</v>
      </c>
      <c r="F171" s="3" t="s">
        <v>23</v>
      </c>
      <c r="G171" s="8" t="s">
        <v>579</v>
      </c>
      <c r="H171" s="8" t="s">
        <v>580</v>
      </c>
      <c r="I171" s="9">
        <v>45474</v>
      </c>
      <c r="J171" s="9">
        <v>45839</v>
      </c>
      <c r="K171" s="10">
        <v>672107.63</v>
      </c>
      <c r="L171" s="19">
        <v>223816.99</v>
      </c>
      <c r="M171" s="60" t="s">
        <v>676</v>
      </c>
      <c r="N171" s="7" t="s">
        <v>582</v>
      </c>
      <c r="O171" s="5" t="s">
        <v>28</v>
      </c>
      <c r="P171" s="5" t="s">
        <v>28</v>
      </c>
      <c r="Q171" s="41" t="s">
        <v>677</v>
      </c>
      <c r="R171" s="5" t="s">
        <v>167</v>
      </c>
    </row>
    <row r="172" spans="1:18" ht="38.25" hidden="1">
      <c r="A172" s="33" t="s">
        <v>18</v>
      </c>
      <c r="B172" s="7" t="s">
        <v>688</v>
      </c>
      <c r="C172" s="8" t="s">
        <v>71</v>
      </c>
      <c r="D172" s="8" t="s">
        <v>77</v>
      </c>
      <c r="E172" s="8" t="s">
        <v>689</v>
      </c>
      <c r="F172" s="3" t="s">
        <v>23</v>
      </c>
      <c r="G172" s="8" t="s">
        <v>579</v>
      </c>
      <c r="H172" s="8" t="s">
        <v>580</v>
      </c>
      <c r="I172" s="9">
        <v>45474</v>
      </c>
      <c r="J172" s="9">
        <v>45839</v>
      </c>
      <c r="K172" s="10">
        <v>672107.63</v>
      </c>
      <c r="L172" s="19">
        <v>223816.99</v>
      </c>
      <c r="M172" s="60" t="s">
        <v>676</v>
      </c>
      <c r="N172" s="7" t="s">
        <v>582</v>
      </c>
      <c r="O172" s="5" t="s">
        <v>28</v>
      </c>
      <c r="P172" s="5" t="s">
        <v>28</v>
      </c>
      <c r="Q172" s="41" t="s">
        <v>677</v>
      </c>
      <c r="R172" s="5" t="s">
        <v>167</v>
      </c>
    </row>
    <row r="173" spans="1:18" s="26" customFormat="1" ht="25.5">
      <c r="A173" s="6" t="s">
        <v>18</v>
      </c>
      <c r="B173" s="7" t="s">
        <v>690</v>
      </c>
      <c r="C173" s="8" t="s">
        <v>20</v>
      </c>
      <c r="D173" s="8" t="s">
        <v>256</v>
      </c>
      <c r="E173" s="8" t="s">
        <v>691</v>
      </c>
      <c r="F173" s="3" t="s">
        <v>23</v>
      </c>
      <c r="G173" s="8" t="s">
        <v>24</v>
      </c>
      <c r="H173" s="8" t="s">
        <v>692</v>
      </c>
      <c r="I173" s="9">
        <v>44823</v>
      </c>
      <c r="J173" s="9">
        <v>45046</v>
      </c>
      <c r="K173" s="10">
        <v>11299952.199999999</v>
      </c>
      <c r="L173" s="10">
        <f>K173+981493.58</f>
        <v>12281445.779999999</v>
      </c>
      <c r="M173" s="4" t="s">
        <v>693</v>
      </c>
      <c r="N173" s="110" t="s">
        <v>694</v>
      </c>
      <c r="O173" s="109" t="s">
        <v>28</v>
      </c>
      <c r="P173" s="109" t="s">
        <v>68</v>
      </c>
      <c r="Q173" s="109" t="s">
        <v>695</v>
      </c>
      <c r="R173" s="109" t="s">
        <v>94</v>
      </c>
    </row>
    <row r="174" spans="1:18" ht="25.5" hidden="1">
      <c r="A174" s="6" t="s">
        <v>18</v>
      </c>
      <c r="B174" s="7" t="s">
        <v>696</v>
      </c>
      <c r="C174" s="8" t="s">
        <v>20</v>
      </c>
      <c r="D174" s="8" t="s">
        <v>72</v>
      </c>
      <c r="E174" s="8" t="s">
        <v>697</v>
      </c>
      <c r="F174" s="8" t="s">
        <v>280</v>
      </c>
      <c r="G174" s="8" t="s">
        <v>24</v>
      </c>
      <c r="H174" s="8" t="s">
        <v>698</v>
      </c>
      <c r="I174" s="9">
        <v>44592</v>
      </c>
      <c r="J174" s="9">
        <f>I174+180</f>
        <v>44772</v>
      </c>
      <c r="K174" s="10">
        <v>9574693.8800000008</v>
      </c>
      <c r="L174" s="19">
        <v>9035854.0899999999</v>
      </c>
      <c r="M174" s="4" t="s">
        <v>699</v>
      </c>
      <c r="N174" s="7" t="s">
        <v>36</v>
      </c>
      <c r="O174" s="5" t="s">
        <v>28</v>
      </c>
      <c r="P174" s="5" t="s">
        <v>28</v>
      </c>
      <c r="R174" s="5" t="s">
        <v>29</v>
      </c>
    </row>
    <row r="175" spans="1:18" ht="25.5" hidden="1">
      <c r="A175" s="6" t="s">
        <v>18</v>
      </c>
      <c r="B175" s="7" t="s">
        <v>700</v>
      </c>
      <c r="C175" s="8" t="s">
        <v>20</v>
      </c>
      <c r="D175" s="8" t="s">
        <v>191</v>
      </c>
      <c r="E175" s="8" t="s">
        <v>701</v>
      </c>
      <c r="F175" s="8" t="s">
        <v>280</v>
      </c>
      <c r="G175" s="8" t="s">
        <v>24</v>
      </c>
      <c r="H175" s="8" t="s">
        <v>698</v>
      </c>
      <c r="I175" s="9">
        <v>44592</v>
      </c>
      <c r="J175" s="9">
        <v>44772</v>
      </c>
      <c r="K175" s="10">
        <v>2979362.4</v>
      </c>
      <c r="L175" s="19">
        <v>2979362.39</v>
      </c>
      <c r="M175" s="4" t="s">
        <v>702</v>
      </c>
      <c r="N175" s="11" t="s">
        <v>36</v>
      </c>
      <c r="O175" s="5" t="s">
        <v>28</v>
      </c>
      <c r="P175" s="5" t="s">
        <v>28</v>
      </c>
      <c r="R175" s="5" t="s">
        <v>29</v>
      </c>
    </row>
    <row r="176" spans="1:18" s="26" customFormat="1" ht="25.5" hidden="1">
      <c r="A176" s="6" t="s">
        <v>18</v>
      </c>
      <c r="B176" s="7" t="s">
        <v>703</v>
      </c>
      <c r="C176" s="8" t="s">
        <v>20</v>
      </c>
      <c r="D176" s="8" t="s">
        <v>162</v>
      </c>
      <c r="E176" s="8" t="s">
        <v>704</v>
      </c>
      <c r="F176" s="3" t="s">
        <v>280</v>
      </c>
      <c r="G176" s="8" t="s">
        <v>24</v>
      </c>
      <c r="H176" s="8" t="s">
        <v>705</v>
      </c>
      <c r="I176" s="9">
        <v>44592</v>
      </c>
      <c r="J176" s="9">
        <f>I176+180</f>
        <v>44772</v>
      </c>
      <c r="K176" s="10">
        <v>10624777.24</v>
      </c>
      <c r="L176" s="19">
        <f>K176</f>
        <v>10624777.24</v>
      </c>
      <c r="M176" s="4" t="s">
        <v>706</v>
      </c>
      <c r="N176" s="7" t="s">
        <v>36</v>
      </c>
      <c r="O176" s="5" t="s">
        <v>28</v>
      </c>
      <c r="P176" s="5" t="s">
        <v>28</v>
      </c>
      <c r="Q176" s="41"/>
      <c r="R176" s="5" t="s">
        <v>29</v>
      </c>
    </row>
    <row r="177" spans="1:18" ht="25.5" hidden="1">
      <c r="A177" s="6" t="s">
        <v>18</v>
      </c>
      <c r="B177" s="7" t="s">
        <v>707</v>
      </c>
      <c r="C177" s="8" t="s">
        <v>20</v>
      </c>
      <c r="D177" s="8" t="s">
        <v>85</v>
      </c>
      <c r="E177" s="8" t="s">
        <v>708</v>
      </c>
      <c r="F177" s="3" t="s">
        <v>33</v>
      </c>
      <c r="G177" s="8" t="s">
        <v>24</v>
      </c>
      <c r="H177" s="8" t="s">
        <v>709</v>
      </c>
      <c r="I177" s="9">
        <v>44594</v>
      </c>
      <c r="J177" s="9">
        <v>44774</v>
      </c>
      <c r="K177" s="10">
        <v>4271492.18</v>
      </c>
      <c r="L177" s="19">
        <v>4265577.9800000004</v>
      </c>
      <c r="M177" s="63" t="s">
        <v>710</v>
      </c>
      <c r="N177" s="7"/>
      <c r="O177" s="5" t="s">
        <v>28</v>
      </c>
      <c r="P177" s="5" t="s">
        <v>28</v>
      </c>
      <c r="R177" s="5" t="s">
        <v>29</v>
      </c>
    </row>
    <row r="178" spans="1:18" s="26" customFormat="1" ht="25.5" hidden="1">
      <c r="A178" s="6" t="s">
        <v>18</v>
      </c>
      <c r="B178" s="7" t="s">
        <v>711</v>
      </c>
      <c r="C178" s="8" t="s">
        <v>20</v>
      </c>
      <c r="D178" s="8" t="s">
        <v>85</v>
      </c>
      <c r="E178" s="8" t="s">
        <v>712</v>
      </c>
      <c r="F178" s="3" t="s">
        <v>280</v>
      </c>
      <c r="G178" s="8" t="s">
        <v>24</v>
      </c>
      <c r="H178" s="8" t="s">
        <v>713</v>
      </c>
      <c r="I178" s="9">
        <v>44594</v>
      </c>
      <c r="J178" s="9">
        <v>44774</v>
      </c>
      <c r="K178" s="10">
        <v>4271492.18</v>
      </c>
      <c r="L178" s="19">
        <v>4265577.9800000004</v>
      </c>
      <c r="M178" s="63" t="s">
        <v>710</v>
      </c>
      <c r="N178" s="7" t="s">
        <v>468</v>
      </c>
      <c r="O178" s="5" t="s">
        <v>28</v>
      </c>
      <c r="P178" s="5" t="s">
        <v>28</v>
      </c>
      <c r="Q178" s="41"/>
      <c r="R178" s="5" t="s">
        <v>29</v>
      </c>
    </row>
    <row r="179" spans="1:18" ht="25.5" hidden="1">
      <c r="A179" s="6" t="s">
        <v>18</v>
      </c>
      <c r="B179" s="7" t="s">
        <v>714</v>
      </c>
      <c r="C179" s="8" t="s">
        <v>20</v>
      </c>
      <c r="D179" s="8" t="s">
        <v>72</v>
      </c>
      <c r="E179" s="8" t="s">
        <v>715</v>
      </c>
      <c r="F179" s="8" t="s">
        <v>280</v>
      </c>
      <c r="G179" s="8" t="s">
        <v>24</v>
      </c>
      <c r="H179" s="8" t="s">
        <v>716</v>
      </c>
      <c r="I179" s="9">
        <v>44592</v>
      </c>
      <c r="J179" s="9">
        <v>44773</v>
      </c>
      <c r="K179" s="23">
        <v>7882809.54</v>
      </c>
      <c r="L179" s="19">
        <v>7880655.7000000002</v>
      </c>
      <c r="M179" s="4" t="s">
        <v>717</v>
      </c>
      <c r="N179" s="11" t="s">
        <v>36</v>
      </c>
      <c r="O179" s="5" t="s">
        <v>28</v>
      </c>
      <c r="P179" s="5" t="s">
        <v>28</v>
      </c>
      <c r="R179" s="5" t="s">
        <v>29</v>
      </c>
    </row>
    <row r="180" spans="1:18" ht="25.5" hidden="1">
      <c r="A180" s="6" t="s">
        <v>18</v>
      </c>
      <c r="B180" s="7" t="s">
        <v>718</v>
      </c>
      <c r="C180" s="8" t="s">
        <v>20</v>
      </c>
      <c r="D180" s="8" t="s">
        <v>72</v>
      </c>
      <c r="E180" s="8" t="s">
        <v>719</v>
      </c>
      <c r="F180" s="3" t="s">
        <v>280</v>
      </c>
      <c r="G180" s="8" t="s">
        <v>24</v>
      </c>
      <c r="H180" s="8" t="s">
        <v>698</v>
      </c>
      <c r="I180" s="9">
        <v>44592</v>
      </c>
      <c r="J180" s="9">
        <f>I180+180</f>
        <v>44772</v>
      </c>
      <c r="K180" s="10">
        <v>1567656.71</v>
      </c>
      <c r="L180" s="19">
        <v>1420438.07</v>
      </c>
      <c r="M180" s="4" t="s">
        <v>720</v>
      </c>
      <c r="N180" s="7" t="s">
        <v>36</v>
      </c>
      <c r="O180" s="5" t="s">
        <v>28</v>
      </c>
      <c r="P180" s="5" t="s">
        <v>28</v>
      </c>
      <c r="R180" s="5" t="s">
        <v>29</v>
      </c>
    </row>
    <row r="181" spans="1:18" ht="25.5" hidden="1">
      <c r="A181" s="6" t="s">
        <v>18</v>
      </c>
      <c r="B181" s="7" t="s">
        <v>721</v>
      </c>
      <c r="C181" s="8" t="s">
        <v>20</v>
      </c>
      <c r="D181" s="8" t="s">
        <v>470</v>
      </c>
      <c r="E181" s="8" t="s">
        <v>722</v>
      </c>
      <c r="F181" s="3" t="s">
        <v>280</v>
      </c>
      <c r="G181" s="8" t="s">
        <v>24</v>
      </c>
      <c r="H181" s="32" t="s">
        <v>698</v>
      </c>
      <c r="I181" s="9">
        <v>44592</v>
      </c>
      <c r="J181" s="9">
        <v>44772</v>
      </c>
      <c r="K181" s="10">
        <v>44154699.700000003</v>
      </c>
      <c r="L181" s="19">
        <v>23845754.77</v>
      </c>
      <c r="M181" s="4" t="s">
        <v>723</v>
      </c>
      <c r="N181" s="11" t="s">
        <v>36</v>
      </c>
      <c r="O181" s="5" t="s">
        <v>28</v>
      </c>
      <c r="P181" s="5" t="s">
        <v>28</v>
      </c>
      <c r="Q181" s="41" t="s">
        <v>724</v>
      </c>
      <c r="R181" s="5" t="s">
        <v>167</v>
      </c>
    </row>
    <row r="182" spans="1:18" ht="38.25" hidden="1">
      <c r="A182" s="34" t="s">
        <v>18</v>
      </c>
      <c r="B182" s="7" t="s">
        <v>725</v>
      </c>
      <c r="C182" s="8" t="s">
        <v>20</v>
      </c>
      <c r="D182" s="8" t="s">
        <v>109</v>
      </c>
      <c r="E182" s="8" t="s">
        <v>726</v>
      </c>
      <c r="F182" s="2" t="s">
        <v>280</v>
      </c>
      <c r="G182" s="8" t="s">
        <v>24</v>
      </c>
      <c r="H182" s="7" t="s">
        <v>709</v>
      </c>
      <c r="I182" s="35">
        <v>44594</v>
      </c>
      <c r="J182" s="35">
        <v>44774</v>
      </c>
      <c r="K182" s="10">
        <v>79803054.120000005</v>
      </c>
      <c r="L182" s="36">
        <v>78475675.400000006</v>
      </c>
      <c r="M182" s="8" t="s">
        <v>727</v>
      </c>
      <c r="N182" s="7" t="s">
        <v>728</v>
      </c>
      <c r="O182" s="5" t="s">
        <v>28</v>
      </c>
      <c r="P182" s="5" t="s">
        <v>28</v>
      </c>
      <c r="R182" s="5" t="s">
        <v>29</v>
      </c>
    </row>
    <row r="183" spans="1:18" ht="25.5" hidden="1">
      <c r="A183" s="6" t="s">
        <v>18</v>
      </c>
      <c r="B183" s="7" t="s">
        <v>729</v>
      </c>
      <c r="C183" s="8" t="s">
        <v>20</v>
      </c>
      <c r="D183" s="8" t="s">
        <v>21</v>
      </c>
      <c r="E183" s="8" t="s">
        <v>730</v>
      </c>
      <c r="F183" s="3" t="s">
        <v>280</v>
      </c>
      <c r="G183" s="8" t="s">
        <v>24</v>
      </c>
      <c r="H183" s="8" t="s">
        <v>731</v>
      </c>
      <c r="I183" s="9">
        <v>44601</v>
      </c>
      <c r="J183" s="9">
        <f>I183+180</f>
        <v>44781</v>
      </c>
      <c r="K183" s="10">
        <v>14190350.25</v>
      </c>
      <c r="L183" s="19">
        <v>14173402.890000001</v>
      </c>
      <c r="M183" s="4" t="s">
        <v>732</v>
      </c>
      <c r="N183" s="7" t="s">
        <v>36</v>
      </c>
      <c r="O183" s="5" t="s">
        <v>28</v>
      </c>
      <c r="P183" s="5" t="s">
        <v>28</v>
      </c>
      <c r="R183" s="5" t="s">
        <v>29</v>
      </c>
    </row>
    <row r="184" spans="1:18" ht="25.5" hidden="1">
      <c r="A184" s="6" t="s">
        <v>18</v>
      </c>
      <c r="B184" s="7" t="s">
        <v>733</v>
      </c>
      <c r="C184" s="8" t="s">
        <v>20</v>
      </c>
      <c r="D184" s="8" t="s">
        <v>191</v>
      </c>
      <c r="E184" s="8" t="s">
        <v>734</v>
      </c>
      <c r="F184" s="3" t="s">
        <v>280</v>
      </c>
      <c r="G184" s="8" t="s">
        <v>24</v>
      </c>
      <c r="H184" s="8" t="s">
        <v>735</v>
      </c>
      <c r="I184" s="9">
        <v>44603</v>
      </c>
      <c r="J184" s="9">
        <f>I184+180</f>
        <v>44783</v>
      </c>
      <c r="K184" s="10">
        <v>842398.05</v>
      </c>
      <c r="L184" s="19">
        <v>840878.17</v>
      </c>
      <c r="M184" s="4" t="s">
        <v>736</v>
      </c>
      <c r="N184" s="7" t="s">
        <v>36</v>
      </c>
      <c r="O184" s="5" t="s">
        <v>28</v>
      </c>
      <c r="P184" s="5" t="s">
        <v>28</v>
      </c>
      <c r="R184" s="5" t="s">
        <v>29</v>
      </c>
    </row>
    <row r="185" spans="1:18" ht="25.5" hidden="1">
      <c r="A185" s="6" t="s">
        <v>18</v>
      </c>
      <c r="B185" s="7" t="s">
        <v>737</v>
      </c>
      <c r="C185" s="8" t="s">
        <v>20</v>
      </c>
      <c r="D185" s="8" t="s">
        <v>470</v>
      </c>
      <c r="E185" s="8" t="s">
        <v>738</v>
      </c>
      <c r="F185" s="3" t="s">
        <v>280</v>
      </c>
      <c r="G185" s="8" t="s">
        <v>24</v>
      </c>
      <c r="H185" s="8" t="s">
        <v>739</v>
      </c>
      <c r="I185" s="9">
        <v>44603</v>
      </c>
      <c r="J185" s="9">
        <v>44783</v>
      </c>
      <c r="K185" s="10">
        <v>9225384.2699999996</v>
      </c>
      <c r="L185" s="19">
        <v>9225182.1899999995</v>
      </c>
      <c r="M185" s="63" t="s">
        <v>740</v>
      </c>
      <c r="N185" s="11" t="s">
        <v>36</v>
      </c>
      <c r="O185" s="5" t="s">
        <v>28</v>
      </c>
      <c r="P185" s="5" t="s">
        <v>28</v>
      </c>
      <c r="R185" s="5" t="s">
        <v>29</v>
      </c>
    </row>
    <row r="186" spans="1:18" ht="25.5" hidden="1">
      <c r="A186" s="6" t="s">
        <v>18</v>
      </c>
      <c r="B186" s="7" t="s">
        <v>741</v>
      </c>
      <c r="C186" s="8" t="s">
        <v>20</v>
      </c>
      <c r="D186" s="8" t="s">
        <v>77</v>
      </c>
      <c r="E186" s="60" t="s">
        <v>742</v>
      </c>
      <c r="F186" s="8" t="s">
        <v>56</v>
      </c>
      <c r="G186" s="8" t="s">
        <v>24</v>
      </c>
      <c r="H186" s="8" t="s">
        <v>735</v>
      </c>
      <c r="I186" s="9">
        <v>44603</v>
      </c>
      <c r="J186" s="9">
        <v>44783</v>
      </c>
      <c r="K186" s="10">
        <v>9225384.2699999996</v>
      </c>
      <c r="L186" s="19">
        <v>9225182.1899999995</v>
      </c>
      <c r="M186" s="83" t="s">
        <v>740</v>
      </c>
      <c r="N186" s="7" t="s">
        <v>743</v>
      </c>
      <c r="O186" s="5" t="s">
        <v>28</v>
      </c>
      <c r="P186" s="5" t="s">
        <v>28</v>
      </c>
      <c r="Q186" s="112"/>
      <c r="R186" s="5" t="s">
        <v>29</v>
      </c>
    </row>
    <row r="187" spans="1:18" ht="25.5" hidden="1">
      <c r="A187" s="6" t="s">
        <v>18</v>
      </c>
      <c r="B187" s="7" t="s">
        <v>744</v>
      </c>
      <c r="C187" s="8" t="s">
        <v>20</v>
      </c>
      <c r="D187" s="8" t="s">
        <v>85</v>
      </c>
      <c r="E187" s="8" t="s">
        <v>745</v>
      </c>
      <c r="F187" s="3" t="s">
        <v>23</v>
      </c>
      <c r="G187" s="8" t="s">
        <v>24</v>
      </c>
      <c r="H187" s="8" t="s">
        <v>735</v>
      </c>
      <c r="I187" s="9">
        <v>44603</v>
      </c>
      <c r="J187" s="9">
        <f>I187+180</f>
        <v>44783</v>
      </c>
      <c r="K187" s="10">
        <v>12364369.560000001</v>
      </c>
      <c r="L187" s="19">
        <v>11880620.439999999</v>
      </c>
      <c r="M187" s="4" t="s">
        <v>746</v>
      </c>
      <c r="N187" s="7" t="s">
        <v>36</v>
      </c>
      <c r="O187" s="5" t="s">
        <v>28</v>
      </c>
      <c r="P187" s="5" t="s">
        <v>28</v>
      </c>
      <c r="Q187" s="112"/>
      <c r="R187" s="5" t="s">
        <v>29</v>
      </c>
    </row>
    <row r="188" spans="1:18" ht="25.5" hidden="1">
      <c r="A188" s="6" t="s">
        <v>18</v>
      </c>
      <c r="B188" s="7" t="s">
        <v>747</v>
      </c>
      <c r="C188" s="60" t="s">
        <v>20</v>
      </c>
      <c r="D188" s="8" t="s">
        <v>109</v>
      </c>
      <c r="E188" s="8" t="s">
        <v>748</v>
      </c>
      <c r="F188" s="8" t="s">
        <v>33</v>
      </c>
      <c r="G188" s="8" t="s">
        <v>24</v>
      </c>
      <c r="H188" s="8" t="s">
        <v>749</v>
      </c>
      <c r="I188" s="9">
        <v>44603</v>
      </c>
      <c r="J188" s="9">
        <v>44783</v>
      </c>
      <c r="K188" s="10">
        <v>19398823.850000001</v>
      </c>
      <c r="L188" s="19">
        <v>19398806.969999999</v>
      </c>
      <c r="M188" s="4" t="s">
        <v>750</v>
      </c>
      <c r="N188" s="11" t="s">
        <v>36</v>
      </c>
      <c r="O188" s="5" t="s">
        <v>28</v>
      </c>
      <c r="P188" s="5" t="s">
        <v>28</v>
      </c>
      <c r="Q188" s="112"/>
      <c r="R188" s="5" t="s">
        <v>29</v>
      </c>
    </row>
    <row r="189" spans="1:18" ht="38.25" hidden="1">
      <c r="A189" s="6" t="s">
        <v>18</v>
      </c>
      <c r="B189" s="7" t="s">
        <v>751</v>
      </c>
      <c r="C189" s="8" t="s">
        <v>20</v>
      </c>
      <c r="D189" s="8" t="s">
        <v>109</v>
      </c>
      <c r="E189" s="8" t="s">
        <v>752</v>
      </c>
      <c r="F189" s="3" t="s">
        <v>280</v>
      </c>
      <c r="G189" s="8" t="s">
        <v>24</v>
      </c>
      <c r="H189" s="8" t="s">
        <v>137</v>
      </c>
      <c r="I189" s="9">
        <v>44603</v>
      </c>
      <c r="J189" s="9">
        <v>44784</v>
      </c>
      <c r="K189" s="10">
        <v>11441961.65</v>
      </c>
      <c r="L189" s="19">
        <v>11437688.390000001</v>
      </c>
      <c r="M189" s="4" t="s">
        <v>753</v>
      </c>
      <c r="N189" s="11" t="s">
        <v>36</v>
      </c>
      <c r="O189" s="5" t="s">
        <v>28</v>
      </c>
      <c r="P189" s="5" t="s">
        <v>28</v>
      </c>
      <c r="R189" s="5" t="s">
        <v>29</v>
      </c>
    </row>
    <row r="190" spans="1:18" ht="25.5" hidden="1">
      <c r="A190" s="6" t="s">
        <v>18</v>
      </c>
      <c r="B190" s="7" t="s">
        <v>754</v>
      </c>
      <c r="C190" s="8" t="s">
        <v>20</v>
      </c>
      <c r="D190" s="8" t="s">
        <v>109</v>
      </c>
      <c r="E190" s="8" t="s">
        <v>755</v>
      </c>
      <c r="F190" s="8" t="s">
        <v>280</v>
      </c>
      <c r="G190" s="8" t="s">
        <v>24</v>
      </c>
      <c r="H190" s="8" t="s">
        <v>735</v>
      </c>
      <c r="I190" s="9">
        <v>44603</v>
      </c>
      <c r="J190" s="9">
        <f>I190+180</f>
        <v>44783</v>
      </c>
      <c r="K190" s="10">
        <v>3194812.57</v>
      </c>
      <c r="L190" s="19">
        <v>3178095.46</v>
      </c>
      <c r="M190" s="4" t="s">
        <v>756</v>
      </c>
      <c r="N190" s="7" t="s">
        <v>36</v>
      </c>
      <c r="O190" s="5" t="s">
        <v>28</v>
      </c>
      <c r="P190" s="5" t="s">
        <v>28</v>
      </c>
      <c r="R190" s="5" t="s">
        <v>29</v>
      </c>
    </row>
    <row r="191" spans="1:18" ht="25.5" hidden="1">
      <c r="A191" s="55" t="s">
        <v>18</v>
      </c>
      <c r="B191" s="7" t="s">
        <v>757</v>
      </c>
      <c r="C191" s="8" t="s">
        <v>20</v>
      </c>
      <c r="D191" s="8" t="s">
        <v>109</v>
      </c>
      <c r="E191" s="8" t="s">
        <v>758</v>
      </c>
      <c r="F191" s="8" t="s">
        <v>280</v>
      </c>
      <c r="G191" s="8" t="s">
        <v>24</v>
      </c>
      <c r="H191" s="8" t="s">
        <v>543</v>
      </c>
      <c r="I191" s="35">
        <v>44603</v>
      </c>
      <c r="J191" s="35">
        <f>I191+180</f>
        <v>44783</v>
      </c>
      <c r="K191" s="37">
        <v>7533630.2699999996</v>
      </c>
      <c r="L191" s="36">
        <v>7531208.6799999997</v>
      </c>
      <c r="M191" s="8" t="s">
        <v>759</v>
      </c>
      <c r="N191" s="49" t="s">
        <v>760</v>
      </c>
      <c r="O191" s="5" t="s">
        <v>28</v>
      </c>
      <c r="P191" s="5" t="s">
        <v>28</v>
      </c>
      <c r="R191" s="5" t="s">
        <v>29</v>
      </c>
    </row>
    <row r="192" spans="1:18" ht="25.5" hidden="1">
      <c r="A192" s="6" t="s">
        <v>18</v>
      </c>
      <c r="B192" s="7" t="s">
        <v>761</v>
      </c>
      <c r="C192" s="60" t="s">
        <v>20</v>
      </c>
      <c r="D192" s="8" t="s">
        <v>72</v>
      </c>
      <c r="E192" s="8" t="s">
        <v>762</v>
      </c>
      <c r="F192" s="8" t="s">
        <v>23</v>
      </c>
      <c r="G192" s="8" t="s">
        <v>24</v>
      </c>
      <c r="H192" s="8" t="s">
        <v>735</v>
      </c>
      <c r="I192" s="9">
        <v>44603</v>
      </c>
      <c r="J192" s="9">
        <f>I192+180</f>
        <v>44783</v>
      </c>
      <c r="K192" s="10">
        <v>4549571.42</v>
      </c>
      <c r="L192" s="19">
        <v>4547617.0199999996</v>
      </c>
      <c r="M192" s="4" t="s">
        <v>763</v>
      </c>
      <c r="N192" s="7" t="s">
        <v>36</v>
      </c>
      <c r="O192" s="5" t="s">
        <v>28</v>
      </c>
      <c r="P192" s="5" t="s">
        <v>28</v>
      </c>
      <c r="R192" s="5" t="s">
        <v>29</v>
      </c>
    </row>
    <row r="193" spans="1:18" ht="25.5" hidden="1">
      <c r="A193" s="33" t="s">
        <v>18</v>
      </c>
      <c r="B193" s="7" t="s">
        <v>764</v>
      </c>
      <c r="C193" s="60" t="s">
        <v>71</v>
      </c>
      <c r="D193" s="8" t="s">
        <v>85</v>
      </c>
      <c r="E193" s="99" t="s">
        <v>765</v>
      </c>
      <c r="F193" s="8" t="s">
        <v>23</v>
      </c>
      <c r="G193" s="8" t="s">
        <v>24</v>
      </c>
      <c r="H193" s="8" t="s">
        <v>543</v>
      </c>
      <c r="I193" s="35">
        <v>44608</v>
      </c>
      <c r="J193" s="35">
        <f>I193+180</f>
        <v>44788</v>
      </c>
      <c r="K193" s="36">
        <v>18895582.75</v>
      </c>
      <c r="L193" s="36">
        <v>18400509.32</v>
      </c>
      <c r="M193" s="8" t="s">
        <v>766</v>
      </c>
      <c r="N193" s="49" t="s">
        <v>767</v>
      </c>
      <c r="O193" s="5" t="s">
        <v>28</v>
      </c>
      <c r="P193" s="5" t="s">
        <v>28</v>
      </c>
      <c r="Q193" s="41" t="s">
        <v>409</v>
      </c>
      <c r="R193" s="5" t="s">
        <v>167</v>
      </c>
    </row>
    <row r="194" spans="1:18" ht="25.5" hidden="1">
      <c r="A194" s="6" t="s">
        <v>18</v>
      </c>
      <c r="B194" s="7" t="s">
        <v>768</v>
      </c>
      <c r="C194" s="60" t="s">
        <v>20</v>
      </c>
      <c r="D194" s="8" t="s">
        <v>162</v>
      </c>
      <c r="E194" s="8" t="s">
        <v>769</v>
      </c>
      <c r="F194" s="8" t="s">
        <v>23</v>
      </c>
      <c r="G194" s="8" t="s">
        <v>24</v>
      </c>
      <c r="H194" s="8" t="s">
        <v>770</v>
      </c>
      <c r="I194" s="9">
        <v>44616</v>
      </c>
      <c r="J194" s="9">
        <f>I194+180</f>
        <v>44796</v>
      </c>
      <c r="K194" s="10">
        <v>7302448.2599999998</v>
      </c>
      <c r="L194" s="19">
        <v>7187211.5899999999</v>
      </c>
      <c r="M194" s="4" t="s">
        <v>771</v>
      </c>
      <c r="N194" s="7" t="s">
        <v>36</v>
      </c>
      <c r="O194" s="5" t="s">
        <v>28</v>
      </c>
      <c r="P194" s="5" t="s">
        <v>28</v>
      </c>
      <c r="R194" s="5" t="s">
        <v>29</v>
      </c>
    </row>
    <row r="195" spans="1:18" ht="25.5" hidden="1">
      <c r="A195" s="6" t="s">
        <v>18</v>
      </c>
      <c r="B195" s="7" t="s">
        <v>772</v>
      </c>
      <c r="C195" s="8" t="s">
        <v>20</v>
      </c>
      <c r="D195" s="8" t="s">
        <v>470</v>
      </c>
      <c r="E195" s="8" t="s">
        <v>773</v>
      </c>
      <c r="F195" s="8" t="s">
        <v>33</v>
      </c>
      <c r="G195" s="8" t="s">
        <v>24</v>
      </c>
      <c r="H195" s="8" t="s">
        <v>774</v>
      </c>
      <c r="I195" s="9">
        <v>44616</v>
      </c>
      <c r="J195" s="9">
        <v>44796</v>
      </c>
      <c r="K195" s="10">
        <v>5745511.8700000001</v>
      </c>
      <c r="L195" s="19">
        <v>5745135.3799999999</v>
      </c>
      <c r="M195" s="8" t="s">
        <v>775</v>
      </c>
      <c r="N195" s="11" t="s">
        <v>36</v>
      </c>
      <c r="O195" s="5" t="s">
        <v>28</v>
      </c>
      <c r="P195" s="5" t="s">
        <v>28</v>
      </c>
      <c r="R195" s="5" t="s">
        <v>29</v>
      </c>
    </row>
    <row r="196" spans="1:18" ht="25.5" hidden="1">
      <c r="A196" s="6" t="s">
        <v>18</v>
      </c>
      <c r="B196" s="7" t="s">
        <v>776</v>
      </c>
      <c r="C196" s="60" t="s">
        <v>20</v>
      </c>
      <c r="D196" s="8" t="s">
        <v>72</v>
      </c>
      <c r="E196" s="8" t="s">
        <v>777</v>
      </c>
      <c r="F196" s="3" t="s">
        <v>280</v>
      </c>
      <c r="G196" s="8" t="s">
        <v>24</v>
      </c>
      <c r="H196" s="8" t="s">
        <v>778</v>
      </c>
      <c r="I196" s="9">
        <v>44616</v>
      </c>
      <c r="J196" s="9">
        <v>44796</v>
      </c>
      <c r="K196" s="10">
        <v>11773527.949999999</v>
      </c>
      <c r="L196" s="19">
        <v>11773497.52</v>
      </c>
      <c r="M196" s="4" t="s">
        <v>779</v>
      </c>
      <c r="N196" s="11" t="s">
        <v>36</v>
      </c>
      <c r="O196" s="5" t="s">
        <v>28</v>
      </c>
      <c r="P196" s="5" t="s">
        <v>28</v>
      </c>
      <c r="R196" s="5" t="s">
        <v>29</v>
      </c>
    </row>
    <row r="197" spans="1:18" ht="38.25" hidden="1">
      <c r="A197" s="6" t="s">
        <v>18</v>
      </c>
      <c r="B197" s="7" t="s">
        <v>780</v>
      </c>
      <c r="C197" s="8" t="s">
        <v>20</v>
      </c>
      <c r="D197" s="8" t="s">
        <v>162</v>
      </c>
      <c r="E197" s="8" t="s">
        <v>781</v>
      </c>
      <c r="F197" s="8" t="s">
        <v>33</v>
      </c>
      <c r="G197" s="8" t="s">
        <v>24</v>
      </c>
      <c r="H197" s="8" t="s">
        <v>782</v>
      </c>
      <c r="I197" s="9">
        <v>44616</v>
      </c>
      <c r="J197" s="9">
        <v>44796</v>
      </c>
      <c r="K197" s="10">
        <v>14031488.41</v>
      </c>
      <c r="L197" s="19">
        <v>14029635.34</v>
      </c>
      <c r="M197" s="4" t="s">
        <v>783</v>
      </c>
      <c r="N197" s="11" t="s">
        <v>36</v>
      </c>
      <c r="O197" s="5" t="s">
        <v>28</v>
      </c>
      <c r="P197" s="5" t="s">
        <v>28</v>
      </c>
      <c r="R197" s="5" t="s">
        <v>29</v>
      </c>
    </row>
    <row r="198" spans="1:18" ht="25.5" hidden="1">
      <c r="A198" s="6" t="s">
        <v>18</v>
      </c>
      <c r="B198" s="7" t="s">
        <v>784</v>
      </c>
      <c r="C198" s="8" t="s">
        <v>20</v>
      </c>
      <c r="D198" s="8" t="s">
        <v>72</v>
      </c>
      <c r="E198" s="8" t="s">
        <v>785</v>
      </c>
      <c r="F198" s="3" t="s">
        <v>33</v>
      </c>
      <c r="G198" s="8" t="s">
        <v>24</v>
      </c>
      <c r="H198" s="8" t="s">
        <v>786</v>
      </c>
      <c r="I198" s="9">
        <v>44616</v>
      </c>
      <c r="J198" s="9">
        <v>44795</v>
      </c>
      <c r="K198" s="116">
        <v>14202020.26</v>
      </c>
      <c r="L198" s="117">
        <v>13378071.439999999</v>
      </c>
      <c r="M198" s="118" t="s">
        <v>787</v>
      </c>
      <c r="N198" s="7" t="s">
        <v>36</v>
      </c>
      <c r="O198" s="5" t="s">
        <v>28</v>
      </c>
      <c r="P198" s="5" t="s">
        <v>68</v>
      </c>
      <c r="Q198" s="41" t="s">
        <v>788</v>
      </c>
      <c r="R198" s="5" t="s">
        <v>167</v>
      </c>
    </row>
    <row r="199" spans="1:18" ht="25.5" hidden="1">
      <c r="A199" s="6" t="s">
        <v>18</v>
      </c>
      <c r="B199" s="7" t="s">
        <v>789</v>
      </c>
      <c r="C199" s="8" t="s">
        <v>20</v>
      </c>
      <c r="D199" s="8" t="s">
        <v>72</v>
      </c>
      <c r="E199" s="8" t="s">
        <v>370</v>
      </c>
      <c r="F199" s="8" t="s">
        <v>280</v>
      </c>
      <c r="G199" s="8" t="s">
        <v>24</v>
      </c>
      <c r="H199" s="8" t="s">
        <v>774</v>
      </c>
      <c r="I199" s="9">
        <v>44616</v>
      </c>
      <c r="J199" s="9">
        <f>I199+180</f>
        <v>44796</v>
      </c>
      <c r="K199" s="116">
        <v>14202020.26</v>
      </c>
      <c r="L199" s="117">
        <f>K199</f>
        <v>14202020.26</v>
      </c>
      <c r="M199" s="119" t="s">
        <v>787</v>
      </c>
      <c r="N199" s="7" t="s">
        <v>36</v>
      </c>
      <c r="O199" s="5" t="s">
        <v>28</v>
      </c>
      <c r="P199" s="5" t="s">
        <v>68</v>
      </c>
      <c r="Q199" s="41" t="s">
        <v>788</v>
      </c>
      <c r="R199" s="5" t="s">
        <v>167</v>
      </c>
    </row>
    <row r="200" spans="1:18" ht="25.5" hidden="1">
      <c r="A200" s="6" t="s">
        <v>18</v>
      </c>
      <c r="B200" s="7" t="s">
        <v>790</v>
      </c>
      <c r="C200" s="60" t="s">
        <v>20</v>
      </c>
      <c r="D200" s="8" t="s">
        <v>72</v>
      </c>
      <c r="E200" s="8" t="s">
        <v>791</v>
      </c>
      <c r="F200" s="8" t="s">
        <v>33</v>
      </c>
      <c r="G200" s="8" t="s">
        <v>24</v>
      </c>
      <c r="H200" s="8" t="s">
        <v>774</v>
      </c>
      <c r="I200" s="9">
        <v>44616</v>
      </c>
      <c r="J200" s="9">
        <f>I200+180</f>
        <v>44796</v>
      </c>
      <c r="K200" s="10">
        <v>8432256.5299999993</v>
      </c>
      <c r="L200" s="19">
        <f>K200</f>
        <v>8432256.5299999993</v>
      </c>
      <c r="M200" s="4" t="s">
        <v>792</v>
      </c>
      <c r="N200" s="7" t="s">
        <v>36</v>
      </c>
      <c r="O200" s="5" t="s">
        <v>28</v>
      </c>
      <c r="P200" s="5" t="s">
        <v>28</v>
      </c>
      <c r="R200" s="5" t="s">
        <v>29</v>
      </c>
    </row>
    <row r="201" spans="1:18" ht="25.5" hidden="1">
      <c r="A201" s="6" t="s">
        <v>18</v>
      </c>
      <c r="B201" s="7" t="s">
        <v>793</v>
      </c>
      <c r="C201" s="60" t="s">
        <v>20</v>
      </c>
      <c r="D201" s="8" t="s">
        <v>470</v>
      </c>
      <c r="E201" s="8" t="s">
        <v>794</v>
      </c>
      <c r="F201" s="8" t="s">
        <v>23</v>
      </c>
      <c r="G201" s="8" t="s">
        <v>24</v>
      </c>
      <c r="H201" s="8" t="s">
        <v>774</v>
      </c>
      <c r="I201" s="9">
        <v>44616</v>
      </c>
      <c r="J201" s="9">
        <f>I201+180</f>
        <v>44796</v>
      </c>
      <c r="K201" s="10">
        <v>7195174.3200000003</v>
      </c>
      <c r="L201" s="19">
        <f>K201</f>
        <v>7195174.3200000003</v>
      </c>
      <c r="M201" s="4" t="s">
        <v>795</v>
      </c>
      <c r="N201" s="7" t="s">
        <v>36</v>
      </c>
      <c r="O201" s="5" t="s">
        <v>28</v>
      </c>
      <c r="P201" s="5" t="s">
        <v>28</v>
      </c>
      <c r="R201" s="5" t="s">
        <v>29</v>
      </c>
    </row>
    <row r="202" spans="1:18" ht="38.25" hidden="1">
      <c r="A202" s="55" t="s">
        <v>18</v>
      </c>
      <c r="B202" s="7" t="s">
        <v>796</v>
      </c>
      <c r="C202" s="8" t="s">
        <v>20</v>
      </c>
      <c r="D202" s="8" t="s">
        <v>181</v>
      </c>
      <c r="E202" s="8" t="s">
        <v>797</v>
      </c>
      <c r="F202" s="8" t="s">
        <v>23</v>
      </c>
      <c r="G202" s="8" t="s">
        <v>24</v>
      </c>
      <c r="H202" s="8" t="s">
        <v>774</v>
      </c>
      <c r="I202" s="35">
        <v>44616</v>
      </c>
      <c r="J202" s="9">
        <f>I202+180</f>
        <v>44796</v>
      </c>
      <c r="K202" s="36">
        <v>5191137.8899999997</v>
      </c>
      <c r="L202" s="36">
        <v>5191096.33</v>
      </c>
      <c r="M202" s="8" t="s">
        <v>798</v>
      </c>
      <c r="N202" s="49" t="s">
        <v>799</v>
      </c>
      <c r="O202" s="5" t="s">
        <v>28</v>
      </c>
      <c r="P202" s="5" t="s">
        <v>28</v>
      </c>
      <c r="R202" s="5" t="s">
        <v>29</v>
      </c>
    </row>
    <row r="203" spans="1:18" ht="38.25" hidden="1">
      <c r="A203" s="6" t="s">
        <v>18</v>
      </c>
      <c r="B203" s="7" t="s">
        <v>800</v>
      </c>
      <c r="C203" s="8" t="s">
        <v>20</v>
      </c>
      <c r="D203" s="8" t="s">
        <v>72</v>
      </c>
      <c r="E203" s="8" t="s">
        <v>801</v>
      </c>
      <c r="F203" s="8" t="s">
        <v>33</v>
      </c>
      <c r="G203" s="8" t="s">
        <v>24</v>
      </c>
      <c r="H203" s="8" t="s">
        <v>774</v>
      </c>
      <c r="I203" s="9">
        <v>44616</v>
      </c>
      <c r="J203" s="9">
        <v>44796</v>
      </c>
      <c r="K203" s="10">
        <v>15844222.050000001</v>
      </c>
      <c r="L203" s="19">
        <f>K203</f>
        <v>15844222.050000001</v>
      </c>
      <c r="M203" s="4" t="s">
        <v>802</v>
      </c>
      <c r="N203" s="7" t="s">
        <v>36</v>
      </c>
      <c r="O203" s="5" t="s">
        <v>28</v>
      </c>
      <c r="P203" s="5" t="s">
        <v>28</v>
      </c>
      <c r="R203" s="5" t="s">
        <v>29</v>
      </c>
    </row>
    <row r="204" spans="1:18" ht="25.5" hidden="1">
      <c r="A204" s="6" t="s">
        <v>18</v>
      </c>
      <c r="B204" s="7" t="s">
        <v>803</v>
      </c>
      <c r="C204" s="60" t="s">
        <v>20</v>
      </c>
      <c r="D204" s="8" t="s">
        <v>38</v>
      </c>
      <c r="E204" s="100" t="s">
        <v>804</v>
      </c>
      <c r="F204" s="8" t="s">
        <v>23</v>
      </c>
      <c r="G204" s="8" t="s">
        <v>24</v>
      </c>
      <c r="H204" s="8" t="s">
        <v>774</v>
      </c>
      <c r="I204" s="9">
        <v>44616</v>
      </c>
      <c r="J204" s="9">
        <f>I204+180</f>
        <v>44796</v>
      </c>
      <c r="K204" s="10">
        <v>16610613.42</v>
      </c>
      <c r="L204" s="19">
        <v>16602291.17</v>
      </c>
      <c r="M204" s="4" t="s">
        <v>805</v>
      </c>
      <c r="N204" s="7" t="s">
        <v>36</v>
      </c>
      <c r="O204" s="5" t="s">
        <v>28</v>
      </c>
      <c r="P204" s="5" t="s">
        <v>28</v>
      </c>
      <c r="Q204" s="41" t="s">
        <v>409</v>
      </c>
      <c r="R204" s="5" t="s">
        <v>167</v>
      </c>
    </row>
    <row r="205" spans="1:18" ht="25.5" hidden="1">
      <c r="A205" s="6" t="s">
        <v>18</v>
      </c>
      <c r="B205" s="7" t="s">
        <v>806</v>
      </c>
      <c r="C205" s="60" t="s">
        <v>20</v>
      </c>
      <c r="D205" s="8" t="s">
        <v>38</v>
      </c>
      <c r="E205" s="100" t="s">
        <v>807</v>
      </c>
      <c r="F205" s="8" t="s">
        <v>23</v>
      </c>
      <c r="G205" s="8" t="s">
        <v>24</v>
      </c>
      <c r="H205" s="8" t="s">
        <v>774</v>
      </c>
      <c r="I205" s="9">
        <v>44616</v>
      </c>
      <c r="J205" s="9">
        <f>I205+180</f>
        <v>44796</v>
      </c>
      <c r="K205" s="10">
        <v>18427737.649999999</v>
      </c>
      <c r="L205" s="19">
        <f>K205</f>
        <v>18427737.649999999</v>
      </c>
      <c r="M205" s="4" t="s">
        <v>808</v>
      </c>
      <c r="N205" s="7" t="s">
        <v>36</v>
      </c>
      <c r="O205" s="5" t="s">
        <v>28</v>
      </c>
      <c r="P205" s="5" t="s">
        <v>28</v>
      </c>
      <c r="Q205" s="41" t="s">
        <v>409</v>
      </c>
      <c r="R205" s="5" t="s">
        <v>94</v>
      </c>
    </row>
    <row r="206" spans="1:18" ht="25.5">
      <c r="A206" s="6" t="s">
        <v>18</v>
      </c>
      <c r="B206" s="7" t="s">
        <v>809</v>
      </c>
      <c r="C206" s="8" t="s">
        <v>20</v>
      </c>
      <c r="D206" s="8" t="s">
        <v>114</v>
      </c>
      <c r="E206" s="8" t="s">
        <v>810</v>
      </c>
      <c r="F206" s="8" t="s">
        <v>23</v>
      </c>
      <c r="G206" s="8" t="s">
        <v>24</v>
      </c>
      <c r="H206" s="8" t="s">
        <v>811</v>
      </c>
      <c r="I206" s="9">
        <v>44636</v>
      </c>
      <c r="J206" s="9">
        <f>I206+180</f>
        <v>44816</v>
      </c>
      <c r="K206" s="10">
        <v>4549369.5</v>
      </c>
      <c r="L206" s="10">
        <v>4412330.34</v>
      </c>
      <c r="M206" s="8" t="s">
        <v>812</v>
      </c>
      <c r="N206" s="7" t="s">
        <v>36</v>
      </c>
      <c r="O206" s="5" t="s">
        <v>28</v>
      </c>
      <c r="P206" s="5" t="s">
        <v>28</v>
      </c>
      <c r="R206" s="5" t="s">
        <v>94</v>
      </c>
    </row>
    <row r="207" spans="1:18" ht="25.5">
      <c r="A207" s="6" t="s">
        <v>18</v>
      </c>
      <c r="B207" s="7" t="s">
        <v>813</v>
      </c>
      <c r="C207" s="8" t="s">
        <v>20</v>
      </c>
      <c r="D207" s="3" t="s">
        <v>48</v>
      </c>
      <c r="E207" s="8" t="s">
        <v>814</v>
      </c>
      <c r="F207" s="8" t="s">
        <v>33</v>
      </c>
      <c r="G207" s="8" t="s">
        <v>24</v>
      </c>
      <c r="H207" s="8" t="s">
        <v>815</v>
      </c>
      <c r="I207" s="9">
        <v>44837</v>
      </c>
      <c r="J207" s="9">
        <v>44810</v>
      </c>
      <c r="K207" s="10">
        <v>9929712.6300000008</v>
      </c>
      <c r="L207" s="19">
        <v>9686148.6600000001</v>
      </c>
      <c r="M207" s="4" t="s">
        <v>816</v>
      </c>
      <c r="N207" s="11" t="s">
        <v>36</v>
      </c>
      <c r="O207" s="5" t="s">
        <v>28</v>
      </c>
      <c r="P207" s="5" t="s">
        <v>28</v>
      </c>
      <c r="R207" s="5" t="s">
        <v>94</v>
      </c>
    </row>
    <row r="208" spans="1:18" ht="25.5">
      <c r="A208" s="6" t="s">
        <v>18</v>
      </c>
      <c r="B208" s="7" t="s">
        <v>817</v>
      </c>
      <c r="C208" s="8" t="s">
        <v>20</v>
      </c>
      <c r="D208" s="8" t="s">
        <v>77</v>
      </c>
      <c r="E208" s="8" t="s">
        <v>818</v>
      </c>
      <c r="F208" s="60" t="s">
        <v>23</v>
      </c>
      <c r="G208" s="8" t="s">
        <v>24</v>
      </c>
      <c r="H208" s="8" t="s">
        <v>815</v>
      </c>
      <c r="I208" s="9">
        <v>44630</v>
      </c>
      <c r="J208" s="9">
        <f>I208+180</f>
        <v>44810</v>
      </c>
      <c r="K208" s="10">
        <v>2786423.62</v>
      </c>
      <c r="L208" s="19">
        <v>2562827.61</v>
      </c>
      <c r="M208" s="4" t="s">
        <v>819</v>
      </c>
      <c r="N208" s="7" t="s">
        <v>36</v>
      </c>
      <c r="O208" s="5" t="s">
        <v>28</v>
      </c>
      <c r="P208" s="5" t="s">
        <v>28</v>
      </c>
      <c r="R208" s="5" t="s">
        <v>94</v>
      </c>
    </row>
    <row r="209" spans="1:18" ht="25.5">
      <c r="A209" s="6" t="s">
        <v>18</v>
      </c>
      <c r="B209" s="7" t="s">
        <v>820</v>
      </c>
      <c r="C209" s="8" t="s">
        <v>20</v>
      </c>
      <c r="D209" s="8" t="s">
        <v>146</v>
      </c>
      <c r="E209" s="8" t="s">
        <v>821</v>
      </c>
      <c r="F209" s="8" t="s">
        <v>33</v>
      </c>
      <c r="G209" s="8" t="s">
        <v>24</v>
      </c>
      <c r="H209" s="8" t="s">
        <v>822</v>
      </c>
      <c r="I209" s="9">
        <v>44837</v>
      </c>
      <c r="J209" s="9">
        <v>44810</v>
      </c>
      <c r="K209" s="10">
        <v>12585815</v>
      </c>
      <c r="L209" s="19">
        <f>K209</f>
        <v>12585815</v>
      </c>
      <c r="M209" s="4" t="s">
        <v>823</v>
      </c>
      <c r="N209" s="11" t="s">
        <v>36</v>
      </c>
      <c r="O209" s="5" t="s">
        <v>28</v>
      </c>
      <c r="P209" s="5" t="s">
        <v>28</v>
      </c>
      <c r="R209" s="5" t="s">
        <v>94</v>
      </c>
    </row>
    <row r="210" spans="1:18" ht="25.5">
      <c r="A210" s="6" t="s">
        <v>18</v>
      </c>
      <c r="B210" s="7" t="s">
        <v>824</v>
      </c>
      <c r="C210" s="8" t="s">
        <v>20</v>
      </c>
      <c r="D210" s="8" t="s">
        <v>470</v>
      </c>
      <c r="E210" s="8" t="s">
        <v>825</v>
      </c>
      <c r="F210" s="8" t="s">
        <v>33</v>
      </c>
      <c r="G210" s="8" t="s">
        <v>24</v>
      </c>
      <c r="H210" s="8" t="s">
        <v>826</v>
      </c>
      <c r="I210" s="9">
        <v>44630</v>
      </c>
      <c r="J210" s="9">
        <v>44860</v>
      </c>
      <c r="K210" s="10">
        <v>18102424.5</v>
      </c>
      <c r="L210" s="19">
        <v>18101730.57</v>
      </c>
      <c r="M210" s="4" t="s">
        <v>827</v>
      </c>
      <c r="N210" s="11" t="s">
        <v>828</v>
      </c>
      <c r="O210" s="5" t="s">
        <v>28</v>
      </c>
      <c r="P210" s="5" t="s">
        <v>28</v>
      </c>
      <c r="R210" s="5" t="s">
        <v>94</v>
      </c>
    </row>
    <row r="211" spans="1:18" ht="25.5">
      <c r="A211" s="6" t="s">
        <v>18</v>
      </c>
      <c r="B211" s="7" t="s">
        <v>829</v>
      </c>
      <c r="C211" s="8" t="s">
        <v>20</v>
      </c>
      <c r="D211" s="8" t="s">
        <v>72</v>
      </c>
      <c r="E211" s="8" t="s">
        <v>830</v>
      </c>
      <c r="F211" s="8" t="s">
        <v>33</v>
      </c>
      <c r="G211" s="8" t="s">
        <v>24</v>
      </c>
      <c r="H211" s="8" t="s">
        <v>815</v>
      </c>
      <c r="I211" s="9">
        <v>44630</v>
      </c>
      <c r="J211" s="9">
        <v>44810</v>
      </c>
      <c r="K211" s="10">
        <v>12487021.689999999</v>
      </c>
      <c r="L211" s="19">
        <f>K211</f>
        <v>12487021.689999999</v>
      </c>
      <c r="M211" s="4" t="s">
        <v>831</v>
      </c>
      <c r="N211" s="11" t="s">
        <v>36</v>
      </c>
      <c r="O211" s="5" t="s">
        <v>28</v>
      </c>
      <c r="P211" s="5" t="s">
        <v>28</v>
      </c>
      <c r="R211" s="5" t="s">
        <v>94</v>
      </c>
    </row>
    <row r="212" spans="1:18" ht="38.25">
      <c r="A212" s="6" t="s">
        <v>18</v>
      </c>
      <c r="B212" s="7" t="s">
        <v>832</v>
      </c>
      <c r="C212" s="8" t="s">
        <v>71</v>
      </c>
      <c r="D212" s="3" t="s">
        <v>48</v>
      </c>
      <c r="E212" s="8" t="s">
        <v>833</v>
      </c>
      <c r="F212" s="8" t="s">
        <v>23</v>
      </c>
      <c r="G212" s="8" t="s">
        <v>116</v>
      </c>
      <c r="H212" s="8" t="s">
        <v>834</v>
      </c>
      <c r="I212" s="9">
        <v>44630</v>
      </c>
      <c r="J212" s="9"/>
      <c r="K212" s="10"/>
      <c r="L212" s="19"/>
      <c r="M212" s="4" t="s">
        <v>835</v>
      </c>
      <c r="N212" s="7" t="s">
        <v>836</v>
      </c>
      <c r="O212" s="5" t="s">
        <v>28</v>
      </c>
      <c r="P212" s="5" t="s">
        <v>68</v>
      </c>
      <c r="Q212" s="41" t="s">
        <v>837</v>
      </c>
      <c r="R212" s="5" t="s">
        <v>94</v>
      </c>
    </row>
    <row r="213" spans="1:18" ht="25.5">
      <c r="A213" s="6" t="s">
        <v>18</v>
      </c>
      <c r="B213" s="11" t="s">
        <v>838</v>
      </c>
      <c r="C213" s="21" t="s">
        <v>20</v>
      </c>
      <c r="D213" s="21" t="s">
        <v>174</v>
      </c>
      <c r="E213" s="21" t="s">
        <v>839</v>
      </c>
      <c r="F213" s="8" t="s">
        <v>23</v>
      </c>
      <c r="G213" s="8" t="s">
        <v>24</v>
      </c>
      <c r="H213" s="21" t="s">
        <v>815</v>
      </c>
      <c r="I213" s="22">
        <v>44630</v>
      </c>
      <c r="J213" s="22">
        <f>I213+180</f>
        <v>44810</v>
      </c>
      <c r="K213" s="23">
        <v>34807348.039999999</v>
      </c>
      <c r="L213" s="19">
        <v>27629318.969999999</v>
      </c>
      <c r="M213" s="24" t="s">
        <v>840</v>
      </c>
      <c r="N213" s="7" t="s">
        <v>36</v>
      </c>
      <c r="O213" s="5" t="s">
        <v>28</v>
      </c>
      <c r="P213" s="5" t="s">
        <v>28</v>
      </c>
      <c r="R213" s="5" t="s">
        <v>94</v>
      </c>
    </row>
    <row r="214" spans="1:18" ht="25.5">
      <c r="A214" s="6" t="s">
        <v>18</v>
      </c>
      <c r="B214" s="7" t="s">
        <v>841</v>
      </c>
      <c r="C214" s="60" t="s">
        <v>20</v>
      </c>
      <c r="D214" s="8" t="s">
        <v>31</v>
      </c>
      <c r="E214" s="8" t="s">
        <v>842</v>
      </c>
      <c r="F214" s="8" t="s">
        <v>33</v>
      </c>
      <c r="G214" s="8" t="s">
        <v>24</v>
      </c>
      <c r="H214" s="8" t="s">
        <v>811</v>
      </c>
      <c r="I214" s="9">
        <v>44636</v>
      </c>
      <c r="J214" s="9">
        <v>44816</v>
      </c>
      <c r="K214" s="10">
        <v>3118270.14</v>
      </c>
      <c r="L214" s="19">
        <v>3118129.65</v>
      </c>
      <c r="M214" s="4" t="s">
        <v>843</v>
      </c>
      <c r="N214" s="11" t="s">
        <v>36</v>
      </c>
      <c r="O214" s="5" t="s">
        <v>28</v>
      </c>
      <c r="P214" s="5" t="s">
        <v>28</v>
      </c>
      <c r="R214" s="5" t="s">
        <v>94</v>
      </c>
    </row>
    <row r="215" spans="1:18" ht="25.5">
      <c r="A215" s="20" t="s">
        <v>18</v>
      </c>
      <c r="B215" s="7" t="s">
        <v>844</v>
      </c>
      <c r="C215" s="8" t="s">
        <v>20</v>
      </c>
      <c r="D215" s="8" t="s">
        <v>104</v>
      </c>
      <c r="E215" s="8" t="s">
        <v>845</v>
      </c>
      <c r="F215" s="8" t="s">
        <v>23</v>
      </c>
      <c r="G215" s="8" t="s">
        <v>24</v>
      </c>
      <c r="H215" s="8" t="s">
        <v>811</v>
      </c>
      <c r="I215" s="9">
        <v>44636</v>
      </c>
      <c r="J215" s="9">
        <v>44816</v>
      </c>
      <c r="K215" s="10">
        <v>4197830.09</v>
      </c>
      <c r="L215" s="19">
        <v>3873956.59</v>
      </c>
      <c r="M215" s="8" t="s">
        <v>846</v>
      </c>
      <c r="N215" s="7" t="s">
        <v>847</v>
      </c>
      <c r="O215" s="5" t="s">
        <v>28</v>
      </c>
      <c r="P215" s="5" t="s">
        <v>28</v>
      </c>
      <c r="R215" s="5" t="s">
        <v>94</v>
      </c>
    </row>
    <row r="216" spans="1:18" ht="25.5" hidden="1">
      <c r="A216" s="6" t="s">
        <v>18</v>
      </c>
      <c r="B216" s="7" t="s">
        <v>848</v>
      </c>
      <c r="C216" s="8" t="s">
        <v>20</v>
      </c>
      <c r="D216" s="8" t="s">
        <v>109</v>
      </c>
      <c r="E216" s="8" t="s">
        <v>849</v>
      </c>
      <c r="F216" s="8" t="s">
        <v>33</v>
      </c>
      <c r="G216" s="8" t="s">
        <v>24</v>
      </c>
      <c r="H216" s="8" t="s">
        <v>850</v>
      </c>
      <c r="I216" s="9">
        <v>44636</v>
      </c>
      <c r="J216" s="9">
        <v>44816</v>
      </c>
      <c r="K216" s="23">
        <v>11266642.65</v>
      </c>
      <c r="L216" s="19">
        <v>10762719.279999999</v>
      </c>
      <c r="M216" s="4" t="s">
        <v>851</v>
      </c>
      <c r="N216" s="11" t="s">
        <v>36</v>
      </c>
      <c r="O216" s="5" t="s">
        <v>28</v>
      </c>
      <c r="P216" s="5" t="s">
        <v>28</v>
      </c>
      <c r="R216" s="5" t="s">
        <v>29</v>
      </c>
    </row>
    <row r="217" spans="1:18" ht="25.5" hidden="1">
      <c r="A217" s="6" t="s">
        <v>18</v>
      </c>
      <c r="B217" s="7" t="s">
        <v>852</v>
      </c>
      <c r="C217" s="8" t="s">
        <v>20</v>
      </c>
      <c r="D217" s="8" t="s">
        <v>853</v>
      </c>
      <c r="E217" s="8" t="s">
        <v>854</v>
      </c>
      <c r="F217" s="8" t="s">
        <v>23</v>
      </c>
      <c r="G217" s="8" t="s">
        <v>24</v>
      </c>
      <c r="H217" s="8" t="s">
        <v>855</v>
      </c>
      <c r="I217" s="9">
        <v>44637</v>
      </c>
      <c r="J217" s="9">
        <v>44817</v>
      </c>
      <c r="K217" s="10">
        <v>898312.43</v>
      </c>
      <c r="L217" s="27">
        <f>898268.65/2</f>
        <v>449134.32500000001</v>
      </c>
      <c r="M217" s="85" t="s">
        <v>856</v>
      </c>
      <c r="N217" s="11" t="s">
        <v>36</v>
      </c>
      <c r="O217" s="5" t="s">
        <v>28</v>
      </c>
      <c r="P217" s="5" t="s">
        <v>28</v>
      </c>
      <c r="R217" s="5" t="s">
        <v>94</v>
      </c>
    </row>
    <row r="218" spans="1:18" ht="25.5" hidden="1">
      <c r="A218" s="6" t="s">
        <v>18</v>
      </c>
      <c r="B218" s="7" t="s">
        <v>857</v>
      </c>
      <c r="C218" s="8" t="s">
        <v>20</v>
      </c>
      <c r="D218" s="8" t="s">
        <v>89</v>
      </c>
      <c r="E218" s="8" t="s">
        <v>858</v>
      </c>
      <c r="F218" s="8" t="s">
        <v>33</v>
      </c>
      <c r="G218" s="8" t="s">
        <v>24</v>
      </c>
      <c r="H218" s="8" t="s">
        <v>859</v>
      </c>
      <c r="I218" s="9">
        <v>44637</v>
      </c>
      <c r="J218" s="9">
        <v>44817</v>
      </c>
      <c r="K218" s="10">
        <v>898312.43</v>
      </c>
      <c r="L218" s="27">
        <f>898268.65/2</f>
        <v>449134.32500000001</v>
      </c>
      <c r="M218" s="63" t="s">
        <v>856</v>
      </c>
      <c r="N218" s="11" t="s">
        <v>36</v>
      </c>
      <c r="O218" s="5" t="s">
        <v>28</v>
      </c>
      <c r="P218" s="5" t="s">
        <v>28</v>
      </c>
      <c r="R218" s="5" t="s">
        <v>94</v>
      </c>
    </row>
    <row r="219" spans="1:18" ht="25.5" hidden="1">
      <c r="A219" s="6" t="s">
        <v>18</v>
      </c>
      <c r="B219" s="7" t="s">
        <v>860</v>
      </c>
      <c r="C219" s="8" t="s">
        <v>20</v>
      </c>
      <c r="D219" s="8" t="s">
        <v>191</v>
      </c>
      <c r="E219" s="8" t="s">
        <v>861</v>
      </c>
      <c r="F219" s="8" t="s">
        <v>280</v>
      </c>
      <c r="G219" s="8" t="s">
        <v>24</v>
      </c>
      <c r="H219" s="8" t="s">
        <v>862</v>
      </c>
      <c r="I219" s="9">
        <v>44637</v>
      </c>
      <c r="J219" s="9">
        <v>44817</v>
      </c>
      <c r="K219" s="10">
        <v>20437488.109999999</v>
      </c>
      <c r="L219" s="19">
        <v>20432439.98</v>
      </c>
      <c r="M219" s="4" t="s">
        <v>863</v>
      </c>
      <c r="N219" s="11" t="s">
        <v>864</v>
      </c>
      <c r="O219" s="5" t="s">
        <v>28</v>
      </c>
      <c r="P219" s="5" t="s">
        <v>28</v>
      </c>
      <c r="R219" s="5" t="s">
        <v>94</v>
      </c>
    </row>
    <row r="220" spans="1:18" ht="25.5" hidden="1">
      <c r="A220" s="6" t="s">
        <v>18</v>
      </c>
      <c r="B220" s="7" t="s">
        <v>865</v>
      </c>
      <c r="C220" s="8" t="s">
        <v>20</v>
      </c>
      <c r="D220" s="8" t="s">
        <v>109</v>
      </c>
      <c r="E220" s="8" t="s">
        <v>866</v>
      </c>
      <c r="F220" s="8" t="s">
        <v>33</v>
      </c>
      <c r="G220" s="8" t="s">
        <v>24</v>
      </c>
      <c r="H220" s="8" t="s">
        <v>862</v>
      </c>
      <c r="I220" s="9">
        <v>44637</v>
      </c>
      <c r="J220" s="9">
        <v>44817</v>
      </c>
      <c r="K220" s="10">
        <v>9129706.3699999992</v>
      </c>
      <c r="L220" s="19">
        <v>9129700.5299999993</v>
      </c>
      <c r="M220" s="4" t="s">
        <v>867</v>
      </c>
      <c r="N220" s="11" t="s">
        <v>36</v>
      </c>
      <c r="O220" s="5" t="s">
        <v>28</v>
      </c>
      <c r="P220" s="5" t="s">
        <v>28</v>
      </c>
      <c r="R220" s="5" t="s">
        <v>29</v>
      </c>
    </row>
    <row r="221" spans="1:18" ht="25.5" hidden="1">
      <c r="A221" s="6" t="s">
        <v>18</v>
      </c>
      <c r="B221" s="7" t="s">
        <v>868</v>
      </c>
      <c r="C221" s="8" t="s">
        <v>20</v>
      </c>
      <c r="D221" s="8" t="s">
        <v>162</v>
      </c>
      <c r="E221" s="8" t="s">
        <v>869</v>
      </c>
      <c r="F221" s="8" t="s">
        <v>33</v>
      </c>
      <c r="G221" s="8" t="s">
        <v>24</v>
      </c>
      <c r="H221" s="8" t="s">
        <v>870</v>
      </c>
      <c r="I221" s="9">
        <v>44637</v>
      </c>
      <c r="J221" s="9">
        <v>44817</v>
      </c>
      <c r="K221" s="10">
        <v>4078671.59</v>
      </c>
      <c r="L221" s="19">
        <f>K221</f>
        <v>4078671.59</v>
      </c>
      <c r="M221" s="4" t="s">
        <v>871</v>
      </c>
      <c r="N221" s="11" t="s">
        <v>36</v>
      </c>
      <c r="O221" s="5" t="s">
        <v>28</v>
      </c>
      <c r="P221" s="5" t="s">
        <v>28</v>
      </c>
      <c r="R221" s="5" t="s">
        <v>29</v>
      </c>
    </row>
    <row r="222" spans="1:18" ht="38.25" hidden="1">
      <c r="A222" s="6" t="s">
        <v>18</v>
      </c>
      <c r="B222" s="7" t="s">
        <v>872</v>
      </c>
      <c r="C222" s="8" t="s">
        <v>20</v>
      </c>
      <c r="D222" s="8" t="s">
        <v>191</v>
      </c>
      <c r="E222" s="8" t="s">
        <v>873</v>
      </c>
      <c r="F222" s="8" t="s">
        <v>23</v>
      </c>
      <c r="G222" s="8" t="s">
        <v>24</v>
      </c>
      <c r="H222" s="8" t="s">
        <v>874</v>
      </c>
      <c r="I222" s="9">
        <v>44632</v>
      </c>
      <c r="J222" s="9">
        <v>44812</v>
      </c>
      <c r="K222" s="10">
        <v>3507641.91</v>
      </c>
      <c r="L222" s="19">
        <v>3499814.57</v>
      </c>
      <c r="M222" s="4" t="s">
        <v>875</v>
      </c>
      <c r="N222" s="7" t="s">
        <v>36</v>
      </c>
      <c r="O222" s="5" t="s">
        <v>28</v>
      </c>
      <c r="P222" s="5" t="s">
        <v>28</v>
      </c>
      <c r="R222" s="5" t="s">
        <v>29</v>
      </c>
    </row>
    <row r="223" spans="1:18" ht="25.5" hidden="1">
      <c r="A223" s="6" t="s">
        <v>18</v>
      </c>
      <c r="B223" s="7" t="s">
        <v>876</v>
      </c>
      <c r="C223" s="8" t="s">
        <v>20</v>
      </c>
      <c r="D223" s="8" t="s">
        <v>877</v>
      </c>
      <c r="E223" s="8" t="s">
        <v>878</v>
      </c>
      <c r="F223" s="8" t="s">
        <v>33</v>
      </c>
      <c r="G223" s="8" t="s">
        <v>24</v>
      </c>
      <c r="H223" s="8" t="s">
        <v>34</v>
      </c>
      <c r="I223" s="9">
        <v>44645</v>
      </c>
      <c r="J223" s="9">
        <v>44825</v>
      </c>
      <c r="K223" s="10">
        <v>5621898.8399999999</v>
      </c>
      <c r="L223" s="19">
        <v>5364416.3600000003</v>
      </c>
      <c r="M223" s="8" t="s">
        <v>879</v>
      </c>
      <c r="N223" s="11" t="s">
        <v>36</v>
      </c>
      <c r="O223" s="5" t="s">
        <v>28</v>
      </c>
      <c r="P223" s="5" t="s">
        <v>28</v>
      </c>
      <c r="R223" s="5" t="s">
        <v>29</v>
      </c>
    </row>
    <row r="224" spans="1:18" ht="25.5" hidden="1">
      <c r="A224" s="6" t="s">
        <v>18</v>
      </c>
      <c r="B224" s="7" t="s">
        <v>880</v>
      </c>
      <c r="C224" s="8" t="s">
        <v>20</v>
      </c>
      <c r="D224" s="8" t="s">
        <v>157</v>
      </c>
      <c r="E224" s="8" t="s">
        <v>881</v>
      </c>
      <c r="F224" s="8" t="s">
        <v>280</v>
      </c>
      <c r="G224" s="8" t="s">
        <v>24</v>
      </c>
      <c r="H224" s="8" t="s">
        <v>882</v>
      </c>
      <c r="I224" s="9">
        <v>44655</v>
      </c>
      <c r="J224" s="9">
        <v>44834</v>
      </c>
      <c r="K224" s="10">
        <v>2141024.2200000002</v>
      </c>
      <c r="L224" s="19">
        <v>2138950.7200000002</v>
      </c>
      <c r="M224" s="4" t="s">
        <v>883</v>
      </c>
      <c r="N224" s="11" t="s">
        <v>36</v>
      </c>
      <c r="O224" s="5" t="s">
        <v>28</v>
      </c>
      <c r="P224" s="5" t="s">
        <v>28</v>
      </c>
      <c r="R224" s="5" t="s">
        <v>29</v>
      </c>
    </row>
    <row r="225" spans="1:18" ht="25.5" hidden="1">
      <c r="A225" s="6" t="s">
        <v>18</v>
      </c>
      <c r="B225" s="7" t="s">
        <v>884</v>
      </c>
      <c r="C225" s="8" t="s">
        <v>20</v>
      </c>
      <c r="D225" s="8" t="s">
        <v>146</v>
      </c>
      <c r="E225" s="8" t="s">
        <v>885</v>
      </c>
      <c r="F225" s="8" t="s">
        <v>33</v>
      </c>
      <c r="G225" s="8" t="s">
        <v>24</v>
      </c>
      <c r="H225" s="8" t="s">
        <v>34</v>
      </c>
      <c r="I225" s="9">
        <v>44645</v>
      </c>
      <c r="J225" s="9">
        <v>44825</v>
      </c>
      <c r="K225" s="10">
        <v>9539469.8699999992</v>
      </c>
      <c r="L225" s="19">
        <v>9233068.0999999996</v>
      </c>
      <c r="M225" s="4" t="s">
        <v>886</v>
      </c>
      <c r="N225" s="11" t="s">
        <v>887</v>
      </c>
      <c r="O225" s="5" t="s">
        <v>28</v>
      </c>
      <c r="P225" s="5" t="s">
        <v>28</v>
      </c>
      <c r="R225" s="5" t="s">
        <v>29</v>
      </c>
    </row>
    <row r="226" spans="1:18" ht="25.5" hidden="1">
      <c r="A226" s="6" t="s">
        <v>18</v>
      </c>
      <c r="B226" s="7" t="s">
        <v>888</v>
      </c>
      <c r="C226" s="8" t="s">
        <v>71</v>
      </c>
      <c r="D226" s="8" t="s">
        <v>181</v>
      </c>
      <c r="E226" s="8" t="s">
        <v>889</v>
      </c>
      <c r="F226" s="8" t="s">
        <v>280</v>
      </c>
      <c r="G226" s="8" t="s">
        <v>24</v>
      </c>
      <c r="H226" s="8" t="s">
        <v>890</v>
      </c>
      <c r="I226" s="9">
        <v>44645</v>
      </c>
      <c r="J226" s="9">
        <v>44825</v>
      </c>
      <c r="K226" s="19">
        <v>3894641.23</v>
      </c>
      <c r="L226" s="19">
        <v>3894641.23</v>
      </c>
      <c r="M226" s="111" t="s">
        <v>891</v>
      </c>
      <c r="N226" s="11" t="s">
        <v>36</v>
      </c>
      <c r="O226" s="5" t="s">
        <v>28</v>
      </c>
      <c r="P226" s="5" t="s">
        <v>28</v>
      </c>
      <c r="R226" s="5" t="s">
        <v>29</v>
      </c>
    </row>
    <row r="227" spans="1:18" ht="25.5" hidden="1">
      <c r="A227" s="33" t="s">
        <v>18</v>
      </c>
      <c r="B227" s="7" t="s">
        <v>892</v>
      </c>
      <c r="C227" s="8" t="s">
        <v>20</v>
      </c>
      <c r="D227" s="8" t="s">
        <v>181</v>
      </c>
      <c r="E227" s="8" t="s">
        <v>893</v>
      </c>
      <c r="F227" s="8" t="s">
        <v>33</v>
      </c>
      <c r="G227" s="8" t="s">
        <v>24</v>
      </c>
      <c r="H227" s="8" t="s">
        <v>894</v>
      </c>
      <c r="I227" s="35">
        <v>44645</v>
      </c>
      <c r="J227" s="35">
        <v>44825</v>
      </c>
      <c r="K227" s="19">
        <v>3894641.23</v>
      </c>
      <c r="L227" s="19">
        <v>3894641.23</v>
      </c>
      <c r="M227" s="84" t="s">
        <v>891</v>
      </c>
      <c r="N227" s="7" t="s">
        <v>895</v>
      </c>
      <c r="O227" s="5" t="s">
        <v>28</v>
      </c>
      <c r="P227" s="5" t="s">
        <v>28</v>
      </c>
      <c r="R227" s="41" t="s">
        <v>29</v>
      </c>
    </row>
    <row r="228" spans="1:18" ht="25.5" hidden="1">
      <c r="A228" s="6" t="s">
        <v>18</v>
      </c>
      <c r="B228" s="7" t="s">
        <v>896</v>
      </c>
      <c r="C228" s="8" t="s">
        <v>20</v>
      </c>
      <c r="D228" s="8" t="s">
        <v>386</v>
      </c>
      <c r="E228" s="8" t="s">
        <v>897</v>
      </c>
      <c r="F228" s="8" t="s">
        <v>33</v>
      </c>
      <c r="G228" s="8" t="s">
        <v>24</v>
      </c>
      <c r="H228" s="8" t="s">
        <v>34</v>
      </c>
      <c r="I228" s="9">
        <v>44645</v>
      </c>
      <c r="J228" s="9">
        <v>44825</v>
      </c>
      <c r="K228" s="10">
        <v>2827389.36</v>
      </c>
      <c r="L228" s="19">
        <v>2827387.47</v>
      </c>
      <c r="M228" s="4" t="s">
        <v>898</v>
      </c>
      <c r="N228" s="11" t="s">
        <v>36</v>
      </c>
      <c r="O228" s="5" t="s">
        <v>28</v>
      </c>
      <c r="P228" s="5" t="s">
        <v>28</v>
      </c>
      <c r="R228" s="5" t="s">
        <v>29</v>
      </c>
    </row>
    <row r="229" spans="1:18" ht="38.25" hidden="1">
      <c r="A229" s="55" t="s">
        <v>18</v>
      </c>
      <c r="B229" s="7" t="s">
        <v>899</v>
      </c>
      <c r="C229" s="8" t="s">
        <v>20</v>
      </c>
      <c r="D229" s="8" t="s">
        <v>38</v>
      </c>
      <c r="E229" s="8" t="s">
        <v>900</v>
      </c>
      <c r="F229" s="8" t="s">
        <v>23</v>
      </c>
      <c r="G229" s="8" t="s">
        <v>24</v>
      </c>
      <c r="H229" s="8" t="s">
        <v>901</v>
      </c>
      <c r="I229" s="35">
        <v>44645</v>
      </c>
      <c r="J229" s="35">
        <f>I229+180</f>
        <v>44825</v>
      </c>
      <c r="K229" s="36">
        <v>11813900.630000001</v>
      </c>
      <c r="L229" s="36">
        <v>11152467.92</v>
      </c>
      <c r="M229" s="8" t="s">
        <v>902</v>
      </c>
      <c r="N229" s="49" t="s">
        <v>903</v>
      </c>
      <c r="O229" s="5" t="s">
        <v>28</v>
      </c>
      <c r="P229" s="5" t="s">
        <v>28</v>
      </c>
      <c r="R229" s="5" t="s">
        <v>29</v>
      </c>
    </row>
    <row r="230" spans="1:18" ht="38.25" hidden="1">
      <c r="A230" s="6" t="s">
        <v>18</v>
      </c>
      <c r="B230" s="7" t="s">
        <v>904</v>
      </c>
      <c r="C230" s="8" t="s">
        <v>71</v>
      </c>
      <c r="D230" s="8" t="s">
        <v>129</v>
      </c>
      <c r="E230" s="8" t="s">
        <v>905</v>
      </c>
      <c r="F230" s="8" t="s">
        <v>33</v>
      </c>
      <c r="G230" s="8" t="s">
        <v>24</v>
      </c>
      <c r="H230" s="7" t="s">
        <v>906</v>
      </c>
      <c r="I230" s="9">
        <v>44603</v>
      </c>
      <c r="J230" s="9">
        <v>44783</v>
      </c>
      <c r="K230" s="10">
        <v>15701524.609999999</v>
      </c>
      <c r="L230" s="19">
        <v>15695944.029999999</v>
      </c>
      <c r="M230" s="4" t="s">
        <v>907</v>
      </c>
      <c r="N230" s="7" t="s">
        <v>36</v>
      </c>
      <c r="O230" s="5" t="s">
        <v>28</v>
      </c>
      <c r="P230" s="5" t="s">
        <v>28</v>
      </c>
      <c r="R230" s="5" t="s">
        <v>29</v>
      </c>
    </row>
    <row r="231" spans="1:18" ht="25.5" hidden="1">
      <c r="A231" s="6" t="s">
        <v>18</v>
      </c>
      <c r="B231" s="7" t="s">
        <v>908</v>
      </c>
      <c r="C231" s="8" t="s">
        <v>20</v>
      </c>
      <c r="D231" s="8" t="s">
        <v>77</v>
      </c>
      <c r="E231" s="8" t="s">
        <v>909</v>
      </c>
      <c r="F231" s="8" t="s">
        <v>33</v>
      </c>
      <c r="G231" s="8" t="s">
        <v>24</v>
      </c>
      <c r="H231" s="8" t="s">
        <v>910</v>
      </c>
      <c r="I231" s="9">
        <v>44651</v>
      </c>
      <c r="J231" s="9">
        <v>44831</v>
      </c>
      <c r="K231" s="10">
        <v>1594422.6</v>
      </c>
      <c r="L231" s="19">
        <v>1594422.6</v>
      </c>
      <c r="M231" s="4" t="s">
        <v>911</v>
      </c>
      <c r="N231" s="7" t="s">
        <v>36</v>
      </c>
      <c r="O231" s="5" t="s">
        <v>28</v>
      </c>
      <c r="P231" s="5" t="s">
        <v>28</v>
      </c>
      <c r="R231" s="5" t="s">
        <v>29</v>
      </c>
    </row>
    <row r="232" spans="1:18" ht="25.5" hidden="1">
      <c r="A232" s="20" t="s">
        <v>18</v>
      </c>
      <c r="B232" s="11" t="s">
        <v>912</v>
      </c>
      <c r="C232" s="21" t="s">
        <v>20</v>
      </c>
      <c r="D232" s="21" t="s">
        <v>31</v>
      </c>
      <c r="E232" s="21" t="s">
        <v>913</v>
      </c>
      <c r="F232" s="8" t="s">
        <v>33</v>
      </c>
      <c r="G232" s="8" t="s">
        <v>24</v>
      </c>
      <c r="H232" s="31" t="s">
        <v>914</v>
      </c>
      <c r="I232" s="22">
        <v>44649</v>
      </c>
      <c r="J232" s="22">
        <v>44829</v>
      </c>
      <c r="K232" s="23">
        <v>3361933.76</v>
      </c>
      <c r="L232" s="27">
        <v>3198144.37</v>
      </c>
      <c r="M232" s="24" t="s">
        <v>915</v>
      </c>
      <c r="N232" s="11" t="s">
        <v>36</v>
      </c>
      <c r="O232" s="5" t="s">
        <v>28</v>
      </c>
      <c r="P232" s="5" t="s">
        <v>28</v>
      </c>
      <c r="Q232" s="112"/>
      <c r="R232" s="5" t="s">
        <v>94</v>
      </c>
    </row>
    <row r="233" spans="1:18" ht="25.5" hidden="1">
      <c r="A233" s="6" t="s">
        <v>18</v>
      </c>
      <c r="B233" s="7" t="s">
        <v>916</v>
      </c>
      <c r="C233" s="8" t="s">
        <v>20</v>
      </c>
      <c r="D233" s="8" t="s">
        <v>31</v>
      </c>
      <c r="E233" s="8" t="s">
        <v>917</v>
      </c>
      <c r="F233" s="8" t="s">
        <v>33</v>
      </c>
      <c r="G233" s="8" t="s">
        <v>24</v>
      </c>
      <c r="H233" s="8" t="s">
        <v>918</v>
      </c>
      <c r="I233" s="9">
        <v>44649</v>
      </c>
      <c r="J233" s="9">
        <v>44829</v>
      </c>
      <c r="K233" s="10">
        <v>2172142.87</v>
      </c>
      <c r="L233" s="19">
        <v>2171992.1800000002</v>
      </c>
      <c r="M233" s="8" t="s">
        <v>919</v>
      </c>
      <c r="N233" s="11" t="s">
        <v>36</v>
      </c>
      <c r="O233" s="5" t="s">
        <v>28</v>
      </c>
      <c r="P233" s="5" t="s">
        <v>28</v>
      </c>
      <c r="R233" s="5" t="s">
        <v>94</v>
      </c>
    </row>
    <row r="234" spans="1:18" ht="25.5" hidden="1">
      <c r="A234" s="6" t="s">
        <v>18</v>
      </c>
      <c r="B234" s="7" t="s">
        <v>920</v>
      </c>
      <c r="C234" s="8" t="s">
        <v>20</v>
      </c>
      <c r="D234" s="8" t="s">
        <v>146</v>
      </c>
      <c r="E234" s="8" t="s">
        <v>921</v>
      </c>
      <c r="F234" s="8" t="s">
        <v>33</v>
      </c>
      <c r="G234" s="8" t="s">
        <v>24</v>
      </c>
      <c r="H234" s="8" t="s">
        <v>922</v>
      </c>
      <c r="I234" s="9">
        <v>44656</v>
      </c>
      <c r="J234" s="9">
        <v>44839</v>
      </c>
      <c r="K234" s="10">
        <v>7510482.0499999998</v>
      </c>
      <c r="L234" s="19">
        <v>7510275.8799999999</v>
      </c>
      <c r="M234" s="4" t="s">
        <v>923</v>
      </c>
      <c r="N234" s="11" t="s">
        <v>36</v>
      </c>
      <c r="O234" s="5" t="s">
        <v>28</v>
      </c>
      <c r="P234" s="5" t="s">
        <v>28</v>
      </c>
      <c r="R234" s="5" t="s">
        <v>94</v>
      </c>
    </row>
    <row r="235" spans="1:18" ht="25.5" hidden="1">
      <c r="A235" s="6" t="s">
        <v>18</v>
      </c>
      <c r="B235" s="7" t="s">
        <v>924</v>
      </c>
      <c r="C235" s="8" t="s">
        <v>20</v>
      </c>
      <c r="D235" s="8" t="s">
        <v>38</v>
      </c>
      <c r="E235" s="8" t="s">
        <v>925</v>
      </c>
      <c r="F235" s="8" t="s">
        <v>23</v>
      </c>
      <c r="G235" s="8" t="s">
        <v>24</v>
      </c>
      <c r="H235" s="8" t="s">
        <v>926</v>
      </c>
      <c r="I235" s="9">
        <v>44656</v>
      </c>
      <c r="J235" s="9">
        <v>44836</v>
      </c>
      <c r="K235" s="10">
        <v>17401034.75</v>
      </c>
      <c r="L235" s="19">
        <v>17392464.93</v>
      </c>
      <c r="M235" s="4" t="s">
        <v>927</v>
      </c>
      <c r="N235" s="11" t="s">
        <v>928</v>
      </c>
      <c r="O235" s="5" t="s">
        <v>28</v>
      </c>
      <c r="P235" s="5" t="s">
        <v>28</v>
      </c>
      <c r="R235" s="5" t="s">
        <v>94</v>
      </c>
    </row>
    <row r="236" spans="1:18" ht="25.5" hidden="1">
      <c r="A236" s="6" t="s">
        <v>18</v>
      </c>
      <c r="B236" s="7" t="s">
        <v>929</v>
      </c>
      <c r="C236" s="8" t="s">
        <v>20</v>
      </c>
      <c r="D236" s="8" t="s">
        <v>72</v>
      </c>
      <c r="E236" s="8" t="s">
        <v>930</v>
      </c>
      <c r="F236" s="8" t="s">
        <v>33</v>
      </c>
      <c r="G236" s="8" t="s">
        <v>24</v>
      </c>
      <c r="H236" s="8" t="s">
        <v>931</v>
      </c>
      <c r="I236" s="35">
        <v>44663</v>
      </c>
      <c r="J236" s="9">
        <v>44842</v>
      </c>
      <c r="K236" s="10">
        <v>1752059.88</v>
      </c>
      <c r="L236" s="19">
        <v>1752059.74</v>
      </c>
      <c r="M236" s="4" t="s">
        <v>932</v>
      </c>
      <c r="N236" s="7" t="s">
        <v>933</v>
      </c>
      <c r="O236" s="5" t="s">
        <v>28</v>
      </c>
      <c r="P236" s="5" t="s">
        <v>28</v>
      </c>
      <c r="R236" s="5" t="s">
        <v>94</v>
      </c>
    </row>
    <row r="237" spans="1:18" ht="25.5" hidden="1">
      <c r="A237" s="6" t="s">
        <v>18</v>
      </c>
      <c r="B237" s="7" t="s">
        <v>934</v>
      </c>
      <c r="C237" s="8" t="s">
        <v>20</v>
      </c>
      <c r="D237" s="8" t="s">
        <v>61</v>
      </c>
      <c r="E237" s="8" t="s">
        <v>935</v>
      </c>
      <c r="F237" s="8" t="s">
        <v>33</v>
      </c>
      <c r="G237" s="8" t="s">
        <v>24</v>
      </c>
      <c r="H237" s="8" t="s">
        <v>936</v>
      </c>
      <c r="I237" s="9">
        <v>44669</v>
      </c>
      <c r="J237" s="9">
        <v>44848</v>
      </c>
      <c r="K237" s="10">
        <v>8416221.1099999994</v>
      </c>
      <c r="L237" s="19">
        <f>K237</f>
        <v>8416221.1099999994</v>
      </c>
      <c r="M237" s="4" t="s">
        <v>937</v>
      </c>
      <c r="N237" s="7" t="s">
        <v>36</v>
      </c>
      <c r="O237" s="5" t="s">
        <v>28</v>
      </c>
      <c r="P237" s="5" t="s">
        <v>28</v>
      </c>
      <c r="R237" s="5" t="s">
        <v>94</v>
      </c>
    </row>
    <row r="238" spans="1:18" ht="25.5" hidden="1">
      <c r="A238" s="6" t="s">
        <v>18</v>
      </c>
      <c r="B238" s="7" t="s">
        <v>938</v>
      </c>
      <c r="C238" s="8" t="s">
        <v>20</v>
      </c>
      <c r="D238" s="8" t="s">
        <v>939</v>
      </c>
      <c r="E238" s="8" t="s">
        <v>940</v>
      </c>
      <c r="F238" s="8" t="s">
        <v>33</v>
      </c>
      <c r="G238" s="8" t="s">
        <v>24</v>
      </c>
      <c r="H238" s="8" t="s">
        <v>941</v>
      </c>
      <c r="I238" s="9">
        <v>44669</v>
      </c>
      <c r="J238" s="9">
        <v>44851</v>
      </c>
      <c r="K238" s="10">
        <v>3812176.21</v>
      </c>
      <c r="L238" s="19">
        <v>3808579.09</v>
      </c>
      <c r="M238" s="4" t="s">
        <v>942</v>
      </c>
      <c r="N238" s="11" t="s">
        <v>943</v>
      </c>
      <c r="O238" s="5" t="s">
        <v>28</v>
      </c>
      <c r="P238" s="5" t="s">
        <v>28</v>
      </c>
      <c r="R238" s="5" t="s">
        <v>94</v>
      </c>
    </row>
    <row r="239" spans="1:18" ht="25.5" hidden="1">
      <c r="A239" s="6" t="s">
        <v>18</v>
      </c>
      <c r="B239" s="7" t="s">
        <v>944</v>
      </c>
      <c r="C239" s="8" t="s">
        <v>20</v>
      </c>
      <c r="D239" s="8" t="s">
        <v>82</v>
      </c>
      <c r="E239" s="8" t="s">
        <v>945</v>
      </c>
      <c r="F239" s="8" t="s">
        <v>23</v>
      </c>
      <c r="G239" s="8" t="s">
        <v>24</v>
      </c>
      <c r="H239" s="8" t="s">
        <v>946</v>
      </c>
      <c r="I239" s="9">
        <v>44669</v>
      </c>
      <c r="J239" s="9">
        <v>44848</v>
      </c>
      <c r="K239" s="10">
        <v>15018169.140000001</v>
      </c>
      <c r="L239" s="19">
        <v>15017958.689999999</v>
      </c>
      <c r="M239" s="4" t="s">
        <v>947</v>
      </c>
      <c r="N239" s="11" t="s">
        <v>948</v>
      </c>
      <c r="O239" s="5" t="s">
        <v>28</v>
      </c>
      <c r="P239" s="5" t="s">
        <v>28</v>
      </c>
      <c r="R239" s="5" t="s">
        <v>94</v>
      </c>
    </row>
    <row r="240" spans="1:18" ht="25.5" hidden="1">
      <c r="A240" s="6" t="s">
        <v>18</v>
      </c>
      <c r="B240" s="7" t="s">
        <v>949</v>
      </c>
      <c r="C240" s="8" t="s">
        <v>20</v>
      </c>
      <c r="D240" s="8" t="s">
        <v>109</v>
      </c>
      <c r="E240" s="8" t="s">
        <v>950</v>
      </c>
      <c r="F240" s="8" t="s">
        <v>33</v>
      </c>
      <c r="G240" s="8" t="s">
        <v>24</v>
      </c>
      <c r="H240" s="8" t="s">
        <v>951</v>
      </c>
      <c r="I240" s="9">
        <v>44669</v>
      </c>
      <c r="J240" s="9">
        <v>44849</v>
      </c>
      <c r="K240" s="10">
        <v>16753147.119999999</v>
      </c>
      <c r="L240" s="19">
        <v>16746737.960000001</v>
      </c>
      <c r="M240" s="4" t="s">
        <v>952</v>
      </c>
      <c r="N240" s="11" t="s">
        <v>36</v>
      </c>
      <c r="O240" s="5" t="s">
        <v>28</v>
      </c>
      <c r="P240" s="5" t="s">
        <v>28</v>
      </c>
      <c r="R240" s="5" t="s">
        <v>94</v>
      </c>
    </row>
    <row r="241" spans="1:18" hidden="1">
      <c r="A241" s="6" t="s">
        <v>18</v>
      </c>
      <c r="B241" s="7" t="s">
        <v>953</v>
      </c>
      <c r="C241" s="8" t="s">
        <v>20</v>
      </c>
      <c r="D241" s="8" t="s">
        <v>853</v>
      </c>
      <c r="E241" s="8" t="s">
        <v>954</v>
      </c>
      <c r="F241" s="8" t="s">
        <v>23</v>
      </c>
      <c r="G241" s="8" t="s">
        <v>24</v>
      </c>
      <c r="H241" s="8" t="s">
        <v>45</v>
      </c>
      <c r="I241" s="9">
        <v>44669</v>
      </c>
      <c r="J241" s="9">
        <v>44852</v>
      </c>
      <c r="K241" s="10">
        <v>8172925.04</v>
      </c>
      <c r="L241" s="19">
        <v>8168432.0599999996</v>
      </c>
      <c r="M241" s="4" t="s">
        <v>955</v>
      </c>
      <c r="N241" s="11" t="s">
        <v>36</v>
      </c>
      <c r="O241" s="5" t="s">
        <v>28</v>
      </c>
      <c r="P241" s="5" t="s">
        <v>28</v>
      </c>
      <c r="Q241" s="114"/>
      <c r="R241" s="5" t="s">
        <v>94</v>
      </c>
    </row>
    <row r="242" spans="1:18" s="1" customFormat="1" ht="25.5" hidden="1">
      <c r="A242" s="6" t="s">
        <v>18</v>
      </c>
      <c r="B242" s="7" t="s">
        <v>956</v>
      </c>
      <c r="C242" s="8" t="s">
        <v>20</v>
      </c>
      <c r="D242" s="8" t="s">
        <v>109</v>
      </c>
      <c r="E242" s="8" t="s">
        <v>957</v>
      </c>
      <c r="F242" s="8" t="s">
        <v>23</v>
      </c>
      <c r="G242" s="8" t="s">
        <v>24</v>
      </c>
      <c r="H242" s="8" t="s">
        <v>958</v>
      </c>
      <c r="I242" s="9">
        <v>44670</v>
      </c>
      <c r="J242" s="9">
        <v>44853</v>
      </c>
      <c r="K242" s="10">
        <v>7199188.7800000003</v>
      </c>
      <c r="L242" s="19">
        <v>6238020.7999999998</v>
      </c>
      <c r="M242" s="4" t="s">
        <v>959</v>
      </c>
      <c r="N242" s="11" t="s">
        <v>960</v>
      </c>
      <c r="O242" s="5" t="s">
        <v>28</v>
      </c>
      <c r="P242" s="5" t="s">
        <v>28</v>
      </c>
      <c r="Q242" s="41"/>
      <c r="R242" s="5" t="s">
        <v>94</v>
      </c>
    </row>
    <row r="243" spans="1:18" s="1" customFormat="1" ht="38.25" hidden="1">
      <c r="A243" s="6" t="s">
        <v>18</v>
      </c>
      <c r="B243" s="7" t="s">
        <v>961</v>
      </c>
      <c r="C243" s="8" t="s">
        <v>20</v>
      </c>
      <c r="D243" s="3" t="s">
        <v>48</v>
      </c>
      <c r="E243" s="8" t="s">
        <v>962</v>
      </c>
      <c r="F243" s="60" t="s">
        <v>23</v>
      </c>
      <c r="G243" s="8" t="s">
        <v>24</v>
      </c>
      <c r="H243" s="8" t="s">
        <v>963</v>
      </c>
      <c r="I243" s="9">
        <v>44670</v>
      </c>
      <c r="J243" s="9">
        <v>44850</v>
      </c>
      <c r="K243" s="10">
        <v>579468.18000000005</v>
      </c>
      <c r="L243" s="19">
        <v>578531.36</v>
      </c>
      <c r="M243" s="4" t="s">
        <v>964</v>
      </c>
      <c r="N243" s="7" t="s">
        <v>36</v>
      </c>
      <c r="O243" s="5" t="s">
        <v>28</v>
      </c>
      <c r="P243" s="5" t="s">
        <v>28</v>
      </c>
      <c r="Q243" s="41"/>
      <c r="R243" s="5" t="s">
        <v>94</v>
      </c>
    </row>
    <row r="244" spans="1:18" s="1" customFormat="1" ht="25.5" hidden="1">
      <c r="A244" s="6" t="s">
        <v>18</v>
      </c>
      <c r="B244" s="7" t="s">
        <v>965</v>
      </c>
      <c r="C244" s="8" t="s">
        <v>20</v>
      </c>
      <c r="D244" s="8" t="s">
        <v>191</v>
      </c>
      <c r="E244" s="8" t="s">
        <v>966</v>
      </c>
      <c r="F244" s="8" t="s">
        <v>33</v>
      </c>
      <c r="G244" s="8" t="s">
        <v>24</v>
      </c>
      <c r="H244" s="8" t="s">
        <v>826</v>
      </c>
      <c r="I244" s="9">
        <v>44677</v>
      </c>
      <c r="J244" s="9">
        <v>44860</v>
      </c>
      <c r="K244" s="10">
        <v>3271526.94</v>
      </c>
      <c r="L244" s="19">
        <f>K244</f>
        <v>3271526.94</v>
      </c>
      <c r="M244" s="4" t="s">
        <v>967</v>
      </c>
      <c r="N244" s="11" t="s">
        <v>36</v>
      </c>
      <c r="O244" s="5" t="s">
        <v>28</v>
      </c>
      <c r="P244" s="5"/>
      <c r="Q244" s="41"/>
      <c r="R244" s="5" t="s">
        <v>94</v>
      </c>
    </row>
    <row r="245" spans="1:18" s="1" customFormat="1" ht="25.5" hidden="1">
      <c r="A245" s="34" t="s">
        <v>18</v>
      </c>
      <c r="B245" s="7" t="s">
        <v>968</v>
      </c>
      <c r="C245" s="8" t="s">
        <v>20</v>
      </c>
      <c r="D245" s="8" t="s">
        <v>157</v>
      </c>
      <c r="E245" s="8" t="s">
        <v>969</v>
      </c>
      <c r="F245" s="8" t="s">
        <v>280</v>
      </c>
      <c r="G245" s="8" t="s">
        <v>24</v>
      </c>
      <c r="H245" s="8" t="s">
        <v>970</v>
      </c>
      <c r="I245" s="35">
        <v>44683</v>
      </c>
      <c r="J245" s="35">
        <f>I245+180</f>
        <v>44863</v>
      </c>
      <c r="K245" s="36">
        <v>13045648.560000001</v>
      </c>
      <c r="L245" s="36">
        <f>K245</f>
        <v>13045648.560000001</v>
      </c>
      <c r="M245" s="8" t="s">
        <v>971</v>
      </c>
      <c r="N245" s="49" t="s">
        <v>972</v>
      </c>
      <c r="O245" s="5" t="s">
        <v>28</v>
      </c>
      <c r="P245" s="5"/>
      <c r="Q245" s="41"/>
      <c r="R245" s="5" t="s">
        <v>94</v>
      </c>
    </row>
    <row r="246" spans="1:18" s="1" customFormat="1" ht="25.5" hidden="1">
      <c r="A246" s="34" t="s">
        <v>18</v>
      </c>
      <c r="B246" s="7" t="s">
        <v>973</v>
      </c>
      <c r="C246" s="8" t="s">
        <v>20</v>
      </c>
      <c r="D246" s="8" t="s">
        <v>157</v>
      </c>
      <c r="E246" s="8" t="s">
        <v>974</v>
      </c>
      <c r="F246" s="7" t="s">
        <v>280</v>
      </c>
      <c r="G246" s="8" t="s">
        <v>24</v>
      </c>
      <c r="H246" s="8" t="s">
        <v>975</v>
      </c>
      <c r="I246" s="35">
        <v>44683</v>
      </c>
      <c r="J246" s="35">
        <f>I246+180</f>
        <v>44863</v>
      </c>
      <c r="K246" s="36">
        <v>15870811.449999999</v>
      </c>
      <c r="L246" s="36">
        <f>K246</f>
        <v>15870811.449999999</v>
      </c>
      <c r="M246" s="8" t="s">
        <v>976</v>
      </c>
      <c r="N246" s="7" t="s">
        <v>977</v>
      </c>
      <c r="O246" s="5" t="s">
        <v>28</v>
      </c>
      <c r="P246" s="5"/>
      <c r="Q246" s="41"/>
      <c r="R246" s="5" t="s">
        <v>94</v>
      </c>
    </row>
    <row r="247" spans="1:18" s="1" customFormat="1" ht="25.5" hidden="1">
      <c r="A247" s="6" t="s">
        <v>18</v>
      </c>
      <c r="B247" s="7" t="s">
        <v>978</v>
      </c>
      <c r="C247" s="8" t="s">
        <v>20</v>
      </c>
      <c r="D247" s="8" t="s">
        <v>38</v>
      </c>
      <c r="E247" s="8" t="s">
        <v>979</v>
      </c>
      <c r="F247" s="8" t="s">
        <v>280</v>
      </c>
      <c r="G247" s="8" t="s">
        <v>24</v>
      </c>
      <c r="H247" s="8" t="s">
        <v>980</v>
      </c>
      <c r="I247" s="9">
        <v>44683</v>
      </c>
      <c r="J247" s="9">
        <v>44867</v>
      </c>
      <c r="K247" s="10">
        <v>10095603.66</v>
      </c>
      <c r="L247" s="19">
        <f>K247</f>
        <v>10095603.66</v>
      </c>
      <c r="M247" s="29" t="s">
        <v>981</v>
      </c>
      <c r="N247" s="11" t="s">
        <v>982</v>
      </c>
      <c r="O247" s="5" t="s">
        <v>28</v>
      </c>
      <c r="P247" s="5"/>
      <c r="Q247" s="41"/>
      <c r="R247" s="5" t="s">
        <v>94</v>
      </c>
    </row>
    <row r="248" spans="1:18" s="1" customFormat="1" ht="38.25" hidden="1">
      <c r="A248" s="6" t="s">
        <v>18</v>
      </c>
      <c r="B248" s="7" t="s">
        <v>983</v>
      </c>
      <c r="C248" s="8" t="s">
        <v>20</v>
      </c>
      <c r="D248" s="8" t="s">
        <v>109</v>
      </c>
      <c r="E248" s="8" t="s">
        <v>984</v>
      </c>
      <c r="F248" s="8" t="s">
        <v>33</v>
      </c>
      <c r="G248" s="8" t="s">
        <v>24</v>
      </c>
      <c r="H248" s="8" t="s">
        <v>985</v>
      </c>
      <c r="I248" s="9">
        <v>44683</v>
      </c>
      <c r="J248" s="9">
        <v>44867</v>
      </c>
      <c r="K248" s="10">
        <v>9004173.5700000003</v>
      </c>
      <c r="L248" s="19">
        <f>K248</f>
        <v>9004173.5700000003</v>
      </c>
      <c r="M248" s="4" t="s">
        <v>986</v>
      </c>
      <c r="N248" s="7" t="s">
        <v>982</v>
      </c>
      <c r="O248" s="5" t="s">
        <v>28</v>
      </c>
      <c r="P248" s="5"/>
      <c r="Q248" s="41"/>
      <c r="R248" s="5" t="s">
        <v>94</v>
      </c>
    </row>
    <row r="249" spans="1:18" s="1" customFormat="1" ht="25.5" hidden="1">
      <c r="A249" s="6" t="s">
        <v>18</v>
      </c>
      <c r="B249" s="7" t="s">
        <v>987</v>
      </c>
      <c r="C249" s="8" t="s">
        <v>20</v>
      </c>
      <c r="D249" s="3" t="s">
        <v>48</v>
      </c>
      <c r="E249" s="8" t="s">
        <v>988</v>
      </c>
      <c r="F249" s="8" t="s">
        <v>280</v>
      </c>
      <c r="G249" s="8" t="s">
        <v>24</v>
      </c>
      <c r="H249" s="8" t="s">
        <v>989</v>
      </c>
      <c r="I249" s="9">
        <v>44692</v>
      </c>
      <c r="J249" s="9">
        <v>44872</v>
      </c>
      <c r="K249" s="10">
        <v>9200694.7899999991</v>
      </c>
      <c r="L249" s="19">
        <f>K249</f>
        <v>9200694.7899999991</v>
      </c>
      <c r="M249" s="4" t="s">
        <v>990</v>
      </c>
      <c r="N249" s="11" t="s">
        <v>36</v>
      </c>
      <c r="O249" s="5" t="s">
        <v>28</v>
      </c>
      <c r="P249" s="5"/>
      <c r="Q249" s="41"/>
      <c r="R249" s="5" t="s">
        <v>94</v>
      </c>
    </row>
    <row r="250" spans="1:18" ht="25.5" hidden="1">
      <c r="A250" s="6" t="s">
        <v>18</v>
      </c>
      <c r="B250" s="7" t="s">
        <v>991</v>
      </c>
      <c r="C250" s="8" t="s">
        <v>71</v>
      </c>
      <c r="D250" s="8" t="s">
        <v>21</v>
      </c>
      <c r="E250" s="8" t="s">
        <v>992</v>
      </c>
      <c r="F250" s="8" t="s">
        <v>33</v>
      </c>
      <c r="G250" s="8" t="s">
        <v>24</v>
      </c>
      <c r="H250" s="8" t="s">
        <v>993</v>
      </c>
      <c r="I250" s="9">
        <v>45105</v>
      </c>
      <c r="J250" s="9">
        <v>45270</v>
      </c>
      <c r="K250" s="10">
        <v>187644.77</v>
      </c>
      <c r="L250" s="19">
        <f>K250</f>
        <v>187644.77</v>
      </c>
      <c r="M250" s="4" t="s">
        <v>994</v>
      </c>
      <c r="N250" s="7" t="s">
        <v>995</v>
      </c>
      <c r="O250" s="5" t="s">
        <v>28</v>
      </c>
      <c r="Q250" s="112"/>
      <c r="R250" s="5" t="s">
        <v>94</v>
      </c>
    </row>
    <row r="251" spans="1:18" ht="25.5" hidden="1">
      <c r="A251" s="34" t="s">
        <v>18</v>
      </c>
      <c r="B251" s="7" t="s">
        <v>996</v>
      </c>
      <c r="C251" s="8" t="s">
        <v>20</v>
      </c>
      <c r="D251" s="8" t="s">
        <v>77</v>
      </c>
      <c r="E251" s="8" t="s">
        <v>997</v>
      </c>
      <c r="F251" s="8" t="s">
        <v>33</v>
      </c>
      <c r="G251" s="8" t="s">
        <v>24</v>
      </c>
      <c r="H251" s="8" t="s">
        <v>998</v>
      </c>
      <c r="I251" s="35">
        <v>44692</v>
      </c>
      <c r="J251" s="35">
        <f>I251+180</f>
        <v>44872</v>
      </c>
      <c r="K251" s="36">
        <v>1807429.04</v>
      </c>
      <c r="L251" s="36">
        <f>K251</f>
        <v>1807429.04</v>
      </c>
      <c r="M251" s="8" t="s">
        <v>999</v>
      </c>
      <c r="N251" s="7" t="s">
        <v>1000</v>
      </c>
      <c r="O251" s="5" t="s">
        <v>28</v>
      </c>
      <c r="R251" s="5" t="s">
        <v>94</v>
      </c>
    </row>
    <row r="252" spans="1:18" ht="25.5" hidden="1">
      <c r="A252" s="6" t="s">
        <v>18</v>
      </c>
      <c r="B252" s="7" t="s">
        <v>1001</v>
      </c>
      <c r="C252" s="8" t="s">
        <v>20</v>
      </c>
      <c r="D252" s="8" t="s">
        <v>191</v>
      </c>
      <c r="E252" s="8" t="s">
        <v>1002</v>
      </c>
      <c r="F252" s="8" t="s">
        <v>33</v>
      </c>
      <c r="G252" s="8" t="s">
        <v>24</v>
      </c>
      <c r="H252" s="8" t="s">
        <v>989</v>
      </c>
      <c r="I252" s="9">
        <v>44692</v>
      </c>
      <c r="J252" s="9">
        <v>44872</v>
      </c>
      <c r="K252" s="10">
        <v>6037763.2199999997</v>
      </c>
      <c r="L252" s="19">
        <f>K252</f>
        <v>6037763.2199999997</v>
      </c>
      <c r="M252" s="4" t="s">
        <v>1003</v>
      </c>
      <c r="N252" s="11" t="s">
        <v>36</v>
      </c>
      <c r="O252" s="5" t="s">
        <v>28</v>
      </c>
      <c r="R252" s="5" t="s">
        <v>94</v>
      </c>
    </row>
    <row r="253" spans="1:18" ht="25.5" hidden="1">
      <c r="A253" s="6" t="s">
        <v>18</v>
      </c>
      <c r="B253" s="7" t="s">
        <v>1004</v>
      </c>
      <c r="C253" s="8" t="s">
        <v>20</v>
      </c>
      <c r="D253" s="8" t="s">
        <v>77</v>
      </c>
      <c r="E253" s="8" t="s">
        <v>1005</v>
      </c>
      <c r="F253" s="7" t="s">
        <v>280</v>
      </c>
      <c r="G253" s="8" t="s">
        <v>24</v>
      </c>
      <c r="H253" s="8" t="s">
        <v>989</v>
      </c>
      <c r="I253" s="9">
        <v>44692</v>
      </c>
      <c r="J253" s="9">
        <f>I253+180</f>
        <v>44872</v>
      </c>
      <c r="K253" s="10">
        <v>4435625.47</v>
      </c>
      <c r="L253" s="19">
        <f>K253</f>
        <v>4435625.47</v>
      </c>
      <c r="M253" s="8" t="s">
        <v>1006</v>
      </c>
      <c r="N253" s="7" t="s">
        <v>36</v>
      </c>
      <c r="O253" s="5" t="s">
        <v>28</v>
      </c>
      <c r="R253" s="5" t="s">
        <v>94</v>
      </c>
    </row>
    <row r="254" spans="1:18" ht="25.5" hidden="1">
      <c r="A254" s="6" t="s">
        <v>18</v>
      </c>
      <c r="B254" s="7" t="s">
        <v>1007</v>
      </c>
      <c r="C254" s="8" t="s">
        <v>20</v>
      </c>
      <c r="D254" s="8" t="s">
        <v>77</v>
      </c>
      <c r="E254" s="8" t="s">
        <v>1008</v>
      </c>
      <c r="F254" s="7" t="s">
        <v>280</v>
      </c>
      <c r="G254" s="8" t="s">
        <v>24</v>
      </c>
      <c r="H254" s="8" t="s">
        <v>1009</v>
      </c>
      <c r="I254" s="9">
        <v>44694</v>
      </c>
      <c r="J254" s="9">
        <f>I254+180</f>
        <v>44874</v>
      </c>
      <c r="K254" s="10">
        <v>8638757.1099999994</v>
      </c>
      <c r="L254" s="10">
        <v>8638757.1099999994</v>
      </c>
      <c r="M254" s="4" t="s">
        <v>1010</v>
      </c>
      <c r="N254" s="7" t="s">
        <v>36</v>
      </c>
      <c r="O254" s="5" t="s">
        <v>28</v>
      </c>
      <c r="R254" s="5" t="s">
        <v>94</v>
      </c>
    </row>
    <row r="255" spans="1:18" ht="25.5" hidden="1">
      <c r="A255" s="6" t="s">
        <v>18</v>
      </c>
      <c r="B255" s="7" t="s">
        <v>1011</v>
      </c>
      <c r="C255" s="8" t="s">
        <v>20</v>
      </c>
      <c r="D255" s="8" t="s">
        <v>109</v>
      </c>
      <c r="E255" s="8" t="s">
        <v>1012</v>
      </c>
      <c r="F255" s="8" t="s">
        <v>33</v>
      </c>
      <c r="G255" s="8" t="s">
        <v>24</v>
      </c>
      <c r="H255" s="8" t="s">
        <v>989</v>
      </c>
      <c r="I255" s="9">
        <v>44870</v>
      </c>
      <c r="J255" s="9">
        <v>44872</v>
      </c>
      <c r="K255" s="10">
        <v>7471544.4900000002</v>
      </c>
      <c r="L255" s="19">
        <f>K255</f>
        <v>7471544.4900000002</v>
      </c>
      <c r="M255" s="4" t="s">
        <v>1013</v>
      </c>
      <c r="N255" s="11" t="s">
        <v>1014</v>
      </c>
      <c r="O255" s="5" t="s">
        <v>28</v>
      </c>
      <c r="R255" s="5" t="s">
        <v>94</v>
      </c>
    </row>
    <row r="256" spans="1:18" ht="38.25" hidden="1">
      <c r="A256" s="34" t="s">
        <v>18</v>
      </c>
      <c r="B256" s="7" t="s">
        <v>1015</v>
      </c>
      <c r="C256" s="8" t="s">
        <v>20</v>
      </c>
      <c r="D256" s="8" t="s">
        <v>162</v>
      </c>
      <c r="E256" s="8" t="s">
        <v>1016</v>
      </c>
      <c r="F256" s="7" t="s">
        <v>280</v>
      </c>
      <c r="G256" s="8" t="s">
        <v>24</v>
      </c>
      <c r="H256" s="7" t="s">
        <v>1009</v>
      </c>
      <c r="I256" s="35">
        <v>44694</v>
      </c>
      <c r="J256" s="35">
        <v>44874</v>
      </c>
      <c r="K256" s="36">
        <v>1249833.0900000001</v>
      </c>
      <c r="L256" s="36">
        <f>K256</f>
        <v>1249833.0900000001</v>
      </c>
      <c r="M256" s="8" t="s">
        <v>1017</v>
      </c>
      <c r="N256" s="7" t="s">
        <v>1018</v>
      </c>
      <c r="O256" s="5" t="s">
        <v>28</v>
      </c>
      <c r="R256" s="5" t="s">
        <v>94</v>
      </c>
    </row>
    <row r="257" spans="1:18" ht="38.25" hidden="1">
      <c r="A257" s="34" t="s">
        <v>18</v>
      </c>
      <c r="B257" s="7" t="s">
        <v>1019</v>
      </c>
      <c r="C257" s="8" t="s">
        <v>20</v>
      </c>
      <c r="D257" s="8" t="s">
        <v>89</v>
      </c>
      <c r="E257" s="8" t="s">
        <v>1020</v>
      </c>
      <c r="F257" s="8" t="s">
        <v>23</v>
      </c>
      <c r="G257" s="8" t="s">
        <v>24</v>
      </c>
      <c r="H257" s="7" t="s">
        <v>1021</v>
      </c>
      <c r="I257" s="35">
        <v>44697</v>
      </c>
      <c r="J257" s="35">
        <v>44877</v>
      </c>
      <c r="K257" s="10">
        <v>777071.03</v>
      </c>
      <c r="L257" s="36">
        <f>K257</f>
        <v>777071.03</v>
      </c>
      <c r="M257" s="8" t="s">
        <v>1022</v>
      </c>
      <c r="N257" s="7" t="s">
        <v>1023</v>
      </c>
      <c r="O257" s="5" t="s">
        <v>28</v>
      </c>
      <c r="R257" s="5" t="s">
        <v>94</v>
      </c>
    </row>
    <row r="258" spans="1:18" ht="25.5" hidden="1">
      <c r="A258" s="6" t="s">
        <v>18</v>
      </c>
      <c r="B258" s="7" t="s">
        <v>1024</v>
      </c>
      <c r="C258" s="8" t="s">
        <v>20</v>
      </c>
      <c r="D258" s="8" t="s">
        <v>38</v>
      </c>
      <c r="E258" s="8" t="s">
        <v>1025</v>
      </c>
      <c r="F258" s="8" t="s">
        <v>33</v>
      </c>
      <c r="G258" s="8" t="s">
        <v>24</v>
      </c>
      <c r="H258" s="8" t="s">
        <v>1026</v>
      </c>
      <c r="I258" s="9">
        <v>44697</v>
      </c>
      <c r="J258" s="9">
        <v>44877</v>
      </c>
      <c r="K258" s="10">
        <v>29600673.420000002</v>
      </c>
      <c r="L258" s="19">
        <f>K258</f>
        <v>29600673.420000002</v>
      </c>
      <c r="M258" s="4" t="s">
        <v>1027</v>
      </c>
      <c r="N258" s="11" t="s">
        <v>36</v>
      </c>
      <c r="O258" s="5" t="s">
        <v>28</v>
      </c>
      <c r="R258" s="5" t="s">
        <v>94</v>
      </c>
    </row>
    <row r="259" spans="1:18" ht="25.5" hidden="1">
      <c r="A259" s="6" t="s">
        <v>18</v>
      </c>
      <c r="B259" s="7" t="s">
        <v>1028</v>
      </c>
      <c r="C259" s="8" t="s">
        <v>20</v>
      </c>
      <c r="D259" s="3" t="s">
        <v>48</v>
      </c>
      <c r="E259" s="8" t="s">
        <v>1029</v>
      </c>
      <c r="F259" s="3" t="s">
        <v>33</v>
      </c>
      <c r="G259" s="8" t="s">
        <v>24</v>
      </c>
      <c r="H259" s="8" t="s">
        <v>1030</v>
      </c>
      <c r="I259" s="9">
        <v>44694</v>
      </c>
      <c r="J259" s="9">
        <v>44873</v>
      </c>
      <c r="K259" s="10">
        <v>3252870.79</v>
      </c>
      <c r="L259" s="19">
        <f>K259</f>
        <v>3252870.79</v>
      </c>
      <c r="M259" s="4" t="s">
        <v>1031</v>
      </c>
      <c r="N259" s="11" t="s">
        <v>36</v>
      </c>
      <c r="O259" s="5" t="s">
        <v>28</v>
      </c>
      <c r="R259" s="5" t="s">
        <v>94</v>
      </c>
    </row>
    <row r="260" spans="1:18" ht="38.25" hidden="1">
      <c r="A260" s="6" t="s">
        <v>18</v>
      </c>
      <c r="B260" s="7" t="s">
        <v>1032</v>
      </c>
      <c r="C260" s="8" t="s">
        <v>20</v>
      </c>
      <c r="D260" s="8" t="s">
        <v>256</v>
      </c>
      <c r="E260" s="8" t="s">
        <v>1033</v>
      </c>
      <c r="F260" s="3" t="s">
        <v>23</v>
      </c>
      <c r="G260" s="8" t="s">
        <v>24</v>
      </c>
      <c r="H260" s="8" t="s">
        <v>1034</v>
      </c>
      <c r="I260" s="9">
        <v>44706</v>
      </c>
      <c r="J260" s="9">
        <f>I260+180</f>
        <v>44886</v>
      </c>
      <c r="K260" s="10">
        <v>6482185.2599999998</v>
      </c>
      <c r="L260" s="19">
        <f>K260</f>
        <v>6482185.2599999998</v>
      </c>
      <c r="M260" s="4" t="s">
        <v>1035</v>
      </c>
      <c r="N260" s="7" t="s">
        <v>36</v>
      </c>
      <c r="O260" s="5" t="s">
        <v>28</v>
      </c>
      <c r="R260" s="5" t="s">
        <v>94</v>
      </c>
    </row>
    <row r="261" spans="1:18" ht="25.5" hidden="1">
      <c r="A261" s="6" t="s">
        <v>18</v>
      </c>
      <c r="B261" s="7" t="s">
        <v>1036</v>
      </c>
      <c r="C261" s="8" t="s">
        <v>20</v>
      </c>
      <c r="D261" s="8" t="s">
        <v>38</v>
      </c>
      <c r="E261" s="8" t="s">
        <v>1037</v>
      </c>
      <c r="F261" s="3" t="s">
        <v>280</v>
      </c>
      <c r="G261" s="8" t="s">
        <v>24</v>
      </c>
      <c r="H261" s="8" t="s">
        <v>1038</v>
      </c>
      <c r="I261" s="9">
        <v>44706</v>
      </c>
      <c r="J261" s="9">
        <v>44890</v>
      </c>
      <c r="K261" s="10">
        <v>19178031.050000001</v>
      </c>
      <c r="L261" s="19">
        <f>K261</f>
        <v>19178031.050000001</v>
      </c>
      <c r="M261" s="4" t="s">
        <v>1039</v>
      </c>
      <c r="N261" s="11" t="s">
        <v>1040</v>
      </c>
      <c r="O261" s="5" t="s">
        <v>28</v>
      </c>
      <c r="R261" s="5" t="s">
        <v>94</v>
      </c>
    </row>
    <row r="262" spans="1:18" ht="25.5" hidden="1">
      <c r="A262" s="34" t="s">
        <v>18</v>
      </c>
      <c r="B262" s="7" t="s">
        <v>1041</v>
      </c>
      <c r="C262" s="8" t="s">
        <v>20</v>
      </c>
      <c r="D262" s="8" t="s">
        <v>77</v>
      </c>
      <c r="E262" s="8" t="s">
        <v>1042</v>
      </c>
      <c r="F262" s="2" t="s">
        <v>280</v>
      </c>
      <c r="G262" s="8" t="s">
        <v>24</v>
      </c>
      <c r="H262" s="7" t="s">
        <v>1034</v>
      </c>
      <c r="I262" s="35">
        <v>44706</v>
      </c>
      <c r="J262" s="35">
        <v>44886</v>
      </c>
      <c r="K262" s="37">
        <v>17674069.559999999</v>
      </c>
      <c r="L262" s="36">
        <f>K262</f>
        <v>17674069.559999999</v>
      </c>
      <c r="M262" s="8" t="s">
        <v>1043</v>
      </c>
      <c r="N262" s="7" t="s">
        <v>1044</v>
      </c>
      <c r="O262" s="5" t="s">
        <v>28</v>
      </c>
      <c r="R262" s="5" t="s">
        <v>94</v>
      </c>
    </row>
    <row r="263" spans="1:18" ht="25.5" hidden="1">
      <c r="A263" s="6" t="s">
        <v>18</v>
      </c>
      <c r="B263" s="7" t="s">
        <v>1045</v>
      </c>
      <c r="C263" s="8" t="s">
        <v>20</v>
      </c>
      <c r="D263" s="8" t="s">
        <v>38</v>
      </c>
      <c r="E263" s="8" t="s">
        <v>1046</v>
      </c>
      <c r="F263" s="3" t="s">
        <v>280</v>
      </c>
      <c r="G263" s="8" t="s">
        <v>24</v>
      </c>
      <c r="H263" s="8" t="s">
        <v>1038</v>
      </c>
      <c r="I263" s="9">
        <v>44706</v>
      </c>
      <c r="J263" s="9">
        <v>44890</v>
      </c>
      <c r="K263" s="10">
        <v>23887524.629999999</v>
      </c>
      <c r="L263" s="19">
        <f>K263</f>
        <v>23887524.629999999</v>
      </c>
      <c r="M263" s="28" t="s">
        <v>1047</v>
      </c>
      <c r="N263" s="11" t="s">
        <v>1040</v>
      </c>
      <c r="O263" s="5" t="s">
        <v>28</v>
      </c>
      <c r="R263" s="5" t="s">
        <v>94</v>
      </c>
    </row>
    <row r="264" spans="1:18" ht="25.5" hidden="1">
      <c r="A264" s="6" t="s">
        <v>18</v>
      </c>
      <c r="B264" s="7" t="s">
        <v>1048</v>
      </c>
      <c r="C264" s="8" t="s">
        <v>20</v>
      </c>
      <c r="D264" s="8" t="s">
        <v>470</v>
      </c>
      <c r="E264" s="8" t="s">
        <v>1049</v>
      </c>
      <c r="F264" s="3" t="s">
        <v>33</v>
      </c>
      <c r="G264" s="8" t="s">
        <v>24</v>
      </c>
      <c r="H264" s="8" t="s">
        <v>1050</v>
      </c>
      <c r="I264" s="9">
        <v>44707</v>
      </c>
      <c r="J264" s="9">
        <v>44891</v>
      </c>
      <c r="K264" s="10">
        <v>6579560.0099999998</v>
      </c>
      <c r="L264" s="19">
        <f>K264</f>
        <v>6579560.0099999998</v>
      </c>
      <c r="M264" s="4" t="s">
        <v>1051</v>
      </c>
      <c r="N264" s="11" t="s">
        <v>1052</v>
      </c>
      <c r="O264" s="5" t="s">
        <v>28</v>
      </c>
      <c r="R264" s="5" t="s">
        <v>94</v>
      </c>
    </row>
    <row r="265" spans="1:18" ht="25.5" hidden="1">
      <c r="A265" s="20" t="s">
        <v>18</v>
      </c>
      <c r="B265" s="11" t="s">
        <v>1053</v>
      </c>
      <c r="C265" s="21" t="s">
        <v>20</v>
      </c>
      <c r="D265" s="21" t="s">
        <v>109</v>
      </c>
      <c r="E265" s="21" t="s">
        <v>1054</v>
      </c>
      <c r="F265" s="3" t="s">
        <v>33</v>
      </c>
      <c r="G265" s="8" t="s">
        <v>24</v>
      </c>
      <c r="H265" s="21" t="s">
        <v>1055</v>
      </c>
      <c r="I265" s="22">
        <v>44713</v>
      </c>
      <c r="J265" s="22">
        <v>44926</v>
      </c>
      <c r="K265" s="23">
        <v>13024350.119999999</v>
      </c>
      <c r="L265" s="27">
        <f>K265</f>
        <v>13024350.119999999</v>
      </c>
      <c r="M265" s="24" t="s">
        <v>1056</v>
      </c>
      <c r="N265" s="11" t="s">
        <v>36</v>
      </c>
      <c r="O265" s="5" t="s">
        <v>28</v>
      </c>
      <c r="Q265" s="112"/>
      <c r="R265" s="26"/>
    </row>
    <row r="266" spans="1:18" ht="25.5" hidden="1">
      <c r="A266" s="34" t="s">
        <v>18</v>
      </c>
      <c r="B266" s="7" t="s">
        <v>1057</v>
      </c>
      <c r="C266" s="8" t="s">
        <v>20</v>
      </c>
      <c r="D266" s="8" t="s">
        <v>109</v>
      </c>
      <c r="E266" s="8" t="s">
        <v>1058</v>
      </c>
      <c r="F266" s="3" t="s">
        <v>280</v>
      </c>
      <c r="G266" s="8" t="s">
        <v>24</v>
      </c>
      <c r="H266" s="8" t="s">
        <v>543</v>
      </c>
      <c r="I266" s="35">
        <v>44626</v>
      </c>
      <c r="J266" s="35">
        <f>I266+180</f>
        <v>44806</v>
      </c>
      <c r="K266" s="36">
        <v>6847935.2199999997</v>
      </c>
      <c r="L266" s="36">
        <f>K266</f>
        <v>6847935.2199999997</v>
      </c>
      <c r="M266" s="8" t="s">
        <v>1059</v>
      </c>
      <c r="N266" s="7" t="s">
        <v>1060</v>
      </c>
      <c r="O266" s="5" t="s">
        <v>28</v>
      </c>
    </row>
    <row r="267" spans="1:18" ht="25.5" hidden="1">
      <c r="A267" s="6" t="s">
        <v>18</v>
      </c>
      <c r="B267" s="7" t="s">
        <v>1061</v>
      </c>
      <c r="C267" s="8" t="s">
        <v>20</v>
      </c>
      <c r="D267" s="8" t="s">
        <v>38</v>
      </c>
      <c r="E267" s="8" t="s">
        <v>1062</v>
      </c>
      <c r="F267" s="8" t="s">
        <v>33</v>
      </c>
      <c r="G267" s="8" t="s">
        <v>24</v>
      </c>
      <c r="H267" s="8" t="s">
        <v>1063</v>
      </c>
      <c r="I267" s="9">
        <v>44720</v>
      </c>
      <c r="J267" s="9">
        <v>44900</v>
      </c>
      <c r="K267" s="10">
        <v>22353240.73</v>
      </c>
      <c r="L267" s="19">
        <f>K267</f>
        <v>22353240.73</v>
      </c>
      <c r="M267" s="4" t="s">
        <v>1064</v>
      </c>
      <c r="N267" s="11" t="s">
        <v>36</v>
      </c>
      <c r="O267" s="5" t="s">
        <v>28</v>
      </c>
    </row>
    <row r="268" spans="1:18" ht="25.5" hidden="1">
      <c r="A268" s="6" t="s">
        <v>18</v>
      </c>
      <c r="B268" s="7" t="s">
        <v>1065</v>
      </c>
      <c r="C268" s="8" t="s">
        <v>20</v>
      </c>
      <c r="D268" s="8" t="s">
        <v>82</v>
      </c>
      <c r="E268" s="8" t="s">
        <v>1066</v>
      </c>
      <c r="F268" s="3" t="s">
        <v>33</v>
      </c>
      <c r="G268" s="8" t="s">
        <v>24</v>
      </c>
      <c r="H268" s="8" t="s">
        <v>1067</v>
      </c>
      <c r="I268" s="9">
        <v>44722</v>
      </c>
      <c r="J268" s="9">
        <f>I268+180</f>
        <v>44902</v>
      </c>
      <c r="K268" s="10">
        <v>873309.32</v>
      </c>
      <c r="L268" s="19">
        <f>K268</f>
        <v>873309.32</v>
      </c>
      <c r="M268" s="4" t="s">
        <v>1068</v>
      </c>
      <c r="N268" s="7" t="s">
        <v>36</v>
      </c>
      <c r="O268" s="5" t="s">
        <v>28</v>
      </c>
    </row>
    <row r="269" spans="1:18" ht="25.5" hidden="1">
      <c r="A269" s="6" t="s">
        <v>18</v>
      </c>
      <c r="B269" s="7" t="s">
        <v>1069</v>
      </c>
      <c r="C269" s="8" t="s">
        <v>20</v>
      </c>
      <c r="D269" s="8" t="s">
        <v>72</v>
      </c>
      <c r="E269" s="8" t="s">
        <v>1070</v>
      </c>
      <c r="F269" s="3" t="s">
        <v>23</v>
      </c>
      <c r="G269" s="8" t="s">
        <v>24</v>
      </c>
      <c r="H269" s="8" t="s">
        <v>1067</v>
      </c>
      <c r="I269" s="9">
        <v>44722</v>
      </c>
      <c r="J269" s="9">
        <f>I269+180</f>
        <v>44902</v>
      </c>
      <c r="K269" s="10">
        <v>16142155.49</v>
      </c>
      <c r="L269" s="19">
        <f>K269</f>
        <v>16142155.49</v>
      </c>
      <c r="M269" s="4" t="s">
        <v>1071</v>
      </c>
      <c r="N269" s="7" t="s">
        <v>36</v>
      </c>
      <c r="O269" s="5" t="s">
        <v>28</v>
      </c>
    </row>
    <row r="270" spans="1:18" ht="25.5" hidden="1">
      <c r="A270" s="6" t="s">
        <v>18</v>
      </c>
      <c r="B270" s="7" t="s">
        <v>1072</v>
      </c>
      <c r="C270" s="8" t="s">
        <v>20</v>
      </c>
      <c r="D270" s="8" t="s">
        <v>72</v>
      </c>
      <c r="E270" s="8" t="s">
        <v>1073</v>
      </c>
      <c r="F270" s="8" t="s">
        <v>33</v>
      </c>
      <c r="G270" s="8" t="s">
        <v>24</v>
      </c>
      <c r="H270" s="8" t="s">
        <v>1067</v>
      </c>
      <c r="I270" s="9">
        <v>44722</v>
      </c>
      <c r="J270" s="9">
        <f>I270+180</f>
        <v>44902</v>
      </c>
      <c r="K270" s="10">
        <v>1134957.96</v>
      </c>
      <c r="L270" s="19">
        <f>K270</f>
        <v>1134957.96</v>
      </c>
      <c r="M270" s="4" t="s">
        <v>1074</v>
      </c>
      <c r="N270" s="7" t="s">
        <v>36</v>
      </c>
      <c r="O270" s="5" t="s">
        <v>28</v>
      </c>
    </row>
    <row r="271" spans="1:18" ht="25.5" hidden="1">
      <c r="A271" s="6" t="s">
        <v>18</v>
      </c>
      <c r="B271" s="7" t="s">
        <v>1075</v>
      </c>
      <c r="C271" s="8" t="s">
        <v>20</v>
      </c>
      <c r="D271" s="8" t="s">
        <v>386</v>
      </c>
      <c r="E271" s="8" t="s">
        <v>1076</v>
      </c>
      <c r="F271" s="3" t="s">
        <v>33</v>
      </c>
      <c r="G271" s="8" t="s">
        <v>24</v>
      </c>
      <c r="H271" s="8" t="s">
        <v>1077</v>
      </c>
      <c r="I271" s="9">
        <v>44725</v>
      </c>
      <c r="J271" s="9">
        <v>44904</v>
      </c>
      <c r="K271" s="10">
        <v>7512487.96</v>
      </c>
      <c r="L271" s="19">
        <f>K271</f>
        <v>7512487.96</v>
      </c>
      <c r="M271" s="4" t="s">
        <v>1078</v>
      </c>
      <c r="N271" s="7" t="s">
        <v>1079</v>
      </c>
      <c r="O271" s="5" t="s">
        <v>28</v>
      </c>
    </row>
    <row r="272" spans="1:18" ht="25.5" hidden="1">
      <c r="A272" s="6" t="s">
        <v>18</v>
      </c>
      <c r="B272" s="7" t="s">
        <v>1080</v>
      </c>
      <c r="C272" s="8" t="s">
        <v>20</v>
      </c>
      <c r="D272" s="8" t="s">
        <v>109</v>
      </c>
      <c r="E272" s="8" t="s">
        <v>1081</v>
      </c>
      <c r="F272" s="3" t="s">
        <v>33</v>
      </c>
      <c r="G272" s="8" t="s">
        <v>24</v>
      </c>
      <c r="H272" s="8" t="s">
        <v>1082</v>
      </c>
      <c r="I272" s="9">
        <v>44725</v>
      </c>
      <c r="J272" s="9">
        <v>44905</v>
      </c>
      <c r="K272" s="10">
        <v>565156.23</v>
      </c>
      <c r="L272" s="19">
        <f>K272</f>
        <v>565156.23</v>
      </c>
      <c r="M272" s="4" t="s">
        <v>1083</v>
      </c>
      <c r="N272" s="11" t="s">
        <v>36</v>
      </c>
      <c r="O272" s="5" t="s">
        <v>28</v>
      </c>
    </row>
    <row r="273" spans="1:18" ht="38.25" hidden="1">
      <c r="A273" s="6" t="s">
        <v>18</v>
      </c>
      <c r="B273" s="7" t="s">
        <v>1084</v>
      </c>
      <c r="C273" s="8" t="s">
        <v>20</v>
      </c>
      <c r="D273" s="8" t="s">
        <v>109</v>
      </c>
      <c r="E273" s="8" t="s">
        <v>1085</v>
      </c>
      <c r="F273" s="3" t="s">
        <v>280</v>
      </c>
      <c r="G273" s="8" t="s">
        <v>24</v>
      </c>
      <c r="H273" s="8" t="s">
        <v>1086</v>
      </c>
      <c r="I273" s="9">
        <v>44725</v>
      </c>
      <c r="J273" s="9">
        <v>44604</v>
      </c>
      <c r="K273" s="10">
        <v>8997014.75</v>
      </c>
      <c r="L273" s="19">
        <f>K273</f>
        <v>8997014.75</v>
      </c>
      <c r="M273" s="4" t="s">
        <v>1087</v>
      </c>
      <c r="N273" s="11" t="s">
        <v>1088</v>
      </c>
      <c r="O273" s="5" t="s">
        <v>28</v>
      </c>
    </row>
    <row r="274" spans="1:18" ht="38.25" hidden="1">
      <c r="A274" s="20" t="s">
        <v>18</v>
      </c>
      <c r="B274" s="11" t="s">
        <v>1089</v>
      </c>
      <c r="C274" s="21" t="s">
        <v>20</v>
      </c>
      <c r="D274" s="21" t="s">
        <v>31</v>
      </c>
      <c r="E274" s="21" t="s">
        <v>1090</v>
      </c>
      <c r="F274" s="3" t="s">
        <v>33</v>
      </c>
      <c r="G274" s="8" t="s">
        <v>24</v>
      </c>
      <c r="H274" s="21" t="s">
        <v>1091</v>
      </c>
      <c r="I274" s="22">
        <v>44727</v>
      </c>
      <c r="J274" s="22">
        <v>44909</v>
      </c>
      <c r="K274" s="23">
        <v>3644517.85</v>
      </c>
      <c r="L274" s="19">
        <f>K274</f>
        <v>3644517.85</v>
      </c>
      <c r="M274" s="24" t="s">
        <v>1092</v>
      </c>
      <c r="N274" s="11" t="s">
        <v>36</v>
      </c>
      <c r="O274" s="5" t="s">
        <v>28</v>
      </c>
    </row>
    <row r="275" spans="1:18" ht="25.5" hidden="1">
      <c r="A275" s="20" t="s">
        <v>18</v>
      </c>
      <c r="B275" s="11" t="s">
        <v>1093</v>
      </c>
      <c r="C275" s="21" t="s">
        <v>20</v>
      </c>
      <c r="D275" s="21" t="s">
        <v>109</v>
      </c>
      <c r="E275" s="21" t="s">
        <v>1094</v>
      </c>
      <c r="F275" s="3" t="s">
        <v>33</v>
      </c>
      <c r="G275" s="8" t="s">
        <v>24</v>
      </c>
      <c r="H275" s="21" t="s">
        <v>1095</v>
      </c>
      <c r="I275" s="22">
        <v>44740</v>
      </c>
      <c r="J275" s="22">
        <v>44922</v>
      </c>
      <c r="K275" s="23">
        <v>7087015.6200000001</v>
      </c>
      <c r="L275" s="27">
        <f>K275</f>
        <v>7087015.6200000001</v>
      </c>
      <c r="M275" s="24" t="s">
        <v>1096</v>
      </c>
      <c r="N275" s="11" t="s">
        <v>36</v>
      </c>
      <c r="O275" s="5" t="s">
        <v>28</v>
      </c>
      <c r="Q275" s="112"/>
      <c r="R275" s="26"/>
    </row>
    <row r="276" spans="1:18" ht="25.5" hidden="1">
      <c r="A276" s="6" t="s">
        <v>18</v>
      </c>
      <c r="B276" s="7" t="s">
        <v>1097</v>
      </c>
      <c r="C276" s="8" t="s">
        <v>20</v>
      </c>
      <c r="D276" s="8" t="s">
        <v>109</v>
      </c>
      <c r="E276" s="8" t="s">
        <v>1098</v>
      </c>
      <c r="F276" s="3" t="s">
        <v>33</v>
      </c>
      <c r="G276" s="8" t="s">
        <v>24</v>
      </c>
      <c r="H276" s="8" t="s">
        <v>1099</v>
      </c>
      <c r="I276" s="9">
        <v>44740</v>
      </c>
      <c r="J276" s="9">
        <v>44798</v>
      </c>
      <c r="K276" s="10">
        <v>12355614.789999999</v>
      </c>
      <c r="L276" s="19">
        <f>K276</f>
        <v>12355614.789999999</v>
      </c>
      <c r="M276" s="8" t="s">
        <v>1100</v>
      </c>
      <c r="N276" s="7" t="s">
        <v>36</v>
      </c>
      <c r="O276" s="5" t="s">
        <v>28</v>
      </c>
    </row>
    <row r="277" spans="1:18" ht="25.5" hidden="1">
      <c r="A277" s="6" t="s">
        <v>18</v>
      </c>
      <c r="B277" s="7" t="s">
        <v>1101</v>
      </c>
      <c r="C277" s="8" t="s">
        <v>20</v>
      </c>
      <c r="D277" s="8" t="s">
        <v>109</v>
      </c>
      <c r="E277" s="8" t="s">
        <v>1102</v>
      </c>
      <c r="F277" s="3" t="s">
        <v>33</v>
      </c>
      <c r="G277" s="8" t="s">
        <v>24</v>
      </c>
      <c r="H277" s="8" t="s">
        <v>1103</v>
      </c>
      <c r="I277" s="9">
        <v>44740</v>
      </c>
      <c r="J277" s="9">
        <v>44920</v>
      </c>
      <c r="K277" s="10">
        <v>22752705.039999999</v>
      </c>
      <c r="L277" s="19">
        <f>K277</f>
        <v>22752705.039999999</v>
      </c>
      <c r="M277" s="28" t="s">
        <v>1104</v>
      </c>
      <c r="N277" s="7" t="s">
        <v>36</v>
      </c>
      <c r="O277" s="5" t="s">
        <v>28</v>
      </c>
    </row>
    <row r="278" spans="1:18" ht="25.5" hidden="1">
      <c r="A278" s="6" t="s">
        <v>18</v>
      </c>
      <c r="B278" s="7" t="s">
        <v>1105</v>
      </c>
      <c r="C278" s="8" t="s">
        <v>20</v>
      </c>
      <c r="D278" s="8" t="s">
        <v>181</v>
      </c>
      <c r="E278" s="8" t="s">
        <v>1106</v>
      </c>
      <c r="F278" s="3" t="s">
        <v>33</v>
      </c>
      <c r="G278" s="8" t="s">
        <v>24</v>
      </c>
      <c r="H278" s="8" t="s">
        <v>1095</v>
      </c>
      <c r="I278" s="9">
        <v>44742</v>
      </c>
      <c r="J278" s="9">
        <f>I278+180</f>
        <v>44922</v>
      </c>
      <c r="K278" s="10">
        <v>26287204.82</v>
      </c>
      <c r="L278" s="19">
        <f>K278</f>
        <v>26287204.82</v>
      </c>
      <c r="M278" s="4" t="s">
        <v>1107</v>
      </c>
      <c r="N278" s="7" t="s">
        <v>36</v>
      </c>
      <c r="O278" s="5" t="s">
        <v>28</v>
      </c>
    </row>
    <row r="279" spans="1:18" s="41" customFormat="1" ht="25.5" hidden="1">
      <c r="A279" s="6" t="s">
        <v>18</v>
      </c>
      <c r="B279" s="7" t="s">
        <v>1108</v>
      </c>
      <c r="C279" s="8" t="s">
        <v>20</v>
      </c>
      <c r="D279" s="8" t="s">
        <v>470</v>
      </c>
      <c r="E279" s="8" t="s">
        <v>1109</v>
      </c>
      <c r="F279" s="8" t="s">
        <v>56</v>
      </c>
      <c r="G279" s="8" t="s">
        <v>24</v>
      </c>
      <c r="H279" s="8" t="s">
        <v>1110</v>
      </c>
      <c r="I279" s="9">
        <v>44748</v>
      </c>
      <c r="J279" s="9">
        <f>I279+180</f>
        <v>44928</v>
      </c>
      <c r="K279" s="10">
        <v>1034080.76</v>
      </c>
      <c r="L279" s="19">
        <f>K279</f>
        <v>1034080.76</v>
      </c>
      <c r="M279" s="4" t="s">
        <v>1111</v>
      </c>
      <c r="N279" s="7" t="s">
        <v>36</v>
      </c>
      <c r="O279" s="5" t="s">
        <v>28</v>
      </c>
      <c r="P279" s="5"/>
      <c r="R279" s="5"/>
    </row>
    <row r="280" spans="1:18" ht="25.5" hidden="1">
      <c r="A280" s="6" t="s">
        <v>18</v>
      </c>
      <c r="B280" s="7" t="s">
        <v>1112</v>
      </c>
      <c r="C280" s="8" t="s">
        <v>20</v>
      </c>
      <c r="D280" s="8" t="s">
        <v>191</v>
      </c>
      <c r="E280" s="8" t="s">
        <v>1113</v>
      </c>
      <c r="F280" s="3" t="s">
        <v>280</v>
      </c>
      <c r="G280" s="8" t="s">
        <v>24</v>
      </c>
      <c r="H280" s="8" t="s">
        <v>946</v>
      </c>
      <c r="I280" s="9">
        <v>44747</v>
      </c>
      <c r="J280" s="9">
        <v>44848</v>
      </c>
      <c r="K280" s="10">
        <v>26622329.559999999</v>
      </c>
      <c r="L280" s="19">
        <f>K280</f>
        <v>26622329.559999999</v>
      </c>
      <c r="M280" s="4" t="s">
        <v>1114</v>
      </c>
      <c r="N280" s="11" t="s">
        <v>36</v>
      </c>
      <c r="O280" s="5" t="s">
        <v>28</v>
      </c>
    </row>
    <row r="281" spans="1:18" ht="25.5" hidden="1">
      <c r="A281" s="34" t="s">
        <v>18</v>
      </c>
      <c r="B281" s="7" t="s">
        <v>1115</v>
      </c>
      <c r="C281" s="8" t="s">
        <v>20</v>
      </c>
      <c r="D281" s="8" t="s">
        <v>77</v>
      </c>
      <c r="E281" s="8" t="s">
        <v>1058</v>
      </c>
      <c r="F281" s="2" t="s">
        <v>280</v>
      </c>
      <c r="G281" s="8" t="s">
        <v>24</v>
      </c>
      <c r="H281" s="8" t="s">
        <v>1116</v>
      </c>
      <c r="I281" s="35">
        <v>44747</v>
      </c>
      <c r="J281" s="35">
        <f>I281+180</f>
        <v>44927</v>
      </c>
      <c r="K281" s="37">
        <v>27000196.760000002</v>
      </c>
      <c r="L281" s="36">
        <f>K281</f>
        <v>27000196.760000002</v>
      </c>
      <c r="M281" s="8" t="s">
        <v>1117</v>
      </c>
      <c r="N281" s="7" t="s">
        <v>545</v>
      </c>
      <c r="O281" s="5" t="s">
        <v>28</v>
      </c>
    </row>
    <row r="282" spans="1:18" ht="25.5" hidden="1">
      <c r="A282" s="6" t="s">
        <v>18</v>
      </c>
      <c r="B282" s="7" t="s">
        <v>1118</v>
      </c>
      <c r="C282" s="8" t="s">
        <v>20</v>
      </c>
      <c r="D282" s="8" t="s">
        <v>82</v>
      </c>
      <c r="E282" s="8" t="s">
        <v>1119</v>
      </c>
      <c r="F282" s="3" t="s">
        <v>280</v>
      </c>
      <c r="G282" s="8" t="s">
        <v>24</v>
      </c>
      <c r="H282" s="8" t="s">
        <v>1120</v>
      </c>
      <c r="I282" s="9">
        <v>44750</v>
      </c>
      <c r="J282" s="9">
        <v>44934</v>
      </c>
      <c r="K282" s="10">
        <v>21846201.34</v>
      </c>
      <c r="L282" s="19">
        <f>K282</f>
        <v>21846201.34</v>
      </c>
      <c r="M282" s="28" t="s">
        <v>1121</v>
      </c>
      <c r="N282" s="11" t="s">
        <v>1122</v>
      </c>
      <c r="O282" s="5" t="s">
        <v>28</v>
      </c>
    </row>
    <row r="283" spans="1:18" ht="25.5" hidden="1">
      <c r="A283" s="6" t="s">
        <v>18</v>
      </c>
      <c r="B283" s="11" t="s">
        <v>1123</v>
      </c>
      <c r="C283" s="21" t="s">
        <v>20</v>
      </c>
      <c r="D283" s="21" t="s">
        <v>212</v>
      </c>
      <c r="E283" s="21" t="s">
        <v>1124</v>
      </c>
      <c r="F283" s="88" t="s">
        <v>23</v>
      </c>
      <c r="G283" s="8" t="s">
        <v>24</v>
      </c>
      <c r="H283" s="21" t="s">
        <v>1125</v>
      </c>
      <c r="I283" s="22">
        <v>44750</v>
      </c>
      <c r="J283" s="22">
        <v>44930</v>
      </c>
      <c r="K283" s="23">
        <v>8385386.9500000002</v>
      </c>
      <c r="L283" s="19">
        <f>K283</f>
        <v>8385386.9500000002</v>
      </c>
      <c r="M283" s="61" t="s">
        <v>1126</v>
      </c>
      <c r="N283" s="11" t="s">
        <v>36</v>
      </c>
      <c r="O283" s="5" t="s">
        <v>28</v>
      </c>
    </row>
    <row r="284" spans="1:18" s="47" customFormat="1" ht="25.5" hidden="1">
      <c r="A284" s="6" t="s">
        <v>18</v>
      </c>
      <c r="B284" s="11" t="s">
        <v>1127</v>
      </c>
      <c r="C284" s="21" t="s">
        <v>20</v>
      </c>
      <c r="D284" s="21" t="s">
        <v>212</v>
      </c>
      <c r="E284" s="21" t="s">
        <v>1128</v>
      </c>
      <c r="F284" s="77" t="s">
        <v>33</v>
      </c>
      <c r="G284" s="8" t="s">
        <v>24</v>
      </c>
      <c r="H284" s="8" t="s">
        <v>1129</v>
      </c>
      <c r="I284" s="9">
        <v>44750</v>
      </c>
      <c r="J284" s="22">
        <v>44930</v>
      </c>
      <c r="K284" s="10">
        <v>8385386.9500000002</v>
      </c>
      <c r="L284" s="27">
        <f>K284</f>
        <v>8385386.9500000002</v>
      </c>
      <c r="M284" s="61" t="s">
        <v>1126</v>
      </c>
      <c r="N284" s="11" t="s">
        <v>36</v>
      </c>
      <c r="O284" s="5" t="s">
        <v>28</v>
      </c>
      <c r="P284" s="5"/>
      <c r="Q284" s="41"/>
      <c r="R284" s="5"/>
    </row>
    <row r="285" spans="1:18" ht="25.5" hidden="1">
      <c r="A285" s="6" t="s">
        <v>18</v>
      </c>
      <c r="B285" s="7" t="s">
        <v>1130</v>
      </c>
      <c r="C285" s="8" t="s">
        <v>20</v>
      </c>
      <c r="D285" s="8" t="s">
        <v>268</v>
      </c>
      <c r="E285" s="8" t="s">
        <v>1131</v>
      </c>
      <c r="F285" s="3" t="s">
        <v>280</v>
      </c>
      <c r="G285" s="8" t="s">
        <v>24</v>
      </c>
      <c r="H285" s="8" t="s">
        <v>1132</v>
      </c>
      <c r="I285" s="9">
        <v>44756</v>
      </c>
      <c r="J285" s="9">
        <v>44939</v>
      </c>
      <c r="K285" s="10">
        <v>22866777.75</v>
      </c>
      <c r="L285" s="19">
        <f>K285</f>
        <v>22866777.75</v>
      </c>
      <c r="M285" s="4" t="s">
        <v>1133</v>
      </c>
      <c r="N285" s="11" t="s">
        <v>1134</v>
      </c>
      <c r="O285" s="5" t="s">
        <v>28</v>
      </c>
    </row>
    <row r="286" spans="1:18" ht="25.5" hidden="1">
      <c r="A286" s="6" t="s">
        <v>18</v>
      </c>
      <c r="B286" s="7" t="s">
        <v>1135</v>
      </c>
      <c r="C286" s="8" t="s">
        <v>20</v>
      </c>
      <c r="D286" s="8" t="s">
        <v>77</v>
      </c>
      <c r="E286" s="8" t="s">
        <v>1136</v>
      </c>
      <c r="F286" s="8" t="s">
        <v>23</v>
      </c>
      <c r="G286" s="8" t="s">
        <v>24</v>
      </c>
      <c r="H286" s="8" t="s">
        <v>1137</v>
      </c>
      <c r="I286" s="9">
        <v>44757</v>
      </c>
      <c r="J286" s="9">
        <v>44864</v>
      </c>
      <c r="K286" s="10">
        <v>5808560.7699999996</v>
      </c>
      <c r="L286" s="27">
        <f>K286</f>
        <v>5808560.7699999996</v>
      </c>
      <c r="M286" s="4" t="s">
        <v>1138</v>
      </c>
      <c r="N286" s="11" t="s">
        <v>36</v>
      </c>
      <c r="O286" s="5" t="s">
        <v>28</v>
      </c>
    </row>
    <row r="287" spans="1:18" ht="25.5" hidden="1">
      <c r="A287" s="6" t="s">
        <v>18</v>
      </c>
      <c r="B287" s="7" t="s">
        <v>1139</v>
      </c>
      <c r="C287" s="8" t="s">
        <v>20</v>
      </c>
      <c r="D287" s="8" t="s">
        <v>191</v>
      </c>
      <c r="E287" s="8" t="s">
        <v>1140</v>
      </c>
      <c r="F287" s="3" t="s">
        <v>280</v>
      </c>
      <c r="G287" s="8" t="s">
        <v>24</v>
      </c>
      <c r="H287" s="8" t="s">
        <v>1141</v>
      </c>
      <c r="I287" s="9">
        <v>44757</v>
      </c>
      <c r="J287" s="9">
        <v>44937</v>
      </c>
      <c r="K287" s="10">
        <v>18150644.09</v>
      </c>
      <c r="L287" s="19">
        <f>K287</f>
        <v>18150644.09</v>
      </c>
      <c r="M287" s="8" t="s">
        <v>1142</v>
      </c>
      <c r="N287" s="11" t="s">
        <v>36</v>
      </c>
      <c r="O287" s="5" t="s">
        <v>28</v>
      </c>
    </row>
    <row r="288" spans="1:18" ht="38.25" hidden="1">
      <c r="A288" s="6" t="s">
        <v>18</v>
      </c>
      <c r="B288" s="7" t="s">
        <v>1143</v>
      </c>
      <c r="C288" s="8" t="s">
        <v>20</v>
      </c>
      <c r="D288" s="8" t="s">
        <v>72</v>
      </c>
      <c r="E288" s="8" t="s">
        <v>1144</v>
      </c>
      <c r="F288" s="3" t="s">
        <v>33</v>
      </c>
      <c r="G288" s="8" t="s">
        <v>24</v>
      </c>
      <c r="H288" s="8" t="s">
        <v>1145</v>
      </c>
      <c r="I288" s="9">
        <v>44771</v>
      </c>
      <c r="J288" s="9">
        <f>I288+180</f>
        <v>44951</v>
      </c>
      <c r="K288" s="10">
        <v>27993363.539999999</v>
      </c>
      <c r="L288" s="19">
        <f>K288</f>
        <v>27993363.539999999</v>
      </c>
      <c r="M288" s="4" t="s">
        <v>1146</v>
      </c>
      <c r="N288" s="7" t="s">
        <v>36</v>
      </c>
      <c r="O288" s="5" t="s">
        <v>28</v>
      </c>
    </row>
    <row r="289" spans="1:18" ht="25.5" hidden="1">
      <c r="A289" s="6" t="s">
        <v>18</v>
      </c>
      <c r="B289" s="7" t="s">
        <v>1147</v>
      </c>
      <c r="C289" s="8" t="s">
        <v>20</v>
      </c>
      <c r="D289" s="8" t="s">
        <v>470</v>
      </c>
      <c r="E289" s="8" t="s">
        <v>1148</v>
      </c>
      <c r="F289" s="3" t="s">
        <v>33</v>
      </c>
      <c r="G289" s="8" t="s">
        <v>24</v>
      </c>
      <c r="H289" s="8" t="s">
        <v>1149</v>
      </c>
      <c r="I289" s="9">
        <v>44776</v>
      </c>
      <c r="J289" s="9">
        <v>44956</v>
      </c>
      <c r="K289" s="10">
        <v>20308994.940000001</v>
      </c>
      <c r="L289" s="19">
        <f>K289</f>
        <v>20308994.940000001</v>
      </c>
      <c r="M289" s="4" t="s">
        <v>1150</v>
      </c>
      <c r="N289" s="7" t="s">
        <v>36</v>
      </c>
      <c r="O289" s="5" t="s">
        <v>28</v>
      </c>
    </row>
    <row r="290" spans="1:18" ht="45.75" hidden="1" customHeight="1">
      <c r="A290" s="6" t="s">
        <v>18</v>
      </c>
      <c r="B290" s="11" t="s">
        <v>1151</v>
      </c>
      <c r="C290" s="21" t="s">
        <v>20</v>
      </c>
      <c r="D290" s="21" t="s">
        <v>54</v>
      </c>
      <c r="E290" s="21" t="s">
        <v>1152</v>
      </c>
      <c r="F290" s="3" t="s">
        <v>33</v>
      </c>
      <c r="G290" s="8" t="s">
        <v>24</v>
      </c>
      <c r="H290" s="8" t="s">
        <v>1153</v>
      </c>
      <c r="I290" s="22">
        <v>44778</v>
      </c>
      <c r="J290" s="22">
        <v>44957</v>
      </c>
      <c r="K290" s="23">
        <v>8939600.5600000005</v>
      </c>
      <c r="L290" s="27">
        <f>K290</f>
        <v>8939600.5600000005</v>
      </c>
      <c r="M290" s="24" t="s">
        <v>1154</v>
      </c>
      <c r="N290" s="11" t="s">
        <v>36</v>
      </c>
      <c r="O290" s="5" t="s">
        <v>28</v>
      </c>
    </row>
    <row r="291" spans="1:18" ht="38.25" hidden="1">
      <c r="A291" s="6" t="s">
        <v>18</v>
      </c>
      <c r="B291" s="7" t="s">
        <v>1155</v>
      </c>
      <c r="C291" s="8" t="s">
        <v>71</v>
      </c>
      <c r="D291" s="8" t="s">
        <v>181</v>
      </c>
      <c r="E291" s="8" t="s">
        <v>1156</v>
      </c>
      <c r="F291" s="3" t="s">
        <v>23</v>
      </c>
      <c r="G291" s="8" t="s">
        <v>24</v>
      </c>
      <c r="H291" s="8" t="s">
        <v>1157</v>
      </c>
      <c r="I291" s="9">
        <v>44778</v>
      </c>
      <c r="J291" s="9">
        <f>I291+180</f>
        <v>44958</v>
      </c>
      <c r="K291" s="10">
        <v>18495665.260000002</v>
      </c>
      <c r="L291" s="19">
        <f>K291</f>
        <v>18495665.260000002</v>
      </c>
      <c r="M291" s="4" t="s">
        <v>1158</v>
      </c>
      <c r="N291" s="7" t="s">
        <v>36</v>
      </c>
      <c r="O291" s="5" t="s">
        <v>28</v>
      </c>
    </row>
    <row r="292" spans="1:18" ht="25.5" hidden="1">
      <c r="A292" s="6" t="s">
        <v>18</v>
      </c>
      <c r="B292" s="7" t="s">
        <v>1159</v>
      </c>
      <c r="C292" s="8" t="s">
        <v>20</v>
      </c>
      <c r="D292" s="8" t="s">
        <v>77</v>
      </c>
      <c r="E292" s="8" t="s">
        <v>1160</v>
      </c>
      <c r="F292" s="3" t="s">
        <v>33</v>
      </c>
      <c r="G292" s="8" t="s">
        <v>24</v>
      </c>
      <c r="H292" s="8" t="s">
        <v>1157</v>
      </c>
      <c r="I292" s="9">
        <v>44778</v>
      </c>
      <c r="J292" s="9">
        <v>44958</v>
      </c>
      <c r="K292" s="10">
        <v>1250334.3799999999</v>
      </c>
      <c r="L292" s="19">
        <f>K292</f>
        <v>1250334.3799999999</v>
      </c>
      <c r="M292" s="4" t="s">
        <v>1161</v>
      </c>
      <c r="N292" s="7" t="s">
        <v>36</v>
      </c>
      <c r="O292" s="5" t="s">
        <v>28</v>
      </c>
    </row>
    <row r="293" spans="1:18" ht="25.5" hidden="1">
      <c r="A293" s="6" t="s">
        <v>18</v>
      </c>
      <c r="B293" s="7" t="s">
        <v>1162</v>
      </c>
      <c r="C293" s="8" t="s">
        <v>71</v>
      </c>
      <c r="D293" s="8" t="s">
        <v>82</v>
      </c>
      <c r="E293" s="8" t="s">
        <v>1163</v>
      </c>
      <c r="F293" s="3" t="s">
        <v>23</v>
      </c>
      <c r="G293" s="8" t="s">
        <v>24</v>
      </c>
      <c r="H293" s="8" t="s">
        <v>1164</v>
      </c>
      <c r="I293" s="9">
        <v>44784</v>
      </c>
      <c r="J293" s="9">
        <v>44964</v>
      </c>
      <c r="K293" s="10">
        <v>16656150.060000001</v>
      </c>
      <c r="L293" s="27">
        <f>K293</f>
        <v>16656150.060000001</v>
      </c>
      <c r="M293" s="4" t="s">
        <v>1165</v>
      </c>
      <c r="N293" s="11" t="s">
        <v>36</v>
      </c>
      <c r="O293" s="5" t="s">
        <v>28</v>
      </c>
    </row>
    <row r="294" spans="1:18" ht="38.25" hidden="1">
      <c r="A294" s="6" t="s">
        <v>18</v>
      </c>
      <c r="B294" s="7" t="s">
        <v>1166</v>
      </c>
      <c r="C294" s="8" t="s">
        <v>71</v>
      </c>
      <c r="D294" s="3" t="s">
        <v>48</v>
      </c>
      <c r="E294" s="8" t="s">
        <v>1167</v>
      </c>
      <c r="F294" s="8" t="s">
        <v>23</v>
      </c>
      <c r="G294" s="8" t="s">
        <v>24</v>
      </c>
      <c r="H294" s="8" t="s">
        <v>1168</v>
      </c>
      <c r="I294" s="9">
        <v>44784</v>
      </c>
      <c r="J294" s="9">
        <f>I294+180</f>
        <v>44964</v>
      </c>
      <c r="K294" s="10">
        <v>12019516.48</v>
      </c>
      <c r="L294" s="19">
        <f>K294</f>
        <v>12019516.48</v>
      </c>
      <c r="M294" s="4" t="s">
        <v>1169</v>
      </c>
      <c r="N294" s="7" t="s">
        <v>36</v>
      </c>
      <c r="O294" s="5" t="s">
        <v>28</v>
      </c>
    </row>
    <row r="295" spans="1:18" ht="25.5" hidden="1">
      <c r="A295" s="6" t="s">
        <v>18</v>
      </c>
      <c r="B295" s="7" t="s">
        <v>1170</v>
      </c>
      <c r="C295" s="8" t="s">
        <v>20</v>
      </c>
      <c r="D295" s="8" t="s">
        <v>104</v>
      </c>
      <c r="E295" s="8" t="s">
        <v>1171</v>
      </c>
      <c r="F295" s="8" t="s">
        <v>33</v>
      </c>
      <c r="G295" s="8" t="s">
        <v>24</v>
      </c>
      <c r="H295" s="8" t="s">
        <v>1172</v>
      </c>
      <c r="I295" s="9">
        <v>44802</v>
      </c>
      <c r="J295" s="9">
        <v>44982</v>
      </c>
      <c r="K295" s="10">
        <v>15765965.77</v>
      </c>
      <c r="L295" s="19">
        <f>K295</f>
        <v>15765965.77</v>
      </c>
      <c r="M295" s="4" t="s">
        <v>1173</v>
      </c>
      <c r="N295" s="7" t="s">
        <v>36</v>
      </c>
      <c r="O295" s="5" t="s">
        <v>28</v>
      </c>
    </row>
    <row r="296" spans="1:18" ht="25.5" hidden="1">
      <c r="A296" s="20" t="s">
        <v>18</v>
      </c>
      <c r="B296" s="7" t="s">
        <v>1174</v>
      </c>
      <c r="C296" s="8" t="s">
        <v>20</v>
      </c>
      <c r="D296" s="8" t="s">
        <v>61</v>
      </c>
      <c r="E296" s="8" t="s">
        <v>1175</v>
      </c>
      <c r="F296" s="8" t="s">
        <v>33</v>
      </c>
      <c r="G296" s="8" t="s">
        <v>24</v>
      </c>
      <c r="H296" s="8" t="s">
        <v>1172</v>
      </c>
      <c r="I296" s="9">
        <v>44802</v>
      </c>
      <c r="J296" s="9">
        <f>I296+180</f>
        <v>44982</v>
      </c>
      <c r="K296" s="10">
        <v>27085297.620000001</v>
      </c>
      <c r="L296" s="19">
        <f>K296</f>
        <v>27085297.620000001</v>
      </c>
      <c r="M296" s="4" t="s">
        <v>1176</v>
      </c>
      <c r="N296" s="7" t="s">
        <v>36</v>
      </c>
      <c r="O296" s="5" t="s">
        <v>28</v>
      </c>
    </row>
    <row r="297" spans="1:18" ht="25.5" hidden="1">
      <c r="A297" s="6" t="s">
        <v>18</v>
      </c>
      <c r="B297" s="7" t="s">
        <v>1177</v>
      </c>
      <c r="C297" s="8" t="s">
        <v>20</v>
      </c>
      <c r="D297" s="8" t="s">
        <v>268</v>
      </c>
      <c r="E297" s="8" t="s">
        <v>1178</v>
      </c>
      <c r="F297" s="8" t="s">
        <v>280</v>
      </c>
      <c r="G297" s="8" t="s">
        <v>24</v>
      </c>
      <c r="H297" s="8" t="s">
        <v>1179</v>
      </c>
      <c r="I297" s="9">
        <v>44832</v>
      </c>
      <c r="J297" s="9">
        <v>45011</v>
      </c>
      <c r="K297" s="10">
        <v>13591367.789999999</v>
      </c>
      <c r="L297" s="19">
        <f>K297</f>
        <v>13591367.789999999</v>
      </c>
      <c r="M297" s="4" t="s">
        <v>1180</v>
      </c>
      <c r="N297" s="11" t="s">
        <v>1181</v>
      </c>
      <c r="O297" s="5" t="s">
        <v>28</v>
      </c>
    </row>
    <row r="298" spans="1:18" ht="63" hidden="1">
      <c r="A298" s="6" t="s">
        <v>18</v>
      </c>
      <c r="B298" s="7" t="s">
        <v>1182</v>
      </c>
      <c r="C298" s="8" t="s">
        <v>20</v>
      </c>
      <c r="D298" s="8" t="s">
        <v>72</v>
      </c>
      <c r="E298" s="8" t="s">
        <v>73</v>
      </c>
      <c r="F298" s="8" t="s">
        <v>33</v>
      </c>
      <c r="G298" s="8" t="s">
        <v>63</v>
      </c>
      <c r="H298" s="8" t="s">
        <v>1183</v>
      </c>
      <c r="I298" s="9">
        <v>42509</v>
      </c>
      <c r="J298" s="9">
        <v>45715</v>
      </c>
      <c r="K298" s="10">
        <v>179324091.18000001</v>
      </c>
      <c r="L298" s="19">
        <f>K298</f>
        <v>179324091.18000001</v>
      </c>
      <c r="M298" s="4" t="s">
        <v>1184</v>
      </c>
      <c r="N298" s="7" t="s">
        <v>1185</v>
      </c>
      <c r="O298" s="5" t="s">
        <v>28</v>
      </c>
    </row>
    <row r="299" spans="1:18" ht="38.25" hidden="1">
      <c r="A299" s="6" t="s">
        <v>18</v>
      </c>
      <c r="B299" s="40" t="s">
        <v>1186</v>
      </c>
      <c r="C299" s="8" t="s">
        <v>20</v>
      </c>
      <c r="D299" s="8" t="s">
        <v>288</v>
      </c>
      <c r="E299" s="8" t="s">
        <v>1187</v>
      </c>
      <c r="F299" s="8" t="s">
        <v>33</v>
      </c>
      <c r="G299" s="8" t="s">
        <v>24</v>
      </c>
      <c r="H299" s="8" t="s">
        <v>1188</v>
      </c>
      <c r="I299" s="9">
        <v>44927</v>
      </c>
      <c r="J299" s="9">
        <v>45261</v>
      </c>
      <c r="K299" s="10">
        <v>164406294.00999999</v>
      </c>
      <c r="L299" s="19">
        <f>K299+21198530.51</f>
        <v>185604824.51999998</v>
      </c>
      <c r="M299" s="8" t="s">
        <v>1189</v>
      </c>
      <c r="N299" s="7" t="s">
        <v>1190</v>
      </c>
      <c r="O299" s="5" t="s">
        <v>28</v>
      </c>
    </row>
    <row r="300" spans="1:18" ht="50.25" hidden="1">
      <c r="A300" s="6" t="s">
        <v>18</v>
      </c>
      <c r="B300" s="40" t="s">
        <v>1191</v>
      </c>
      <c r="C300" s="8" t="s">
        <v>20</v>
      </c>
      <c r="D300" s="8" t="s">
        <v>288</v>
      </c>
      <c r="E300" s="8" t="s">
        <v>1192</v>
      </c>
      <c r="F300" s="8" t="s">
        <v>33</v>
      </c>
      <c r="G300" s="8" t="s">
        <v>24</v>
      </c>
      <c r="H300" s="8" t="s">
        <v>1193</v>
      </c>
      <c r="I300" s="9">
        <v>42111</v>
      </c>
      <c r="J300" s="9">
        <v>45748</v>
      </c>
      <c r="K300" s="10">
        <v>144362573.36000001</v>
      </c>
      <c r="L300" s="19">
        <f>K300-63759.77+25129784.37</f>
        <v>169428597.96000001</v>
      </c>
      <c r="M300" s="8" t="s">
        <v>1194</v>
      </c>
      <c r="N300" s="7" t="s">
        <v>1195</v>
      </c>
      <c r="O300" s="5" t="s">
        <v>28</v>
      </c>
    </row>
    <row r="301" spans="1:18" ht="38.25" hidden="1">
      <c r="A301" s="6" t="s">
        <v>18</v>
      </c>
      <c r="B301" s="7" t="s">
        <v>1196</v>
      </c>
      <c r="C301" s="8" t="s">
        <v>20</v>
      </c>
      <c r="D301" s="8" t="s">
        <v>61</v>
      </c>
      <c r="E301" s="8" t="s">
        <v>1197</v>
      </c>
      <c r="F301" s="8" t="s">
        <v>33</v>
      </c>
      <c r="G301" s="8" t="s">
        <v>63</v>
      </c>
      <c r="H301" s="8"/>
      <c r="I301" s="9">
        <v>43234</v>
      </c>
      <c r="J301" s="9">
        <v>45404</v>
      </c>
      <c r="K301" s="10">
        <v>16436126.880000001</v>
      </c>
      <c r="L301" s="19">
        <f>K301+1707653.74</f>
        <v>18143780.620000001</v>
      </c>
      <c r="M301" s="21" t="s">
        <v>1198</v>
      </c>
      <c r="N301" s="7" t="s">
        <v>1199</v>
      </c>
      <c r="O301" s="5" t="s">
        <v>28</v>
      </c>
    </row>
    <row r="302" spans="1:18" ht="25.5" hidden="1">
      <c r="A302" s="6" t="s">
        <v>18</v>
      </c>
      <c r="B302" s="7" t="s">
        <v>1200</v>
      </c>
      <c r="C302" s="8" t="s">
        <v>71</v>
      </c>
      <c r="D302" s="8" t="s">
        <v>288</v>
      </c>
      <c r="E302" s="8" t="s">
        <v>1201</v>
      </c>
      <c r="F302" s="8" t="s">
        <v>33</v>
      </c>
      <c r="G302" s="8" t="s">
        <v>63</v>
      </c>
      <c r="H302" s="8"/>
      <c r="I302" s="9">
        <v>44805</v>
      </c>
      <c r="J302" s="9">
        <v>45437</v>
      </c>
      <c r="K302" s="10">
        <v>112050840.11</v>
      </c>
      <c r="L302" s="19">
        <f>K302</f>
        <v>112050840.11</v>
      </c>
      <c r="M302" s="8" t="s">
        <v>1202</v>
      </c>
      <c r="N302" s="7"/>
      <c r="O302" s="5" t="s">
        <v>28</v>
      </c>
    </row>
    <row r="303" spans="1:18" ht="38.25" hidden="1">
      <c r="A303" s="6" t="s">
        <v>18</v>
      </c>
      <c r="B303" s="7" t="s">
        <v>1203</v>
      </c>
      <c r="C303" s="8" t="s">
        <v>20</v>
      </c>
      <c r="D303" s="8" t="s">
        <v>288</v>
      </c>
      <c r="E303" s="8" t="s">
        <v>1204</v>
      </c>
      <c r="F303" s="8" t="s">
        <v>33</v>
      </c>
      <c r="G303" s="8" t="s">
        <v>24</v>
      </c>
      <c r="H303" s="8" t="s">
        <v>1205</v>
      </c>
      <c r="I303" s="9">
        <v>43620</v>
      </c>
      <c r="J303" s="9">
        <v>44587</v>
      </c>
      <c r="K303" s="10">
        <v>159864170.38999999</v>
      </c>
      <c r="L303" s="10">
        <v>189304910.63999999</v>
      </c>
      <c r="M303" s="86" t="s">
        <v>1206</v>
      </c>
      <c r="N303" s="7" t="s">
        <v>1207</v>
      </c>
      <c r="O303" s="5" t="s">
        <v>28</v>
      </c>
      <c r="Q303" s="112"/>
      <c r="R303" s="26"/>
    </row>
    <row r="304" spans="1:18" ht="38.25" hidden="1">
      <c r="A304" s="6" t="s">
        <v>18</v>
      </c>
      <c r="B304" s="7" t="s">
        <v>1208</v>
      </c>
      <c r="C304" s="8" t="s">
        <v>20</v>
      </c>
      <c r="D304" s="8" t="s">
        <v>288</v>
      </c>
      <c r="E304" s="8" t="s">
        <v>1204</v>
      </c>
      <c r="F304" s="8" t="s">
        <v>33</v>
      </c>
      <c r="G304" s="8" t="s">
        <v>24</v>
      </c>
      <c r="H304" s="8" t="s">
        <v>1205</v>
      </c>
      <c r="I304" s="9">
        <v>43620</v>
      </c>
      <c r="J304" s="9">
        <v>44393</v>
      </c>
      <c r="K304" s="10">
        <v>159864170.38999999</v>
      </c>
      <c r="L304" s="10">
        <v>189304910.63999999</v>
      </c>
      <c r="M304" s="86" t="s">
        <v>1206</v>
      </c>
      <c r="N304" s="7" t="s">
        <v>1207</v>
      </c>
      <c r="O304" s="5" t="s">
        <v>28</v>
      </c>
      <c r="Q304" s="112"/>
      <c r="R304" s="26"/>
    </row>
    <row r="305" spans="1:18" ht="38.25" hidden="1">
      <c r="A305" s="6" t="s">
        <v>18</v>
      </c>
      <c r="B305" s="7" t="s">
        <v>1209</v>
      </c>
      <c r="C305" s="8" t="s">
        <v>71</v>
      </c>
      <c r="D305" s="8" t="s">
        <v>288</v>
      </c>
      <c r="E305" s="8" t="s">
        <v>1204</v>
      </c>
      <c r="F305" s="8" t="s">
        <v>33</v>
      </c>
      <c r="G305" s="8" t="s">
        <v>24</v>
      </c>
      <c r="H305" s="8" t="s">
        <v>1205</v>
      </c>
      <c r="I305" s="9">
        <v>43705</v>
      </c>
      <c r="J305" s="9">
        <v>44439</v>
      </c>
      <c r="K305" s="10">
        <v>159864170.38999999</v>
      </c>
      <c r="L305" s="10">
        <v>189304910.63999999</v>
      </c>
      <c r="M305" s="86" t="s">
        <v>1206</v>
      </c>
      <c r="N305" s="7" t="s">
        <v>1207</v>
      </c>
      <c r="O305" s="5" t="s">
        <v>28</v>
      </c>
      <c r="Q305" s="112"/>
      <c r="R305" s="26"/>
    </row>
    <row r="306" spans="1:18" ht="25.5" hidden="1">
      <c r="A306" s="6" t="s">
        <v>18</v>
      </c>
      <c r="B306" s="7" t="s">
        <v>1210</v>
      </c>
      <c r="C306" s="8" t="s">
        <v>20</v>
      </c>
      <c r="D306" s="8" t="s">
        <v>162</v>
      </c>
      <c r="E306" s="8" t="s">
        <v>1211</v>
      </c>
      <c r="F306" s="8" t="s">
        <v>33</v>
      </c>
      <c r="G306" s="8" t="s">
        <v>116</v>
      </c>
      <c r="H306" s="8" t="s">
        <v>1212</v>
      </c>
      <c r="I306" s="9">
        <v>44382</v>
      </c>
      <c r="J306" s="9"/>
      <c r="K306" s="10">
        <v>159864170.38999999</v>
      </c>
      <c r="L306" s="10">
        <v>189304910.63999999</v>
      </c>
      <c r="M306" s="86" t="s">
        <v>1206</v>
      </c>
      <c r="N306" s="7" t="s">
        <v>1207</v>
      </c>
      <c r="O306" s="5" t="s">
        <v>28</v>
      </c>
      <c r="Q306" s="112"/>
      <c r="R306" s="26"/>
    </row>
    <row r="307" spans="1:18" ht="38.25" hidden="1">
      <c r="A307" s="6" t="s">
        <v>18</v>
      </c>
      <c r="B307" s="7" t="s">
        <v>1213</v>
      </c>
      <c r="C307" s="8" t="s">
        <v>20</v>
      </c>
      <c r="D307" s="8" t="s">
        <v>288</v>
      </c>
      <c r="E307" s="8" t="s">
        <v>1204</v>
      </c>
      <c r="F307" s="60" t="s">
        <v>136</v>
      </c>
      <c r="G307" s="8" t="s">
        <v>24</v>
      </c>
      <c r="H307" s="8" t="s">
        <v>1205</v>
      </c>
      <c r="I307" s="9">
        <v>42955</v>
      </c>
      <c r="J307" s="9">
        <v>43889</v>
      </c>
      <c r="K307" s="10">
        <v>159864170.38999999</v>
      </c>
      <c r="L307" s="10">
        <v>189304910.63999999</v>
      </c>
      <c r="M307" s="86" t="s">
        <v>1214</v>
      </c>
      <c r="N307" s="7" t="s">
        <v>1207</v>
      </c>
      <c r="O307" s="5" t="s">
        <v>28</v>
      </c>
      <c r="Q307" s="112"/>
      <c r="R307" s="26"/>
    </row>
    <row r="308" spans="1:18" ht="38.25" hidden="1">
      <c r="A308" s="6" t="s">
        <v>18</v>
      </c>
      <c r="B308" s="40" t="s">
        <v>1215</v>
      </c>
      <c r="C308" s="8" t="s">
        <v>20</v>
      </c>
      <c r="D308" s="8" t="s">
        <v>288</v>
      </c>
      <c r="E308" s="8" t="s">
        <v>1216</v>
      </c>
      <c r="F308" s="8" t="s">
        <v>33</v>
      </c>
      <c r="G308" s="8" t="s">
        <v>24</v>
      </c>
      <c r="H308" s="8" t="s">
        <v>1217</v>
      </c>
      <c r="I308" s="9">
        <v>42317</v>
      </c>
      <c r="J308" s="9">
        <v>45383</v>
      </c>
      <c r="K308" s="10">
        <v>139118110.97999999</v>
      </c>
      <c r="L308" s="19">
        <f>K308+9846186.72+4420220.14</f>
        <v>153384517.83999997</v>
      </c>
      <c r="M308" s="21" t="s">
        <v>1218</v>
      </c>
      <c r="N308" s="7" t="s">
        <v>1219</v>
      </c>
      <c r="O308" s="5" t="s">
        <v>28</v>
      </c>
    </row>
    <row r="309" spans="1:18" ht="38.25" hidden="1">
      <c r="A309" s="6" t="s">
        <v>18</v>
      </c>
      <c r="B309" s="7" t="s">
        <v>1220</v>
      </c>
      <c r="C309" s="8" t="s">
        <v>20</v>
      </c>
      <c r="D309" s="21" t="s">
        <v>54</v>
      </c>
      <c r="E309" s="8" t="s">
        <v>1221</v>
      </c>
      <c r="F309" s="8" t="s">
        <v>56</v>
      </c>
      <c r="G309" s="8" t="s">
        <v>24</v>
      </c>
      <c r="H309" s="8" t="s">
        <v>1222</v>
      </c>
      <c r="I309" s="9">
        <v>42265</v>
      </c>
      <c r="J309" s="9">
        <v>45390</v>
      </c>
      <c r="K309" s="10">
        <v>79454360.299999997</v>
      </c>
      <c r="L309" s="10">
        <f>K309+687892.77</f>
        <v>80142253.069999993</v>
      </c>
      <c r="M309" s="8" t="s">
        <v>1223</v>
      </c>
      <c r="N309" s="7"/>
      <c r="O309" s="5" t="s">
        <v>28</v>
      </c>
    </row>
    <row r="310" spans="1:18" ht="38.25" hidden="1">
      <c r="A310" s="6" t="s">
        <v>18</v>
      </c>
      <c r="B310" s="7" t="s">
        <v>1224</v>
      </c>
      <c r="C310" s="8" t="s">
        <v>20</v>
      </c>
      <c r="D310" s="8" t="s">
        <v>212</v>
      </c>
      <c r="E310" s="8" t="s">
        <v>1225</v>
      </c>
      <c r="F310" s="8" t="s">
        <v>33</v>
      </c>
      <c r="G310" s="60" t="s">
        <v>116</v>
      </c>
      <c r="H310" s="8" t="s">
        <v>1226</v>
      </c>
      <c r="I310" s="9">
        <v>42104</v>
      </c>
      <c r="J310" s="71">
        <v>44625</v>
      </c>
      <c r="K310" s="10">
        <v>76113786.549999997</v>
      </c>
      <c r="L310" s="19">
        <f>K310</f>
        <v>76113786.549999997</v>
      </c>
      <c r="M310" s="8" t="s">
        <v>1227</v>
      </c>
      <c r="N310" s="7" t="s">
        <v>1228</v>
      </c>
      <c r="O310" s="5" t="s">
        <v>28</v>
      </c>
    </row>
    <row r="311" spans="1:18" s="26" customFormat="1" ht="25.5" hidden="1">
      <c r="A311" s="6" t="s">
        <v>18</v>
      </c>
      <c r="B311" s="7" t="s">
        <v>1229</v>
      </c>
      <c r="C311" s="8" t="s">
        <v>20</v>
      </c>
      <c r="D311" s="8" t="s">
        <v>853</v>
      </c>
      <c r="E311" s="8" t="s">
        <v>1230</v>
      </c>
      <c r="F311" s="8" t="s">
        <v>33</v>
      </c>
      <c r="G311" s="8" t="s">
        <v>63</v>
      </c>
      <c r="H311" s="8"/>
      <c r="I311" s="9">
        <v>42104</v>
      </c>
      <c r="J311" s="9">
        <v>45569</v>
      </c>
      <c r="K311" s="10">
        <v>128455790.97</v>
      </c>
      <c r="L311" s="19">
        <f>K311-157202.4</f>
        <v>128298588.56999999</v>
      </c>
      <c r="M311" s="8" t="s">
        <v>1231</v>
      </c>
      <c r="N311" s="7" t="s">
        <v>1232</v>
      </c>
      <c r="O311" s="5" t="s">
        <v>28</v>
      </c>
      <c r="P311" s="5"/>
      <c r="Q311" s="41"/>
      <c r="R311" s="5"/>
    </row>
    <row r="312" spans="1:18" s="26" customFormat="1" ht="38.25" hidden="1">
      <c r="A312" s="6" t="s">
        <v>18</v>
      </c>
      <c r="B312" s="7" t="s">
        <v>1233</v>
      </c>
      <c r="C312" s="8" t="s">
        <v>20</v>
      </c>
      <c r="D312" s="8" t="s">
        <v>288</v>
      </c>
      <c r="E312" s="8" t="s">
        <v>1234</v>
      </c>
      <c r="F312" s="8" t="s">
        <v>33</v>
      </c>
      <c r="G312" s="60" t="s">
        <v>116</v>
      </c>
      <c r="H312" s="8" t="s">
        <v>1235</v>
      </c>
      <c r="I312" s="9">
        <v>42104</v>
      </c>
      <c r="J312" s="9">
        <v>45392</v>
      </c>
      <c r="K312" s="10">
        <v>122132025.18000001</v>
      </c>
      <c r="L312" s="19">
        <f>K312+2712399.05-50131.93-615075.29</f>
        <v>124179217.00999999</v>
      </c>
      <c r="M312" s="8" t="s">
        <v>1236</v>
      </c>
      <c r="N312" s="7" t="s">
        <v>1237</v>
      </c>
      <c r="O312" s="5" t="s">
        <v>28</v>
      </c>
      <c r="P312" s="5"/>
      <c r="Q312" s="41"/>
      <c r="R312" s="5"/>
    </row>
    <row r="313" spans="1:18" ht="25.5" hidden="1">
      <c r="A313" s="6" t="s">
        <v>18</v>
      </c>
      <c r="B313" s="7" t="s">
        <v>1238</v>
      </c>
      <c r="C313" s="8" t="s">
        <v>20</v>
      </c>
      <c r="D313" s="8" t="s">
        <v>470</v>
      </c>
      <c r="E313" s="8" t="s">
        <v>1239</v>
      </c>
      <c r="F313" s="8" t="s">
        <v>33</v>
      </c>
      <c r="G313" s="60" t="s">
        <v>116</v>
      </c>
      <c r="H313" s="8" t="s">
        <v>1240</v>
      </c>
      <c r="I313" s="9">
        <v>42104</v>
      </c>
      <c r="J313" s="71">
        <v>45352</v>
      </c>
      <c r="K313" s="10">
        <v>103796493.59</v>
      </c>
      <c r="L313" s="19">
        <f>K313+12000595.37</f>
        <v>115797088.96000001</v>
      </c>
      <c r="M313" s="8" t="s">
        <v>1241</v>
      </c>
      <c r="N313" s="7" t="s">
        <v>1190</v>
      </c>
      <c r="O313" s="5" t="s">
        <v>28</v>
      </c>
    </row>
    <row r="314" spans="1:18" ht="25.5" hidden="1">
      <c r="A314" s="6" t="s">
        <v>18</v>
      </c>
      <c r="B314" s="7" t="s">
        <v>1242</v>
      </c>
      <c r="C314" s="8" t="s">
        <v>20</v>
      </c>
      <c r="D314" s="8" t="s">
        <v>72</v>
      </c>
      <c r="E314" s="8" t="s">
        <v>1243</v>
      </c>
      <c r="F314" s="8" t="s">
        <v>56</v>
      </c>
      <c r="G314" s="8" t="s">
        <v>142</v>
      </c>
      <c r="H314" s="8" t="s">
        <v>1244</v>
      </c>
      <c r="I314" s="9"/>
      <c r="J314" s="9"/>
      <c r="K314" s="10"/>
      <c r="L314" s="19"/>
      <c r="M314" s="4" t="s">
        <v>1245</v>
      </c>
      <c r="N314" s="7" t="s">
        <v>1246</v>
      </c>
      <c r="O314" s="5" t="s">
        <v>68</v>
      </c>
    </row>
    <row r="315" spans="1:18" hidden="1">
      <c r="A315" s="6" t="s">
        <v>18</v>
      </c>
      <c r="B315" s="7" t="s">
        <v>1247</v>
      </c>
      <c r="C315" s="8" t="s">
        <v>20</v>
      </c>
      <c r="D315" s="8" t="s">
        <v>181</v>
      </c>
      <c r="E315" s="8" t="s">
        <v>1248</v>
      </c>
      <c r="F315" s="3" t="s">
        <v>33</v>
      </c>
      <c r="G315" s="8" t="s">
        <v>63</v>
      </c>
      <c r="H315" s="8"/>
      <c r="I315" s="9">
        <v>45112</v>
      </c>
      <c r="J315" s="9">
        <v>45478</v>
      </c>
      <c r="K315" s="10">
        <v>18414363.350000001</v>
      </c>
      <c r="L315" s="19">
        <f>K315</f>
        <v>18414363.350000001</v>
      </c>
      <c r="M315" s="4" t="s">
        <v>1249</v>
      </c>
      <c r="N315" s="7"/>
      <c r="O315" s="5" t="s">
        <v>28</v>
      </c>
    </row>
    <row r="316" spans="1:18">
      <c r="A316" s="6" t="s">
        <v>18</v>
      </c>
      <c r="B316" s="7" t="s">
        <v>1250</v>
      </c>
      <c r="C316" s="8" t="s">
        <v>20</v>
      </c>
      <c r="D316" s="21" t="s">
        <v>174</v>
      </c>
      <c r="E316" s="8" t="s">
        <v>1251</v>
      </c>
      <c r="F316" s="8" t="s">
        <v>33</v>
      </c>
      <c r="G316" s="8" t="s">
        <v>142</v>
      </c>
      <c r="H316" s="8" t="s">
        <v>1252</v>
      </c>
      <c r="I316" s="9"/>
      <c r="J316" s="9"/>
      <c r="K316" s="10"/>
      <c r="L316" s="19"/>
      <c r="M316" s="4" t="s">
        <v>1253</v>
      </c>
      <c r="N316" s="7" t="s">
        <v>1254</v>
      </c>
      <c r="O316" s="7" t="s">
        <v>68</v>
      </c>
      <c r="P316" s="7" t="s">
        <v>68</v>
      </c>
      <c r="Q316" s="7"/>
      <c r="R316" s="7" t="s">
        <v>94</v>
      </c>
    </row>
    <row r="317" spans="1:18" ht="25.5" hidden="1">
      <c r="A317" s="34" t="s">
        <v>18</v>
      </c>
      <c r="B317" s="7" t="s">
        <v>1255</v>
      </c>
      <c r="C317" s="8" t="s">
        <v>71</v>
      </c>
      <c r="D317" s="8" t="s">
        <v>38</v>
      </c>
      <c r="E317" s="8" t="s">
        <v>1256</v>
      </c>
      <c r="F317" s="8" t="s">
        <v>23</v>
      </c>
      <c r="G317" s="8" t="s">
        <v>63</v>
      </c>
      <c r="H317" s="7"/>
      <c r="I317" s="35">
        <v>45195</v>
      </c>
      <c r="J317" s="35">
        <v>45435</v>
      </c>
      <c r="K317" s="36">
        <v>4743885.96</v>
      </c>
      <c r="L317" s="36">
        <f>K317</f>
        <v>4743885.96</v>
      </c>
      <c r="M317" s="8" t="s">
        <v>1257</v>
      </c>
      <c r="N317" s="7" t="s">
        <v>1258</v>
      </c>
      <c r="O317" s="5" t="s">
        <v>28</v>
      </c>
    </row>
    <row r="318" spans="1:18" ht="25.5" hidden="1">
      <c r="A318" s="6" t="s">
        <v>18</v>
      </c>
      <c r="B318" s="7" t="s">
        <v>1259</v>
      </c>
      <c r="C318" s="8" t="s">
        <v>20</v>
      </c>
      <c r="D318" s="8" t="s">
        <v>126</v>
      </c>
      <c r="E318" s="8" t="s">
        <v>1259</v>
      </c>
      <c r="F318" s="8" t="s">
        <v>33</v>
      </c>
      <c r="G318" s="8" t="s">
        <v>63</v>
      </c>
      <c r="H318" s="8"/>
      <c r="I318" s="9">
        <v>45226</v>
      </c>
      <c r="J318" s="9">
        <v>45592</v>
      </c>
      <c r="K318" s="10">
        <v>20917529.98</v>
      </c>
      <c r="L318" s="19">
        <f>K318</f>
        <v>20917529.98</v>
      </c>
      <c r="M318" s="4" t="s">
        <v>1260</v>
      </c>
      <c r="N318" s="7" t="s">
        <v>1261</v>
      </c>
      <c r="O318" s="5" t="s">
        <v>28</v>
      </c>
    </row>
    <row r="319" spans="1:18" ht="100.5">
      <c r="A319" s="6" t="s">
        <v>18</v>
      </c>
      <c r="B319" s="7" t="s">
        <v>1262</v>
      </c>
      <c r="C319" s="8" t="s">
        <v>71</v>
      </c>
      <c r="D319" s="8" t="s">
        <v>109</v>
      </c>
      <c r="E319" s="8" t="s">
        <v>1263</v>
      </c>
      <c r="F319" s="8" t="s">
        <v>33</v>
      </c>
      <c r="G319" s="8" t="s">
        <v>142</v>
      </c>
      <c r="H319" s="8" t="s">
        <v>1264</v>
      </c>
      <c r="I319" s="9"/>
      <c r="J319" s="9"/>
      <c r="K319" s="10"/>
      <c r="L319" s="19"/>
      <c r="M319" s="4" t="s">
        <v>1265</v>
      </c>
      <c r="N319" s="7" t="s">
        <v>1266</v>
      </c>
      <c r="O319" s="7" t="s">
        <v>68</v>
      </c>
      <c r="P319" s="7" t="s">
        <v>68</v>
      </c>
      <c r="Q319" s="7"/>
      <c r="R319" s="7" t="s">
        <v>94</v>
      </c>
    </row>
    <row r="320" spans="1:18" ht="25.5" hidden="1">
      <c r="A320" s="6" t="s">
        <v>18</v>
      </c>
      <c r="B320" s="7" t="s">
        <v>1267</v>
      </c>
      <c r="C320" s="8" t="s">
        <v>71</v>
      </c>
      <c r="D320" s="8" t="s">
        <v>38</v>
      </c>
      <c r="E320" s="8" t="s">
        <v>38</v>
      </c>
      <c r="F320" s="8" t="s">
        <v>33</v>
      </c>
      <c r="G320" s="8" t="s">
        <v>142</v>
      </c>
      <c r="H320" s="8" t="s">
        <v>1268</v>
      </c>
      <c r="I320" s="9"/>
      <c r="J320" s="9"/>
      <c r="K320" s="10"/>
      <c r="L320" s="19"/>
      <c r="M320" s="4" t="s">
        <v>1269</v>
      </c>
      <c r="N320" s="7" t="s">
        <v>1266</v>
      </c>
      <c r="O320" s="5" t="s">
        <v>68</v>
      </c>
      <c r="Q320" s="112"/>
      <c r="R320" s="26"/>
    </row>
    <row r="321" spans="1:18" ht="25.5" hidden="1">
      <c r="A321" s="33" t="s">
        <v>18</v>
      </c>
      <c r="B321" s="7" t="s">
        <v>1270</v>
      </c>
      <c r="C321" s="8" t="s">
        <v>71</v>
      </c>
      <c r="D321" s="8" t="s">
        <v>89</v>
      </c>
      <c r="E321" s="8" t="s">
        <v>1271</v>
      </c>
      <c r="F321" s="8" t="s">
        <v>23</v>
      </c>
      <c r="G321" s="8" t="s">
        <v>63</v>
      </c>
      <c r="H321" s="8"/>
      <c r="I321" s="9">
        <v>45359</v>
      </c>
      <c r="J321" s="9">
        <v>45633</v>
      </c>
      <c r="K321" s="37">
        <v>16687654.199999999</v>
      </c>
      <c r="L321" s="36">
        <f>K321</f>
        <v>16687654.199999999</v>
      </c>
      <c r="M321" s="8" t="s">
        <v>1272</v>
      </c>
      <c r="N321" s="7" t="s">
        <v>1273</v>
      </c>
      <c r="O321" s="5" t="s">
        <v>28</v>
      </c>
      <c r="Q321" s="113"/>
      <c r="R321" s="1"/>
    </row>
    <row r="322" spans="1:18" ht="25.5" hidden="1">
      <c r="A322" s="6" t="s">
        <v>18</v>
      </c>
      <c r="B322" s="7" t="s">
        <v>1274</v>
      </c>
      <c r="C322" s="8" t="s">
        <v>20</v>
      </c>
      <c r="D322" s="8" t="s">
        <v>381</v>
      </c>
      <c r="E322" s="8" t="s">
        <v>1275</v>
      </c>
      <c r="F322" s="8" t="s">
        <v>280</v>
      </c>
      <c r="G322" s="8" t="s">
        <v>24</v>
      </c>
      <c r="H322" s="8" t="s">
        <v>1276</v>
      </c>
      <c r="I322" s="9">
        <v>44393</v>
      </c>
      <c r="J322" s="9">
        <v>44573</v>
      </c>
      <c r="K322" s="10">
        <v>1349947.65</v>
      </c>
      <c r="L322" s="19">
        <v>1349947.65</v>
      </c>
      <c r="M322" s="4" t="s">
        <v>1277</v>
      </c>
      <c r="N322" s="7" t="s">
        <v>1278</v>
      </c>
      <c r="O322" s="5" t="s">
        <v>28</v>
      </c>
      <c r="Q322" s="112"/>
      <c r="R322" s="26"/>
    </row>
    <row r="323" spans="1:18" ht="25.5" hidden="1">
      <c r="A323" s="6" t="s">
        <v>18</v>
      </c>
      <c r="B323" s="7" t="s">
        <v>1279</v>
      </c>
      <c r="C323" s="8" t="s">
        <v>20</v>
      </c>
      <c r="D323" s="8" t="s">
        <v>77</v>
      </c>
      <c r="E323" s="8" t="s">
        <v>505</v>
      </c>
      <c r="F323" s="8" t="s">
        <v>23</v>
      </c>
      <c r="G323" s="8" t="s">
        <v>142</v>
      </c>
      <c r="H323" s="8" t="s">
        <v>506</v>
      </c>
      <c r="I323" s="9"/>
      <c r="J323" s="9"/>
      <c r="K323" s="10">
        <v>408821.46</v>
      </c>
      <c r="L323" s="19">
        <f>K323</f>
        <v>408821.46</v>
      </c>
      <c r="M323" s="63" t="s">
        <v>1280</v>
      </c>
      <c r="N323" s="7" t="s">
        <v>507</v>
      </c>
      <c r="O323" s="5" t="s">
        <v>68</v>
      </c>
    </row>
    <row r="324" spans="1:18" ht="25.5" hidden="1">
      <c r="A324" s="6" t="s">
        <v>18</v>
      </c>
      <c r="B324" s="7" t="s">
        <v>1281</v>
      </c>
      <c r="C324" s="8" t="s">
        <v>20</v>
      </c>
      <c r="D324" s="8" t="s">
        <v>21</v>
      </c>
      <c r="E324" s="8" t="s">
        <v>509</v>
      </c>
      <c r="F324" s="8" t="s">
        <v>23</v>
      </c>
      <c r="G324" s="8" t="s">
        <v>142</v>
      </c>
      <c r="H324" s="8" t="s">
        <v>510</v>
      </c>
      <c r="I324" s="9" t="s">
        <v>65</v>
      </c>
      <c r="J324" s="9"/>
      <c r="K324" s="10">
        <v>523294.04</v>
      </c>
      <c r="L324" s="19">
        <f>K324</f>
        <v>523294.04</v>
      </c>
      <c r="M324" s="63" t="s">
        <v>1280</v>
      </c>
      <c r="N324" s="7" t="s">
        <v>511</v>
      </c>
      <c r="O324" s="5" t="s">
        <v>68</v>
      </c>
    </row>
    <row r="325" spans="1:18" ht="50.25" hidden="1">
      <c r="A325" s="6" t="s">
        <v>18</v>
      </c>
      <c r="B325" s="7" t="s">
        <v>1282</v>
      </c>
      <c r="C325" s="8" t="s">
        <v>20</v>
      </c>
      <c r="D325" s="8" t="s">
        <v>126</v>
      </c>
      <c r="E325" s="8" t="s">
        <v>1283</v>
      </c>
      <c r="F325" s="8" t="s">
        <v>23</v>
      </c>
      <c r="G325" s="8" t="s">
        <v>24</v>
      </c>
      <c r="H325" s="8" t="s">
        <v>347</v>
      </c>
      <c r="I325" s="9">
        <v>44754</v>
      </c>
      <c r="J325" s="9">
        <v>44906</v>
      </c>
      <c r="K325" s="10">
        <v>1010673.8</v>
      </c>
      <c r="L325" s="19">
        <f>K325-101507.01</f>
        <v>909166.79</v>
      </c>
      <c r="M325" s="63" t="s">
        <v>1280</v>
      </c>
      <c r="N325" s="7" t="s">
        <v>1284</v>
      </c>
      <c r="O325" s="5" t="s">
        <v>28</v>
      </c>
    </row>
    <row r="326" spans="1:18" ht="50.25" hidden="1">
      <c r="A326" s="6" t="s">
        <v>18</v>
      </c>
      <c r="B326" s="7" t="s">
        <v>1285</v>
      </c>
      <c r="C326" s="8" t="s">
        <v>20</v>
      </c>
      <c r="D326" s="8" t="s">
        <v>126</v>
      </c>
      <c r="E326" s="8" t="s">
        <v>1286</v>
      </c>
      <c r="F326" s="8" t="s">
        <v>23</v>
      </c>
      <c r="G326" s="8" t="s">
        <v>24</v>
      </c>
      <c r="H326" s="8" t="s">
        <v>347</v>
      </c>
      <c r="I326" s="9">
        <v>44754</v>
      </c>
      <c r="J326" s="9">
        <v>44906</v>
      </c>
      <c r="K326" s="10">
        <v>1256533.1200000001</v>
      </c>
      <c r="L326" s="19">
        <f>K326-128.05</f>
        <v>1256405.07</v>
      </c>
      <c r="M326" s="63" t="s">
        <v>1280</v>
      </c>
      <c r="N326" s="7" t="s">
        <v>1287</v>
      </c>
      <c r="O326" s="5" t="s">
        <v>28</v>
      </c>
    </row>
    <row r="327" spans="1:18" ht="38.25" hidden="1">
      <c r="A327" s="6" t="s">
        <v>18</v>
      </c>
      <c r="B327" s="7" t="s">
        <v>1288</v>
      </c>
      <c r="C327" s="8" t="s">
        <v>20</v>
      </c>
      <c r="D327" s="8" t="s">
        <v>31</v>
      </c>
      <c r="E327" s="8" t="s">
        <v>1289</v>
      </c>
      <c r="F327" s="3" t="s">
        <v>280</v>
      </c>
      <c r="G327" s="8" t="s">
        <v>24</v>
      </c>
      <c r="H327" s="8" t="s">
        <v>1290</v>
      </c>
      <c r="I327" s="9">
        <v>44544</v>
      </c>
      <c r="J327" s="9">
        <f>I327+180</f>
        <v>44724</v>
      </c>
      <c r="K327" s="10">
        <v>980453.13</v>
      </c>
      <c r="L327" s="19">
        <v>980453.13</v>
      </c>
      <c r="M327" s="4" t="s">
        <v>1291</v>
      </c>
      <c r="N327" s="7" t="s">
        <v>1292</v>
      </c>
      <c r="O327" s="5" t="s">
        <v>28</v>
      </c>
    </row>
    <row r="328" spans="1:18" ht="25.5" hidden="1">
      <c r="A328" s="6" t="s">
        <v>18</v>
      </c>
      <c r="B328" s="7" t="s">
        <v>1293</v>
      </c>
      <c r="C328" s="8" t="s">
        <v>20</v>
      </c>
      <c r="D328" s="8" t="s">
        <v>38</v>
      </c>
      <c r="E328" s="8" t="s">
        <v>1294</v>
      </c>
      <c r="F328" s="8" t="s">
        <v>280</v>
      </c>
      <c r="G328" s="8" t="s">
        <v>24</v>
      </c>
      <c r="H328" s="8" t="s">
        <v>1295</v>
      </c>
      <c r="I328" s="9">
        <v>44592</v>
      </c>
      <c r="J328" s="9">
        <v>44772</v>
      </c>
      <c r="K328" s="10">
        <v>23415407.739999998</v>
      </c>
      <c r="L328" s="19">
        <v>23415407.739999998</v>
      </c>
      <c r="M328" s="4" t="s">
        <v>1296</v>
      </c>
      <c r="N328" s="7" t="s">
        <v>36</v>
      </c>
      <c r="O328" s="5" t="s">
        <v>28</v>
      </c>
    </row>
    <row r="329" spans="1:18" ht="25.5" hidden="1">
      <c r="A329" s="6" t="s">
        <v>18</v>
      </c>
      <c r="B329" s="7" t="s">
        <v>1297</v>
      </c>
      <c r="C329" s="8" t="s">
        <v>20</v>
      </c>
      <c r="D329" s="8" t="s">
        <v>38</v>
      </c>
      <c r="E329" s="8" t="s">
        <v>1298</v>
      </c>
      <c r="F329" s="8" t="s">
        <v>23</v>
      </c>
      <c r="G329" s="8" t="s">
        <v>24</v>
      </c>
      <c r="H329" s="8" t="s">
        <v>1299</v>
      </c>
      <c r="I329" s="9">
        <v>44670</v>
      </c>
      <c r="J329" s="9">
        <v>44820</v>
      </c>
      <c r="K329" s="10">
        <v>17523280.100000001</v>
      </c>
      <c r="L329" s="19">
        <v>17523280.100000001</v>
      </c>
      <c r="M329" s="4" t="s">
        <v>1300</v>
      </c>
      <c r="N329" s="7" t="s">
        <v>36</v>
      </c>
      <c r="O329" s="5" t="s">
        <v>28</v>
      </c>
    </row>
    <row r="330" spans="1:18" ht="25.5" hidden="1">
      <c r="A330" s="6" t="s">
        <v>18</v>
      </c>
      <c r="B330" s="7" t="s">
        <v>1301</v>
      </c>
      <c r="C330" s="8" t="s">
        <v>20</v>
      </c>
      <c r="D330" s="8" t="s">
        <v>109</v>
      </c>
      <c r="E330" s="8" t="s">
        <v>1302</v>
      </c>
      <c r="F330" s="70" t="s">
        <v>136</v>
      </c>
      <c r="G330" s="8" t="s">
        <v>24</v>
      </c>
      <c r="H330" s="8" t="s">
        <v>1303</v>
      </c>
      <c r="I330" s="9">
        <v>44440</v>
      </c>
      <c r="J330" s="9">
        <f>I330+179</f>
        <v>44619</v>
      </c>
      <c r="K330" s="10">
        <v>86183.31</v>
      </c>
      <c r="L330" s="19">
        <f>K330</f>
        <v>86183.31</v>
      </c>
      <c r="M330" s="4" t="s">
        <v>1304</v>
      </c>
      <c r="N330" s="7" t="s">
        <v>36</v>
      </c>
      <c r="O330" s="5" t="s">
        <v>28</v>
      </c>
    </row>
    <row r="331" spans="1:18" ht="25.5">
      <c r="A331" s="6" t="s">
        <v>18</v>
      </c>
      <c r="B331" s="7" t="s">
        <v>1305</v>
      </c>
      <c r="C331" s="8" t="s">
        <v>20</v>
      </c>
      <c r="D331" s="8" t="s">
        <v>129</v>
      </c>
      <c r="E331" s="8" t="s">
        <v>1306</v>
      </c>
      <c r="F331" s="8" t="s">
        <v>33</v>
      </c>
      <c r="G331" s="8" t="s">
        <v>142</v>
      </c>
      <c r="H331" s="8" t="s">
        <v>1307</v>
      </c>
      <c r="I331" s="9"/>
      <c r="J331" s="9"/>
      <c r="K331" s="10"/>
      <c r="L331" s="19"/>
      <c r="M331" s="8" t="s">
        <v>1308</v>
      </c>
      <c r="N331" s="7" t="s">
        <v>1309</v>
      </c>
      <c r="O331" s="7" t="s">
        <v>68</v>
      </c>
      <c r="P331" s="7" t="s">
        <v>68</v>
      </c>
      <c r="Q331" s="7"/>
      <c r="R331" s="7" t="s">
        <v>94</v>
      </c>
    </row>
    <row r="332" spans="1:18" ht="38.25" hidden="1">
      <c r="A332" s="6" t="s">
        <v>18</v>
      </c>
      <c r="B332" s="7" t="s">
        <v>1310</v>
      </c>
      <c r="C332" s="8" t="s">
        <v>20</v>
      </c>
      <c r="D332" s="8" t="s">
        <v>288</v>
      </c>
      <c r="E332" s="8" t="s">
        <v>1311</v>
      </c>
      <c r="F332" s="8" t="s">
        <v>33</v>
      </c>
      <c r="G332" s="8" t="s">
        <v>63</v>
      </c>
      <c r="H332" s="8"/>
      <c r="I332" s="9">
        <v>42550</v>
      </c>
      <c r="J332" s="9">
        <v>46376</v>
      </c>
      <c r="K332" s="10">
        <v>209514546.52000001</v>
      </c>
      <c r="L332" s="19">
        <f>K332</f>
        <v>209514546.52000001</v>
      </c>
      <c r="M332" s="4" t="s">
        <v>1312</v>
      </c>
      <c r="N332" s="7" t="s">
        <v>1313</v>
      </c>
      <c r="O332" s="5" t="s">
        <v>28</v>
      </c>
    </row>
    <row r="333" spans="1:18" ht="50.25" hidden="1">
      <c r="A333" s="6" t="s">
        <v>18</v>
      </c>
      <c r="B333" s="7" t="s">
        <v>1314</v>
      </c>
      <c r="C333" s="8" t="s">
        <v>71</v>
      </c>
      <c r="D333" s="8" t="s">
        <v>212</v>
      </c>
      <c r="E333" s="8" t="s">
        <v>1315</v>
      </c>
      <c r="F333" s="8" t="s">
        <v>56</v>
      </c>
      <c r="G333" s="8" t="s">
        <v>63</v>
      </c>
      <c r="H333" s="8"/>
      <c r="I333" s="9">
        <v>42509</v>
      </c>
      <c r="J333" s="9">
        <v>45565</v>
      </c>
      <c r="K333" s="10">
        <v>74188333.209999993</v>
      </c>
      <c r="L333" s="19">
        <f>K333+3381031.22</f>
        <v>77569364.429999992</v>
      </c>
      <c r="M333" s="85" t="s">
        <v>1316</v>
      </c>
      <c r="N333" s="7"/>
      <c r="O333" s="5" t="s">
        <v>28</v>
      </c>
      <c r="Q333" s="112"/>
      <c r="R333" s="26"/>
    </row>
    <row r="334" spans="1:18" ht="38.25" hidden="1">
      <c r="A334" s="6" t="s">
        <v>18</v>
      </c>
      <c r="B334" s="7" t="s">
        <v>1317</v>
      </c>
      <c r="C334" s="8" t="s">
        <v>20</v>
      </c>
      <c r="D334" s="8" t="s">
        <v>212</v>
      </c>
      <c r="E334" s="8" t="s">
        <v>1318</v>
      </c>
      <c r="F334" s="8" t="s">
        <v>56</v>
      </c>
      <c r="G334" s="8" t="s">
        <v>63</v>
      </c>
      <c r="H334" s="8"/>
      <c r="I334" s="9">
        <v>44687</v>
      </c>
      <c r="J334" s="9">
        <v>45565</v>
      </c>
      <c r="K334" s="10">
        <v>74188333.209999993</v>
      </c>
      <c r="L334" s="19">
        <f>K334+3381031.22</f>
        <v>77569364.429999992</v>
      </c>
      <c r="M334" s="63" t="s">
        <v>1316</v>
      </c>
      <c r="N334" s="7" t="s">
        <v>1319</v>
      </c>
      <c r="O334" s="5" t="s">
        <v>28</v>
      </c>
      <c r="Q334" s="112"/>
      <c r="R334" s="26"/>
    </row>
    <row r="335" spans="1:18" hidden="1">
      <c r="A335" s="6" t="s">
        <v>18</v>
      </c>
      <c r="B335" s="7" t="s">
        <v>1320</v>
      </c>
      <c r="C335" s="8" t="s">
        <v>20</v>
      </c>
      <c r="D335" s="8" t="s">
        <v>256</v>
      </c>
      <c r="E335" s="8" t="s">
        <v>1320</v>
      </c>
      <c r="F335" s="8" t="s">
        <v>33</v>
      </c>
      <c r="G335" s="8" t="s">
        <v>63</v>
      </c>
      <c r="H335" s="8"/>
      <c r="I335" s="9">
        <v>43662</v>
      </c>
      <c r="J335" s="9">
        <v>45492</v>
      </c>
      <c r="K335" s="10">
        <v>5990102.6200000001</v>
      </c>
      <c r="L335" s="19">
        <f>K335+566853.23+431678.69+492057.52</f>
        <v>7480692.0600000005</v>
      </c>
      <c r="M335" s="4" t="s">
        <v>1321</v>
      </c>
      <c r="N335" s="7" t="s">
        <v>1322</v>
      </c>
      <c r="O335" s="5" t="s">
        <v>28</v>
      </c>
    </row>
    <row r="336" spans="1:18" ht="75.75">
      <c r="A336" s="6" t="s">
        <v>18</v>
      </c>
      <c r="B336" s="7" t="s">
        <v>1323</v>
      </c>
      <c r="C336" s="8" t="s">
        <v>20</v>
      </c>
      <c r="D336" s="8" t="s">
        <v>129</v>
      </c>
      <c r="E336" s="8" t="s">
        <v>1323</v>
      </c>
      <c r="F336" s="3" t="s">
        <v>33</v>
      </c>
      <c r="G336" s="8" t="s">
        <v>24</v>
      </c>
      <c r="H336" s="8" t="s">
        <v>45</v>
      </c>
      <c r="I336" s="9">
        <v>43803</v>
      </c>
      <c r="J336" s="9">
        <v>44773</v>
      </c>
      <c r="K336" s="10">
        <v>1224654.6399999999</v>
      </c>
      <c r="L336" s="10">
        <v>1545264.04</v>
      </c>
      <c r="M336" s="4" t="s">
        <v>1324</v>
      </c>
      <c r="N336" s="7" t="s">
        <v>1325</v>
      </c>
      <c r="O336" s="7" t="s">
        <v>28</v>
      </c>
      <c r="P336" s="7" t="s">
        <v>28</v>
      </c>
      <c r="Q336" s="7"/>
      <c r="R336" s="7" t="s">
        <v>94</v>
      </c>
    </row>
    <row r="337" spans="1:18" ht="38.25" hidden="1">
      <c r="A337" s="6" t="s">
        <v>18</v>
      </c>
      <c r="B337" s="7" t="s">
        <v>1326</v>
      </c>
      <c r="C337" s="8" t="s">
        <v>71</v>
      </c>
      <c r="D337" s="8" t="s">
        <v>89</v>
      </c>
      <c r="E337" s="8" t="s">
        <v>1327</v>
      </c>
      <c r="F337" s="8" t="s">
        <v>56</v>
      </c>
      <c r="G337" s="8" t="s">
        <v>63</v>
      </c>
      <c r="H337" s="21" t="s">
        <v>1328</v>
      </c>
      <c r="I337" s="9">
        <v>44545</v>
      </c>
      <c r="J337" s="9">
        <v>45152</v>
      </c>
      <c r="K337" s="10"/>
      <c r="L337" s="19"/>
      <c r="M337" s="4" t="s">
        <v>1329</v>
      </c>
      <c r="N337" s="7" t="s">
        <v>1330</v>
      </c>
      <c r="O337" s="5" t="s">
        <v>28</v>
      </c>
      <c r="Q337" s="112"/>
      <c r="R337" s="26"/>
    </row>
    <row r="338" spans="1:18" ht="25.5" hidden="1">
      <c r="A338" s="6" t="s">
        <v>18</v>
      </c>
      <c r="B338" s="7" t="s">
        <v>1331</v>
      </c>
      <c r="C338" s="8" t="s">
        <v>71</v>
      </c>
      <c r="D338" s="8" t="s">
        <v>212</v>
      </c>
      <c r="E338" s="8" t="s">
        <v>1332</v>
      </c>
      <c r="F338" s="8" t="s">
        <v>56</v>
      </c>
      <c r="G338" s="8" t="s">
        <v>63</v>
      </c>
      <c r="H338" s="8"/>
      <c r="I338" s="9">
        <v>45189</v>
      </c>
      <c r="J338" s="9">
        <v>45555</v>
      </c>
      <c r="K338" s="10">
        <v>4613972.42</v>
      </c>
      <c r="L338" s="19">
        <f>K338</f>
        <v>4613972.42</v>
      </c>
      <c r="M338" s="8" t="s">
        <v>1333</v>
      </c>
      <c r="N338" s="7" t="s">
        <v>240</v>
      </c>
      <c r="O338" s="5" t="s">
        <v>28</v>
      </c>
      <c r="Q338" s="112"/>
      <c r="R338" s="26"/>
    </row>
    <row r="339" spans="1:18" ht="38.25" hidden="1">
      <c r="A339" s="6" t="s">
        <v>18</v>
      </c>
      <c r="B339" s="7" t="s">
        <v>1334</v>
      </c>
      <c r="C339" s="8" t="s">
        <v>71</v>
      </c>
      <c r="D339" s="8" t="s">
        <v>72</v>
      </c>
      <c r="E339" s="8" t="s">
        <v>1335</v>
      </c>
      <c r="F339" s="8" t="s">
        <v>56</v>
      </c>
      <c r="G339" s="8" t="s">
        <v>63</v>
      </c>
      <c r="H339" s="8" t="s">
        <v>1336</v>
      </c>
      <c r="I339" s="9">
        <v>44532</v>
      </c>
      <c r="J339" s="9">
        <v>45351</v>
      </c>
      <c r="K339" s="10"/>
      <c r="L339" s="19"/>
      <c r="M339" s="4" t="s">
        <v>1337</v>
      </c>
      <c r="N339" s="7" t="s">
        <v>1338</v>
      </c>
      <c r="O339" s="5" t="s">
        <v>28</v>
      </c>
      <c r="Q339" s="112"/>
      <c r="R339" s="26"/>
    </row>
    <row r="340" spans="1:18" ht="38.25" hidden="1">
      <c r="A340" s="6" t="s">
        <v>18</v>
      </c>
      <c r="B340" s="8" t="s">
        <v>1339</v>
      </c>
      <c r="C340" s="8" t="s">
        <v>20</v>
      </c>
      <c r="D340" s="8" t="s">
        <v>77</v>
      </c>
      <c r="E340" s="8" t="s">
        <v>1340</v>
      </c>
      <c r="F340" s="8" t="s">
        <v>56</v>
      </c>
      <c r="G340" s="8" t="s">
        <v>24</v>
      </c>
      <c r="H340" s="8" t="s">
        <v>1341</v>
      </c>
      <c r="I340" s="9">
        <v>43082</v>
      </c>
      <c r="J340" s="9">
        <v>44447</v>
      </c>
      <c r="K340" s="10">
        <v>79934920.450000003</v>
      </c>
      <c r="L340" s="19">
        <f>K340+13957274.09</f>
        <v>93892194.540000007</v>
      </c>
      <c r="M340" s="4" t="s">
        <v>1342</v>
      </c>
      <c r="N340" s="7" t="s">
        <v>1343</v>
      </c>
      <c r="O340" s="5" t="s">
        <v>28</v>
      </c>
      <c r="Q340" s="112"/>
      <c r="R340" s="26"/>
    </row>
    <row r="341" spans="1:18" ht="38.25" hidden="1">
      <c r="A341" s="6" t="s">
        <v>18</v>
      </c>
      <c r="B341" s="7" t="s">
        <v>1344</v>
      </c>
      <c r="C341" s="8" t="s">
        <v>20</v>
      </c>
      <c r="D341" s="8" t="s">
        <v>129</v>
      </c>
      <c r="E341" s="8" t="s">
        <v>1345</v>
      </c>
      <c r="F341" s="8" t="s">
        <v>56</v>
      </c>
      <c r="G341" s="8" t="s">
        <v>24</v>
      </c>
      <c r="H341" s="8" t="s">
        <v>1346</v>
      </c>
      <c r="I341" s="9">
        <v>43686</v>
      </c>
      <c r="J341" s="9">
        <v>45107</v>
      </c>
      <c r="K341" s="10">
        <v>19490297.73</v>
      </c>
      <c r="L341" s="19">
        <f>K341+206498.22</f>
        <v>19696795.949999999</v>
      </c>
      <c r="M341" s="4" t="s">
        <v>1347</v>
      </c>
      <c r="N341" s="7" t="s">
        <v>1348</v>
      </c>
      <c r="O341" s="5" t="s">
        <v>28</v>
      </c>
    </row>
    <row r="342" spans="1:18" ht="50.25" hidden="1">
      <c r="A342" s="6" t="s">
        <v>18</v>
      </c>
      <c r="B342" s="7" t="s">
        <v>1349</v>
      </c>
      <c r="C342" s="8" t="s">
        <v>71</v>
      </c>
      <c r="D342" s="8" t="s">
        <v>126</v>
      </c>
      <c r="E342" s="8" t="s">
        <v>1350</v>
      </c>
      <c r="F342" s="8" t="s">
        <v>56</v>
      </c>
      <c r="G342" s="8" t="s">
        <v>63</v>
      </c>
      <c r="H342" s="8" t="s">
        <v>1351</v>
      </c>
      <c r="I342" s="9">
        <v>44242</v>
      </c>
      <c r="J342" s="9">
        <v>45150</v>
      </c>
      <c r="K342" s="10"/>
      <c r="L342" s="19"/>
      <c r="M342" s="4" t="s">
        <v>1352</v>
      </c>
      <c r="N342" s="7" t="s">
        <v>1353</v>
      </c>
      <c r="O342" s="5" t="s">
        <v>28</v>
      </c>
      <c r="Q342" s="112"/>
      <c r="R342" s="26"/>
    </row>
    <row r="343" spans="1:18" ht="38.25" hidden="1">
      <c r="A343" s="6" t="s">
        <v>18</v>
      </c>
      <c r="B343" s="7" t="s">
        <v>1354</v>
      </c>
      <c r="C343" s="8" t="s">
        <v>71</v>
      </c>
      <c r="D343" s="8" t="s">
        <v>877</v>
      </c>
      <c r="E343" s="8" t="s">
        <v>1355</v>
      </c>
      <c r="F343" s="8" t="s">
        <v>1356</v>
      </c>
      <c r="G343" s="8" t="s">
        <v>1357</v>
      </c>
      <c r="H343" s="8" t="s">
        <v>1358</v>
      </c>
      <c r="I343" s="9">
        <v>44410</v>
      </c>
      <c r="J343" s="9">
        <v>45292</v>
      </c>
      <c r="K343" s="10">
        <v>12163544.609999999</v>
      </c>
      <c r="L343" s="19">
        <f>K343+1407250.62+103387.26</f>
        <v>13674182.49</v>
      </c>
      <c r="M343" s="4" t="s">
        <v>1359</v>
      </c>
      <c r="N343" s="7" t="s">
        <v>1360</v>
      </c>
      <c r="O343" s="5" t="s">
        <v>28</v>
      </c>
    </row>
    <row r="344" spans="1:18" ht="38.25">
      <c r="A344" s="6" t="s">
        <v>18</v>
      </c>
      <c r="B344" s="7" t="s">
        <v>1361</v>
      </c>
      <c r="C344" s="8" t="s">
        <v>20</v>
      </c>
      <c r="D344" s="8" t="s">
        <v>77</v>
      </c>
      <c r="E344" s="8" t="s">
        <v>1362</v>
      </c>
      <c r="F344" s="8" t="s">
        <v>56</v>
      </c>
      <c r="G344" s="8" t="s">
        <v>24</v>
      </c>
      <c r="H344" s="8" t="s">
        <v>1363</v>
      </c>
      <c r="I344" s="9">
        <v>43871</v>
      </c>
      <c r="J344" s="9">
        <v>45291</v>
      </c>
      <c r="K344" s="10">
        <v>2352025.21</v>
      </c>
      <c r="L344" s="10">
        <v>2629094.11</v>
      </c>
      <c r="M344" s="8" t="s">
        <v>1364</v>
      </c>
      <c r="N344" s="7" t="s">
        <v>1365</v>
      </c>
      <c r="O344" s="7" t="s">
        <v>28</v>
      </c>
      <c r="P344" s="7" t="s">
        <v>28</v>
      </c>
      <c r="Q344" s="7" t="s">
        <v>1366</v>
      </c>
      <c r="R344" s="7" t="s">
        <v>94</v>
      </c>
    </row>
    <row r="345" spans="1:18" ht="25.5" hidden="1">
      <c r="A345" s="6" t="s">
        <v>18</v>
      </c>
      <c r="B345" s="7" t="s">
        <v>665</v>
      </c>
      <c r="C345" s="8" t="s">
        <v>71</v>
      </c>
      <c r="D345" s="8" t="s">
        <v>109</v>
      </c>
      <c r="E345" s="8" t="s">
        <v>1367</v>
      </c>
      <c r="F345" s="3" t="s">
        <v>23</v>
      </c>
      <c r="G345" s="8" t="s">
        <v>24</v>
      </c>
      <c r="H345" s="8" t="s">
        <v>1368</v>
      </c>
      <c r="I345" s="9">
        <v>44130</v>
      </c>
      <c r="J345" s="9">
        <v>44344</v>
      </c>
      <c r="K345" s="10">
        <v>236936.97</v>
      </c>
      <c r="L345" s="19">
        <f>K345+80463.01</f>
        <v>317399.98</v>
      </c>
      <c r="M345" s="4" t="s">
        <v>1369</v>
      </c>
      <c r="N345" s="11" t="s">
        <v>179</v>
      </c>
      <c r="O345" s="5" t="s">
        <v>28</v>
      </c>
      <c r="Q345" s="112"/>
      <c r="R345" s="26"/>
    </row>
    <row r="346" spans="1:18" ht="25.5" hidden="1">
      <c r="A346" s="6" t="s">
        <v>18</v>
      </c>
      <c r="B346" s="7" t="s">
        <v>1370</v>
      </c>
      <c r="C346" s="8" t="s">
        <v>71</v>
      </c>
      <c r="D346" s="8" t="s">
        <v>212</v>
      </c>
      <c r="E346" s="8" t="s">
        <v>1370</v>
      </c>
      <c r="F346" s="8" t="s">
        <v>23</v>
      </c>
      <c r="G346" s="8" t="s">
        <v>24</v>
      </c>
      <c r="H346" s="8" t="s">
        <v>1371</v>
      </c>
      <c r="I346" s="9">
        <v>44130</v>
      </c>
      <c r="J346" s="9">
        <v>44347</v>
      </c>
      <c r="K346" s="10">
        <v>566835.68000000005</v>
      </c>
      <c r="L346" s="19">
        <f>K346+199621.6</f>
        <v>766457.28</v>
      </c>
      <c r="M346" s="4" t="s">
        <v>1372</v>
      </c>
      <c r="N346" s="7" t="s">
        <v>1373</v>
      </c>
      <c r="O346" s="5" t="s">
        <v>28</v>
      </c>
    </row>
    <row r="347" spans="1:18" ht="25.5" hidden="1">
      <c r="A347" s="6" t="s">
        <v>18</v>
      </c>
      <c r="B347" s="7" t="s">
        <v>1374</v>
      </c>
      <c r="C347" s="8" t="s">
        <v>71</v>
      </c>
      <c r="D347" s="8" t="s">
        <v>85</v>
      </c>
      <c r="E347" s="8" t="s">
        <v>1374</v>
      </c>
      <c r="F347" s="8" t="s">
        <v>23</v>
      </c>
      <c r="G347" s="8" t="s">
        <v>24</v>
      </c>
      <c r="H347" s="8" t="s">
        <v>1375</v>
      </c>
      <c r="I347" s="9">
        <v>44130</v>
      </c>
      <c r="J347" s="9">
        <v>44348</v>
      </c>
      <c r="K347" s="10">
        <v>447320.29</v>
      </c>
      <c r="L347" s="19">
        <f>K347+177015.65</f>
        <v>624335.93999999994</v>
      </c>
      <c r="M347" s="4" t="s">
        <v>1376</v>
      </c>
      <c r="N347" s="7" t="s">
        <v>1373</v>
      </c>
      <c r="O347" s="5" t="s">
        <v>28</v>
      </c>
    </row>
    <row r="348" spans="1:18" ht="38.25" hidden="1">
      <c r="A348" s="34" t="s">
        <v>18</v>
      </c>
      <c r="B348" s="7" t="s">
        <v>1377</v>
      </c>
      <c r="C348" s="8" t="s">
        <v>71</v>
      </c>
      <c r="D348" s="3" t="s">
        <v>48</v>
      </c>
      <c r="E348" s="7" t="s">
        <v>1378</v>
      </c>
      <c r="F348" s="7" t="s">
        <v>23</v>
      </c>
      <c r="G348" s="8" t="s">
        <v>24</v>
      </c>
      <c r="H348" s="7" t="s">
        <v>1379</v>
      </c>
      <c r="I348" s="9">
        <v>44144</v>
      </c>
      <c r="J348" s="9">
        <v>44294</v>
      </c>
      <c r="K348" s="37">
        <v>322411.3</v>
      </c>
      <c r="L348" s="36">
        <f>K348+157269.35</f>
        <v>479680.65</v>
      </c>
      <c r="M348" s="84" t="s">
        <v>1380</v>
      </c>
      <c r="N348" s="7" t="s">
        <v>1381</v>
      </c>
      <c r="O348" s="5" t="s">
        <v>28</v>
      </c>
      <c r="Q348" s="113"/>
      <c r="R348" s="1"/>
    </row>
    <row r="349" spans="1:18" ht="25.5" hidden="1">
      <c r="A349" s="6" t="s">
        <v>18</v>
      </c>
      <c r="B349" s="7" t="s">
        <v>1382</v>
      </c>
      <c r="C349" s="8" t="s">
        <v>71</v>
      </c>
      <c r="D349" s="3" t="s">
        <v>48</v>
      </c>
      <c r="E349" s="8" t="s">
        <v>1378</v>
      </c>
      <c r="F349" s="3" t="s">
        <v>23</v>
      </c>
      <c r="G349" s="8" t="s">
        <v>24</v>
      </c>
      <c r="H349" s="8" t="s">
        <v>1383</v>
      </c>
      <c r="I349" s="9">
        <v>44144</v>
      </c>
      <c r="J349" s="9">
        <v>44412</v>
      </c>
      <c r="K349" s="10">
        <v>322411.3</v>
      </c>
      <c r="L349" s="10">
        <f>K349+157269.35</f>
        <v>479680.65</v>
      </c>
      <c r="M349" s="63" t="s">
        <v>1380</v>
      </c>
      <c r="N349" s="7" t="s">
        <v>1384</v>
      </c>
      <c r="O349" s="5" t="s">
        <v>28</v>
      </c>
    </row>
    <row r="350" spans="1:18" ht="25.5" hidden="1">
      <c r="A350" s="6" t="s">
        <v>18</v>
      </c>
      <c r="B350" s="7" t="s">
        <v>1385</v>
      </c>
      <c r="C350" s="8" t="s">
        <v>71</v>
      </c>
      <c r="D350" s="8" t="s">
        <v>212</v>
      </c>
      <c r="E350" s="8" t="s">
        <v>1385</v>
      </c>
      <c r="F350" s="8" t="s">
        <v>23</v>
      </c>
      <c r="G350" s="8" t="s">
        <v>24</v>
      </c>
      <c r="H350" s="8" t="s">
        <v>1386</v>
      </c>
      <c r="I350" s="9">
        <v>44130</v>
      </c>
      <c r="J350" s="9">
        <v>44348</v>
      </c>
      <c r="K350" s="10">
        <v>516127.64</v>
      </c>
      <c r="L350" s="19">
        <f>K350+58580.58</f>
        <v>574708.22</v>
      </c>
      <c r="M350" s="4" t="s">
        <v>1387</v>
      </c>
      <c r="N350" s="7" t="s">
        <v>1388</v>
      </c>
      <c r="O350" s="5" t="s">
        <v>28</v>
      </c>
      <c r="Q350" s="112"/>
      <c r="R350" s="26"/>
    </row>
    <row r="351" spans="1:18" ht="50.25" hidden="1">
      <c r="A351" s="6" t="s">
        <v>18</v>
      </c>
      <c r="B351" s="7" t="s">
        <v>1389</v>
      </c>
      <c r="C351" s="8" t="s">
        <v>71</v>
      </c>
      <c r="D351" s="8" t="s">
        <v>89</v>
      </c>
      <c r="E351" s="8" t="s">
        <v>1390</v>
      </c>
      <c r="F351" s="3" t="s">
        <v>23</v>
      </c>
      <c r="G351" s="8" t="s">
        <v>24</v>
      </c>
      <c r="H351" s="8" t="s">
        <v>1391</v>
      </c>
      <c r="I351" s="9">
        <v>44144</v>
      </c>
      <c r="J351" s="9">
        <v>44413</v>
      </c>
      <c r="K351" s="10">
        <v>344157.32</v>
      </c>
      <c r="L351" s="19">
        <f>K351+81841.95</f>
        <v>425999.27</v>
      </c>
      <c r="M351" s="63" t="s">
        <v>1392</v>
      </c>
      <c r="N351" s="7" t="s">
        <v>1393</v>
      </c>
      <c r="O351" s="5" t="s">
        <v>28</v>
      </c>
    </row>
    <row r="352" spans="1:18" ht="25.5" hidden="1">
      <c r="A352" s="6" t="s">
        <v>18</v>
      </c>
      <c r="B352" s="7" t="s">
        <v>1390</v>
      </c>
      <c r="C352" s="8" t="s">
        <v>71</v>
      </c>
      <c r="D352" s="8" t="s">
        <v>89</v>
      </c>
      <c r="E352" s="8" t="s">
        <v>1390</v>
      </c>
      <c r="F352" s="8" t="s">
        <v>23</v>
      </c>
      <c r="G352" s="8" t="s">
        <v>24</v>
      </c>
      <c r="H352" s="8" t="s">
        <v>1391</v>
      </c>
      <c r="I352" s="9">
        <v>44144</v>
      </c>
      <c r="J352" s="9">
        <v>44413</v>
      </c>
      <c r="K352" s="10">
        <v>344157.32</v>
      </c>
      <c r="L352" s="19">
        <f>K352+81841.95</f>
        <v>425999.27</v>
      </c>
      <c r="M352" s="63" t="s">
        <v>1392</v>
      </c>
      <c r="N352" s="7" t="s">
        <v>1373</v>
      </c>
      <c r="O352" s="5" t="s">
        <v>28</v>
      </c>
    </row>
    <row r="353" spans="1:18" ht="25.5" hidden="1">
      <c r="A353" s="20" t="s">
        <v>18</v>
      </c>
      <c r="B353" s="11" t="s">
        <v>1394</v>
      </c>
      <c r="C353" s="21" t="s">
        <v>71</v>
      </c>
      <c r="D353" s="21" t="s">
        <v>21</v>
      </c>
      <c r="E353" s="21" t="s">
        <v>1394</v>
      </c>
      <c r="F353" s="21" t="s">
        <v>23</v>
      </c>
      <c r="G353" s="8" t="s">
        <v>24</v>
      </c>
      <c r="H353" s="21" t="s">
        <v>1395</v>
      </c>
      <c r="I353" s="22">
        <v>44354</v>
      </c>
      <c r="J353" s="22">
        <v>44473</v>
      </c>
      <c r="K353" s="23">
        <v>1385613.91</v>
      </c>
      <c r="L353" s="27">
        <f>K353+149478.13</f>
        <v>1535092.04</v>
      </c>
      <c r="M353" s="24" t="s">
        <v>1396</v>
      </c>
      <c r="N353" s="11" t="s">
        <v>1397</v>
      </c>
      <c r="O353" s="5" t="s">
        <v>28</v>
      </c>
      <c r="Q353" s="112"/>
      <c r="R353" s="26"/>
    </row>
    <row r="354" spans="1:18" ht="75.75" hidden="1">
      <c r="A354" s="6" t="s">
        <v>18</v>
      </c>
      <c r="B354" s="7" t="s">
        <v>1398</v>
      </c>
      <c r="C354" s="8" t="s">
        <v>71</v>
      </c>
      <c r="D354" s="8" t="s">
        <v>212</v>
      </c>
      <c r="E354" s="8" t="s">
        <v>1399</v>
      </c>
      <c r="F354" s="8" t="s">
        <v>56</v>
      </c>
      <c r="G354" s="97" t="s">
        <v>1357</v>
      </c>
      <c r="H354" s="8" t="s">
        <v>1400</v>
      </c>
      <c r="I354" s="9">
        <v>44700</v>
      </c>
      <c r="J354" s="9">
        <v>45217</v>
      </c>
      <c r="K354" s="10">
        <v>3047707.95</v>
      </c>
      <c r="L354" s="19">
        <v>3455774.99</v>
      </c>
      <c r="M354" s="4" t="s">
        <v>1401</v>
      </c>
      <c r="N354" s="7" t="s">
        <v>1402</v>
      </c>
      <c r="O354" s="5" t="s">
        <v>28</v>
      </c>
      <c r="Q354" s="112"/>
      <c r="R354" s="26"/>
    </row>
    <row r="355" spans="1:18" ht="38.25" hidden="1">
      <c r="A355" s="20" t="s">
        <v>18</v>
      </c>
      <c r="B355" s="7" t="s">
        <v>1403</v>
      </c>
      <c r="C355" s="8" t="s">
        <v>20</v>
      </c>
      <c r="D355" s="8" t="s">
        <v>77</v>
      </c>
      <c r="E355" s="8" t="s">
        <v>1404</v>
      </c>
      <c r="F355" s="8" t="s">
        <v>33</v>
      </c>
      <c r="G355" s="8" t="s">
        <v>24</v>
      </c>
      <c r="H355" s="7" t="s">
        <v>1405</v>
      </c>
      <c r="I355" s="9">
        <v>44316</v>
      </c>
      <c r="J355" s="9">
        <v>45078</v>
      </c>
      <c r="K355" s="10">
        <v>993430.66</v>
      </c>
      <c r="L355" s="19">
        <v>993430.66</v>
      </c>
      <c r="M355" s="4" t="s">
        <v>1406</v>
      </c>
      <c r="N355" s="7" t="s">
        <v>1407</v>
      </c>
      <c r="O355" s="5" t="s">
        <v>28</v>
      </c>
    </row>
    <row r="356" spans="1:18" ht="25.5" hidden="1">
      <c r="A356" s="6" t="s">
        <v>18</v>
      </c>
      <c r="B356" s="7" t="s">
        <v>1408</v>
      </c>
      <c r="C356" s="8" t="s">
        <v>71</v>
      </c>
      <c r="D356" s="8" t="s">
        <v>162</v>
      </c>
      <c r="E356" s="8" t="s">
        <v>1408</v>
      </c>
      <c r="F356" s="8" t="s">
        <v>23</v>
      </c>
      <c r="G356" s="8" t="s">
        <v>24</v>
      </c>
      <c r="H356" s="8" t="s">
        <v>1409</v>
      </c>
      <c r="I356" s="9">
        <v>44301</v>
      </c>
      <c r="J356" s="9">
        <v>44385</v>
      </c>
      <c r="K356" s="10">
        <v>99602.07</v>
      </c>
      <c r="L356" s="19">
        <f>K356+16294.63</f>
        <v>115896.70000000001</v>
      </c>
      <c r="M356" s="4" t="s">
        <v>1410</v>
      </c>
      <c r="N356" s="11" t="s">
        <v>1411</v>
      </c>
      <c r="O356" s="5" t="s">
        <v>28</v>
      </c>
      <c r="Q356" s="112"/>
      <c r="R356" s="26"/>
    </row>
    <row r="357" spans="1:18" ht="50.25" hidden="1">
      <c r="A357" s="6" t="s">
        <v>18</v>
      </c>
      <c r="B357" s="7" t="s">
        <v>1412</v>
      </c>
      <c r="C357" s="8" t="s">
        <v>20</v>
      </c>
      <c r="D357" s="8" t="s">
        <v>85</v>
      </c>
      <c r="E357" s="8" t="s">
        <v>1413</v>
      </c>
      <c r="F357" s="8" t="s">
        <v>33</v>
      </c>
      <c r="G357" s="8" t="s">
        <v>63</v>
      </c>
      <c r="H357" s="8"/>
      <c r="I357" s="9">
        <v>44536</v>
      </c>
      <c r="J357" s="9">
        <v>45449</v>
      </c>
      <c r="K357" s="10">
        <v>6805726.9100000001</v>
      </c>
      <c r="L357" s="19">
        <f>K357</f>
        <v>6805726.9100000001</v>
      </c>
      <c r="M357" s="4" t="s">
        <v>1414</v>
      </c>
      <c r="N357" s="7" t="s">
        <v>1415</v>
      </c>
      <c r="O357" s="5" t="s">
        <v>28</v>
      </c>
    </row>
    <row r="358" spans="1:18" ht="25.5">
      <c r="A358" s="20" t="s">
        <v>18</v>
      </c>
      <c r="B358" s="11" t="s">
        <v>1416</v>
      </c>
      <c r="C358" s="21" t="s">
        <v>71</v>
      </c>
      <c r="D358" s="21" t="s">
        <v>162</v>
      </c>
      <c r="E358" s="21" t="s">
        <v>1416</v>
      </c>
      <c r="F358" s="21" t="s">
        <v>23</v>
      </c>
      <c r="G358" s="8" t="s">
        <v>24</v>
      </c>
      <c r="H358" s="21" t="s">
        <v>1379</v>
      </c>
      <c r="I358" s="22">
        <v>44151</v>
      </c>
      <c r="J358" s="22">
        <v>44389</v>
      </c>
      <c r="K358" s="23">
        <v>365361.03</v>
      </c>
      <c r="L358" s="23">
        <f>K358+46678.61</f>
        <v>412039.64</v>
      </c>
      <c r="M358" s="61" t="s">
        <v>1417</v>
      </c>
      <c r="N358" s="11" t="s">
        <v>1418</v>
      </c>
      <c r="O358" s="7" t="s">
        <v>28</v>
      </c>
      <c r="P358" s="7" t="s">
        <v>28</v>
      </c>
      <c r="Q358" s="7"/>
      <c r="R358" s="7" t="s">
        <v>94</v>
      </c>
    </row>
    <row r="359" spans="1:18" ht="25.5" hidden="1">
      <c r="A359" s="6" t="s">
        <v>18</v>
      </c>
      <c r="B359" s="7" t="s">
        <v>1419</v>
      </c>
      <c r="C359" s="8" t="s">
        <v>71</v>
      </c>
      <c r="D359" s="8" t="s">
        <v>162</v>
      </c>
      <c r="E359" s="8" t="s">
        <v>1416</v>
      </c>
      <c r="F359" s="3" t="s">
        <v>23</v>
      </c>
      <c r="G359" s="8" t="s">
        <v>24</v>
      </c>
      <c r="H359" s="8" t="s">
        <v>1420</v>
      </c>
      <c r="I359" s="9">
        <v>44151</v>
      </c>
      <c r="J359" s="9">
        <v>44389</v>
      </c>
      <c r="K359" s="10">
        <v>365361.03</v>
      </c>
      <c r="L359" s="10">
        <f>K359+46678.61</f>
        <v>412039.64</v>
      </c>
      <c r="M359" s="63" t="s">
        <v>1417</v>
      </c>
      <c r="N359" s="7" t="s">
        <v>1421</v>
      </c>
      <c r="O359" s="5" t="s">
        <v>28</v>
      </c>
    </row>
    <row r="360" spans="1:18" ht="25.5" hidden="1">
      <c r="A360" s="6" t="s">
        <v>18</v>
      </c>
      <c r="B360" s="7" t="s">
        <v>1422</v>
      </c>
      <c r="C360" s="8" t="s">
        <v>71</v>
      </c>
      <c r="D360" s="8" t="s">
        <v>82</v>
      </c>
      <c r="E360" s="8" t="s">
        <v>1423</v>
      </c>
      <c r="F360" s="8" t="s">
        <v>23</v>
      </c>
      <c r="G360" s="8" t="s">
        <v>24</v>
      </c>
      <c r="H360" s="8" t="s">
        <v>1424</v>
      </c>
      <c r="I360" s="9">
        <v>44301</v>
      </c>
      <c r="J360" s="9">
        <v>44360</v>
      </c>
      <c r="K360" s="10">
        <v>75833.759999999995</v>
      </c>
      <c r="L360" s="10">
        <f>K360</f>
        <v>75833.759999999995</v>
      </c>
      <c r="M360" s="4" t="s">
        <v>1425</v>
      </c>
      <c r="N360" s="7"/>
      <c r="O360" s="5" t="s">
        <v>28</v>
      </c>
      <c r="Q360" s="112"/>
      <c r="R360" s="26"/>
    </row>
    <row r="361" spans="1:18" ht="25.5" hidden="1">
      <c r="A361" s="6" t="s">
        <v>18</v>
      </c>
      <c r="B361" s="7" t="s">
        <v>1426</v>
      </c>
      <c r="C361" s="8" t="s">
        <v>71</v>
      </c>
      <c r="D361" s="8" t="s">
        <v>181</v>
      </c>
      <c r="E361" s="8" t="s">
        <v>1427</v>
      </c>
      <c r="F361" s="8" t="s">
        <v>23</v>
      </c>
      <c r="G361" s="8" t="s">
        <v>24</v>
      </c>
      <c r="H361" s="8" t="s">
        <v>1428</v>
      </c>
      <c r="I361" s="9">
        <v>44319</v>
      </c>
      <c r="J361" s="9">
        <v>44378</v>
      </c>
      <c r="K361" s="10">
        <v>213016.29</v>
      </c>
      <c r="L361" s="19">
        <f>K361+30646.72</f>
        <v>243663.01</v>
      </c>
      <c r="M361" s="4" t="s">
        <v>1429</v>
      </c>
      <c r="N361" s="11" t="s">
        <v>179</v>
      </c>
      <c r="O361" s="5" t="s">
        <v>28</v>
      </c>
      <c r="Q361" s="112"/>
      <c r="R361" s="26"/>
    </row>
    <row r="362" spans="1:18" ht="25.5" hidden="1">
      <c r="A362" s="6" t="s">
        <v>18</v>
      </c>
      <c r="B362" s="7" t="s">
        <v>1430</v>
      </c>
      <c r="C362" s="8" t="s">
        <v>71</v>
      </c>
      <c r="D362" s="8" t="s">
        <v>85</v>
      </c>
      <c r="E362" s="8" t="s">
        <v>1431</v>
      </c>
      <c r="F362" s="3" t="s">
        <v>23</v>
      </c>
      <c r="G362" s="8" t="s">
        <v>24</v>
      </c>
      <c r="H362" s="8" t="s">
        <v>1432</v>
      </c>
      <c r="I362" s="9">
        <v>44301</v>
      </c>
      <c r="J362" s="9">
        <v>44400</v>
      </c>
      <c r="K362" s="10">
        <v>128610.77</v>
      </c>
      <c r="L362" s="19">
        <f>K362</f>
        <v>128610.77</v>
      </c>
      <c r="M362" s="4" t="s">
        <v>1433</v>
      </c>
      <c r="N362" s="7" t="s">
        <v>1434</v>
      </c>
      <c r="O362" s="5" t="s">
        <v>28</v>
      </c>
    </row>
    <row r="363" spans="1:18" ht="38.25" hidden="1">
      <c r="A363" s="6" t="s">
        <v>18</v>
      </c>
      <c r="B363" s="7" t="s">
        <v>1435</v>
      </c>
      <c r="C363" s="8" t="s">
        <v>20</v>
      </c>
      <c r="D363" s="8" t="s">
        <v>256</v>
      </c>
      <c r="E363" s="8" t="s">
        <v>1320</v>
      </c>
      <c r="F363" s="3" t="s">
        <v>33</v>
      </c>
      <c r="G363" s="8" t="s">
        <v>63</v>
      </c>
      <c r="H363" s="8" t="s">
        <v>1436</v>
      </c>
      <c r="I363" s="9">
        <v>44781</v>
      </c>
      <c r="J363" s="71">
        <v>45359</v>
      </c>
      <c r="K363" s="10">
        <v>4164834.48</v>
      </c>
      <c r="L363" s="19">
        <f>K363</f>
        <v>4164834.48</v>
      </c>
      <c r="M363" s="21" t="s">
        <v>1437</v>
      </c>
      <c r="N363" s="7" t="s">
        <v>1438</v>
      </c>
      <c r="O363" s="5" t="s">
        <v>28</v>
      </c>
    </row>
    <row r="364" spans="1:18" ht="38.25">
      <c r="A364" s="6" t="s">
        <v>18</v>
      </c>
      <c r="B364" s="7" t="s">
        <v>1439</v>
      </c>
      <c r="C364" s="8" t="s">
        <v>20</v>
      </c>
      <c r="D364" s="8" t="s">
        <v>77</v>
      </c>
      <c r="E364" s="8" t="s">
        <v>1440</v>
      </c>
      <c r="F364" s="8" t="s">
        <v>56</v>
      </c>
      <c r="G364" s="8" t="s">
        <v>63</v>
      </c>
      <c r="H364" s="7" t="s">
        <v>1441</v>
      </c>
      <c r="I364" s="9">
        <v>44516</v>
      </c>
      <c r="J364" s="9">
        <v>45323</v>
      </c>
      <c r="K364" s="10">
        <v>1488090.25</v>
      </c>
      <c r="L364" s="19">
        <v>1869934.41</v>
      </c>
      <c r="M364" s="4" t="s">
        <v>1442</v>
      </c>
      <c r="N364" s="7" t="s">
        <v>1322</v>
      </c>
      <c r="O364" s="7" t="s">
        <v>28</v>
      </c>
      <c r="P364" s="7" t="s">
        <v>28</v>
      </c>
      <c r="Q364" s="7"/>
      <c r="R364" s="7" t="s">
        <v>94</v>
      </c>
    </row>
    <row r="365" spans="1:18" ht="50.25" hidden="1">
      <c r="A365" s="6" t="s">
        <v>18</v>
      </c>
      <c r="B365" s="7" t="s">
        <v>1443</v>
      </c>
      <c r="C365" s="8" t="s">
        <v>71</v>
      </c>
      <c r="D365" s="8" t="s">
        <v>877</v>
      </c>
      <c r="E365" s="8" t="s">
        <v>1444</v>
      </c>
      <c r="F365" s="3" t="s">
        <v>23</v>
      </c>
      <c r="G365" s="8" t="s">
        <v>24</v>
      </c>
      <c r="H365" s="8" t="s">
        <v>1445</v>
      </c>
      <c r="I365" s="9">
        <v>44100</v>
      </c>
      <c r="J365" s="9">
        <v>44893</v>
      </c>
      <c r="K365" s="10">
        <v>335576.34</v>
      </c>
      <c r="L365" s="19">
        <v>339421.91</v>
      </c>
      <c r="M365" s="64" t="s">
        <v>1446</v>
      </c>
      <c r="N365" s="7" t="s">
        <v>1447</v>
      </c>
      <c r="O365" s="5" t="s">
        <v>28</v>
      </c>
      <c r="P365" s="5" t="s">
        <v>28</v>
      </c>
      <c r="Q365" s="112"/>
      <c r="R365" s="5" t="s">
        <v>29</v>
      </c>
    </row>
    <row r="366" spans="1:18" ht="50.25" hidden="1">
      <c r="A366" s="6" t="s">
        <v>18</v>
      </c>
      <c r="B366" s="7" t="s">
        <v>1448</v>
      </c>
      <c r="C366" s="8" t="s">
        <v>71</v>
      </c>
      <c r="D366" s="8" t="s">
        <v>77</v>
      </c>
      <c r="E366" s="8" t="s">
        <v>1449</v>
      </c>
      <c r="F366" s="3" t="s">
        <v>23</v>
      </c>
      <c r="G366" s="8" t="s">
        <v>24</v>
      </c>
      <c r="H366" s="8" t="s">
        <v>1445</v>
      </c>
      <c r="I366" s="9">
        <v>44100</v>
      </c>
      <c r="J366" s="9">
        <v>44893</v>
      </c>
      <c r="K366" s="10">
        <v>335576.34</v>
      </c>
      <c r="L366" s="19">
        <v>339421.91</v>
      </c>
      <c r="M366" s="64" t="s">
        <v>1446</v>
      </c>
      <c r="N366" s="7" t="s">
        <v>1447</v>
      </c>
      <c r="O366" s="5" t="s">
        <v>28</v>
      </c>
      <c r="P366" s="5" t="s">
        <v>28</v>
      </c>
      <c r="Q366" s="112"/>
      <c r="R366" s="5" t="s">
        <v>29</v>
      </c>
    </row>
    <row r="367" spans="1:18" ht="50.25" hidden="1">
      <c r="A367" s="6" t="s">
        <v>18</v>
      </c>
      <c r="B367" s="7" t="s">
        <v>1450</v>
      </c>
      <c r="C367" s="8" t="s">
        <v>71</v>
      </c>
      <c r="D367" s="21" t="s">
        <v>54</v>
      </c>
      <c r="E367" s="8" t="s">
        <v>1451</v>
      </c>
      <c r="F367" s="3" t="s">
        <v>23</v>
      </c>
      <c r="G367" s="8" t="s">
        <v>24</v>
      </c>
      <c r="H367" s="8" t="s">
        <v>1445</v>
      </c>
      <c r="I367" s="9">
        <v>44100</v>
      </c>
      <c r="J367" s="9">
        <v>44893</v>
      </c>
      <c r="K367" s="10">
        <v>335576.34</v>
      </c>
      <c r="L367" s="19">
        <v>339421.91</v>
      </c>
      <c r="M367" s="64" t="s">
        <v>1446</v>
      </c>
      <c r="N367" s="7" t="s">
        <v>1447</v>
      </c>
      <c r="O367" s="5" t="s">
        <v>28</v>
      </c>
      <c r="P367" s="5" t="s">
        <v>28</v>
      </c>
      <c r="Q367" s="112"/>
      <c r="R367" s="5" t="s">
        <v>29</v>
      </c>
    </row>
    <row r="368" spans="1:18" ht="50.25" hidden="1">
      <c r="A368" s="6" t="s">
        <v>18</v>
      </c>
      <c r="B368" s="7" t="s">
        <v>1452</v>
      </c>
      <c r="C368" s="8" t="s">
        <v>71</v>
      </c>
      <c r="D368" s="21" t="s">
        <v>54</v>
      </c>
      <c r="E368" s="8" t="s">
        <v>1453</v>
      </c>
      <c r="F368" s="3" t="s">
        <v>23</v>
      </c>
      <c r="G368" s="8" t="s">
        <v>24</v>
      </c>
      <c r="H368" s="8" t="s">
        <v>1445</v>
      </c>
      <c r="I368" s="9">
        <v>44100</v>
      </c>
      <c r="J368" s="9">
        <v>44893</v>
      </c>
      <c r="K368" s="10">
        <v>335576.34</v>
      </c>
      <c r="L368" s="19">
        <v>339421.91</v>
      </c>
      <c r="M368" s="64" t="s">
        <v>1446</v>
      </c>
      <c r="N368" s="7" t="s">
        <v>1447</v>
      </c>
      <c r="O368" s="5" t="s">
        <v>28</v>
      </c>
      <c r="P368" s="5" t="s">
        <v>28</v>
      </c>
      <c r="Q368" s="112"/>
      <c r="R368" s="5" t="s">
        <v>29</v>
      </c>
    </row>
    <row r="369" spans="1:18" ht="50.25" hidden="1">
      <c r="A369" s="6" t="s">
        <v>18</v>
      </c>
      <c r="B369" s="7" t="s">
        <v>1454</v>
      </c>
      <c r="C369" s="8" t="s">
        <v>71</v>
      </c>
      <c r="D369" s="21" t="s">
        <v>54</v>
      </c>
      <c r="E369" s="8" t="s">
        <v>1455</v>
      </c>
      <c r="F369" s="3" t="s">
        <v>23</v>
      </c>
      <c r="G369" s="8" t="s">
        <v>24</v>
      </c>
      <c r="H369" s="8" t="s">
        <v>1445</v>
      </c>
      <c r="I369" s="9">
        <v>44100</v>
      </c>
      <c r="J369" s="9">
        <v>44893</v>
      </c>
      <c r="K369" s="10">
        <v>335576.34</v>
      </c>
      <c r="L369" s="19">
        <v>339421.91</v>
      </c>
      <c r="M369" s="64" t="s">
        <v>1446</v>
      </c>
      <c r="N369" s="7" t="s">
        <v>1447</v>
      </c>
      <c r="O369" s="5" t="s">
        <v>28</v>
      </c>
      <c r="P369" s="5" t="s">
        <v>28</v>
      </c>
      <c r="Q369" s="112"/>
      <c r="R369" s="5" t="s">
        <v>29</v>
      </c>
    </row>
    <row r="370" spans="1:18" ht="50.25" hidden="1">
      <c r="A370" s="6" t="s">
        <v>18</v>
      </c>
      <c r="B370" s="7" t="s">
        <v>1456</v>
      </c>
      <c r="C370" s="8" t="s">
        <v>71</v>
      </c>
      <c r="D370" s="21" t="s">
        <v>54</v>
      </c>
      <c r="E370" s="8" t="s">
        <v>1457</v>
      </c>
      <c r="F370" s="3" t="s">
        <v>23</v>
      </c>
      <c r="G370" s="8" t="s">
        <v>24</v>
      </c>
      <c r="H370" s="8" t="s">
        <v>1445</v>
      </c>
      <c r="I370" s="9">
        <v>44100</v>
      </c>
      <c r="J370" s="9">
        <v>44893</v>
      </c>
      <c r="K370" s="10">
        <v>335576.34</v>
      </c>
      <c r="L370" s="19">
        <v>339421.91</v>
      </c>
      <c r="M370" s="64" t="s">
        <v>1446</v>
      </c>
      <c r="N370" s="7" t="s">
        <v>1447</v>
      </c>
      <c r="O370" s="5" t="s">
        <v>28</v>
      </c>
      <c r="P370" s="5" t="s">
        <v>28</v>
      </c>
      <c r="Q370" s="112"/>
      <c r="R370" s="5" t="s">
        <v>29</v>
      </c>
    </row>
    <row r="371" spans="1:18" ht="38.25" hidden="1">
      <c r="A371" s="6" t="s">
        <v>18</v>
      </c>
      <c r="B371" s="7" t="s">
        <v>1458</v>
      </c>
      <c r="C371" s="8" t="s">
        <v>71</v>
      </c>
      <c r="D371" s="8" t="s">
        <v>256</v>
      </c>
      <c r="E371" s="8" t="s">
        <v>1459</v>
      </c>
      <c r="F371" s="8" t="s">
        <v>23</v>
      </c>
      <c r="G371" s="8" t="s">
        <v>24</v>
      </c>
      <c r="H371" s="21" t="s">
        <v>1460</v>
      </c>
      <c r="I371" s="9">
        <v>44099</v>
      </c>
      <c r="J371" s="9">
        <v>44960</v>
      </c>
      <c r="K371" s="10">
        <v>327496.48</v>
      </c>
      <c r="L371" s="19">
        <v>378218.14</v>
      </c>
      <c r="M371" s="63" t="s">
        <v>1461</v>
      </c>
      <c r="N371" s="7" t="s">
        <v>1462</v>
      </c>
      <c r="O371" s="5" t="s">
        <v>28</v>
      </c>
      <c r="P371" s="5" t="s">
        <v>28</v>
      </c>
      <c r="R371" s="5" t="s">
        <v>29</v>
      </c>
    </row>
    <row r="372" spans="1:18" ht="38.25" hidden="1">
      <c r="A372" s="6" t="s">
        <v>18</v>
      </c>
      <c r="B372" s="7" t="s">
        <v>1463</v>
      </c>
      <c r="C372" s="8" t="s">
        <v>71</v>
      </c>
      <c r="D372" s="8" t="s">
        <v>126</v>
      </c>
      <c r="E372" s="8" t="s">
        <v>1464</v>
      </c>
      <c r="F372" s="3" t="s">
        <v>23</v>
      </c>
      <c r="G372" s="8" t="s">
        <v>24</v>
      </c>
      <c r="H372" s="21" t="s">
        <v>1460</v>
      </c>
      <c r="I372" s="9">
        <v>44099</v>
      </c>
      <c r="J372" s="9">
        <v>44960</v>
      </c>
      <c r="K372" s="10">
        <v>327496.48</v>
      </c>
      <c r="L372" s="19">
        <v>378218.14</v>
      </c>
      <c r="M372" s="63" t="s">
        <v>1461</v>
      </c>
      <c r="N372" s="7" t="s">
        <v>1462</v>
      </c>
      <c r="O372" s="5" t="s">
        <v>28</v>
      </c>
      <c r="P372" s="5" t="s">
        <v>28</v>
      </c>
      <c r="R372" s="5" t="s">
        <v>29</v>
      </c>
    </row>
    <row r="373" spans="1:18" ht="38.25" hidden="1">
      <c r="A373" s="6" t="s">
        <v>18</v>
      </c>
      <c r="B373" s="7" t="s">
        <v>1465</v>
      </c>
      <c r="C373" s="8" t="s">
        <v>71</v>
      </c>
      <c r="D373" s="8" t="s">
        <v>181</v>
      </c>
      <c r="E373" s="8" t="s">
        <v>1466</v>
      </c>
      <c r="F373" s="3" t="s">
        <v>23</v>
      </c>
      <c r="G373" s="8" t="s">
        <v>24</v>
      </c>
      <c r="H373" s="21" t="s">
        <v>1460</v>
      </c>
      <c r="I373" s="9">
        <v>44099</v>
      </c>
      <c r="J373" s="9">
        <v>44960</v>
      </c>
      <c r="K373" s="10">
        <v>327496.48</v>
      </c>
      <c r="L373" s="19">
        <v>378218.14</v>
      </c>
      <c r="M373" s="63" t="s">
        <v>1461</v>
      </c>
      <c r="N373" s="7" t="s">
        <v>1462</v>
      </c>
      <c r="O373" s="5" t="s">
        <v>28</v>
      </c>
      <c r="P373" s="5" t="s">
        <v>28</v>
      </c>
      <c r="R373" s="5" t="s">
        <v>29</v>
      </c>
    </row>
    <row r="374" spans="1:18" ht="38.25" hidden="1">
      <c r="A374" s="6" t="s">
        <v>18</v>
      </c>
      <c r="B374" s="7" t="s">
        <v>1467</v>
      </c>
      <c r="C374" s="8" t="s">
        <v>71</v>
      </c>
      <c r="D374" s="8" t="s">
        <v>89</v>
      </c>
      <c r="E374" s="8" t="s">
        <v>1468</v>
      </c>
      <c r="F374" s="3" t="s">
        <v>23</v>
      </c>
      <c r="G374" s="8" t="s">
        <v>24</v>
      </c>
      <c r="H374" s="21" t="s">
        <v>1460</v>
      </c>
      <c r="I374" s="9">
        <v>44099</v>
      </c>
      <c r="J374" s="9">
        <v>44960</v>
      </c>
      <c r="K374" s="10">
        <v>327496.48</v>
      </c>
      <c r="L374" s="19">
        <v>378218.14</v>
      </c>
      <c r="M374" s="63" t="s">
        <v>1461</v>
      </c>
      <c r="N374" s="7" t="s">
        <v>1462</v>
      </c>
      <c r="O374" s="5" t="s">
        <v>28</v>
      </c>
      <c r="P374" s="5" t="s">
        <v>28</v>
      </c>
      <c r="R374" s="5" t="s">
        <v>29</v>
      </c>
    </row>
    <row r="375" spans="1:18" ht="38.25" hidden="1">
      <c r="A375" s="6" t="s">
        <v>18</v>
      </c>
      <c r="B375" s="7" t="s">
        <v>1469</v>
      </c>
      <c r="C375" s="8" t="s">
        <v>71</v>
      </c>
      <c r="D375" s="8" t="s">
        <v>77</v>
      </c>
      <c r="E375" s="8" t="s">
        <v>1470</v>
      </c>
      <c r="F375" s="8" t="s">
        <v>23</v>
      </c>
      <c r="G375" s="8" t="s">
        <v>24</v>
      </c>
      <c r="H375" s="21" t="s">
        <v>1460</v>
      </c>
      <c r="I375" s="9">
        <v>44099</v>
      </c>
      <c r="J375" s="9">
        <v>44960</v>
      </c>
      <c r="K375" s="10">
        <v>327496.48</v>
      </c>
      <c r="L375" s="19">
        <v>378218.14</v>
      </c>
      <c r="M375" s="63" t="s">
        <v>1461</v>
      </c>
      <c r="N375" s="7" t="s">
        <v>1462</v>
      </c>
      <c r="O375" s="5" t="s">
        <v>28</v>
      </c>
      <c r="P375" s="5" t="s">
        <v>28</v>
      </c>
      <c r="R375" s="5" t="s">
        <v>29</v>
      </c>
    </row>
    <row r="376" spans="1:18" ht="38.25" hidden="1">
      <c r="A376" s="6" t="s">
        <v>18</v>
      </c>
      <c r="B376" s="7" t="s">
        <v>1471</v>
      </c>
      <c r="C376" s="8" t="s">
        <v>71</v>
      </c>
      <c r="D376" s="8" t="s">
        <v>82</v>
      </c>
      <c r="E376" s="8" t="s">
        <v>1472</v>
      </c>
      <c r="F376" s="8" t="s">
        <v>23</v>
      </c>
      <c r="G376" s="8" t="s">
        <v>24</v>
      </c>
      <c r="H376" s="21" t="s">
        <v>1460</v>
      </c>
      <c r="I376" s="9">
        <v>44099</v>
      </c>
      <c r="J376" s="9">
        <v>44960</v>
      </c>
      <c r="K376" s="10">
        <v>327496.48</v>
      </c>
      <c r="L376" s="19">
        <v>378218.14</v>
      </c>
      <c r="M376" s="63" t="s">
        <v>1461</v>
      </c>
      <c r="N376" s="7" t="s">
        <v>1462</v>
      </c>
      <c r="O376" s="5" t="s">
        <v>28</v>
      </c>
      <c r="P376" s="5" t="s">
        <v>28</v>
      </c>
      <c r="R376" s="5" t="s">
        <v>29</v>
      </c>
    </row>
    <row r="377" spans="1:18" ht="50.25" hidden="1">
      <c r="A377" s="6" t="s">
        <v>18</v>
      </c>
      <c r="B377" s="7" t="s">
        <v>1473</v>
      </c>
      <c r="C377" s="8" t="s">
        <v>71</v>
      </c>
      <c r="D377" s="8" t="s">
        <v>89</v>
      </c>
      <c r="E377" s="8" t="s">
        <v>1474</v>
      </c>
      <c r="F377" s="8" t="s">
        <v>23</v>
      </c>
      <c r="G377" s="8" t="s">
        <v>24</v>
      </c>
      <c r="H377" s="21" t="s">
        <v>1475</v>
      </c>
      <c r="I377" s="9" t="s">
        <v>1476</v>
      </c>
      <c r="J377" s="9">
        <v>44893</v>
      </c>
      <c r="K377" s="10">
        <v>2074530.25</v>
      </c>
      <c r="L377" s="19">
        <f>K377+73382.09+301698.34</f>
        <v>2449610.6799999997</v>
      </c>
      <c r="M377" s="64" t="s">
        <v>1477</v>
      </c>
      <c r="N377" s="7" t="s">
        <v>1478</v>
      </c>
      <c r="O377" s="5" t="s">
        <v>28</v>
      </c>
    </row>
    <row r="378" spans="1:18" ht="50.25" hidden="1">
      <c r="A378" s="6" t="s">
        <v>18</v>
      </c>
      <c r="B378" s="7" t="s">
        <v>1479</v>
      </c>
      <c r="C378" s="8" t="s">
        <v>71</v>
      </c>
      <c r="D378" s="8" t="s">
        <v>85</v>
      </c>
      <c r="E378" s="8" t="s">
        <v>1480</v>
      </c>
      <c r="F378" s="8" t="s">
        <v>23</v>
      </c>
      <c r="G378" s="8" t="s">
        <v>24</v>
      </c>
      <c r="H378" s="21" t="s">
        <v>1475</v>
      </c>
      <c r="I378" s="9" t="s">
        <v>1476</v>
      </c>
      <c r="J378" s="9">
        <v>44893</v>
      </c>
      <c r="K378" s="10">
        <v>2074530.25</v>
      </c>
      <c r="L378" s="19">
        <f>K378+73382.09+301698.34</f>
        <v>2449610.6799999997</v>
      </c>
      <c r="M378" s="64" t="s">
        <v>1477</v>
      </c>
      <c r="N378" s="7" t="s">
        <v>1478</v>
      </c>
      <c r="O378" s="5" t="s">
        <v>28</v>
      </c>
    </row>
    <row r="379" spans="1:18" ht="50.25" hidden="1">
      <c r="A379" s="6" t="s">
        <v>18</v>
      </c>
      <c r="B379" s="7" t="s">
        <v>1481</v>
      </c>
      <c r="C379" s="8" t="s">
        <v>71</v>
      </c>
      <c r="D379" s="21" t="s">
        <v>54</v>
      </c>
      <c r="E379" s="8" t="s">
        <v>1482</v>
      </c>
      <c r="F379" s="8" t="s">
        <v>23</v>
      </c>
      <c r="G379" s="8" t="s">
        <v>24</v>
      </c>
      <c r="H379" s="21" t="s">
        <v>1475</v>
      </c>
      <c r="I379" s="9" t="s">
        <v>1476</v>
      </c>
      <c r="J379" s="9">
        <v>44893</v>
      </c>
      <c r="K379" s="10">
        <v>2074530.25</v>
      </c>
      <c r="L379" s="19">
        <f>K379+73382.09+301698.34</f>
        <v>2449610.6799999997</v>
      </c>
      <c r="M379" s="64" t="s">
        <v>1477</v>
      </c>
      <c r="N379" s="7" t="s">
        <v>1478</v>
      </c>
      <c r="O379" s="5" t="s">
        <v>28</v>
      </c>
    </row>
    <row r="380" spans="1:18" ht="50.25" hidden="1">
      <c r="A380" s="6" t="s">
        <v>18</v>
      </c>
      <c r="B380" s="7" t="s">
        <v>1483</v>
      </c>
      <c r="C380" s="8" t="s">
        <v>71</v>
      </c>
      <c r="D380" s="8" t="s">
        <v>162</v>
      </c>
      <c r="E380" s="8" t="s">
        <v>1484</v>
      </c>
      <c r="F380" s="3" t="s">
        <v>23</v>
      </c>
      <c r="G380" s="8" t="s">
        <v>24</v>
      </c>
      <c r="H380" s="21" t="s">
        <v>1475</v>
      </c>
      <c r="I380" s="9" t="s">
        <v>1476</v>
      </c>
      <c r="J380" s="9">
        <v>44893</v>
      </c>
      <c r="K380" s="10">
        <v>2074530.25</v>
      </c>
      <c r="L380" s="19">
        <f>K380+73382.09+301698.34</f>
        <v>2449610.6799999997</v>
      </c>
      <c r="M380" s="64" t="s">
        <v>1477</v>
      </c>
      <c r="N380" s="7" t="s">
        <v>1478</v>
      </c>
      <c r="O380" s="5" t="s">
        <v>28</v>
      </c>
    </row>
    <row r="381" spans="1:18" ht="50.25" hidden="1">
      <c r="A381" s="6" t="s">
        <v>18</v>
      </c>
      <c r="B381" s="7" t="s">
        <v>1485</v>
      </c>
      <c r="C381" s="8" t="s">
        <v>71</v>
      </c>
      <c r="D381" s="21" t="s">
        <v>54</v>
      </c>
      <c r="E381" s="8" t="s">
        <v>1486</v>
      </c>
      <c r="F381" s="8" t="s">
        <v>23</v>
      </c>
      <c r="G381" s="8" t="s">
        <v>24</v>
      </c>
      <c r="H381" s="21" t="s">
        <v>1475</v>
      </c>
      <c r="I381" s="9" t="s">
        <v>1476</v>
      </c>
      <c r="J381" s="9">
        <v>44893</v>
      </c>
      <c r="K381" s="10">
        <v>2074530.25</v>
      </c>
      <c r="L381" s="19">
        <f>K381+73382.09+301698.34</f>
        <v>2449610.6799999997</v>
      </c>
      <c r="M381" s="64" t="s">
        <v>1477</v>
      </c>
      <c r="N381" s="7" t="s">
        <v>1478</v>
      </c>
      <c r="O381" s="5" t="s">
        <v>28</v>
      </c>
    </row>
    <row r="382" spans="1:18" ht="50.25" hidden="1">
      <c r="A382" s="6" t="s">
        <v>18</v>
      </c>
      <c r="B382" s="7" t="s">
        <v>1487</v>
      </c>
      <c r="C382" s="8" t="s">
        <v>71</v>
      </c>
      <c r="D382" s="8" t="s">
        <v>212</v>
      </c>
      <c r="E382" s="8" t="s">
        <v>1488</v>
      </c>
      <c r="F382" s="8" t="s">
        <v>23</v>
      </c>
      <c r="G382" s="8" t="s">
        <v>24</v>
      </c>
      <c r="H382" s="21" t="s">
        <v>1475</v>
      </c>
      <c r="I382" s="9" t="s">
        <v>1476</v>
      </c>
      <c r="J382" s="9">
        <v>44893</v>
      </c>
      <c r="K382" s="10">
        <v>2074530.25</v>
      </c>
      <c r="L382" s="19">
        <f>K382+73382.09+301698.34</f>
        <v>2449610.6799999997</v>
      </c>
      <c r="M382" s="64" t="s">
        <v>1477</v>
      </c>
      <c r="N382" s="7" t="s">
        <v>1478</v>
      </c>
      <c r="O382" s="5" t="s">
        <v>28</v>
      </c>
    </row>
    <row r="383" spans="1:18" ht="75.75" hidden="1">
      <c r="A383" s="6" t="s">
        <v>18</v>
      </c>
      <c r="B383" s="7" t="s">
        <v>1489</v>
      </c>
      <c r="C383" s="8" t="s">
        <v>71</v>
      </c>
      <c r="D383" s="8" t="s">
        <v>85</v>
      </c>
      <c r="E383" s="8" t="s">
        <v>1490</v>
      </c>
      <c r="F383" s="8" t="s">
        <v>23</v>
      </c>
      <c r="G383" s="8" t="s">
        <v>24</v>
      </c>
      <c r="H383" s="8" t="s">
        <v>1491</v>
      </c>
      <c r="I383" s="9">
        <v>44145</v>
      </c>
      <c r="J383" s="9">
        <v>44977</v>
      </c>
      <c r="K383" s="10">
        <v>883684.73</v>
      </c>
      <c r="L383" s="19">
        <f>K383+4066.62</f>
        <v>887751.35</v>
      </c>
      <c r="M383" s="63" t="s">
        <v>1492</v>
      </c>
      <c r="N383" s="7" t="s">
        <v>1493</v>
      </c>
      <c r="O383" s="5" t="s">
        <v>28</v>
      </c>
    </row>
    <row r="384" spans="1:18" ht="75.75" hidden="1">
      <c r="A384" s="6" t="s">
        <v>18</v>
      </c>
      <c r="B384" s="7" t="s">
        <v>1494</v>
      </c>
      <c r="C384" s="8" t="s">
        <v>71</v>
      </c>
      <c r="D384" s="8" t="s">
        <v>77</v>
      </c>
      <c r="E384" s="8" t="s">
        <v>1495</v>
      </c>
      <c r="F384" s="8" t="s">
        <v>23</v>
      </c>
      <c r="G384" s="8" t="s">
        <v>24</v>
      </c>
      <c r="H384" s="8" t="s">
        <v>1491</v>
      </c>
      <c r="I384" s="9">
        <v>44145</v>
      </c>
      <c r="J384" s="9">
        <v>44977</v>
      </c>
      <c r="K384" s="10">
        <v>883684.73</v>
      </c>
      <c r="L384" s="19">
        <f>K384+4066.62</f>
        <v>887751.35</v>
      </c>
      <c r="M384" s="63" t="s">
        <v>1492</v>
      </c>
      <c r="N384" s="7" t="s">
        <v>1493</v>
      </c>
      <c r="O384" s="5" t="s">
        <v>28</v>
      </c>
    </row>
    <row r="385" spans="1:18" ht="75.75" hidden="1">
      <c r="A385" s="6" t="s">
        <v>18</v>
      </c>
      <c r="B385" s="7" t="s">
        <v>1496</v>
      </c>
      <c r="C385" s="8" t="s">
        <v>71</v>
      </c>
      <c r="D385" s="8" t="s">
        <v>21</v>
      </c>
      <c r="E385" s="8" t="s">
        <v>1497</v>
      </c>
      <c r="F385" s="8" t="s">
        <v>23</v>
      </c>
      <c r="G385" s="8" t="s">
        <v>24</v>
      </c>
      <c r="H385" s="8" t="s">
        <v>1491</v>
      </c>
      <c r="I385" s="9">
        <v>44145</v>
      </c>
      <c r="J385" s="9">
        <v>44977</v>
      </c>
      <c r="K385" s="10">
        <v>883684.73</v>
      </c>
      <c r="L385" s="19">
        <f>K385+4066.62</f>
        <v>887751.35</v>
      </c>
      <c r="M385" s="63" t="s">
        <v>1492</v>
      </c>
      <c r="N385" s="7" t="s">
        <v>1493</v>
      </c>
      <c r="O385" s="5" t="s">
        <v>28</v>
      </c>
    </row>
    <row r="386" spans="1:18" ht="75.75" hidden="1">
      <c r="A386" s="6" t="s">
        <v>18</v>
      </c>
      <c r="B386" s="7" t="s">
        <v>1498</v>
      </c>
      <c r="C386" s="8" t="s">
        <v>71</v>
      </c>
      <c r="D386" s="8" t="s">
        <v>212</v>
      </c>
      <c r="E386" s="8" t="s">
        <v>1499</v>
      </c>
      <c r="F386" s="8" t="s">
        <v>23</v>
      </c>
      <c r="G386" s="8" t="s">
        <v>24</v>
      </c>
      <c r="H386" s="8" t="s">
        <v>1491</v>
      </c>
      <c r="I386" s="9">
        <v>44145</v>
      </c>
      <c r="J386" s="9">
        <v>44977</v>
      </c>
      <c r="K386" s="10">
        <v>1095091.33</v>
      </c>
      <c r="L386" s="19">
        <f>K386+5608.71</f>
        <v>1100700.04</v>
      </c>
      <c r="M386" s="64" t="s">
        <v>1500</v>
      </c>
      <c r="N386" s="7" t="s">
        <v>1501</v>
      </c>
      <c r="O386" s="5" t="s">
        <v>28</v>
      </c>
    </row>
    <row r="387" spans="1:18" ht="75.75" hidden="1">
      <c r="A387" s="6" t="s">
        <v>18</v>
      </c>
      <c r="B387" s="7" t="s">
        <v>1502</v>
      </c>
      <c r="C387" s="8" t="s">
        <v>71</v>
      </c>
      <c r="D387" s="8" t="s">
        <v>77</v>
      </c>
      <c r="E387" s="8" t="s">
        <v>1503</v>
      </c>
      <c r="F387" s="8" t="s">
        <v>23</v>
      </c>
      <c r="G387" s="8" t="s">
        <v>24</v>
      </c>
      <c r="H387" s="8" t="s">
        <v>1491</v>
      </c>
      <c r="I387" s="9">
        <v>44145</v>
      </c>
      <c r="J387" s="9">
        <v>44977</v>
      </c>
      <c r="K387" s="10">
        <v>1095091.33</v>
      </c>
      <c r="L387" s="19">
        <f>K387+5608.71</f>
        <v>1100700.04</v>
      </c>
      <c r="M387" s="64" t="s">
        <v>1500</v>
      </c>
      <c r="N387" s="7" t="s">
        <v>1501</v>
      </c>
      <c r="O387" s="5" t="s">
        <v>28</v>
      </c>
    </row>
    <row r="388" spans="1:18" ht="75.75" hidden="1">
      <c r="A388" s="6" t="s">
        <v>18</v>
      </c>
      <c r="B388" s="7" t="s">
        <v>1504</v>
      </c>
      <c r="C388" s="8" t="s">
        <v>71</v>
      </c>
      <c r="D388" s="21" t="s">
        <v>54</v>
      </c>
      <c r="E388" s="8" t="s">
        <v>1505</v>
      </c>
      <c r="F388" s="3" t="s">
        <v>23</v>
      </c>
      <c r="G388" s="8" t="s">
        <v>24</v>
      </c>
      <c r="H388" s="8" t="s">
        <v>1491</v>
      </c>
      <c r="I388" s="9">
        <v>44145</v>
      </c>
      <c r="J388" s="9">
        <v>44977</v>
      </c>
      <c r="K388" s="10">
        <v>1095091.33</v>
      </c>
      <c r="L388" s="19">
        <f>K388+5608.71</f>
        <v>1100700.04</v>
      </c>
      <c r="M388" s="64" t="s">
        <v>1500</v>
      </c>
      <c r="N388" s="7" t="s">
        <v>1501</v>
      </c>
      <c r="O388" s="5" t="s">
        <v>28</v>
      </c>
    </row>
    <row r="389" spans="1:18" ht="75.75" hidden="1">
      <c r="A389" s="6" t="s">
        <v>18</v>
      </c>
      <c r="B389" s="7" t="s">
        <v>1506</v>
      </c>
      <c r="C389" s="8" t="s">
        <v>71</v>
      </c>
      <c r="D389" s="8" t="s">
        <v>162</v>
      </c>
      <c r="E389" s="8" t="s">
        <v>1507</v>
      </c>
      <c r="F389" s="3" t="s">
        <v>23</v>
      </c>
      <c r="G389" s="8" t="s">
        <v>24</v>
      </c>
      <c r="H389" s="8" t="s">
        <v>1491</v>
      </c>
      <c r="I389" s="9">
        <v>44145</v>
      </c>
      <c r="J389" s="9">
        <v>44977</v>
      </c>
      <c r="K389" s="10">
        <v>1095091.33</v>
      </c>
      <c r="L389" s="19">
        <f>K389+5608.71</f>
        <v>1100700.04</v>
      </c>
      <c r="M389" s="64" t="s">
        <v>1500</v>
      </c>
      <c r="N389" s="7" t="s">
        <v>1501</v>
      </c>
      <c r="O389" s="5" t="s">
        <v>28</v>
      </c>
    </row>
    <row r="390" spans="1:18" ht="75.75" hidden="1">
      <c r="A390" s="6" t="s">
        <v>18</v>
      </c>
      <c r="B390" s="7" t="s">
        <v>1508</v>
      </c>
      <c r="C390" s="8" t="s">
        <v>71</v>
      </c>
      <c r="D390" s="8" t="s">
        <v>85</v>
      </c>
      <c r="E390" s="8" t="s">
        <v>1509</v>
      </c>
      <c r="F390" s="3" t="s">
        <v>23</v>
      </c>
      <c r="G390" s="8" t="s">
        <v>24</v>
      </c>
      <c r="H390" s="8" t="s">
        <v>1510</v>
      </c>
      <c r="I390" s="9">
        <v>44145</v>
      </c>
      <c r="J390" s="9">
        <v>44453</v>
      </c>
      <c r="K390" s="10">
        <v>906013.11</v>
      </c>
      <c r="L390" s="19">
        <f>K390+15744.1</f>
        <v>921757.21</v>
      </c>
      <c r="M390" s="63" t="s">
        <v>1511</v>
      </c>
      <c r="N390" s="7" t="s">
        <v>1512</v>
      </c>
      <c r="O390" s="5" t="s">
        <v>28</v>
      </c>
      <c r="Q390" s="112"/>
      <c r="R390" s="26"/>
    </row>
    <row r="391" spans="1:18" ht="75.75" hidden="1">
      <c r="A391" s="6" t="s">
        <v>18</v>
      </c>
      <c r="B391" s="7" t="s">
        <v>1513</v>
      </c>
      <c r="C391" s="8" t="s">
        <v>71</v>
      </c>
      <c r="D391" s="8" t="s">
        <v>77</v>
      </c>
      <c r="E391" s="8" t="s">
        <v>1514</v>
      </c>
      <c r="F391" s="3" t="s">
        <v>23</v>
      </c>
      <c r="G391" s="8" t="s">
        <v>24</v>
      </c>
      <c r="H391" s="8" t="s">
        <v>1510</v>
      </c>
      <c r="I391" s="9">
        <v>44145</v>
      </c>
      <c r="J391" s="9">
        <v>44453</v>
      </c>
      <c r="K391" s="10">
        <v>906013.11</v>
      </c>
      <c r="L391" s="19">
        <f>K391+15744.1</f>
        <v>921757.21</v>
      </c>
      <c r="M391" s="63" t="s">
        <v>1511</v>
      </c>
      <c r="N391" s="7" t="s">
        <v>1512</v>
      </c>
      <c r="O391" s="5" t="s">
        <v>28</v>
      </c>
    </row>
    <row r="392" spans="1:18" ht="75.75" hidden="1">
      <c r="A392" s="6" t="s">
        <v>18</v>
      </c>
      <c r="B392" s="7" t="s">
        <v>1515</v>
      </c>
      <c r="C392" s="8" t="s">
        <v>71</v>
      </c>
      <c r="D392" s="8" t="s">
        <v>256</v>
      </c>
      <c r="E392" s="8" t="s">
        <v>1516</v>
      </c>
      <c r="F392" s="3" t="s">
        <v>23</v>
      </c>
      <c r="G392" s="8" t="s">
        <v>24</v>
      </c>
      <c r="H392" s="8" t="s">
        <v>1510</v>
      </c>
      <c r="I392" s="9">
        <v>44145</v>
      </c>
      <c r="J392" s="9">
        <v>44453</v>
      </c>
      <c r="K392" s="10">
        <v>906013.11</v>
      </c>
      <c r="L392" s="19">
        <f>K392+15744.1</f>
        <v>921757.21</v>
      </c>
      <c r="M392" s="63" t="s">
        <v>1511</v>
      </c>
      <c r="N392" s="7" t="s">
        <v>1512</v>
      </c>
      <c r="O392" s="5" t="s">
        <v>28</v>
      </c>
    </row>
    <row r="393" spans="1:18" ht="75.75" hidden="1">
      <c r="A393" s="6" t="s">
        <v>18</v>
      </c>
      <c r="B393" s="7" t="s">
        <v>1517</v>
      </c>
      <c r="C393" s="8" t="s">
        <v>71</v>
      </c>
      <c r="D393" s="8" t="s">
        <v>126</v>
      </c>
      <c r="E393" s="8" t="s">
        <v>1518</v>
      </c>
      <c r="F393" s="3" t="s">
        <v>23</v>
      </c>
      <c r="G393" s="8" t="s">
        <v>24</v>
      </c>
      <c r="H393" s="8" t="s">
        <v>1510</v>
      </c>
      <c r="I393" s="9">
        <v>44145</v>
      </c>
      <c r="J393" s="9">
        <v>44453</v>
      </c>
      <c r="K393" s="10">
        <v>906013.11</v>
      </c>
      <c r="L393" s="19">
        <f>K393+15744.1</f>
        <v>921757.21</v>
      </c>
      <c r="M393" s="63" t="s">
        <v>1511</v>
      </c>
      <c r="N393" s="7" t="s">
        <v>1512</v>
      </c>
      <c r="O393" s="5" t="s">
        <v>28</v>
      </c>
    </row>
    <row r="394" spans="1:18" ht="75.75" hidden="1">
      <c r="A394" s="6" t="s">
        <v>18</v>
      </c>
      <c r="B394" s="7" t="s">
        <v>1519</v>
      </c>
      <c r="C394" s="8" t="s">
        <v>71</v>
      </c>
      <c r="D394" s="8" t="s">
        <v>126</v>
      </c>
      <c r="E394" s="8" t="s">
        <v>1520</v>
      </c>
      <c r="F394" s="3" t="s">
        <v>23</v>
      </c>
      <c r="G394" s="8" t="s">
        <v>24</v>
      </c>
      <c r="H394" s="8" t="s">
        <v>1491</v>
      </c>
      <c r="I394" s="9">
        <v>44145</v>
      </c>
      <c r="J394" s="9">
        <v>44977</v>
      </c>
      <c r="K394" s="10">
        <v>1182126.7</v>
      </c>
      <c r="L394" s="19">
        <f>K394+7199.65+265883.92</f>
        <v>1455210.2699999998</v>
      </c>
      <c r="M394" s="64" t="s">
        <v>1521</v>
      </c>
      <c r="N394" s="7" t="s">
        <v>1522</v>
      </c>
      <c r="O394" s="5" t="s">
        <v>28</v>
      </c>
    </row>
    <row r="395" spans="1:18" ht="75.75" hidden="1">
      <c r="A395" s="6" t="s">
        <v>18</v>
      </c>
      <c r="B395" s="7" t="s">
        <v>1523</v>
      </c>
      <c r="C395" s="8" t="s">
        <v>71</v>
      </c>
      <c r="D395" s="21" t="s">
        <v>54</v>
      </c>
      <c r="E395" s="8" t="s">
        <v>1524</v>
      </c>
      <c r="F395" s="3" t="s">
        <v>23</v>
      </c>
      <c r="G395" s="8" t="s">
        <v>24</v>
      </c>
      <c r="H395" s="8" t="s">
        <v>1491</v>
      </c>
      <c r="I395" s="9">
        <v>44145</v>
      </c>
      <c r="J395" s="9">
        <v>44977</v>
      </c>
      <c r="K395" s="10">
        <v>1182126.7</v>
      </c>
      <c r="L395" s="19">
        <f>K395+7199.65+265883.92</f>
        <v>1455210.2699999998</v>
      </c>
      <c r="M395" s="64" t="s">
        <v>1521</v>
      </c>
      <c r="N395" s="7" t="s">
        <v>1522</v>
      </c>
      <c r="O395" s="5" t="s">
        <v>28</v>
      </c>
    </row>
    <row r="396" spans="1:18" ht="75.75" hidden="1">
      <c r="A396" s="6" t="s">
        <v>18</v>
      </c>
      <c r="B396" s="7" t="s">
        <v>1525</v>
      </c>
      <c r="C396" s="8" t="s">
        <v>71</v>
      </c>
      <c r="D396" s="21" t="s">
        <v>54</v>
      </c>
      <c r="E396" s="8" t="s">
        <v>1526</v>
      </c>
      <c r="F396" s="3" t="s">
        <v>23</v>
      </c>
      <c r="G396" s="8" t="s">
        <v>24</v>
      </c>
      <c r="H396" s="8" t="s">
        <v>1491</v>
      </c>
      <c r="I396" s="9">
        <v>44145</v>
      </c>
      <c r="J396" s="9">
        <v>44977</v>
      </c>
      <c r="K396" s="10">
        <v>1182126.7</v>
      </c>
      <c r="L396" s="19">
        <f>K396+7199.65+265883.92</f>
        <v>1455210.2699999998</v>
      </c>
      <c r="M396" s="64" t="s">
        <v>1521</v>
      </c>
      <c r="N396" s="7" t="s">
        <v>1522</v>
      </c>
      <c r="O396" s="5" t="s">
        <v>28</v>
      </c>
    </row>
    <row r="397" spans="1:18" ht="63" hidden="1">
      <c r="A397" s="6" t="s">
        <v>18</v>
      </c>
      <c r="B397" s="7" t="s">
        <v>1527</v>
      </c>
      <c r="C397" s="8" t="s">
        <v>71</v>
      </c>
      <c r="D397" s="8" t="s">
        <v>129</v>
      </c>
      <c r="E397" s="8" t="s">
        <v>1528</v>
      </c>
      <c r="F397" s="8" t="s">
        <v>23</v>
      </c>
      <c r="G397" s="8" t="s">
        <v>24</v>
      </c>
      <c r="H397" s="21" t="s">
        <v>1529</v>
      </c>
      <c r="I397" s="9">
        <v>44145</v>
      </c>
      <c r="J397" s="9">
        <v>44977</v>
      </c>
      <c r="K397" s="10">
        <v>272090.42</v>
      </c>
      <c r="L397" s="19">
        <v>234245.7</v>
      </c>
      <c r="M397" s="63" t="s">
        <v>1530</v>
      </c>
      <c r="N397" s="7" t="s">
        <v>1531</v>
      </c>
      <c r="O397" s="5" t="s">
        <v>28</v>
      </c>
      <c r="P397" s="5" t="s">
        <v>28</v>
      </c>
      <c r="R397" s="5" t="s">
        <v>29</v>
      </c>
    </row>
    <row r="398" spans="1:18" ht="63" hidden="1">
      <c r="A398" s="6" t="s">
        <v>18</v>
      </c>
      <c r="B398" s="7" t="s">
        <v>1532</v>
      </c>
      <c r="C398" s="8" t="s">
        <v>71</v>
      </c>
      <c r="D398" s="8" t="s">
        <v>21</v>
      </c>
      <c r="E398" s="8" t="s">
        <v>1533</v>
      </c>
      <c r="F398" s="8" t="s">
        <v>23</v>
      </c>
      <c r="G398" s="8" t="s">
        <v>24</v>
      </c>
      <c r="H398" s="21" t="s">
        <v>1529</v>
      </c>
      <c r="I398" s="9">
        <v>44145</v>
      </c>
      <c r="J398" s="9">
        <v>44977</v>
      </c>
      <c r="K398" s="10">
        <v>272090.42</v>
      </c>
      <c r="L398" s="19">
        <v>234245.7</v>
      </c>
      <c r="M398" s="63" t="s">
        <v>1530</v>
      </c>
      <c r="N398" s="7" t="s">
        <v>1531</v>
      </c>
      <c r="O398" s="5" t="s">
        <v>28</v>
      </c>
      <c r="P398" s="5" t="s">
        <v>28</v>
      </c>
      <c r="R398" s="5" t="s">
        <v>29</v>
      </c>
    </row>
    <row r="399" spans="1:18" ht="63" hidden="1">
      <c r="A399" s="6" t="s">
        <v>18</v>
      </c>
      <c r="B399" s="7" t="s">
        <v>1534</v>
      </c>
      <c r="C399" s="8" t="s">
        <v>71</v>
      </c>
      <c r="D399" s="21" t="s">
        <v>54</v>
      </c>
      <c r="E399" s="8" t="s">
        <v>1535</v>
      </c>
      <c r="F399" s="3" t="s">
        <v>23</v>
      </c>
      <c r="G399" s="8" t="s">
        <v>24</v>
      </c>
      <c r="H399" s="21" t="s">
        <v>1529</v>
      </c>
      <c r="I399" s="9">
        <v>44145</v>
      </c>
      <c r="J399" s="9">
        <v>44977</v>
      </c>
      <c r="K399" s="10">
        <v>272090.42</v>
      </c>
      <c r="L399" s="19">
        <v>234245.7</v>
      </c>
      <c r="M399" s="63" t="s">
        <v>1530</v>
      </c>
      <c r="N399" s="7" t="s">
        <v>1531</v>
      </c>
      <c r="O399" s="5" t="s">
        <v>28</v>
      </c>
      <c r="P399" s="5" t="s">
        <v>28</v>
      </c>
      <c r="R399" s="5" t="s">
        <v>29</v>
      </c>
    </row>
    <row r="400" spans="1:18" ht="63" hidden="1">
      <c r="A400" s="6" t="s">
        <v>18</v>
      </c>
      <c r="B400" s="7" t="s">
        <v>1536</v>
      </c>
      <c r="C400" s="8" t="s">
        <v>71</v>
      </c>
      <c r="D400" s="8" t="s">
        <v>162</v>
      </c>
      <c r="E400" s="8" t="s">
        <v>1537</v>
      </c>
      <c r="F400" s="3" t="s">
        <v>23</v>
      </c>
      <c r="G400" s="8" t="s">
        <v>24</v>
      </c>
      <c r="H400" s="21" t="s">
        <v>1529</v>
      </c>
      <c r="I400" s="9">
        <v>44145</v>
      </c>
      <c r="J400" s="9">
        <v>44977</v>
      </c>
      <c r="K400" s="10">
        <v>272090.42</v>
      </c>
      <c r="L400" s="19">
        <v>234245.7</v>
      </c>
      <c r="M400" s="63" t="s">
        <v>1530</v>
      </c>
      <c r="N400" s="7" t="s">
        <v>1531</v>
      </c>
      <c r="O400" s="5" t="s">
        <v>28</v>
      </c>
      <c r="P400" s="5" t="s">
        <v>28</v>
      </c>
      <c r="R400" s="5" t="s">
        <v>29</v>
      </c>
    </row>
    <row r="401" spans="1:18" ht="88.5">
      <c r="A401" s="20" t="s">
        <v>18</v>
      </c>
      <c r="B401" s="11" t="s">
        <v>1538</v>
      </c>
      <c r="C401" s="21" t="s">
        <v>71</v>
      </c>
      <c r="D401" s="21" t="s">
        <v>212</v>
      </c>
      <c r="E401" s="21" t="s">
        <v>1539</v>
      </c>
      <c r="F401" s="77" t="s">
        <v>23</v>
      </c>
      <c r="G401" s="8" t="s">
        <v>24</v>
      </c>
      <c r="H401" s="21" t="s">
        <v>1491</v>
      </c>
      <c r="I401" s="22">
        <v>44154</v>
      </c>
      <c r="J401" s="22">
        <v>44977</v>
      </c>
      <c r="K401" s="23">
        <v>1198443.02</v>
      </c>
      <c r="L401" s="23">
        <f>K401+43297.18+210715.12</f>
        <v>1452455.3199999998</v>
      </c>
      <c r="M401" s="62" t="s">
        <v>1540</v>
      </c>
      <c r="N401" s="11" t="s">
        <v>1541</v>
      </c>
      <c r="O401" s="7" t="s">
        <v>28</v>
      </c>
      <c r="P401" s="7" t="s">
        <v>68</v>
      </c>
      <c r="Q401" s="69" t="s">
        <v>1542</v>
      </c>
      <c r="R401" s="7" t="s">
        <v>167</v>
      </c>
    </row>
    <row r="402" spans="1:18" ht="88.5">
      <c r="A402" s="20" t="s">
        <v>18</v>
      </c>
      <c r="B402" s="11" t="s">
        <v>1543</v>
      </c>
      <c r="C402" s="21" t="s">
        <v>71</v>
      </c>
      <c r="D402" s="21" t="s">
        <v>256</v>
      </c>
      <c r="E402" s="21" t="s">
        <v>1544</v>
      </c>
      <c r="F402" s="77" t="s">
        <v>23</v>
      </c>
      <c r="G402" s="8" t="s">
        <v>24</v>
      </c>
      <c r="H402" s="21" t="s">
        <v>1491</v>
      </c>
      <c r="I402" s="22">
        <v>44154</v>
      </c>
      <c r="J402" s="22">
        <v>44977</v>
      </c>
      <c r="K402" s="23">
        <v>1198443.02</v>
      </c>
      <c r="L402" s="23">
        <f>K402+43297.18+210715.12</f>
        <v>1452455.3199999998</v>
      </c>
      <c r="M402" s="62" t="s">
        <v>1540</v>
      </c>
      <c r="N402" s="11" t="s">
        <v>1541</v>
      </c>
      <c r="O402" s="7" t="s">
        <v>28</v>
      </c>
      <c r="P402" s="7" t="s">
        <v>68</v>
      </c>
      <c r="Q402" s="7" t="s">
        <v>1542</v>
      </c>
      <c r="R402" s="7" t="s">
        <v>167</v>
      </c>
    </row>
    <row r="403" spans="1:18" ht="88.5">
      <c r="A403" s="20" t="s">
        <v>18</v>
      </c>
      <c r="B403" s="11" t="s">
        <v>1545</v>
      </c>
      <c r="C403" s="21" t="s">
        <v>71</v>
      </c>
      <c r="D403" s="21" t="s">
        <v>212</v>
      </c>
      <c r="E403" s="21" t="s">
        <v>1546</v>
      </c>
      <c r="F403" s="77" t="s">
        <v>23</v>
      </c>
      <c r="G403" s="8" t="s">
        <v>24</v>
      </c>
      <c r="H403" s="21" t="s">
        <v>1491</v>
      </c>
      <c r="I403" s="22">
        <v>44154</v>
      </c>
      <c r="J403" s="22">
        <v>44977</v>
      </c>
      <c r="K403" s="23">
        <v>1198443.02</v>
      </c>
      <c r="L403" s="23">
        <f>K403+43297.18+210715.12</f>
        <v>1452455.3199999998</v>
      </c>
      <c r="M403" s="62" t="s">
        <v>1540</v>
      </c>
      <c r="N403" s="11" t="s">
        <v>1541</v>
      </c>
      <c r="O403" s="7" t="s">
        <v>28</v>
      </c>
      <c r="P403" s="7" t="s">
        <v>68</v>
      </c>
      <c r="Q403" s="7" t="s">
        <v>1542</v>
      </c>
      <c r="R403" s="7" t="s">
        <v>167</v>
      </c>
    </row>
    <row r="404" spans="1:18" ht="38.25">
      <c r="A404" s="20" t="s">
        <v>18</v>
      </c>
      <c r="B404" s="11" t="s">
        <v>1547</v>
      </c>
      <c r="C404" s="21" t="s">
        <v>71</v>
      </c>
      <c r="D404" s="21" t="s">
        <v>256</v>
      </c>
      <c r="E404" s="21" t="s">
        <v>1548</v>
      </c>
      <c r="F404" s="21" t="s">
        <v>23</v>
      </c>
      <c r="G404" s="8" t="s">
        <v>24</v>
      </c>
      <c r="H404" s="21" t="s">
        <v>1549</v>
      </c>
      <c r="I404" s="22">
        <v>44154</v>
      </c>
      <c r="J404" s="22">
        <v>44451</v>
      </c>
      <c r="K404" s="23">
        <v>1123688.29</v>
      </c>
      <c r="L404" s="23">
        <f>K404+8858.48</f>
        <v>1132546.77</v>
      </c>
      <c r="M404" s="61" t="s">
        <v>1550</v>
      </c>
      <c r="N404" s="11" t="s">
        <v>1551</v>
      </c>
      <c r="O404" s="7" t="s">
        <v>28</v>
      </c>
      <c r="P404" s="7" t="s">
        <v>68</v>
      </c>
      <c r="Q404" s="7" t="s">
        <v>1552</v>
      </c>
      <c r="R404" s="7" t="s">
        <v>167</v>
      </c>
    </row>
    <row r="405" spans="1:18" ht="38.25">
      <c r="A405" s="20" t="s">
        <v>18</v>
      </c>
      <c r="B405" s="11" t="s">
        <v>1553</v>
      </c>
      <c r="C405" s="21" t="s">
        <v>71</v>
      </c>
      <c r="D405" s="21" t="s">
        <v>256</v>
      </c>
      <c r="E405" s="21" t="s">
        <v>1554</v>
      </c>
      <c r="F405" s="21" t="s">
        <v>23</v>
      </c>
      <c r="G405" s="8" t="s">
        <v>24</v>
      </c>
      <c r="H405" s="21" t="s">
        <v>1549</v>
      </c>
      <c r="I405" s="22">
        <v>44154</v>
      </c>
      <c r="J405" s="22">
        <v>44451</v>
      </c>
      <c r="K405" s="23">
        <v>1123688.29</v>
      </c>
      <c r="L405" s="23">
        <f>K405+8858.48</f>
        <v>1132546.77</v>
      </c>
      <c r="M405" s="61" t="s">
        <v>1550</v>
      </c>
      <c r="N405" s="11" t="s">
        <v>1551</v>
      </c>
      <c r="O405" s="7" t="s">
        <v>28</v>
      </c>
      <c r="P405" s="7" t="s">
        <v>68</v>
      </c>
      <c r="Q405" s="7" t="s">
        <v>1552</v>
      </c>
      <c r="R405" s="7" t="s">
        <v>167</v>
      </c>
    </row>
    <row r="406" spans="1:18" ht="38.25">
      <c r="A406" s="20" t="s">
        <v>18</v>
      </c>
      <c r="B406" s="11" t="s">
        <v>1555</v>
      </c>
      <c r="C406" s="21" t="s">
        <v>71</v>
      </c>
      <c r="D406" s="21" t="s">
        <v>72</v>
      </c>
      <c r="E406" s="21" t="s">
        <v>1556</v>
      </c>
      <c r="F406" s="21" t="s">
        <v>23</v>
      </c>
      <c r="G406" s="8" t="s">
        <v>24</v>
      </c>
      <c r="H406" s="21" t="s">
        <v>1549</v>
      </c>
      <c r="I406" s="22">
        <v>44154</v>
      </c>
      <c r="J406" s="22">
        <v>44451</v>
      </c>
      <c r="K406" s="23">
        <v>1123688.29</v>
      </c>
      <c r="L406" s="23">
        <f>K406+8858.48</f>
        <v>1132546.77</v>
      </c>
      <c r="M406" s="61" t="s">
        <v>1550</v>
      </c>
      <c r="N406" s="11" t="s">
        <v>1551</v>
      </c>
      <c r="O406" s="7" t="s">
        <v>28</v>
      </c>
      <c r="P406" s="7" t="s">
        <v>68</v>
      </c>
      <c r="Q406" s="7" t="s">
        <v>1552</v>
      </c>
      <c r="R406" s="7" t="s">
        <v>167</v>
      </c>
    </row>
    <row r="407" spans="1:18" ht="38.25">
      <c r="A407" s="20" t="s">
        <v>18</v>
      </c>
      <c r="B407" s="11" t="s">
        <v>1557</v>
      </c>
      <c r="C407" s="21" t="s">
        <v>71</v>
      </c>
      <c r="D407" s="21" t="s">
        <v>72</v>
      </c>
      <c r="E407" s="21" t="s">
        <v>1558</v>
      </c>
      <c r="F407" s="21" t="s">
        <v>23</v>
      </c>
      <c r="G407" s="8" t="s">
        <v>24</v>
      </c>
      <c r="H407" s="21" t="s">
        <v>1549</v>
      </c>
      <c r="I407" s="22">
        <v>44154</v>
      </c>
      <c r="J407" s="22">
        <v>44451</v>
      </c>
      <c r="K407" s="23">
        <v>1123688.29</v>
      </c>
      <c r="L407" s="23">
        <f>K407+8858.48</f>
        <v>1132546.77</v>
      </c>
      <c r="M407" s="61" t="s">
        <v>1550</v>
      </c>
      <c r="N407" s="11" t="s">
        <v>1551</v>
      </c>
      <c r="O407" s="7" t="s">
        <v>28</v>
      </c>
      <c r="P407" s="7" t="s">
        <v>68</v>
      </c>
      <c r="Q407" s="7" t="s">
        <v>1552</v>
      </c>
      <c r="R407" s="7" t="s">
        <v>167</v>
      </c>
    </row>
    <row r="408" spans="1:18" ht="63">
      <c r="A408" s="20" t="s">
        <v>18</v>
      </c>
      <c r="B408" s="11" t="s">
        <v>1559</v>
      </c>
      <c r="C408" s="21" t="s">
        <v>71</v>
      </c>
      <c r="D408" s="21" t="s">
        <v>129</v>
      </c>
      <c r="E408" s="21" t="s">
        <v>1560</v>
      </c>
      <c r="F408" s="21" t="s">
        <v>23</v>
      </c>
      <c r="G408" s="8" t="s">
        <v>24</v>
      </c>
      <c r="H408" s="25" t="s">
        <v>1561</v>
      </c>
      <c r="I408" s="22">
        <v>44154</v>
      </c>
      <c r="J408" s="22">
        <v>45019</v>
      </c>
      <c r="K408" s="23">
        <v>1134066.58</v>
      </c>
      <c r="L408" s="23">
        <f>K408+9954.34+128903.13</f>
        <v>1272924.0500000003</v>
      </c>
      <c r="M408" s="62" t="s">
        <v>1562</v>
      </c>
      <c r="N408" s="11" t="s">
        <v>1563</v>
      </c>
      <c r="O408" s="7" t="s">
        <v>28</v>
      </c>
      <c r="P408" s="7" t="s">
        <v>68</v>
      </c>
      <c r="Q408" s="7" t="s">
        <v>1552</v>
      </c>
      <c r="R408" s="7" t="s">
        <v>167</v>
      </c>
    </row>
    <row r="409" spans="1:18" ht="63">
      <c r="A409" s="20" t="s">
        <v>18</v>
      </c>
      <c r="B409" s="11" t="s">
        <v>1564</v>
      </c>
      <c r="C409" s="21" t="s">
        <v>71</v>
      </c>
      <c r="D409" s="21" t="s">
        <v>72</v>
      </c>
      <c r="E409" s="21" t="s">
        <v>1565</v>
      </c>
      <c r="F409" s="21" t="s">
        <v>23</v>
      </c>
      <c r="G409" s="8" t="s">
        <v>24</v>
      </c>
      <c r="H409" s="25" t="s">
        <v>1561</v>
      </c>
      <c r="I409" s="22">
        <v>44154</v>
      </c>
      <c r="J409" s="22">
        <v>45019</v>
      </c>
      <c r="K409" s="23">
        <v>1134066.58</v>
      </c>
      <c r="L409" s="23">
        <f>K409+9954.34+128903.13</f>
        <v>1272924.0500000003</v>
      </c>
      <c r="M409" s="62" t="s">
        <v>1562</v>
      </c>
      <c r="N409" s="11" t="s">
        <v>1563</v>
      </c>
      <c r="O409" s="7" t="s">
        <v>28</v>
      </c>
      <c r="P409" s="7" t="s">
        <v>68</v>
      </c>
      <c r="Q409" s="7" t="s">
        <v>1552</v>
      </c>
      <c r="R409" s="7" t="s">
        <v>167</v>
      </c>
    </row>
    <row r="410" spans="1:18" ht="63">
      <c r="A410" s="20" t="s">
        <v>18</v>
      </c>
      <c r="B410" s="11" t="s">
        <v>1566</v>
      </c>
      <c r="C410" s="21" t="s">
        <v>71</v>
      </c>
      <c r="D410" s="21" t="s">
        <v>129</v>
      </c>
      <c r="E410" s="21" t="s">
        <v>1567</v>
      </c>
      <c r="F410" s="21" t="s">
        <v>23</v>
      </c>
      <c r="G410" s="8" t="s">
        <v>24</v>
      </c>
      <c r="H410" s="25" t="s">
        <v>1561</v>
      </c>
      <c r="I410" s="22">
        <v>44154</v>
      </c>
      <c r="J410" s="22">
        <v>45019</v>
      </c>
      <c r="K410" s="23">
        <v>1134066.58</v>
      </c>
      <c r="L410" s="23">
        <f>K410+9954.34+128903.13</f>
        <v>1272924.0500000003</v>
      </c>
      <c r="M410" s="62" t="s">
        <v>1562</v>
      </c>
      <c r="N410" s="11" t="s">
        <v>1563</v>
      </c>
      <c r="O410" s="7" t="s">
        <v>28</v>
      </c>
      <c r="P410" s="7" t="s">
        <v>68</v>
      </c>
      <c r="Q410" s="7" t="s">
        <v>1552</v>
      </c>
      <c r="R410" s="7" t="s">
        <v>167</v>
      </c>
    </row>
    <row r="411" spans="1:18" ht="38.25" hidden="1">
      <c r="A411" s="20" t="s">
        <v>18</v>
      </c>
      <c r="B411" s="11" t="s">
        <v>1568</v>
      </c>
      <c r="C411" s="21" t="s">
        <v>71</v>
      </c>
      <c r="D411" s="21" t="s">
        <v>129</v>
      </c>
      <c r="E411" s="21" t="s">
        <v>1569</v>
      </c>
      <c r="F411" s="21" t="s">
        <v>23</v>
      </c>
      <c r="G411" s="8" t="s">
        <v>24</v>
      </c>
      <c r="H411" s="21" t="s">
        <v>1570</v>
      </c>
      <c r="I411" s="22">
        <v>44154</v>
      </c>
      <c r="J411" s="22">
        <v>44949</v>
      </c>
      <c r="K411" s="23">
        <v>293405.86</v>
      </c>
      <c r="L411" s="23">
        <v>317217.86</v>
      </c>
      <c r="M411" s="61" t="s">
        <v>1571</v>
      </c>
      <c r="N411" s="11" t="s">
        <v>1572</v>
      </c>
      <c r="O411" s="5" t="s">
        <v>28</v>
      </c>
      <c r="P411" s="5" t="s">
        <v>28</v>
      </c>
      <c r="R411" s="5" t="s">
        <v>29</v>
      </c>
    </row>
    <row r="412" spans="1:18" ht="38.25" hidden="1">
      <c r="A412" s="20" t="s">
        <v>18</v>
      </c>
      <c r="B412" s="11" t="s">
        <v>1573</v>
      </c>
      <c r="C412" s="21" t="s">
        <v>71</v>
      </c>
      <c r="D412" s="21" t="s">
        <v>85</v>
      </c>
      <c r="E412" s="21" t="s">
        <v>1574</v>
      </c>
      <c r="F412" s="21" t="s">
        <v>23</v>
      </c>
      <c r="G412" s="8" t="s">
        <v>24</v>
      </c>
      <c r="H412" s="21" t="s">
        <v>1570</v>
      </c>
      <c r="I412" s="22">
        <v>44154</v>
      </c>
      <c r="J412" s="22">
        <v>44949</v>
      </c>
      <c r="K412" s="23">
        <v>293405.86</v>
      </c>
      <c r="L412" s="23">
        <v>317217.86</v>
      </c>
      <c r="M412" s="61" t="s">
        <v>1571</v>
      </c>
      <c r="N412" s="11" t="s">
        <v>1572</v>
      </c>
      <c r="O412" s="5" t="s">
        <v>28</v>
      </c>
      <c r="P412" s="5" t="s">
        <v>28</v>
      </c>
      <c r="R412" s="5" t="s">
        <v>29</v>
      </c>
    </row>
    <row r="413" spans="1:18" ht="38.25" hidden="1">
      <c r="A413" s="20" t="s">
        <v>18</v>
      </c>
      <c r="B413" s="11" t="s">
        <v>1575</v>
      </c>
      <c r="C413" s="21" t="s">
        <v>71</v>
      </c>
      <c r="D413" s="21" t="s">
        <v>85</v>
      </c>
      <c r="E413" s="21" t="s">
        <v>1576</v>
      </c>
      <c r="F413" s="21" t="s">
        <v>23</v>
      </c>
      <c r="G413" s="8" t="s">
        <v>24</v>
      </c>
      <c r="H413" s="21" t="s">
        <v>1570</v>
      </c>
      <c r="I413" s="22">
        <v>44154</v>
      </c>
      <c r="J413" s="22">
        <v>44949</v>
      </c>
      <c r="K413" s="23">
        <v>293405.86</v>
      </c>
      <c r="L413" s="23">
        <v>317217.86</v>
      </c>
      <c r="M413" s="61" t="s">
        <v>1571</v>
      </c>
      <c r="N413" s="11" t="s">
        <v>1572</v>
      </c>
      <c r="O413" s="5" t="s">
        <v>28</v>
      </c>
      <c r="P413" s="5" t="s">
        <v>28</v>
      </c>
      <c r="R413" s="5" t="s">
        <v>29</v>
      </c>
    </row>
    <row r="414" spans="1:18" ht="50.25" hidden="1">
      <c r="A414" s="6" t="s">
        <v>18</v>
      </c>
      <c r="B414" s="7" t="s">
        <v>1577</v>
      </c>
      <c r="C414" s="8" t="s">
        <v>71</v>
      </c>
      <c r="D414" s="8" t="s">
        <v>77</v>
      </c>
      <c r="E414" s="8" t="s">
        <v>1578</v>
      </c>
      <c r="F414" s="8" t="s">
        <v>23</v>
      </c>
      <c r="G414" s="8" t="s">
        <v>24</v>
      </c>
      <c r="H414" s="8" t="s">
        <v>1579</v>
      </c>
      <c r="I414" s="9">
        <v>44154</v>
      </c>
      <c r="J414" s="9">
        <v>44990</v>
      </c>
      <c r="K414" s="108">
        <v>293405.86</v>
      </c>
      <c r="L414" s="108">
        <v>317217.86</v>
      </c>
      <c r="M414" s="63" t="s">
        <v>1580</v>
      </c>
      <c r="N414" s="7" t="s">
        <v>1581</v>
      </c>
      <c r="O414" s="5" t="s">
        <v>28</v>
      </c>
      <c r="P414" s="5" t="s">
        <v>28</v>
      </c>
      <c r="R414" s="5" t="s">
        <v>29</v>
      </c>
    </row>
    <row r="415" spans="1:18" ht="50.25" hidden="1">
      <c r="A415" s="6" t="s">
        <v>18</v>
      </c>
      <c r="B415" s="7" t="s">
        <v>1582</v>
      </c>
      <c r="C415" s="8" t="s">
        <v>71</v>
      </c>
      <c r="D415" s="8" t="s">
        <v>77</v>
      </c>
      <c r="E415" s="8" t="s">
        <v>1583</v>
      </c>
      <c r="F415" s="8" t="s">
        <v>23</v>
      </c>
      <c r="G415" s="8" t="s">
        <v>24</v>
      </c>
      <c r="H415" s="8" t="s">
        <v>1579</v>
      </c>
      <c r="I415" s="9">
        <v>44154</v>
      </c>
      <c r="J415" s="9">
        <v>44990</v>
      </c>
      <c r="K415" s="108">
        <v>293405.86</v>
      </c>
      <c r="L415" s="108">
        <v>317217.86</v>
      </c>
      <c r="M415" s="63" t="s">
        <v>1580</v>
      </c>
      <c r="N415" s="7" t="s">
        <v>1581</v>
      </c>
      <c r="O415" s="5" t="s">
        <v>28</v>
      </c>
      <c r="P415" s="5" t="s">
        <v>28</v>
      </c>
      <c r="R415" s="5" t="s">
        <v>29</v>
      </c>
    </row>
    <row r="416" spans="1:18" ht="100.5" hidden="1">
      <c r="A416" s="6" t="s">
        <v>18</v>
      </c>
      <c r="B416" s="7" t="s">
        <v>1584</v>
      </c>
      <c r="C416" s="8" t="s">
        <v>71</v>
      </c>
      <c r="D416" s="21" t="s">
        <v>54</v>
      </c>
      <c r="E416" s="8" t="s">
        <v>1585</v>
      </c>
      <c r="F416" s="8" t="s">
        <v>23</v>
      </c>
      <c r="G416" s="8" t="s">
        <v>24</v>
      </c>
      <c r="H416" s="8" t="s">
        <v>1586</v>
      </c>
      <c r="I416" s="9">
        <v>44154</v>
      </c>
      <c r="J416" s="9">
        <v>44960</v>
      </c>
      <c r="K416" s="10">
        <v>1221085.6000000001</v>
      </c>
      <c r="L416" s="19">
        <f>K416+8373.15+96196.27</f>
        <v>1325655.02</v>
      </c>
      <c r="M416" s="64" t="s">
        <v>1587</v>
      </c>
      <c r="N416" s="7" t="s">
        <v>1588</v>
      </c>
      <c r="O416" s="5" t="s">
        <v>28</v>
      </c>
      <c r="R416" s="5" t="s">
        <v>167</v>
      </c>
    </row>
    <row r="417" spans="1:18" ht="100.5" hidden="1">
      <c r="A417" s="6" t="s">
        <v>18</v>
      </c>
      <c r="B417" s="7" t="s">
        <v>1589</v>
      </c>
      <c r="C417" s="8" t="s">
        <v>71</v>
      </c>
      <c r="D417" s="8" t="s">
        <v>85</v>
      </c>
      <c r="E417" s="8" t="s">
        <v>1590</v>
      </c>
      <c r="F417" s="8" t="s">
        <v>23</v>
      </c>
      <c r="G417" s="8" t="s">
        <v>24</v>
      </c>
      <c r="H417" s="8" t="s">
        <v>1586</v>
      </c>
      <c r="I417" s="9">
        <v>44154</v>
      </c>
      <c r="J417" s="9">
        <v>44960</v>
      </c>
      <c r="K417" s="10">
        <v>1221085.6000000001</v>
      </c>
      <c r="L417" s="19">
        <f>K417+8373.15+96196.27</f>
        <v>1325655.02</v>
      </c>
      <c r="M417" s="64" t="s">
        <v>1587</v>
      </c>
      <c r="N417" s="7" t="s">
        <v>1588</v>
      </c>
      <c r="O417" s="5" t="s">
        <v>28</v>
      </c>
      <c r="R417" s="5" t="s">
        <v>167</v>
      </c>
    </row>
    <row r="418" spans="1:18" ht="100.5" hidden="1">
      <c r="A418" s="6" t="s">
        <v>18</v>
      </c>
      <c r="B418" s="7" t="s">
        <v>1591</v>
      </c>
      <c r="C418" s="8" t="s">
        <v>71</v>
      </c>
      <c r="D418" s="8" t="s">
        <v>77</v>
      </c>
      <c r="E418" s="8" t="s">
        <v>1592</v>
      </c>
      <c r="F418" s="8" t="s">
        <v>23</v>
      </c>
      <c r="G418" s="8" t="s">
        <v>24</v>
      </c>
      <c r="H418" s="8" t="s">
        <v>1586</v>
      </c>
      <c r="I418" s="9">
        <v>44154</v>
      </c>
      <c r="J418" s="9">
        <v>44960</v>
      </c>
      <c r="K418" s="10">
        <v>1221085.6000000001</v>
      </c>
      <c r="L418" s="19">
        <f>K418+8373.15+96196.27</f>
        <v>1325655.02</v>
      </c>
      <c r="M418" s="64" t="s">
        <v>1587</v>
      </c>
      <c r="N418" s="7" t="s">
        <v>1588</v>
      </c>
      <c r="O418" s="5" t="s">
        <v>28</v>
      </c>
      <c r="R418" s="5" t="s">
        <v>167</v>
      </c>
    </row>
    <row r="419" spans="1:18" ht="100.5" hidden="1">
      <c r="A419" s="6" t="s">
        <v>18</v>
      </c>
      <c r="B419" s="7" t="s">
        <v>1593</v>
      </c>
      <c r="C419" s="8" t="s">
        <v>71</v>
      </c>
      <c r="D419" s="8" t="s">
        <v>77</v>
      </c>
      <c r="E419" s="8" t="s">
        <v>1594</v>
      </c>
      <c r="F419" s="8" t="s">
        <v>23</v>
      </c>
      <c r="G419" s="8" t="s">
        <v>24</v>
      </c>
      <c r="H419" s="8" t="s">
        <v>1586</v>
      </c>
      <c r="I419" s="9">
        <v>44154</v>
      </c>
      <c r="J419" s="9">
        <v>44960</v>
      </c>
      <c r="K419" s="10">
        <v>1221085.6000000001</v>
      </c>
      <c r="L419" s="19">
        <f>K419+8373.15+96196.27</f>
        <v>1325655.02</v>
      </c>
      <c r="M419" s="64" t="s">
        <v>1587</v>
      </c>
      <c r="N419" s="7" t="s">
        <v>1588</v>
      </c>
      <c r="O419" s="5" t="s">
        <v>28</v>
      </c>
      <c r="R419" s="5" t="s">
        <v>167</v>
      </c>
    </row>
    <row r="420" spans="1:18" ht="100.5" hidden="1">
      <c r="A420" s="6" t="s">
        <v>18</v>
      </c>
      <c r="B420" s="7" t="s">
        <v>1595</v>
      </c>
      <c r="C420" s="8" t="s">
        <v>71</v>
      </c>
      <c r="D420" s="8" t="s">
        <v>77</v>
      </c>
      <c r="E420" s="8" t="s">
        <v>1596</v>
      </c>
      <c r="F420" s="8" t="s">
        <v>23</v>
      </c>
      <c r="G420" s="8" t="s">
        <v>24</v>
      </c>
      <c r="H420" s="8" t="s">
        <v>1586</v>
      </c>
      <c r="I420" s="9">
        <v>44154</v>
      </c>
      <c r="J420" s="9">
        <v>44960</v>
      </c>
      <c r="K420" s="10">
        <v>1221085.6000000001</v>
      </c>
      <c r="L420" s="19">
        <f>K420+8373.15+96196.27</f>
        <v>1325655.02</v>
      </c>
      <c r="M420" s="64" t="s">
        <v>1587</v>
      </c>
      <c r="N420" s="7" t="s">
        <v>1588</v>
      </c>
      <c r="O420" s="5" t="s">
        <v>28</v>
      </c>
      <c r="R420" s="5" t="s">
        <v>167</v>
      </c>
    </row>
    <row r="421" spans="1:18" ht="100.5" hidden="1">
      <c r="A421" s="6" t="s">
        <v>18</v>
      </c>
      <c r="B421" s="7" t="s">
        <v>1597</v>
      </c>
      <c r="C421" s="8" t="s">
        <v>71</v>
      </c>
      <c r="D421" s="8" t="s">
        <v>77</v>
      </c>
      <c r="E421" s="8" t="s">
        <v>1598</v>
      </c>
      <c r="F421" s="8" t="s">
        <v>23</v>
      </c>
      <c r="G421" s="8" t="s">
        <v>24</v>
      </c>
      <c r="H421" s="8" t="s">
        <v>1586</v>
      </c>
      <c r="I421" s="9">
        <v>44154</v>
      </c>
      <c r="J421" s="9">
        <v>44960</v>
      </c>
      <c r="K421" s="10">
        <v>1221085.6000000001</v>
      </c>
      <c r="L421" s="19">
        <f>K421+8373.15+96196.27</f>
        <v>1325655.02</v>
      </c>
      <c r="M421" s="64" t="s">
        <v>1587</v>
      </c>
      <c r="N421" s="7" t="s">
        <v>1588</v>
      </c>
      <c r="O421" s="5" t="s">
        <v>28</v>
      </c>
      <c r="R421" s="5" t="s">
        <v>167</v>
      </c>
    </row>
    <row r="422" spans="1:18" ht="63" hidden="1">
      <c r="A422" s="6" t="s">
        <v>18</v>
      </c>
      <c r="B422" s="7" t="s">
        <v>1599</v>
      </c>
      <c r="C422" s="8" t="s">
        <v>71</v>
      </c>
      <c r="D422" s="3" t="s">
        <v>48</v>
      </c>
      <c r="E422" s="8" t="s">
        <v>1600</v>
      </c>
      <c r="F422" s="8" t="s">
        <v>23</v>
      </c>
      <c r="G422" s="8" t="s">
        <v>24</v>
      </c>
      <c r="H422" s="21" t="s">
        <v>1601</v>
      </c>
      <c r="I422" s="9">
        <v>44154</v>
      </c>
      <c r="J422" s="9">
        <v>44914</v>
      </c>
      <c r="K422" s="10">
        <v>1207782.0900000001</v>
      </c>
      <c r="L422" s="19">
        <f>K422+8105.57</f>
        <v>1215887.6600000001</v>
      </c>
      <c r="M422" s="63" t="s">
        <v>1602</v>
      </c>
      <c r="N422" s="7" t="s">
        <v>1603</v>
      </c>
      <c r="O422" s="5" t="s">
        <v>28</v>
      </c>
      <c r="R422" s="5" t="s">
        <v>167</v>
      </c>
    </row>
    <row r="423" spans="1:18" ht="63" hidden="1">
      <c r="A423" s="6" t="s">
        <v>18</v>
      </c>
      <c r="B423" s="7" t="s">
        <v>1604</v>
      </c>
      <c r="C423" s="8" t="s">
        <v>71</v>
      </c>
      <c r="D423" s="8" t="s">
        <v>104</v>
      </c>
      <c r="E423" s="8" t="s">
        <v>1605</v>
      </c>
      <c r="F423" s="8" t="s">
        <v>23</v>
      </c>
      <c r="G423" s="8" t="s">
        <v>24</v>
      </c>
      <c r="H423" s="21" t="s">
        <v>1601</v>
      </c>
      <c r="I423" s="9">
        <v>44154</v>
      </c>
      <c r="J423" s="9">
        <v>44914</v>
      </c>
      <c r="K423" s="10">
        <v>1207782.0900000001</v>
      </c>
      <c r="L423" s="19">
        <f>K423+8105.57</f>
        <v>1215887.6600000001</v>
      </c>
      <c r="M423" s="63" t="s">
        <v>1602</v>
      </c>
      <c r="N423" s="7" t="s">
        <v>1603</v>
      </c>
      <c r="O423" s="5" t="s">
        <v>28</v>
      </c>
      <c r="R423" s="5" t="s">
        <v>167</v>
      </c>
    </row>
    <row r="424" spans="1:18" ht="63" hidden="1">
      <c r="A424" s="6" t="s">
        <v>18</v>
      </c>
      <c r="B424" s="7" t="s">
        <v>1606</v>
      </c>
      <c r="C424" s="8" t="s">
        <v>71</v>
      </c>
      <c r="D424" s="8" t="s">
        <v>77</v>
      </c>
      <c r="E424" s="8" t="s">
        <v>1607</v>
      </c>
      <c r="F424" s="8" t="s">
        <v>23</v>
      </c>
      <c r="G424" s="8" t="s">
        <v>24</v>
      </c>
      <c r="H424" s="21" t="s">
        <v>1601</v>
      </c>
      <c r="I424" s="9">
        <v>44154</v>
      </c>
      <c r="J424" s="9">
        <v>44914</v>
      </c>
      <c r="K424" s="10">
        <v>1207782.0900000001</v>
      </c>
      <c r="L424" s="19">
        <f>K424+8105.57</f>
        <v>1215887.6600000001</v>
      </c>
      <c r="M424" s="63" t="s">
        <v>1602</v>
      </c>
      <c r="N424" s="7" t="s">
        <v>1603</v>
      </c>
      <c r="O424" s="5" t="s">
        <v>28</v>
      </c>
      <c r="R424" s="5" t="s">
        <v>167</v>
      </c>
    </row>
    <row r="425" spans="1:18" ht="63" hidden="1">
      <c r="A425" s="6" t="s">
        <v>18</v>
      </c>
      <c r="B425" s="7" t="s">
        <v>1608</v>
      </c>
      <c r="C425" s="8" t="s">
        <v>71</v>
      </c>
      <c r="D425" s="21" t="s">
        <v>54</v>
      </c>
      <c r="E425" s="8" t="s">
        <v>1609</v>
      </c>
      <c r="F425" s="8" t="s">
        <v>23</v>
      </c>
      <c r="G425" s="8" t="s">
        <v>24</v>
      </c>
      <c r="H425" s="21" t="s">
        <v>1601</v>
      </c>
      <c r="I425" s="9">
        <v>44154</v>
      </c>
      <c r="J425" s="9">
        <v>44914</v>
      </c>
      <c r="K425" s="10">
        <v>1207782.0900000001</v>
      </c>
      <c r="L425" s="19">
        <f>K425+8105.57</f>
        <v>1215887.6600000001</v>
      </c>
      <c r="M425" s="63" t="s">
        <v>1602</v>
      </c>
      <c r="N425" s="7" t="s">
        <v>1603</v>
      </c>
      <c r="O425" s="5" t="s">
        <v>28</v>
      </c>
      <c r="R425" s="5" t="s">
        <v>167</v>
      </c>
    </row>
    <row r="426" spans="1:18" ht="63" hidden="1">
      <c r="A426" s="6" t="s">
        <v>18</v>
      </c>
      <c r="B426" s="7" t="s">
        <v>1610</v>
      </c>
      <c r="C426" s="8" t="s">
        <v>71</v>
      </c>
      <c r="D426" s="8" t="s">
        <v>77</v>
      </c>
      <c r="E426" s="8" t="s">
        <v>1611</v>
      </c>
      <c r="F426" s="8" t="s">
        <v>23</v>
      </c>
      <c r="G426" s="8" t="s">
        <v>24</v>
      </c>
      <c r="H426" s="21" t="s">
        <v>1601</v>
      </c>
      <c r="I426" s="9">
        <v>44154</v>
      </c>
      <c r="J426" s="9">
        <v>44914</v>
      </c>
      <c r="K426" s="10">
        <v>1207782.0900000001</v>
      </c>
      <c r="L426" s="19">
        <f>K426+8105.57</f>
        <v>1215887.6600000001</v>
      </c>
      <c r="M426" s="63" t="s">
        <v>1602</v>
      </c>
      <c r="N426" s="7" t="s">
        <v>1603</v>
      </c>
      <c r="O426" s="5" t="s">
        <v>28</v>
      </c>
      <c r="R426" s="5" t="s">
        <v>167</v>
      </c>
    </row>
    <row r="427" spans="1:18" ht="63" hidden="1">
      <c r="A427" s="6" t="s">
        <v>18</v>
      </c>
      <c r="B427" s="7" t="s">
        <v>1612</v>
      </c>
      <c r="C427" s="8" t="s">
        <v>71</v>
      </c>
      <c r="D427" s="8" t="s">
        <v>129</v>
      </c>
      <c r="E427" s="8" t="s">
        <v>1613</v>
      </c>
      <c r="F427" s="8" t="s">
        <v>23</v>
      </c>
      <c r="G427" s="8" t="s">
        <v>24</v>
      </c>
      <c r="H427" s="21" t="s">
        <v>1601</v>
      </c>
      <c r="I427" s="9">
        <v>44154</v>
      </c>
      <c r="J427" s="9">
        <v>44914</v>
      </c>
      <c r="K427" s="10">
        <v>1207782.0900000001</v>
      </c>
      <c r="L427" s="19">
        <f>K427+8105.57</f>
        <v>1215887.6600000001</v>
      </c>
      <c r="M427" s="63" t="s">
        <v>1602</v>
      </c>
      <c r="N427" s="7" t="s">
        <v>1603</v>
      </c>
      <c r="O427" s="5" t="s">
        <v>28</v>
      </c>
      <c r="R427" s="5" t="s">
        <v>167</v>
      </c>
    </row>
    <row r="428" spans="1:18" ht="63" hidden="1">
      <c r="A428" s="6" t="s">
        <v>18</v>
      </c>
      <c r="B428" s="7" t="s">
        <v>1614</v>
      </c>
      <c r="C428" s="8" t="s">
        <v>71</v>
      </c>
      <c r="D428" s="3" t="s">
        <v>48</v>
      </c>
      <c r="E428" s="8" t="s">
        <v>1374</v>
      </c>
      <c r="F428" s="8" t="s">
        <v>23</v>
      </c>
      <c r="G428" s="8" t="s">
        <v>24</v>
      </c>
      <c r="H428" s="21" t="s">
        <v>1615</v>
      </c>
      <c r="I428" s="9">
        <v>44154</v>
      </c>
      <c r="J428" s="9">
        <v>44995</v>
      </c>
      <c r="K428" s="10">
        <v>1199670.06</v>
      </c>
      <c r="L428" s="19">
        <f>K428+32042.3+140942.18</f>
        <v>1372654.54</v>
      </c>
      <c r="M428" s="64" t="s">
        <v>1616</v>
      </c>
      <c r="N428" s="7" t="s">
        <v>1617</v>
      </c>
      <c r="O428" s="5" t="s">
        <v>28</v>
      </c>
      <c r="R428" s="5" t="s">
        <v>167</v>
      </c>
    </row>
    <row r="429" spans="1:18" ht="63" hidden="1">
      <c r="A429" s="6" t="s">
        <v>18</v>
      </c>
      <c r="B429" s="7" t="s">
        <v>1618</v>
      </c>
      <c r="C429" s="8" t="s">
        <v>71</v>
      </c>
      <c r="D429" s="21" t="s">
        <v>54</v>
      </c>
      <c r="E429" s="8" t="s">
        <v>1619</v>
      </c>
      <c r="F429" s="8" t="s">
        <v>23</v>
      </c>
      <c r="G429" s="8" t="s">
        <v>24</v>
      </c>
      <c r="H429" s="21" t="s">
        <v>1615</v>
      </c>
      <c r="I429" s="9">
        <v>44154</v>
      </c>
      <c r="J429" s="9">
        <v>44995</v>
      </c>
      <c r="K429" s="10">
        <v>1199670.06</v>
      </c>
      <c r="L429" s="19">
        <f>K429+32042.3+140942.18</f>
        <v>1372654.54</v>
      </c>
      <c r="M429" s="64" t="s">
        <v>1616</v>
      </c>
      <c r="N429" s="7" t="s">
        <v>1617</v>
      </c>
      <c r="O429" s="5" t="s">
        <v>28</v>
      </c>
      <c r="R429" s="5" t="s">
        <v>167</v>
      </c>
    </row>
    <row r="430" spans="1:18" ht="63" hidden="1">
      <c r="A430" s="6" t="s">
        <v>18</v>
      </c>
      <c r="B430" s="7" t="s">
        <v>1620</v>
      </c>
      <c r="C430" s="8" t="s">
        <v>71</v>
      </c>
      <c r="D430" s="8" t="s">
        <v>77</v>
      </c>
      <c r="E430" s="8" t="s">
        <v>1621</v>
      </c>
      <c r="F430" s="8" t="s">
        <v>23</v>
      </c>
      <c r="G430" s="8" t="s">
        <v>24</v>
      </c>
      <c r="H430" s="21" t="s">
        <v>1615</v>
      </c>
      <c r="I430" s="9">
        <v>44154</v>
      </c>
      <c r="J430" s="9">
        <v>44995</v>
      </c>
      <c r="K430" s="10">
        <v>1199670.06</v>
      </c>
      <c r="L430" s="19">
        <f>K430+32042.3+140942.18</f>
        <v>1372654.54</v>
      </c>
      <c r="M430" s="64" t="s">
        <v>1616</v>
      </c>
      <c r="N430" s="7" t="s">
        <v>1617</v>
      </c>
      <c r="O430" s="5" t="s">
        <v>28</v>
      </c>
      <c r="R430" s="5" t="s">
        <v>167</v>
      </c>
    </row>
    <row r="431" spans="1:18" ht="63" hidden="1">
      <c r="A431" s="6" t="s">
        <v>18</v>
      </c>
      <c r="B431" s="7" t="s">
        <v>1622</v>
      </c>
      <c r="C431" s="8" t="s">
        <v>71</v>
      </c>
      <c r="D431" s="8" t="s">
        <v>77</v>
      </c>
      <c r="E431" s="8" t="s">
        <v>1623</v>
      </c>
      <c r="F431" s="8" t="s">
        <v>23</v>
      </c>
      <c r="G431" s="8" t="s">
        <v>24</v>
      </c>
      <c r="H431" s="21" t="s">
        <v>1615</v>
      </c>
      <c r="I431" s="9">
        <v>44154</v>
      </c>
      <c r="J431" s="9">
        <v>44995</v>
      </c>
      <c r="K431" s="10">
        <v>1199670.06</v>
      </c>
      <c r="L431" s="19">
        <f>K431+32042.3+140942.18</f>
        <v>1372654.54</v>
      </c>
      <c r="M431" s="64" t="s">
        <v>1616</v>
      </c>
      <c r="N431" s="7" t="s">
        <v>1617</v>
      </c>
      <c r="O431" s="5" t="s">
        <v>28</v>
      </c>
      <c r="R431" s="5" t="s">
        <v>167</v>
      </c>
    </row>
    <row r="432" spans="1:18" ht="63" hidden="1">
      <c r="A432" s="6" t="s">
        <v>18</v>
      </c>
      <c r="B432" s="7" t="s">
        <v>1624</v>
      </c>
      <c r="C432" s="8" t="s">
        <v>71</v>
      </c>
      <c r="D432" s="8" t="s">
        <v>77</v>
      </c>
      <c r="E432" s="8" t="s">
        <v>1625</v>
      </c>
      <c r="F432" s="8" t="s">
        <v>23</v>
      </c>
      <c r="G432" s="8" t="s">
        <v>24</v>
      </c>
      <c r="H432" s="21" t="s">
        <v>1615</v>
      </c>
      <c r="I432" s="9">
        <v>44154</v>
      </c>
      <c r="J432" s="9">
        <v>44995</v>
      </c>
      <c r="K432" s="10">
        <v>1199670.06</v>
      </c>
      <c r="L432" s="19">
        <f>K432+32042.3+140942.18</f>
        <v>1372654.54</v>
      </c>
      <c r="M432" s="64" t="s">
        <v>1616</v>
      </c>
      <c r="N432" s="7" t="s">
        <v>1617</v>
      </c>
      <c r="O432" s="5" t="s">
        <v>28</v>
      </c>
      <c r="R432" s="5" t="s">
        <v>167</v>
      </c>
    </row>
    <row r="433" spans="1:18" ht="88.5" hidden="1">
      <c r="A433" s="6" t="s">
        <v>18</v>
      </c>
      <c r="B433" s="7" t="s">
        <v>1626</v>
      </c>
      <c r="C433" s="8" t="s">
        <v>71</v>
      </c>
      <c r="D433" s="8" t="s">
        <v>77</v>
      </c>
      <c r="E433" s="8" t="s">
        <v>1627</v>
      </c>
      <c r="F433" s="8" t="s">
        <v>23</v>
      </c>
      <c r="G433" s="8" t="s">
        <v>24</v>
      </c>
      <c r="H433" s="21" t="s">
        <v>1561</v>
      </c>
      <c r="I433" s="9">
        <v>44159</v>
      </c>
      <c r="J433" s="9">
        <v>45019</v>
      </c>
      <c r="K433" s="10">
        <v>1043682.5</v>
      </c>
      <c r="L433" s="19">
        <f>K433+7475.01+36659.39</f>
        <v>1087816.8999999999</v>
      </c>
      <c r="M433" s="63" t="s">
        <v>1628</v>
      </c>
      <c r="N433" s="7" t="s">
        <v>1629</v>
      </c>
      <c r="O433" s="5" t="s">
        <v>28</v>
      </c>
      <c r="R433" s="5" t="s">
        <v>167</v>
      </c>
    </row>
    <row r="434" spans="1:18" ht="88.5" hidden="1">
      <c r="A434" s="6" t="s">
        <v>18</v>
      </c>
      <c r="B434" s="7" t="s">
        <v>1630</v>
      </c>
      <c r="C434" s="8" t="s">
        <v>71</v>
      </c>
      <c r="D434" s="8" t="s">
        <v>31</v>
      </c>
      <c r="E434" s="8" t="s">
        <v>1631</v>
      </c>
      <c r="F434" s="8" t="s">
        <v>23</v>
      </c>
      <c r="G434" s="8" t="s">
        <v>24</v>
      </c>
      <c r="H434" s="21" t="s">
        <v>1561</v>
      </c>
      <c r="I434" s="9">
        <v>44159</v>
      </c>
      <c r="J434" s="9">
        <v>45019</v>
      </c>
      <c r="K434" s="10">
        <v>1043682.5</v>
      </c>
      <c r="L434" s="19">
        <f>K434+7475.01+36659.39</f>
        <v>1087816.8999999999</v>
      </c>
      <c r="M434" s="63" t="s">
        <v>1628</v>
      </c>
      <c r="N434" s="7" t="s">
        <v>1629</v>
      </c>
      <c r="O434" s="5" t="s">
        <v>28</v>
      </c>
      <c r="R434" s="5" t="s">
        <v>167</v>
      </c>
    </row>
    <row r="435" spans="1:18" ht="88.5" hidden="1">
      <c r="A435" s="6" t="s">
        <v>18</v>
      </c>
      <c r="B435" s="7" t="s">
        <v>1632</v>
      </c>
      <c r="C435" s="8" t="s">
        <v>71</v>
      </c>
      <c r="D435" s="8" t="s">
        <v>181</v>
      </c>
      <c r="E435" s="8" t="s">
        <v>1633</v>
      </c>
      <c r="F435" s="8" t="s">
        <v>23</v>
      </c>
      <c r="G435" s="8" t="s">
        <v>24</v>
      </c>
      <c r="H435" s="21" t="s">
        <v>1561</v>
      </c>
      <c r="I435" s="9">
        <v>44159</v>
      </c>
      <c r="J435" s="9">
        <v>45019</v>
      </c>
      <c r="K435" s="10">
        <v>1043682.5</v>
      </c>
      <c r="L435" s="19">
        <f>K435+7475.01+36659.39</f>
        <v>1087816.8999999999</v>
      </c>
      <c r="M435" s="63" t="s">
        <v>1628</v>
      </c>
      <c r="N435" s="7" t="s">
        <v>1629</v>
      </c>
      <c r="O435" s="5" t="s">
        <v>28</v>
      </c>
      <c r="R435" s="5" t="s">
        <v>167</v>
      </c>
    </row>
    <row r="436" spans="1:18" ht="88.5" hidden="1">
      <c r="A436" s="20" t="s">
        <v>18</v>
      </c>
      <c r="B436" s="11" t="s">
        <v>1634</v>
      </c>
      <c r="C436" s="21" t="s">
        <v>71</v>
      </c>
      <c r="D436" s="21" t="s">
        <v>162</v>
      </c>
      <c r="E436" s="21" t="s">
        <v>1635</v>
      </c>
      <c r="F436" s="21" t="s">
        <v>23</v>
      </c>
      <c r="G436" s="8" t="s">
        <v>24</v>
      </c>
      <c r="H436" s="8" t="s">
        <v>1491</v>
      </c>
      <c r="I436" s="22">
        <v>44159</v>
      </c>
      <c r="J436" s="22">
        <v>45019</v>
      </c>
      <c r="K436" s="23">
        <v>1122237.28</v>
      </c>
      <c r="L436" s="27">
        <f>K436+10224.34</f>
        <v>1132461.6200000001</v>
      </c>
      <c r="M436" s="62" t="s">
        <v>1636</v>
      </c>
      <c r="N436" s="11" t="s">
        <v>1637</v>
      </c>
      <c r="O436" s="5" t="s">
        <v>28</v>
      </c>
    </row>
    <row r="437" spans="1:18" ht="88.5" hidden="1">
      <c r="A437" s="6" t="s">
        <v>18</v>
      </c>
      <c r="B437" s="7" t="s">
        <v>1638</v>
      </c>
      <c r="C437" s="8" t="s">
        <v>71</v>
      </c>
      <c r="D437" s="8" t="s">
        <v>77</v>
      </c>
      <c r="E437" s="8" t="s">
        <v>1639</v>
      </c>
      <c r="F437" s="8" t="s">
        <v>23</v>
      </c>
      <c r="G437" s="8" t="s">
        <v>24</v>
      </c>
      <c r="H437" s="8" t="s">
        <v>1491</v>
      </c>
      <c r="I437" s="9">
        <v>44900</v>
      </c>
      <c r="J437" s="22">
        <v>45019</v>
      </c>
      <c r="K437" s="23">
        <v>1122237.28</v>
      </c>
      <c r="L437" s="27">
        <f>K437+10224.34</f>
        <v>1132461.6200000001</v>
      </c>
      <c r="M437" s="64" t="s">
        <v>1636</v>
      </c>
      <c r="N437" s="11" t="s">
        <v>1637</v>
      </c>
      <c r="O437" s="5" t="s">
        <v>28</v>
      </c>
    </row>
    <row r="438" spans="1:18" ht="88.5" hidden="1">
      <c r="A438" s="6" t="s">
        <v>18</v>
      </c>
      <c r="B438" s="7" t="s">
        <v>1640</v>
      </c>
      <c r="C438" s="8" t="s">
        <v>71</v>
      </c>
      <c r="D438" s="8" t="s">
        <v>89</v>
      </c>
      <c r="E438" s="8" t="s">
        <v>1641</v>
      </c>
      <c r="F438" s="3" t="s">
        <v>23</v>
      </c>
      <c r="G438" s="8" t="s">
        <v>24</v>
      </c>
      <c r="H438" s="8" t="s">
        <v>1491</v>
      </c>
      <c r="I438" s="9">
        <v>44900</v>
      </c>
      <c r="J438" s="22">
        <v>45019</v>
      </c>
      <c r="K438" s="23">
        <v>1122237.28</v>
      </c>
      <c r="L438" s="27">
        <f>K438+10224.34</f>
        <v>1132461.6200000001</v>
      </c>
      <c r="M438" s="64" t="s">
        <v>1636</v>
      </c>
      <c r="N438" s="11" t="s">
        <v>1637</v>
      </c>
      <c r="O438" s="5" t="s">
        <v>28</v>
      </c>
    </row>
    <row r="439" spans="1:18" ht="38.25" hidden="1">
      <c r="A439" s="20" t="s">
        <v>18</v>
      </c>
      <c r="B439" s="7" t="s">
        <v>1642</v>
      </c>
      <c r="C439" s="8" t="s">
        <v>71</v>
      </c>
      <c r="D439" s="8" t="s">
        <v>162</v>
      </c>
      <c r="E439" s="8" t="s">
        <v>1643</v>
      </c>
      <c r="F439" s="3" t="s">
        <v>23</v>
      </c>
      <c r="G439" s="8" t="s">
        <v>24</v>
      </c>
      <c r="H439" s="8" t="s">
        <v>1644</v>
      </c>
      <c r="I439" s="9">
        <v>44159</v>
      </c>
      <c r="J439" s="9">
        <v>44819</v>
      </c>
      <c r="K439" s="10">
        <v>1142562.47</v>
      </c>
      <c r="L439" s="19">
        <f>K439+12942.64</f>
        <v>1155505.1099999999</v>
      </c>
      <c r="M439" s="63" t="s">
        <v>1645</v>
      </c>
      <c r="N439" s="7" t="s">
        <v>1646</v>
      </c>
      <c r="O439" s="5" t="s">
        <v>28</v>
      </c>
    </row>
    <row r="440" spans="1:18" ht="38.25" hidden="1">
      <c r="A440" s="20" t="s">
        <v>18</v>
      </c>
      <c r="B440" s="11" t="s">
        <v>1642</v>
      </c>
      <c r="C440" s="21" t="s">
        <v>71</v>
      </c>
      <c r="D440" s="21" t="s">
        <v>162</v>
      </c>
      <c r="E440" s="21" t="s">
        <v>1643</v>
      </c>
      <c r="F440" s="21" t="s">
        <v>23</v>
      </c>
      <c r="G440" s="8" t="s">
        <v>24</v>
      </c>
      <c r="H440" s="8" t="s">
        <v>1644</v>
      </c>
      <c r="I440" s="9">
        <v>44159</v>
      </c>
      <c r="J440" s="9">
        <v>44819</v>
      </c>
      <c r="K440" s="10">
        <v>1142562.47</v>
      </c>
      <c r="L440" s="19">
        <f>K440+12942.64</f>
        <v>1155505.1099999999</v>
      </c>
      <c r="M440" s="61" t="s">
        <v>1645</v>
      </c>
      <c r="N440" s="7" t="s">
        <v>1646</v>
      </c>
      <c r="O440" s="5" t="s">
        <v>28</v>
      </c>
    </row>
    <row r="441" spans="1:18" ht="38.25" hidden="1">
      <c r="A441" s="6" t="s">
        <v>18</v>
      </c>
      <c r="B441" s="7" t="s">
        <v>1647</v>
      </c>
      <c r="C441" s="8" t="s">
        <v>71</v>
      </c>
      <c r="D441" s="8" t="s">
        <v>381</v>
      </c>
      <c r="E441" s="8" t="s">
        <v>1648</v>
      </c>
      <c r="F441" s="8" t="s">
        <v>23</v>
      </c>
      <c r="G441" s="8" t="s">
        <v>24</v>
      </c>
      <c r="H441" s="8" t="s">
        <v>1644</v>
      </c>
      <c r="I441" s="9">
        <v>44159</v>
      </c>
      <c r="J441" s="9">
        <v>44819</v>
      </c>
      <c r="K441" s="10">
        <v>1142562.47</v>
      </c>
      <c r="L441" s="19">
        <f>K441+12942.64</f>
        <v>1155505.1099999999</v>
      </c>
      <c r="M441" s="63" t="s">
        <v>1645</v>
      </c>
      <c r="N441" s="7" t="s">
        <v>1646</v>
      </c>
      <c r="O441" s="5" t="s">
        <v>28</v>
      </c>
    </row>
    <row r="442" spans="1:18" ht="38.25" hidden="1">
      <c r="A442" s="6" t="s">
        <v>18</v>
      </c>
      <c r="B442" s="7" t="s">
        <v>1649</v>
      </c>
      <c r="C442" s="8" t="s">
        <v>71</v>
      </c>
      <c r="D442" s="8" t="s">
        <v>21</v>
      </c>
      <c r="E442" s="8" t="s">
        <v>1650</v>
      </c>
      <c r="F442" s="8" t="s">
        <v>23</v>
      </c>
      <c r="G442" s="8" t="s">
        <v>24</v>
      </c>
      <c r="H442" s="8" t="s">
        <v>1644</v>
      </c>
      <c r="I442" s="9">
        <v>44159</v>
      </c>
      <c r="J442" s="9">
        <v>44819</v>
      </c>
      <c r="K442" s="10">
        <v>1142562.47</v>
      </c>
      <c r="L442" s="19">
        <f>K442+12942.64</f>
        <v>1155505.1099999999</v>
      </c>
      <c r="M442" s="63" t="s">
        <v>1645</v>
      </c>
      <c r="N442" s="7" t="s">
        <v>1646</v>
      </c>
      <c r="O442" s="5" t="s">
        <v>28</v>
      </c>
    </row>
    <row r="443" spans="1:18" ht="75.75" hidden="1">
      <c r="A443" s="6" t="s">
        <v>18</v>
      </c>
      <c r="B443" s="7" t="s">
        <v>1651</v>
      </c>
      <c r="C443" s="8" t="s">
        <v>71</v>
      </c>
      <c r="D443" s="8" t="s">
        <v>21</v>
      </c>
      <c r="E443" s="8" t="s">
        <v>1652</v>
      </c>
      <c r="F443" s="8" t="s">
        <v>23</v>
      </c>
      <c r="G443" s="8" t="s">
        <v>24</v>
      </c>
      <c r="H443" s="8" t="s">
        <v>1491</v>
      </c>
      <c r="I443" s="9">
        <v>44159</v>
      </c>
      <c r="J443" s="9">
        <v>45019</v>
      </c>
      <c r="K443" s="10">
        <v>1208398.47</v>
      </c>
      <c r="L443" s="19">
        <f>K443+10837.24+222182.86</f>
        <v>1441418.5699999998</v>
      </c>
      <c r="M443" s="64" t="s">
        <v>1653</v>
      </c>
      <c r="N443" s="7" t="s">
        <v>1654</v>
      </c>
      <c r="O443" s="5" t="s">
        <v>28</v>
      </c>
    </row>
    <row r="444" spans="1:18" ht="75.75" hidden="1">
      <c r="A444" s="6" t="s">
        <v>18</v>
      </c>
      <c r="B444" s="7" t="s">
        <v>1655</v>
      </c>
      <c r="C444" s="8" t="s">
        <v>71</v>
      </c>
      <c r="D444" s="8" t="s">
        <v>77</v>
      </c>
      <c r="E444" s="8" t="s">
        <v>1656</v>
      </c>
      <c r="F444" s="8" t="s">
        <v>23</v>
      </c>
      <c r="G444" s="8" t="s">
        <v>24</v>
      </c>
      <c r="H444" s="8" t="s">
        <v>1491</v>
      </c>
      <c r="I444" s="9">
        <v>44159</v>
      </c>
      <c r="J444" s="9">
        <v>45019</v>
      </c>
      <c r="K444" s="10">
        <v>1208398.47</v>
      </c>
      <c r="L444" s="19">
        <f>K444+10837.24+222182.86</f>
        <v>1441418.5699999998</v>
      </c>
      <c r="M444" s="64" t="s">
        <v>1653</v>
      </c>
      <c r="N444" s="7" t="s">
        <v>1654</v>
      </c>
      <c r="O444" s="5" t="s">
        <v>28</v>
      </c>
    </row>
    <row r="445" spans="1:18" ht="75.75" hidden="1">
      <c r="A445" s="6" t="s">
        <v>18</v>
      </c>
      <c r="B445" s="7" t="s">
        <v>1657</v>
      </c>
      <c r="C445" s="8" t="s">
        <v>71</v>
      </c>
      <c r="D445" s="8" t="s">
        <v>21</v>
      </c>
      <c r="E445" s="8" t="s">
        <v>1658</v>
      </c>
      <c r="F445" s="8" t="s">
        <v>23</v>
      </c>
      <c r="G445" s="8" t="s">
        <v>24</v>
      </c>
      <c r="H445" s="8" t="s">
        <v>1491</v>
      </c>
      <c r="I445" s="9">
        <v>44159</v>
      </c>
      <c r="J445" s="9">
        <v>45019</v>
      </c>
      <c r="K445" s="10">
        <v>1208398.47</v>
      </c>
      <c r="L445" s="19">
        <f>K445+10837.24+222182.86</f>
        <v>1441418.5699999998</v>
      </c>
      <c r="M445" s="64" t="s">
        <v>1653</v>
      </c>
      <c r="N445" s="7" t="s">
        <v>1654</v>
      </c>
      <c r="O445" s="5" t="s">
        <v>28</v>
      </c>
    </row>
    <row r="446" spans="1:18" ht="38.25" hidden="1">
      <c r="A446" s="20" t="s">
        <v>18</v>
      </c>
      <c r="B446" s="11" t="s">
        <v>1659</v>
      </c>
      <c r="C446" s="21" t="s">
        <v>71</v>
      </c>
      <c r="D446" s="21" t="s">
        <v>85</v>
      </c>
      <c r="E446" s="21" t="s">
        <v>1660</v>
      </c>
      <c r="F446" s="21" t="s">
        <v>23</v>
      </c>
      <c r="G446" s="8" t="s">
        <v>24</v>
      </c>
      <c r="H446" s="8" t="s">
        <v>1491</v>
      </c>
      <c r="I446" s="22">
        <v>44161</v>
      </c>
      <c r="J446" s="22">
        <v>44926</v>
      </c>
      <c r="K446" s="23">
        <v>1163224.48</v>
      </c>
      <c r="L446" s="23">
        <f>K446+10255.12</f>
        <v>1173479.6000000001</v>
      </c>
      <c r="M446" s="62" t="s">
        <v>1661</v>
      </c>
      <c r="N446" s="11" t="s">
        <v>1662</v>
      </c>
      <c r="O446" s="5" t="s">
        <v>28</v>
      </c>
    </row>
    <row r="447" spans="1:18" ht="38.25" hidden="1">
      <c r="A447" s="20" t="s">
        <v>18</v>
      </c>
      <c r="B447" s="11" t="s">
        <v>1663</v>
      </c>
      <c r="C447" s="21" t="s">
        <v>71</v>
      </c>
      <c r="D447" s="21" t="s">
        <v>268</v>
      </c>
      <c r="E447" s="21" t="s">
        <v>1664</v>
      </c>
      <c r="F447" s="21" t="s">
        <v>23</v>
      </c>
      <c r="G447" s="8" t="s">
        <v>24</v>
      </c>
      <c r="H447" s="8" t="s">
        <v>1491</v>
      </c>
      <c r="I447" s="22">
        <v>44161</v>
      </c>
      <c r="J447" s="22">
        <v>44926</v>
      </c>
      <c r="K447" s="23">
        <v>1163224.48</v>
      </c>
      <c r="L447" s="23">
        <f>K447+10255.12</f>
        <v>1173479.6000000001</v>
      </c>
      <c r="M447" s="62" t="s">
        <v>1661</v>
      </c>
      <c r="N447" s="11" t="s">
        <v>1662</v>
      </c>
      <c r="O447" s="5" t="s">
        <v>28</v>
      </c>
    </row>
    <row r="448" spans="1:18" s="26" customFormat="1" ht="38.25" hidden="1">
      <c r="A448" s="20" t="s">
        <v>18</v>
      </c>
      <c r="B448" s="11" t="s">
        <v>1665</v>
      </c>
      <c r="C448" s="21" t="s">
        <v>71</v>
      </c>
      <c r="D448" s="21" t="s">
        <v>268</v>
      </c>
      <c r="E448" s="21" t="s">
        <v>1666</v>
      </c>
      <c r="F448" s="21" t="s">
        <v>23</v>
      </c>
      <c r="G448" s="8" t="s">
        <v>24</v>
      </c>
      <c r="H448" s="8" t="s">
        <v>1491</v>
      </c>
      <c r="I448" s="22">
        <v>44161</v>
      </c>
      <c r="J448" s="22">
        <v>44926</v>
      </c>
      <c r="K448" s="23">
        <v>1163224.48</v>
      </c>
      <c r="L448" s="23">
        <f>K448+10255.12</f>
        <v>1173479.6000000001</v>
      </c>
      <c r="M448" s="62" t="s">
        <v>1661</v>
      </c>
      <c r="N448" s="11" t="s">
        <v>1662</v>
      </c>
      <c r="O448" s="5" t="s">
        <v>28</v>
      </c>
      <c r="P448" s="5"/>
      <c r="Q448" s="41"/>
      <c r="R448" s="5"/>
    </row>
    <row r="449" spans="1:18" s="26" customFormat="1" ht="38.25" hidden="1">
      <c r="A449" s="20" t="s">
        <v>18</v>
      </c>
      <c r="B449" s="11" t="s">
        <v>1667</v>
      </c>
      <c r="C449" s="21" t="s">
        <v>71</v>
      </c>
      <c r="D449" s="21" t="s">
        <v>82</v>
      </c>
      <c r="E449" s="21" t="s">
        <v>1668</v>
      </c>
      <c r="F449" s="21" t="s">
        <v>23</v>
      </c>
      <c r="G449" s="8" t="s">
        <v>24</v>
      </c>
      <c r="H449" s="21" t="s">
        <v>1669</v>
      </c>
      <c r="I449" s="22">
        <v>44161</v>
      </c>
      <c r="J449" s="22">
        <v>45006</v>
      </c>
      <c r="K449" s="23">
        <v>1196737.74</v>
      </c>
      <c r="L449" s="23">
        <f>K449+7245.18+233032.66</f>
        <v>1437015.5799999998</v>
      </c>
      <c r="M449" s="61" t="s">
        <v>1670</v>
      </c>
      <c r="N449" s="11" t="s">
        <v>1671</v>
      </c>
      <c r="O449" s="5" t="s">
        <v>28</v>
      </c>
      <c r="P449" s="5"/>
      <c r="Q449" s="41"/>
      <c r="R449" s="5"/>
    </row>
    <row r="450" spans="1:18" ht="38.25" hidden="1">
      <c r="A450" s="20" t="s">
        <v>18</v>
      </c>
      <c r="B450" s="11" t="s">
        <v>1672</v>
      </c>
      <c r="C450" s="21" t="s">
        <v>71</v>
      </c>
      <c r="D450" s="21" t="s">
        <v>85</v>
      </c>
      <c r="E450" s="21" t="s">
        <v>1673</v>
      </c>
      <c r="F450" s="21" t="s">
        <v>23</v>
      </c>
      <c r="G450" s="8" t="s">
        <v>24</v>
      </c>
      <c r="H450" s="21" t="s">
        <v>1669</v>
      </c>
      <c r="I450" s="22">
        <v>44161</v>
      </c>
      <c r="J450" s="22">
        <v>45006</v>
      </c>
      <c r="K450" s="23">
        <v>1196737.74</v>
      </c>
      <c r="L450" s="23">
        <f>K450+7245.18+233032.66</f>
        <v>1437015.5799999998</v>
      </c>
      <c r="M450" s="61" t="s">
        <v>1670</v>
      </c>
      <c r="N450" s="11" t="s">
        <v>1671</v>
      </c>
      <c r="O450" s="5" t="s">
        <v>28</v>
      </c>
    </row>
    <row r="451" spans="1:18" ht="25.5" hidden="1">
      <c r="A451" s="20" t="s">
        <v>18</v>
      </c>
      <c r="B451" s="11" t="s">
        <v>1674</v>
      </c>
      <c r="C451" s="21" t="s">
        <v>71</v>
      </c>
      <c r="D451" s="21" t="s">
        <v>77</v>
      </c>
      <c r="E451" s="21" t="s">
        <v>1675</v>
      </c>
      <c r="F451" s="21" t="s">
        <v>23</v>
      </c>
      <c r="G451" s="8" t="s">
        <v>24</v>
      </c>
      <c r="H451" s="8" t="s">
        <v>1676</v>
      </c>
      <c r="I451" s="22">
        <v>44161</v>
      </c>
      <c r="J451" s="22">
        <v>45107</v>
      </c>
      <c r="K451" s="23">
        <v>1359531.68</v>
      </c>
      <c r="L451" s="23">
        <f>K451+22956.98+224112.32</f>
        <v>1606600.98</v>
      </c>
      <c r="M451" s="62" t="s">
        <v>1677</v>
      </c>
      <c r="N451" s="11" t="s">
        <v>1678</v>
      </c>
      <c r="O451" s="5" t="s">
        <v>28</v>
      </c>
    </row>
    <row r="452" spans="1:18" ht="25.5" hidden="1">
      <c r="A452" s="20" t="s">
        <v>18</v>
      </c>
      <c r="B452" s="11" t="s">
        <v>1679</v>
      </c>
      <c r="C452" s="21" t="s">
        <v>71</v>
      </c>
      <c r="D452" s="21" t="s">
        <v>77</v>
      </c>
      <c r="E452" s="21" t="s">
        <v>1680</v>
      </c>
      <c r="F452" s="21" t="s">
        <v>23</v>
      </c>
      <c r="G452" s="8" t="s">
        <v>24</v>
      </c>
      <c r="H452" s="8" t="s">
        <v>1676</v>
      </c>
      <c r="I452" s="22">
        <v>44161</v>
      </c>
      <c r="J452" s="22">
        <v>45107</v>
      </c>
      <c r="K452" s="23">
        <v>1359531.68</v>
      </c>
      <c r="L452" s="23">
        <f>K452+22956.98+224112.32</f>
        <v>1606600.98</v>
      </c>
      <c r="M452" s="62" t="s">
        <v>1677</v>
      </c>
      <c r="N452" s="11" t="s">
        <v>1678</v>
      </c>
      <c r="O452" s="5" t="s">
        <v>28</v>
      </c>
    </row>
    <row r="453" spans="1:18" ht="25.5" hidden="1">
      <c r="A453" s="20" t="s">
        <v>18</v>
      </c>
      <c r="B453" s="11" t="s">
        <v>1681</v>
      </c>
      <c r="C453" s="21" t="s">
        <v>71</v>
      </c>
      <c r="D453" s="21" t="s">
        <v>77</v>
      </c>
      <c r="E453" s="21" t="s">
        <v>1682</v>
      </c>
      <c r="F453" s="21" t="s">
        <v>23</v>
      </c>
      <c r="G453" s="8" t="s">
        <v>24</v>
      </c>
      <c r="H453" s="8" t="s">
        <v>1676</v>
      </c>
      <c r="I453" s="22">
        <v>44161</v>
      </c>
      <c r="J453" s="22">
        <v>45107</v>
      </c>
      <c r="K453" s="23">
        <v>1359531.68</v>
      </c>
      <c r="L453" s="23">
        <f>K453+22956.98+224112.32</f>
        <v>1606600.98</v>
      </c>
      <c r="M453" s="62" t="s">
        <v>1677</v>
      </c>
      <c r="N453" s="11" t="s">
        <v>1678</v>
      </c>
      <c r="O453" s="5" t="s">
        <v>28</v>
      </c>
    </row>
    <row r="454" spans="1:18" ht="38.25" hidden="1">
      <c r="A454" s="20" t="s">
        <v>18</v>
      </c>
      <c r="B454" s="11" t="s">
        <v>1683</v>
      </c>
      <c r="C454" s="21" t="s">
        <v>71</v>
      </c>
      <c r="D454" s="21" t="s">
        <v>77</v>
      </c>
      <c r="E454" s="21" t="s">
        <v>1684</v>
      </c>
      <c r="F454" s="21" t="s">
        <v>23</v>
      </c>
      <c r="G454" s="8" t="s">
        <v>24</v>
      </c>
      <c r="H454" s="8" t="s">
        <v>1491</v>
      </c>
      <c r="I454" s="22">
        <v>44161</v>
      </c>
      <c r="J454" s="22">
        <v>44926</v>
      </c>
      <c r="K454" s="23">
        <v>1254597.21</v>
      </c>
      <c r="L454" s="23">
        <f>K454+8725.77</f>
        <v>1263322.98</v>
      </c>
      <c r="M454" s="61" t="s">
        <v>1685</v>
      </c>
      <c r="N454" s="11" t="s">
        <v>1686</v>
      </c>
      <c r="O454" s="5" t="s">
        <v>28</v>
      </c>
    </row>
    <row r="455" spans="1:18" ht="38.25" hidden="1">
      <c r="A455" s="20" t="s">
        <v>18</v>
      </c>
      <c r="B455" s="11" t="s">
        <v>1687</v>
      </c>
      <c r="C455" s="21" t="s">
        <v>71</v>
      </c>
      <c r="D455" s="8" t="s">
        <v>157</v>
      </c>
      <c r="E455" s="21" t="s">
        <v>1688</v>
      </c>
      <c r="F455" s="21" t="s">
        <v>23</v>
      </c>
      <c r="G455" s="8" t="s">
        <v>24</v>
      </c>
      <c r="H455" s="8" t="s">
        <v>1491</v>
      </c>
      <c r="I455" s="22">
        <v>44161</v>
      </c>
      <c r="J455" s="22">
        <v>44926</v>
      </c>
      <c r="K455" s="23">
        <v>1254597.21</v>
      </c>
      <c r="L455" s="23">
        <f>K455+8725.77</f>
        <v>1263322.98</v>
      </c>
      <c r="M455" s="61" t="s">
        <v>1685</v>
      </c>
      <c r="N455" s="11" t="s">
        <v>1686</v>
      </c>
      <c r="O455" s="5" t="s">
        <v>28</v>
      </c>
    </row>
    <row r="456" spans="1:18" ht="38.25" hidden="1">
      <c r="A456" s="20" t="s">
        <v>18</v>
      </c>
      <c r="B456" s="11" t="s">
        <v>1689</v>
      </c>
      <c r="C456" s="21" t="s">
        <v>71</v>
      </c>
      <c r="D456" s="21" t="s">
        <v>77</v>
      </c>
      <c r="E456" s="21" t="s">
        <v>1690</v>
      </c>
      <c r="F456" s="21" t="s">
        <v>23</v>
      </c>
      <c r="G456" s="8" t="s">
        <v>24</v>
      </c>
      <c r="H456" s="8" t="s">
        <v>1491</v>
      </c>
      <c r="I456" s="22">
        <v>44161</v>
      </c>
      <c r="J456" s="22">
        <v>44926</v>
      </c>
      <c r="K456" s="23">
        <v>1254597.21</v>
      </c>
      <c r="L456" s="23">
        <f>K456+8725.77</f>
        <v>1263322.98</v>
      </c>
      <c r="M456" s="61" t="s">
        <v>1685</v>
      </c>
      <c r="N456" s="11" t="s">
        <v>1686</v>
      </c>
      <c r="O456" s="5" t="s">
        <v>28</v>
      </c>
    </row>
    <row r="457" spans="1:18" ht="38.25" hidden="1">
      <c r="A457" s="20" t="s">
        <v>18</v>
      </c>
      <c r="B457" s="11" t="s">
        <v>1691</v>
      </c>
      <c r="C457" s="21" t="s">
        <v>71</v>
      </c>
      <c r="D457" s="21" t="s">
        <v>77</v>
      </c>
      <c r="E457" s="21" t="s">
        <v>1692</v>
      </c>
      <c r="F457" s="21" t="s">
        <v>23</v>
      </c>
      <c r="G457" s="8" t="s">
        <v>24</v>
      </c>
      <c r="H457" s="21" t="s">
        <v>1693</v>
      </c>
      <c r="I457" s="22">
        <v>44161</v>
      </c>
      <c r="J457" s="22">
        <v>44977</v>
      </c>
      <c r="K457" s="23">
        <v>1310503.8</v>
      </c>
      <c r="L457" s="23">
        <f>K457+15882.59</f>
        <v>1326386.3900000001</v>
      </c>
      <c r="M457" s="62" t="s">
        <v>1694</v>
      </c>
      <c r="N457" s="11" t="s">
        <v>1695</v>
      </c>
      <c r="O457" s="5" t="s">
        <v>28</v>
      </c>
    </row>
    <row r="458" spans="1:18" ht="38.25" hidden="1">
      <c r="A458" s="20" t="s">
        <v>18</v>
      </c>
      <c r="B458" s="11" t="s">
        <v>1696</v>
      </c>
      <c r="C458" s="21" t="s">
        <v>71</v>
      </c>
      <c r="D458" s="21" t="s">
        <v>77</v>
      </c>
      <c r="E458" s="21" t="s">
        <v>1697</v>
      </c>
      <c r="F458" s="21" t="s">
        <v>23</v>
      </c>
      <c r="G458" s="8" t="s">
        <v>24</v>
      </c>
      <c r="H458" s="21" t="s">
        <v>1693</v>
      </c>
      <c r="I458" s="22">
        <v>44161</v>
      </c>
      <c r="J458" s="22">
        <v>44977</v>
      </c>
      <c r="K458" s="23">
        <v>1310503.8</v>
      </c>
      <c r="L458" s="23">
        <v>1326386.3899999999</v>
      </c>
      <c r="M458" s="62" t="s">
        <v>1694</v>
      </c>
      <c r="N458" s="11" t="s">
        <v>1695</v>
      </c>
      <c r="O458" s="5" t="s">
        <v>28</v>
      </c>
    </row>
    <row r="459" spans="1:18" ht="38.25" hidden="1">
      <c r="A459" s="20" t="s">
        <v>18</v>
      </c>
      <c r="B459" s="11" t="s">
        <v>1698</v>
      </c>
      <c r="C459" s="21" t="s">
        <v>71</v>
      </c>
      <c r="D459" s="21" t="s">
        <v>77</v>
      </c>
      <c r="E459" s="21" t="s">
        <v>1699</v>
      </c>
      <c r="F459" s="77" t="s">
        <v>23</v>
      </c>
      <c r="G459" s="8" t="s">
        <v>24</v>
      </c>
      <c r="H459" s="21" t="s">
        <v>1693</v>
      </c>
      <c r="I459" s="22">
        <v>44161</v>
      </c>
      <c r="J459" s="22">
        <v>44977</v>
      </c>
      <c r="K459" s="23">
        <v>1310503.8</v>
      </c>
      <c r="L459" s="23">
        <v>1326386.3899999999</v>
      </c>
      <c r="M459" s="62" t="s">
        <v>1694</v>
      </c>
      <c r="N459" s="11" t="s">
        <v>1695</v>
      </c>
      <c r="O459" s="5" t="s">
        <v>28</v>
      </c>
    </row>
    <row r="460" spans="1:18" ht="38.25" hidden="1">
      <c r="A460" s="20" t="s">
        <v>18</v>
      </c>
      <c r="B460" s="11" t="s">
        <v>1700</v>
      </c>
      <c r="C460" s="21" t="s">
        <v>71</v>
      </c>
      <c r="D460" s="21" t="s">
        <v>77</v>
      </c>
      <c r="E460" s="21" t="s">
        <v>1701</v>
      </c>
      <c r="F460" s="21" t="s">
        <v>23</v>
      </c>
      <c r="G460" s="8" t="s">
        <v>24</v>
      </c>
      <c r="H460" s="21" t="s">
        <v>1693</v>
      </c>
      <c r="I460" s="22">
        <v>44161</v>
      </c>
      <c r="J460" s="22">
        <v>44977</v>
      </c>
      <c r="K460" s="23">
        <v>1310503.8</v>
      </c>
      <c r="L460" s="23">
        <v>1326386.3899999999</v>
      </c>
      <c r="M460" s="62" t="s">
        <v>1694</v>
      </c>
      <c r="N460" s="11" t="s">
        <v>1695</v>
      </c>
      <c r="O460" s="5" t="s">
        <v>28</v>
      </c>
    </row>
    <row r="461" spans="1:18" ht="75.75" hidden="1">
      <c r="A461" s="6" t="s">
        <v>18</v>
      </c>
      <c r="B461" s="7" t="s">
        <v>1702</v>
      </c>
      <c r="C461" s="8" t="s">
        <v>71</v>
      </c>
      <c r="D461" s="21" t="s">
        <v>54</v>
      </c>
      <c r="E461" s="8" t="s">
        <v>1703</v>
      </c>
      <c r="F461" s="8" t="s">
        <v>23</v>
      </c>
      <c r="G461" s="8" t="s">
        <v>24</v>
      </c>
      <c r="H461" s="21" t="s">
        <v>1561</v>
      </c>
      <c r="I461" s="9">
        <v>44161</v>
      </c>
      <c r="J461" s="9">
        <v>45019</v>
      </c>
      <c r="K461" s="10">
        <v>1501028.03</v>
      </c>
      <c r="L461" s="10">
        <f>K461+18402.83+161287.17</f>
        <v>1680718.03</v>
      </c>
      <c r="M461" s="63" t="s">
        <v>1704</v>
      </c>
      <c r="N461" s="7" t="s">
        <v>1705</v>
      </c>
      <c r="O461" s="5" t="s">
        <v>28</v>
      </c>
    </row>
    <row r="462" spans="1:18" ht="63" hidden="1">
      <c r="A462" s="6" t="s">
        <v>18</v>
      </c>
      <c r="B462" s="7" t="s">
        <v>1706</v>
      </c>
      <c r="C462" s="8" t="s">
        <v>71</v>
      </c>
      <c r="D462" s="21" t="s">
        <v>54</v>
      </c>
      <c r="E462" s="8" t="s">
        <v>1707</v>
      </c>
      <c r="F462" s="8" t="s">
        <v>23</v>
      </c>
      <c r="G462" s="8" t="s">
        <v>24</v>
      </c>
      <c r="H462" s="21" t="s">
        <v>1561</v>
      </c>
      <c r="I462" s="9">
        <v>44161</v>
      </c>
      <c r="J462" s="9">
        <v>45019</v>
      </c>
      <c r="K462" s="10">
        <v>1501028.03</v>
      </c>
      <c r="L462" s="10">
        <f>K462+18402.83+161287.17</f>
        <v>1680718.03</v>
      </c>
      <c r="M462" s="63" t="s">
        <v>1704</v>
      </c>
      <c r="N462" s="7" t="s">
        <v>1708</v>
      </c>
      <c r="O462" s="5" t="s">
        <v>28</v>
      </c>
    </row>
    <row r="463" spans="1:18" ht="63" hidden="1">
      <c r="A463" s="6" t="s">
        <v>18</v>
      </c>
      <c r="B463" s="7" t="s">
        <v>1709</v>
      </c>
      <c r="C463" s="8" t="s">
        <v>71</v>
      </c>
      <c r="D463" s="8" t="s">
        <v>77</v>
      </c>
      <c r="E463" s="8" t="s">
        <v>1710</v>
      </c>
      <c r="F463" s="8" t="s">
        <v>23</v>
      </c>
      <c r="G463" s="8" t="s">
        <v>24</v>
      </c>
      <c r="H463" s="21" t="s">
        <v>1561</v>
      </c>
      <c r="I463" s="9">
        <v>44161</v>
      </c>
      <c r="J463" s="9">
        <v>45019</v>
      </c>
      <c r="K463" s="10">
        <v>1501028.03</v>
      </c>
      <c r="L463" s="10">
        <f>K463+18402.83+161287.17</f>
        <v>1680718.03</v>
      </c>
      <c r="M463" s="63" t="s">
        <v>1704</v>
      </c>
      <c r="N463" s="7" t="s">
        <v>1708</v>
      </c>
      <c r="O463" s="5" t="s">
        <v>28</v>
      </c>
    </row>
    <row r="464" spans="1:18" ht="63" hidden="1">
      <c r="A464" s="6" t="s">
        <v>18</v>
      </c>
      <c r="B464" s="7" t="s">
        <v>1711</v>
      </c>
      <c r="C464" s="8" t="s">
        <v>71</v>
      </c>
      <c r="D464" s="8" t="s">
        <v>77</v>
      </c>
      <c r="E464" s="8" t="s">
        <v>1712</v>
      </c>
      <c r="F464" s="8" t="s">
        <v>23</v>
      </c>
      <c r="G464" s="8" t="s">
        <v>24</v>
      </c>
      <c r="H464" s="21" t="s">
        <v>1561</v>
      </c>
      <c r="I464" s="9">
        <v>44161</v>
      </c>
      <c r="J464" s="9">
        <v>45019</v>
      </c>
      <c r="K464" s="10">
        <v>1501028.03</v>
      </c>
      <c r="L464" s="10">
        <f>K464+18402.83+161287.17</f>
        <v>1680718.03</v>
      </c>
      <c r="M464" s="63" t="s">
        <v>1704</v>
      </c>
      <c r="N464" s="7" t="s">
        <v>1713</v>
      </c>
      <c r="O464" s="5" t="s">
        <v>28</v>
      </c>
    </row>
    <row r="465" spans="1:18" ht="63" hidden="1">
      <c r="A465" s="6" t="s">
        <v>18</v>
      </c>
      <c r="B465" s="7" t="s">
        <v>1714</v>
      </c>
      <c r="C465" s="8" t="s">
        <v>71</v>
      </c>
      <c r="D465" s="8" t="s">
        <v>77</v>
      </c>
      <c r="E465" s="8" t="s">
        <v>1715</v>
      </c>
      <c r="F465" s="8" t="s">
        <v>23</v>
      </c>
      <c r="G465" s="8" t="s">
        <v>24</v>
      </c>
      <c r="H465" s="21" t="s">
        <v>1561</v>
      </c>
      <c r="I465" s="9">
        <v>44161</v>
      </c>
      <c r="J465" s="9">
        <v>45019</v>
      </c>
      <c r="K465" s="10">
        <v>1501028.03</v>
      </c>
      <c r="L465" s="10">
        <f>K465+18402.83+161287.17</f>
        <v>1680718.03</v>
      </c>
      <c r="M465" s="63" t="s">
        <v>1704</v>
      </c>
      <c r="N465" s="7" t="s">
        <v>1708</v>
      </c>
      <c r="O465" s="5" t="s">
        <v>28</v>
      </c>
    </row>
    <row r="466" spans="1:18" ht="88.5" hidden="1">
      <c r="A466" s="20" t="s">
        <v>18</v>
      </c>
      <c r="B466" s="11" t="s">
        <v>1716</v>
      </c>
      <c r="C466" s="21" t="s">
        <v>71</v>
      </c>
      <c r="D466" s="21" t="s">
        <v>181</v>
      </c>
      <c r="E466" s="21" t="s">
        <v>1717</v>
      </c>
      <c r="F466" s="21" t="s">
        <v>23</v>
      </c>
      <c r="G466" s="8" t="s">
        <v>24</v>
      </c>
      <c r="H466" s="8" t="s">
        <v>1491</v>
      </c>
      <c r="I466" s="22">
        <v>44161</v>
      </c>
      <c r="J466" s="22">
        <v>44926</v>
      </c>
      <c r="K466" s="23">
        <v>1256203.4099999999</v>
      </c>
      <c r="L466" s="23">
        <f>K466+28493.61+161598.19</f>
        <v>1446295.21</v>
      </c>
      <c r="M466" s="62" t="s">
        <v>1718</v>
      </c>
      <c r="N466" s="11" t="s">
        <v>1719</v>
      </c>
      <c r="O466" s="5" t="s">
        <v>28</v>
      </c>
    </row>
    <row r="467" spans="1:18" ht="88.5" hidden="1">
      <c r="A467" s="20" t="s">
        <v>18</v>
      </c>
      <c r="B467" s="11" t="s">
        <v>1720</v>
      </c>
      <c r="C467" s="21" t="s">
        <v>71</v>
      </c>
      <c r="D467" s="21" t="s">
        <v>181</v>
      </c>
      <c r="E467" s="21" t="s">
        <v>1721</v>
      </c>
      <c r="F467" s="21" t="s">
        <v>23</v>
      </c>
      <c r="G467" s="8" t="s">
        <v>24</v>
      </c>
      <c r="H467" s="8" t="s">
        <v>1491</v>
      </c>
      <c r="I467" s="22">
        <v>44161</v>
      </c>
      <c r="J467" s="22">
        <v>44926</v>
      </c>
      <c r="K467" s="23">
        <v>1256203.4099999999</v>
      </c>
      <c r="L467" s="23">
        <f>K467+28493.61+161598.19</f>
        <v>1446295.21</v>
      </c>
      <c r="M467" s="62" t="s">
        <v>1718</v>
      </c>
      <c r="N467" s="11" t="s">
        <v>1719</v>
      </c>
      <c r="O467" s="5" t="s">
        <v>28</v>
      </c>
    </row>
    <row r="468" spans="1:18" ht="88.5" hidden="1">
      <c r="A468" s="20" t="s">
        <v>18</v>
      </c>
      <c r="B468" s="11" t="s">
        <v>1722</v>
      </c>
      <c r="C468" s="21" t="s">
        <v>71</v>
      </c>
      <c r="D468" s="21" t="s">
        <v>181</v>
      </c>
      <c r="E468" s="21" t="s">
        <v>1723</v>
      </c>
      <c r="F468" s="21" t="s">
        <v>23</v>
      </c>
      <c r="G468" s="8" t="s">
        <v>24</v>
      </c>
      <c r="H468" s="8" t="s">
        <v>1491</v>
      </c>
      <c r="I468" s="22">
        <v>44161</v>
      </c>
      <c r="J468" s="22">
        <v>44926</v>
      </c>
      <c r="K468" s="23">
        <v>1256203.4099999999</v>
      </c>
      <c r="L468" s="23">
        <f>K468+28493.61+161598.19</f>
        <v>1446295.21</v>
      </c>
      <c r="M468" s="62" t="s">
        <v>1718</v>
      </c>
      <c r="N468" s="11" t="s">
        <v>1719</v>
      </c>
      <c r="O468" s="5" t="s">
        <v>28</v>
      </c>
    </row>
    <row r="469" spans="1:18" ht="88.5" hidden="1">
      <c r="A469" s="20" t="s">
        <v>18</v>
      </c>
      <c r="B469" s="11" t="s">
        <v>1724</v>
      </c>
      <c r="C469" s="21" t="s">
        <v>71</v>
      </c>
      <c r="D469" s="21" t="s">
        <v>89</v>
      </c>
      <c r="E469" s="21" t="s">
        <v>1725</v>
      </c>
      <c r="F469" s="21" t="s">
        <v>23</v>
      </c>
      <c r="G469" s="8" t="s">
        <v>24</v>
      </c>
      <c r="H469" s="8" t="s">
        <v>1491</v>
      </c>
      <c r="I469" s="22">
        <v>44161</v>
      </c>
      <c r="J469" s="22">
        <v>44926</v>
      </c>
      <c r="K469" s="23">
        <v>1256203.4099999999</v>
      </c>
      <c r="L469" s="23">
        <f>K469+28493.61+161598.19</f>
        <v>1446295.21</v>
      </c>
      <c r="M469" s="62" t="s">
        <v>1718</v>
      </c>
      <c r="N469" s="11" t="s">
        <v>1719</v>
      </c>
      <c r="O469" s="5" t="s">
        <v>28</v>
      </c>
    </row>
    <row r="470" spans="1:18" ht="88.5" hidden="1">
      <c r="A470" s="20" t="s">
        <v>18</v>
      </c>
      <c r="B470" s="11" t="s">
        <v>1726</v>
      </c>
      <c r="C470" s="21" t="s">
        <v>71</v>
      </c>
      <c r="D470" s="21" t="s">
        <v>181</v>
      </c>
      <c r="E470" s="21" t="s">
        <v>1727</v>
      </c>
      <c r="F470" s="21" t="s">
        <v>23</v>
      </c>
      <c r="G470" s="8" t="s">
        <v>24</v>
      </c>
      <c r="H470" s="8" t="s">
        <v>1491</v>
      </c>
      <c r="I470" s="22">
        <v>44161</v>
      </c>
      <c r="J470" s="22">
        <v>44926</v>
      </c>
      <c r="K470" s="23">
        <v>1255201.3500000001</v>
      </c>
      <c r="L470" s="23">
        <f>K470+9036.18+21676.47</f>
        <v>1285914</v>
      </c>
      <c r="M470" s="61" t="s">
        <v>1728</v>
      </c>
      <c r="N470" s="11" t="s">
        <v>1729</v>
      </c>
      <c r="O470" s="5" t="s">
        <v>28</v>
      </c>
    </row>
    <row r="471" spans="1:18" ht="88.5" hidden="1">
      <c r="A471" s="20" t="s">
        <v>18</v>
      </c>
      <c r="B471" s="11" t="s">
        <v>1730</v>
      </c>
      <c r="C471" s="21" t="s">
        <v>71</v>
      </c>
      <c r="D471" s="21" t="s">
        <v>181</v>
      </c>
      <c r="E471" s="21" t="s">
        <v>1731</v>
      </c>
      <c r="F471" s="77" t="s">
        <v>23</v>
      </c>
      <c r="G471" s="8" t="s">
        <v>24</v>
      </c>
      <c r="H471" s="8" t="s">
        <v>1491</v>
      </c>
      <c r="I471" s="22">
        <v>44161</v>
      </c>
      <c r="J471" s="22">
        <v>44926</v>
      </c>
      <c r="K471" s="23">
        <v>1255201.3500000001</v>
      </c>
      <c r="L471" s="23">
        <f>K471+9036.18+21676.47</f>
        <v>1285914</v>
      </c>
      <c r="M471" s="61" t="s">
        <v>1728</v>
      </c>
      <c r="N471" s="11" t="s">
        <v>1729</v>
      </c>
      <c r="O471" s="5" t="s">
        <v>28</v>
      </c>
    </row>
    <row r="472" spans="1:18" ht="88.5" hidden="1">
      <c r="A472" s="20" t="s">
        <v>18</v>
      </c>
      <c r="B472" s="11" t="s">
        <v>1732</v>
      </c>
      <c r="C472" s="21" t="s">
        <v>71</v>
      </c>
      <c r="D472" s="21" t="s">
        <v>181</v>
      </c>
      <c r="E472" s="21" t="s">
        <v>1733</v>
      </c>
      <c r="F472" s="21" t="s">
        <v>23</v>
      </c>
      <c r="G472" s="8" t="s">
        <v>24</v>
      </c>
      <c r="H472" s="8" t="s">
        <v>1491</v>
      </c>
      <c r="I472" s="22">
        <v>44161</v>
      </c>
      <c r="J472" s="22">
        <v>44926</v>
      </c>
      <c r="K472" s="23">
        <v>1255201.3500000001</v>
      </c>
      <c r="L472" s="23">
        <f>K472+9036.18+21676.47</f>
        <v>1285914</v>
      </c>
      <c r="M472" s="61" t="s">
        <v>1728</v>
      </c>
      <c r="N472" s="11" t="s">
        <v>1729</v>
      </c>
      <c r="O472" s="5" t="s">
        <v>28</v>
      </c>
      <c r="Q472" s="112"/>
    </row>
    <row r="473" spans="1:18" ht="25.5" hidden="1">
      <c r="A473" s="6" t="s">
        <v>18</v>
      </c>
      <c r="B473" s="7" t="s">
        <v>1734</v>
      </c>
      <c r="C473" s="8" t="s">
        <v>71</v>
      </c>
      <c r="D473" s="21" t="s">
        <v>174</v>
      </c>
      <c r="E473" s="8" t="s">
        <v>1735</v>
      </c>
      <c r="F473" s="8" t="s">
        <v>23</v>
      </c>
      <c r="G473" s="8" t="s">
        <v>24</v>
      </c>
      <c r="H473" s="8" t="s">
        <v>1736</v>
      </c>
      <c r="I473" s="9">
        <v>44582</v>
      </c>
      <c r="J473" s="9">
        <f>I473+40</f>
        <v>44622</v>
      </c>
      <c r="K473" s="10">
        <v>495000</v>
      </c>
      <c r="L473" s="19">
        <f>K473</f>
        <v>495000</v>
      </c>
      <c r="M473" s="4" t="s">
        <v>1737</v>
      </c>
      <c r="N473" s="7" t="s">
        <v>1738</v>
      </c>
      <c r="O473" s="5" t="s">
        <v>28</v>
      </c>
    </row>
    <row r="474" spans="1:18" ht="38.25" hidden="1">
      <c r="A474" s="6" t="s">
        <v>18</v>
      </c>
      <c r="B474" s="7" t="s">
        <v>1739</v>
      </c>
      <c r="C474" s="8" t="s">
        <v>20</v>
      </c>
      <c r="D474" s="8" t="s">
        <v>212</v>
      </c>
      <c r="E474" s="8" t="s">
        <v>1740</v>
      </c>
      <c r="F474" s="8" t="s">
        <v>33</v>
      </c>
      <c r="G474" s="97" t="s">
        <v>1357</v>
      </c>
      <c r="H474" s="8" t="s">
        <v>1741</v>
      </c>
      <c r="I474" s="9">
        <v>44763</v>
      </c>
      <c r="J474" s="9">
        <v>45220</v>
      </c>
      <c r="K474" s="10">
        <v>3000340.48</v>
      </c>
      <c r="L474" s="19">
        <f>K474</f>
        <v>3000340.48</v>
      </c>
      <c r="M474" s="4" t="s">
        <v>1742</v>
      </c>
      <c r="N474" s="7" t="s">
        <v>1743</v>
      </c>
      <c r="O474" s="5" t="s">
        <v>28</v>
      </c>
    </row>
    <row r="475" spans="1:18" ht="38.25" hidden="1">
      <c r="A475" s="6" t="s">
        <v>18</v>
      </c>
      <c r="B475" s="7" t="s">
        <v>1744</v>
      </c>
      <c r="C475" s="8" t="s">
        <v>20</v>
      </c>
      <c r="D475" s="8" t="s">
        <v>256</v>
      </c>
      <c r="E475" s="8" t="s">
        <v>1745</v>
      </c>
      <c r="F475" s="60" t="s">
        <v>136</v>
      </c>
      <c r="G475" s="97" t="s">
        <v>1357</v>
      </c>
      <c r="H475" s="8" t="s">
        <v>1746</v>
      </c>
      <c r="I475" s="9">
        <v>44756</v>
      </c>
      <c r="J475" s="9">
        <v>45119</v>
      </c>
      <c r="K475" s="10">
        <v>1072346.44</v>
      </c>
      <c r="L475" s="19">
        <f>K475</f>
        <v>1072346.44</v>
      </c>
      <c r="M475" s="4" t="s">
        <v>1747</v>
      </c>
      <c r="N475" s="7" t="s">
        <v>1748</v>
      </c>
      <c r="O475" s="5" t="s">
        <v>28</v>
      </c>
    </row>
    <row r="476" spans="1:18" ht="25.5">
      <c r="A476" s="6" t="s">
        <v>18</v>
      </c>
      <c r="B476" s="7" t="s">
        <v>1749</v>
      </c>
      <c r="C476" s="8" t="s">
        <v>20</v>
      </c>
      <c r="D476" s="8" t="s">
        <v>256</v>
      </c>
      <c r="E476" s="8" t="s">
        <v>691</v>
      </c>
      <c r="F476" s="8" t="s">
        <v>23</v>
      </c>
      <c r="G476" s="8" t="s">
        <v>24</v>
      </c>
      <c r="H476" s="8" t="s">
        <v>1750</v>
      </c>
      <c r="I476" s="9">
        <v>44435</v>
      </c>
      <c r="J476" s="9">
        <v>44768</v>
      </c>
      <c r="K476" s="10">
        <v>10499855.6</v>
      </c>
      <c r="L476" s="10">
        <v>11125461.02</v>
      </c>
      <c r="M476" s="4" t="s">
        <v>1751</v>
      </c>
      <c r="N476" s="7" t="s">
        <v>1752</v>
      </c>
      <c r="O476" s="7" t="s">
        <v>28</v>
      </c>
      <c r="P476" s="7" t="s">
        <v>28</v>
      </c>
      <c r="Q476" s="7"/>
      <c r="R476" s="7" t="s">
        <v>94</v>
      </c>
    </row>
    <row r="477" spans="1:18" ht="38.25" hidden="1">
      <c r="A477" s="6" t="s">
        <v>18</v>
      </c>
      <c r="B477" s="7" t="s">
        <v>1753</v>
      </c>
      <c r="C477" s="8" t="s">
        <v>71</v>
      </c>
      <c r="D477" s="60" t="s">
        <v>77</v>
      </c>
      <c r="E477" s="8" t="s">
        <v>1754</v>
      </c>
      <c r="F477" s="8" t="s">
        <v>23</v>
      </c>
      <c r="G477" s="8" t="s">
        <v>24</v>
      </c>
      <c r="H477" s="21" t="s">
        <v>1755</v>
      </c>
      <c r="I477" s="9">
        <v>44788</v>
      </c>
      <c r="J477" s="9">
        <v>45245</v>
      </c>
      <c r="K477" s="10">
        <v>4247883.05</v>
      </c>
      <c r="L477" s="19">
        <f>K477+1876635.69</f>
        <v>6124518.7400000002</v>
      </c>
      <c r="M477" s="63" t="s">
        <v>1756</v>
      </c>
      <c r="N477" s="7"/>
      <c r="O477" s="5" t="s">
        <v>28</v>
      </c>
    </row>
    <row r="478" spans="1:18" ht="38.25" hidden="1">
      <c r="A478" s="6" t="s">
        <v>18</v>
      </c>
      <c r="B478" s="7" t="s">
        <v>1757</v>
      </c>
      <c r="C478" s="8" t="s">
        <v>71</v>
      </c>
      <c r="D478" s="60" t="s">
        <v>288</v>
      </c>
      <c r="E478" s="8" t="s">
        <v>1499</v>
      </c>
      <c r="F478" s="8" t="s">
        <v>23</v>
      </c>
      <c r="G478" s="8" t="s">
        <v>24</v>
      </c>
      <c r="H478" s="21" t="s">
        <v>1755</v>
      </c>
      <c r="I478" s="9">
        <v>44788</v>
      </c>
      <c r="J478" s="9">
        <v>45245</v>
      </c>
      <c r="K478" s="10">
        <v>4247883.05</v>
      </c>
      <c r="L478" s="19">
        <f>K478+1876635.69</f>
        <v>6124518.7400000002</v>
      </c>
      <c r="M478" s="63" t="s">
        <v>1756</v>
      </c>
      <c r="N478" s="7"/>
      <c r="O478" s="5" t="s">
        <v>28</v>
      </c>
    </row>
    <row r="479" spans="1:18" ht="38.25" hidden="1">
      <c r="A479" s="6" t="s">
        <v>18</v>
      </c>
      <c r="B479" s="7" t="s">
        <v>1758</v>
      </c>
      <c r="C479" s="8" t="s">
        <v>71</v>
      </c>
      <c r="D479" s="60" t="s">
        <v>288</v>
      </c>
      <c r="E479" s="8" t="s">
        <v>1759</v>
      </c>
      <c r="F479" s="8" t="s">
        <v>23</v>
      </c>
      <c r="G479" s="8" t="s">
        <v>24</v>
      </c>
      <c r="H479" s="21" t="s">
        <v>1755</v>
      </c>
      <c r="I479" s="9">
        <v>44788</v>
      </c>
      <c r="J479" s="9">
        <v>45245</v>
      </c>
      <c r="K479" s="10">
        <v>4247883.05</v>
      </c>
      <c r="L479" s="19">
        <f>K479+1876635.69</f>
        <v>6124518.7400000002</v>
      </c>
      <c r="M479" s="63" t="s">
        <v>1756</v>
      </c>
      <c r="N479" s="7"/>
      <c r="O479" s="5" t="s">
        <v>28</v>
      </c>
    </row>
    <row r="480" spans="1:18" ht="38.25" hidden="1">
      <c r="A480" s="20" t="s">
        <v>18</v>
      </c>
      <c r="B480" s="11" t="s">
        <v>1760</v>
      </c>
      <c r="C480" s="21" t="s">
        <v>71</v>
      </c>
      <c r="D480" s="88" t="s">
        <v>288</v>
      </c>
      <c r="E480" s="21" t="s">
        <v>1761</v>
      </c>
      <c r="F480" s="21" t="s">
        <v>23</v>
      </c>
      <c r="G480" s="8" t="s">
        <v>24</v>
      </c>
      <c r="H480" s="21" t="s">
        <v>1755</v>
      </c>
      <c r="I480" s="22">
        <v>44788</v>
      </c>
      <c r="J480" s="22">
        <v>45245</v>
      </c>
      <c r="K480" s="23">
        <v>4247883.05</v>
      </c>
      <c r="L480" s="27">
        <f>K480+1876635.69</f>
        <v>6124518.7400000002</v>
      </c>
      <c r="M480" s="61" t="s">
        <v>1756</v>
      </c>
      <c r="N480" s="11"/>
      <c r="O480" s="5" t="s">
        <v>28</v>
      </c>
      <c r="Q480" s="112"/>
      <c r="R480" s="26"/>
    </row>
    <row r="481" spans="1:18" ht="38.25" hidden="1">
      <c r="A481" s="6" t="s">
        <v>18</v>
      </c>
      <c r="B481" s="7" t="s">
        <v>1762</v>
      </c>
      <c r="C481" s="8" t="s">
        <v>71</v>
      </c>
      <c r="D481" s="8" t="s">
        <v>288</v>
      </c>
      <c r="E481" s="8" t="s">
        <v>1609</v>
      </c>
      <c r="F481" s="8" t="s">
        <v>23</v>
      </c>
      <c r="G481" s="8" t="s">
        <v>24</v>
      </c>
      <c r="H481" s="21" t="s">
        <v>1755</v>
      </c>
      <c r="I481" s="9">
        <v>44788</v>
      </c>
      <c r="J481" s="9">
        <v>45245</v>
      </c>
      <c r="K481" s="10">
        <v>4247883.05</v>
      </c>
      <c r="L481" s="19">
        <f>K481+1876635.69</f>
        <v>6124518.7400000002</v>
      </c>
      <c r="M481" s="63" t="s">
        <v>1756</v>
      </c>
      <c r="N481" s="7" t="s">
        <v>1763</v>
      </c>
      <c r="O481" s="5" t="s">
        <v>28</v>
      </c>
      <c r="Q481" s="112"/>
      <c r="R481" s="26"/>
    </row>
    <row r="482" spans="1:18" ht="38.25" hidden="1">
      <c r="A482" s="6" t="s">
        <v>18</v>
      </c>
      <c r="B482" s="7" t="s">
        <v>1764</v>
      </c>
      <c r="C482" s="8" t="s">
        <v>71</v>
      </c>
      <c r="D482" s="8" t="s">
        <v>470</v>
      </c>
      <c r="E482" s="8" t="s">
        <v>1765</v>
      </c>
      <c r="F482" s="8" t="s">
        <v>23</v>
      </c>
      <c r="G482" s="8" t="s">
        <v>63</v>
      </c>
      <c r="H482" s="8" t="s">
        <v>1755</v>
      </c>
      <c r="I482" s="9">
        <v>44788</v>
      </c>
      <c r="J482" s="71">
        <v>45611</v>
      </c>
      <c r="K482" s="10">
        <v>3350280.08</v>
      </c>
      <c r="L482" s="19">
        <f>K482+1876635.69</f>
        <v>5226915.7699999996</v>
      </c>
      <c r="M482" s="64" t="s">
        <v>1766</v>
      </c>
      <c r="N482" s="7"/>
      <c r="O482" s="5" t="s">
        <v>28</v>
      </c>
    </row>
    <row r="483" spans="1:18" ht="38.25" hidden="1">
      <c r="A483" s="6" t="s">
        <v>18</v>
      </c>
      <c r="B483" s="7" t="s">
        <v>1767</v>
      </c>
      <c r="C483" s="8" t="s">
        <v>71</v>
      </c>
      <c r="D483" s="60" t="s">
        <v>21</v>
      </c>
      <c r="E483" s="8" t="s">
        <v>1533</v>
      </c>
      <c r="F483" s="8" t="s">
        <v>23</v>
      </c>
      <c r="G483" s="8" t="s">
        <v>63</v>
      </c>
      <c r="H483" s="8" t="s">
        <v>1768</v>
      </c>
      <c r="I483" s="9">
        <v>44788</v>
      </c>
      <c r="J483" s="71">
        <v>45611</v>
      </c>
      <c r="K483" s="10">
        <v>3350280.08</v>
      </c>
      <c r="L483" s="19">
        <f>K483+1656242.79</f>
        <v>5006522.87</v>
      </c>
      <c r="M483" s="64" t="s">
        <v>1766</v>
      </c>
      <c r="N483" s="7"/>
      <c r="O483" s="5" t="s">
        <v>28</v>
      </c>
      <c r="Q483" s="112"/>
      <c r="R483" s="26"/>
    </row>
    <row r="484" spans="1:18" ht="38.25" hidden="1">
      <c r="A484" s="6" t="s">
        <v>18</v>
      </c>
      <c r="B484" s="7" t="s">
        <v>1769</v>
      </c>
      <c r="C484" s="8" t="s">
        <v>71</v>
      </c>
      <c r="D484" s="8" t="s">
        <v>31</v>
      </c>
      <c r="E484" s="8" t="s">
        <v>1631</v>
      </c>
      <c r="F484" s="8" t="s">
        <v>23</v>
      </c>
      <c r="G484" s="8" t="s">
        <v>24</v>
      </c>
      <c r="H484" s="8" t="s">
        <v>1755</v>
      </c>
      <c r="I484" s="9">
        <v>44788</v>
      </c>
      <c r="J484" s="9">
        <v>45245</v>
      </c>
      <c r="K484" s="10">
        <v>3350280.08</v>
      </c>
      <c r="L484" s="19">
        <f>K484+1656242.79</f>
        <v>5006522.87</v>
      </c>
      <c r="M484" s="64" t="s">
        <v>1766</v>
      </c>
      <c r="N484" s="7" t="s">
        <v>1770</v>
      </c>
      <c r="O484" s="5" t="s">
        <v>28</v>
      </c>
      <c r="Q484" s="112"/>
      <c r="R484" s="26"/>
    </row>
    <row r="485" spans="1:18" ht="38.25" hidden="1">
      <c r="A485" s="20" t="s">
        <v>18</v>
      </c>
      <c r="B485" s="11" t="s">
        <v>1771</v>
      </c>
      <c r="C485" s="21" t="s">
        <v>71</v>
      </c>
      <c r="D485" s="21" t="s">
        <v>77</v>
      </c>
      <c r="E485" s="21" t="s">
        <v>1623</v>
      </c>
      <c r="F485" s="21" t="s">
        <v>23</v>
      </c>
      <c r="G485" s="8" t="s">
        <v>24</v>
      </c>
      <c r="H485" s="21" t="s">
        <v>1755</v>
      </c>
      <c r="I485" s="22">
        <v>44788</v>
      </c>
      <c r="J485" s="22">
        <v>45245</v>
      </c>
      <c r="K485" s="23">
        <v>3350280.08</v>
      </c>
      <c r="L485" s="27">
        <f>K485+1656242.79</f>
        <v>5006522.87</v>
      </c>
      <c r="M485" s="62" t="s">
        <v>1766</v>
      </c>
      <c r="N485" s="11" t="s">
        <v>1772</v>
      </c>
      <c r="O485" s="5" t="s">
        <v>28</v>
      </c>
      <c r="Q485" s="112"/>
      <c r="R485" s="26"/>
    </row>
    <row r="486" spans="1:18" hidden="1">
      <c r="A486" s="6" t="s">
        <v>18</v>
      </c>
      <c r="B486" s="7" t="s">
        <v>1773</v>
      </c>
      <c r="C486" s="8" t="s">
        <v>71</v>
      </c>
      <c r="D486" s="8" t="s">
        <v>181</v>
      </c>
      <c r="E486" s="8" t="s">
        <v>1774</v>
      </c>
      <c r="F486" s="8" t="s">
        <v>23</v>
      </c>
      <c r="G486" s="8" t="s">
        <v>142</v>
      </c>
      <c r="H486" s="8" t="s">
        <v>164</v>
      </c>
      <c r="I486" s="9"/>
      <c r="J486" s="9"/>
      <c r="K486" s="10"/>
      <c r="L486" s="19"/>
      <c r="M486" s="4" t="s">
        <v>1775</v>
      </c>
      <c r="N486" s="7"/>
      <c r="O486" s="5" t="s">
        <v>68</v>
      </c>
    </row>
    <row r="487" spans="1:18" s="26" customFormat="1" hidden="1">
      <c r="A487" s="6" t="s">
        <v>18</v>
      </c>
      <c r="B487" s="7" t="s">
        <v>1776</v>
      </c>
      <c r="C487" s="8" t="s">
        <v>71</v>
      </c>
      <c r="D487" s="8" t="s">
        <v>85</v>
      </c>
      <c r="E487" s="8" t="s">
        <v>1776</v>
      </c>
      <c r="F487" s="88" t="s">
        <v>23</v>
      </c>
      <c r="G487" s="8" t="s">
        <v>142</v>
      </c>
      <c r="H487" s="8" t="s">
        <v>1777</v>
      </c>
      <c r="I487" s="9"/>
      <c r="J487" s="9"/>
      <c r="K487" s="10"/>
      <c r="L487" s="19"/>
      <c r="M487" s="28" t="s">
        <v>1778</v>
      </c>
      <c r="N487" s="7" t="s">
        <v>1779</v>
      </c>
      <c r="O487" s="5" t="s">
        <v>68</v>
      </c>
      <c r="P487" s="5"/>
      <c r="Q487" s="112"/>
    </row>
    <row r="488" spans="1:18" s="26" customFormat="1" ht="25.5" hidden="1">
      <c r="A488" s="6" t="s">
        <v>18</v>
      </c>
      <c r="B488" s="7" t="s">
        <v>1780</v>
      </c>
      <c r="C488" s="8" t="s">
        <v>71</v>
      </c>
      <c r="D488" s="8" t="s">
        <v>21</v>
      </c>
      <c r="E488" s="8" t="s">
        <v>1781</v>
      </c>
      <c r="F488" s="8" t="s">
        <v>23</v>
      </c>
      <c r="G488" s="8" t="s">
        <v>24</v>
      </c>
      <c r="H488" s="8" t="s">
        <v>1782</v>
      </c>
      <c r="I488" s="9">
        <v>44788</v>
      </c>
      <c r="J488" s="9">
        <v>45244</v>
      </c>
      <c r="K488" s="10">
        <v>3977428.01</v>
      </c>
      <c r="L488" s="19">
        <f>K488+1960616.22</f>
        <v>5938044.2299999995</v>
      </c>
      <c r="M488" s="4" t="s">
        <v>1783</v>
      </c>
      <c r="N488" s="7" t="s">
        <v>1784</v>
      </c>
      <c r="O488" s="5" t="s">
        <v>28</v>
      </c>
      <c r="P488" s="5"/>
      <c r="Q488" s="112"/>
    </row>
    <row r="489" spans="1:18" s="26" customFormat="1" ht="38.25" hidden="1">
      <c r="A489" s="6" t="s">
        <v>18</v>
      </c>
      <c r="B489" s="7" t="s">
        <v>1785</v>
      </c>
      <c r="C489" s="8" t="s">
        <v>71</v>
      </c>
      <c r="D489" s="8" t="s">
        <v>181</v>
      </c>
      <c r="E489" s="8" t="s">
        <v>1786</v>
      </c>
      <c r="F489" s="8" t="s">
        <v>23</v>
      </c>
      <c r="G489" s="8" t="s">
        <v>24</v>
      </c>
      <c r="H489" s="21" t="s">
        <v>1787</v>
      </c>
      <c r="I489" s="9">
        <v>44788</v>
      </c>
      <c r="J489" s="9">
        <v>45184</v>
      </c>
      <c r="K489" s="10">
        <v>9897109.0899999999</v>
      </c>
      <c r="L489" s="19">
        <f>K489+1240034.85</f>
        <v>11137143.939999999</v>
      </c>
      <c r="M489" s="4" t="s">
        <v>1788</v>
      </c>
      <c r="N489" s="7" t="s">
        <v>1789</v>
      </c>
      <c r="O489" s="5" t="s">
        <v>28</v>
      </c>
      <c r="P489" s="5"/>
      <c r="Q489" s="112"/>
    </row>
    <row r="490" spans="1:18" s="26" customFormat="1" ht="38.25" hidden="1">
      <c r="A490" s="6" t="s">
        <v>18</v>
      </c>
      <c r="B490" s="7" t="s">
        <v>1790</v>
      </c>
      <c r="C490" s="8" t="s">
        <v>71</v>
      </c>
      <c r="D490" s="8" t="s">
        <v>89</v>
      </c>
      <c r="E490" s="8" t="s">
        <v>1791</v>
      </c>
      <c r="F490" s="8" t="s">
        <v>23</v>
      </c>
      <c r="G490" s="8" t="s">
        <v>63</v>
      </c>
      <c r="H490" s="21" t="s">
        <v>1792</v>
      </c>
      <c r="I490" s="9">
        <v>44788</v>
      </c>
      <c r="J490" s="9">
        <v>45334</v>
      </c>
      <c r="K490" s="10">
        <v>4197788.42</v>
      </c>
      <c r="L490" s="19">
        <v>4197788.42</v>
      </c>
      <c r="M490" s="4" t="s">
        <v>1793</v>
      </c>
      <c r="N490" s="7" t="s">
        <v>1794</v>
      </c>
      <c r="O490" s="5" t="s">
        <v>28</v>
      </c>
      <c r="P490" s="5"/>
      <c r="Q490" s="112"/>
    </row>
    <row r="491" spans="1:18" s="26" customFormat="1" ht="38.25" hidden="1">
      <c r="A491" s="6" t="s">
        <v>18</v>
      </c>
      <c r="B491" s="7" t="s">
        <v>1795</v>
      </c>
      <c r="C491" s="8" t="s">
        <v>71</v>
      </c>
      <c r="D491" s="8" t="s">
        <v>82</v>
      </c>
      <c r="E491" s="8" t="s">
        <v>1472</v>
      </c>
      <c r="F491" s="8" t="s">
        <v>23</v>
      </c>
      <c r="G491" s="8" t="s">
        <v>24</v>
      </c>
      <c r="H491" s="8" t="s">
        <v>1768</v>
      </c>
      <c r="I491" s="9">
        <v>44788</v>
      </c>
      <c r="J491" s="9">
        <v>45241</v>
      </c>
      <c r="K491" s="10">
        <v>1855702.48</v>
      </c>
      <c r="L491" s="19">
        <f>K491+871351.51</f>
        <v>2727053.99</v>
      </c>
      <c r="M491" s="4" t="s">
        <v>1796</v>
      </c>
      <c r="N491" s="11" t="s">
        <v>1797</v>
      </c>
      <c r="O491" s="5" t="s">
        <v>28</v>
      </c>
      <c r="P491" s="5"/>
      <c r="Q491" s="112"/>
    </row>
    <row r="492" spans="1:18" s="26" customFormat="1" ht="38.25" hidden="1">
      <c r="A492" s="6" t="s">
        <v>18</v>
      </c>
      <c r="B492" s="7" t="s">
        <v>1798</v>
      </c>
      <c r="C492" s="8" t="s">
        <v>71</v>
      </c>
      <c r="D492" s="8" t="s">
        <v>77</v>
      </c>
      <c r="E492" s="8" t="s">
        <v>1799</v>
      </c>
      <c r="F492" s="8" t="s">
        <v>23</v>
      </c>
      <c r="G492" s="8" t="s">
        <v>24</v>
      </c>
      <c r="H492" s="8" t="s">
        <v>1800</v>
      </c>
      <c r="I492" s="9">
        <v>44789</v>
      </c>
      <c r="J492" s="9">
        <v>45008</v>
      </c>
      <c r="K492" s="10">
        <v>2531098.7799999998</v>
      </c>
      <c r="L492" s="10">
        <f>K492+1178480.17</f>
        <v>3709578.9499999997</v>
      </c>
      <c r="M492" s="4" t="s">
        <v>1801</v>
      </c>
      <c r="N492" s="7" t="s">
        <v>1802</v>
      </c>
      <c r="O492" s="5" t="s">
        <v>28</v>
      </c>
      <c r="P492" s="5"/>
      <c r="Q492" s="41"/>
      <c r="R492" s="5"/>
    </row>
    <row r="493" spans="1:18" s="26" customFormat="1" ht="25.5" hidden="1">
      <c r="A493" s="6" t="s">
        <v>18</v>
      </c>
      <c r="B493" s="7" t="s">
        <v>1803</v>
      </c>
      <c r="C493" s="8" t="s">
        <v>71</v>
      </c>
      <c r="D493" s="8" t="s">
        <v>157</v>
      </c>
      <c r="E493" s="8" t="s">
        <v>1474</v>
      </c>
      <c r="F493" s="8" t="s">
        <v>23</v>
      </c>
      <c r="G493" s="8" t="s">
        <v>142</v>
      </c>
      <c r="H493" s="8" t="s">
        <v>164</v>
      </c>
      <c r="I493" s="9"/>
      <c r="J493" s="9"/>
      <c r="K493" s="10"/>
      <c r="L493" s="19"/>
      <c r="M493" s="28" t="s">
        <v>1804</v>
      </c>
      <c r="N493" s="11" t="s">
        <v>1805</v>
      </c>
      <c r="O493" s="5" t="s">
        <v>68</v>
      </c>
      <c r="P493" s="5"/>
      <c r="Q493" s="41"/>
      <c r="R493" s="5"/>
    </row>
    <row r="494" spans="1:18" s="26" customFormat="1" ht="38.25" hidden="1">
      <c r="A494" s="6" t="s">
        <v>18</v>
      </c>
      <c r="B494" s="7" t="s">
        <v>1806</v>
      </c>
      <c r="C494" s="8" t="s">
        <v>71</v>
      </c>
      <c r="D494" s="8" t="s">
        <v>157</v>
      </c>
      <c r="E494" s="8" t="s">
        <v>1807</v>
      </c>
      <c r="F494" s="8" t="s">
        <v>23</v>
      </c>
      <c r="G494" s="8" t="s">
        <v>24</v>
      </c>
      <c r="H494" s="8" t="s">
        <v>1808</v>
      </c>
      <c r="I494" s="9">
        <v>44788</v>
      </c>
      <c r="J494" s="9">
        <v>45351</v>
      </c>
      <c r="K494" s="10">
        <v>8550584.8599999994</v>
      </c>
      <c r="L494" s="19">
        <v>9401179.0899999999</v>
      </c>
      <c r="M494" s="4" t="s">
        <v>1809</v>
      </c>
      <c r="N494" s="7" t="s">
        <v>1810</v>
      </c>
      <c r="O494" s="5" t="s">
        <v>28</v>
      </c>
      <c r="P494" s="5"/>
      <c r="Q494" s="41"/>
      <c r="R494" s="5"/>
    </row>
    <row r="495" spans="1:18" s="26" customFormat="1" ht="25.5" hidden="1">
      <c r="A495" s="20" t="s">
        <v>18</v>
      </c>
      <c r="B495" s="11" t="s">
        <v>1811</v>
      </c>
      <c r="C495" s="21" t="s">
        <v>71</v>
      </c>
      <c r="D495" s="21" t="s">
        <v>54</v>
      </c>
      <c r="E495" s="21" t="s">
        <v>1812</v>
      </c>
      <c r="F495" s="21" t="s">
        <v>23</v>
      </c>
      <c r="G495" s="8" t="s">
        <v>63</v>
      </c>
      <c r="H495" s="21"/>
      <c r="I495" s="22">
        <v>44796</v>
      </c>
      <c r="J495" s="22">
        <v>45465</v>
      </c>
      <c r="K495" s="23">
        <v>2123309.13</v>
      </c>
      <c r="L495" s="27">
        <f>K495</f>
        <v>2123309.13</v>
      </c>
      <c r="M495" s="24" t="s">
        <v>1813</v>
      </c>
      <c r="N495" s="11" t="s">
        <v>1797</v>
      </c>
      <c r="O495" s="5" t="s">
        <v>28</v>
      </c>
      <c r="P495" s="5"/>
      <c r="Q495" s="112"/>
    </row>
    <row r="496" spans="1:18" s="26" customFormat="1" ht="25.5" hidden="1">
      <c r="A496" s="6" t="s">
        <v>18</v>
      </c>
      <c r="B496" s="7" t="s">
        <v>1814</v>
      </c>
      <c r="C496" s="8" t="s">
        <v>71</v>
      </c>
      <c r="D496" s="8" t="s">
        <v>82</v>
      </c>
      <c r="E496" s="8" t="s">
        <v>1815</v>
      </c>
      <c r="F496" s="8" t="s">
        <v>23</v>
      </c>
      <c r="G496" s="8" t="s">
        <v>142</v>
      </c>
      <c r="H496" s="8" t="s">
        <v>1816</v>
      </c>
      <c r="I496" s="9"/>
      <c r="J496" s="9"/>
      <c r="K496" s="10"/>
      <c r="L496" s="19"/>
      <c r="M496" s="4" t="s">
        <v>1817</v>
      </c>
      <c r="N496" s="7" t="s">
        <v>1779</v>
      </c>
      <c r="O496" s="5" t="s">
        <v>68</v>
      </c>
      <c r="P496" s="5"/>
      <c r="Q496" s="112"/>
    </row>
    <row r="497" spans="1:18" s="26" customFormat="1" ht="38.25" hidden="1">
      <c r="A497" s="6" t="s">
        <v>18</v>
      </c>
      <c r="B497" s="7" t="s">
        <v>1818</v>
      </c>
      <c r="C497" s="8" t="s">
        <v>71</v>
      </c>
      <c r="D497" s="8" t="s">
        <v>85</v>
      </c>
      <c r="E497" s="8" t="s">
        <v>1819</v>
      </c>
      <c r="F497" s="8" t="s">
        <v>23</v>
      </c>
      <c r="G497" s="8" t="s">
        <v>24</v>
      </c>
      <c r="H497" s="8" t="s">
        <v>1820</v>
      </c>
      <c r="I497" s="9">
        <v>44804</v>
      </c>
      <c r="J497" s="9">
        <v>45290</v>
      </c>
      <c r="K497" s="10">
        <v>3962632.17</v>
      </c>
      <c r="L497" s="10">
        <f>K497+1496837.4+473632.5</f>
        <v>5933102.0700000003</v>
      </c>
      <c r="M497" s="4" t="s">
        <v>1821</v>
      </c>
      <c r="N497" s="7" t="s">
        <v>1822</v>
      </c>
      <c r="O497" s="5" t="s">
        <v>28</v>
      </c>
      <c r="P497" s="5"/>
      <c r="Q497" s="41"/>
      <c r="R497" s="5"/>
    </row>
    <row r="498" spans="1:18" s="26" customFormat="1" hidden="1">
      <c r="A498" s="90" t="s">
        <v>18</v>
      </c>
      <c r="B498" s="91" t="s">
        <v>1823</v>
      </c>
      <c r="C498" s="88" t="s">
        <v>71</v>
      </c>
      <c r="D498" s="88" t="s">
        <v>109</v>
      </c>
      <c r="E498" s="88" t="s">
        <v>1823</v>
      </c>
      <c r="F498" s="92" t="s">
        <v>1356</v>
      </c>
      <c r="G498" s="60" t="s">
        <v>176</v>
      </c>
      <c r="H498" s="88" t="s">
        <v>1824</v>
      </c>
      <c r="I498" s="93"/>
      <c r="J498" s="93"/>
      <c r="K498" s="94"/>
      <c r="L498" s="95"/>
      <c r="M498" s="96" t="s">
        <v>1825</v>
      </c>
      <c r="N498" s="91" t="s">
        <v>1826</v>
      </c>
      <c r="O498" s="5" t="s">
        <v>68</v>
      </c>
      <c r="P498" s="5"/>
      <c r="Q498" s="112"/>
    </row>
    <row r="499" spans="1:18" s="26" customFormat="1" hidden="1">
      <c r="A499" s="6" t="s">
        <v>18</v>
      </c>
      <c r="B499" s="7" t="s">
        <v>1827</v>
      </c>
      <c r="C499" s="8" t="s">
        <v>20</v>
      </c>
      <c r="D499" s="21" t="s">
        <v>54</v>
      </c>
      <c r="E499" s="8" t="s">
        <v>1828</v>
      </c>
      <c r="F499" s="3" t="s">
        <v>33</v>
      </c>
      <c r="G499" s="8" t="s">
        <v>142</v>
      </c>
      <c r="H499" s="8" t="s">
        <v>1829</v>
      </c>
      <c r="I499" s="9"/>
      <c r="J499" s="9"/>
      <c r="K499" s="10"/>
      <c r="L499" s="19"/>
      <c r="M499" s="4" t="s">
        <v>1830</v>
      </c>
      <c r="N499" s="7" t="s">
        <v>1829</v>
      </c>
      <c r="O499" s="5" t="s">
        <v>68</v>
      </c>
      <c r="P499" s="5"/>
      <c r="Q499" s="41"/>
      <c r="R499" s="5"/>
    </row>
    <row r="500" spans="1:18" s="26" customFormat="1" ht="38.25" hidden="1">
      <c r="A500" s="6" t="s">
        <v>18</v>
      </c>
      <c r="B500" s="7" t="s">
        <v>1831</v>
      </c>
      <c r="C500" s="8" t="s">
        <v>71</v>
      </c>
      <c r="D500" s="8" t="s">
        <v>21</v>
      </c>
      <c r="E500" s="8" t="s">
        <v>1832</v>
      </c>
      <c r="F500" s="3" t="s">
        <v>33</v>
      </c>
      <c r="G500" s="8" t="s">
        <v>63</v>
      </c>
      <c r="H500" s="8" t="s">
        <v>1833</v>
      </c>
      <c r="I500" s="9">
        <v>44831</v>
      </c>
      <c r="J500" s="9">
        <v>45266</v>
      </c>
      <c r="K500" s="10">
        <v>9896739.6099999994</v>
      </c>
      <c r="L500" s="19">
        <f>K500</f>
        <v>9896739.6099999994</v>
      </c>
      <c r="M500" s="4" t="s">
        <v>1834</v>
      </c>
      <c r="N500" s="7" t="s">
        <v>1835</v>
      </c>
      <c r="O500" s="5" t="s">
        <v>28</v>
      </c>
      <c r="P500" s="5"/>
      <c r="Q500" s="41"/>
      <c r="R500" s="5"/>
    </row>
    <row r="501" spans="1:18" s="26" customFormat="1" ht="25.5">
      <c r="A501" s="6" t="s">
        <v>18</v>
      </c>
      <c r="B501" s="7" t="s">
        <v>1836</v>
      </c>
      <c r="C501" s="8" t="s">
        <v>71</v>
      </c>
      <c r="D501" s="21" t="s">
        <v>181</v>
      </c>
      <c r="E501" s="8" t="s">
        <v>1837</v>
      </c>
      <c r="F501" s="8" t="s">
        <v>23</v>
      </c>
      <c r="G501" s="8" t="s">
        <v>24</v>
      </c>
      <c r="H501" s="8" t="s">
        <v>1838</v>
      </c>
      <c r="I501" s="9">
        <v>44796</v>
      </c>
      <c r="J501" s="9">
        <v>45283</v>
      </c>
      <c r="K501" s="10">
        <v>7811053.3600000003</v>
      </c>
      <c r="L501" s="10">
        <v>7811053.3600000003</v>
      </c>
      <c r="M501" s="4" t="s">
        <v>1839</v>
      </c>
      <c r="N501" s="7" t="s">
        <v>1840</v>
      </c>
      <c r="O501" s="7" t="s">
        <v>28</v>
      </c>
      <c r="P501" s="7" t="s">
        <v>28</v>
      </c>
      <c r="Q501" s="7"/>
      <c r="R501" s="7" t="s">
        <v>94</v>
      </c>
    </row>
    <row r="502" spans="1:18" s="26" customFormat="1" ht="25.5" hidden="1">
      <c r="A502" s="6" t="s">
        <v>18</v>
      </c>
      <c r="B502" s="7" t="s">
        <v>1841</v>
      </c>
      <c r="C502" s="8" t="s">
        <v>71</v>
      </c>
      <c r="D502" s="8" t="s">
        <v>38</v>
      </c>
      <c r="E502" s="8" t="s">
        <v>1731</v>
      </c>
      <c r="F502" s="8" t="s">
        <v>23</v>
      </c>
      <c r="G502" s="8" t="s">
        <v>24</v>
      </c>
      <c r="H502" s="8" t="s">
        <v>1842</v>
      </c>
      <c r="I502" s="9">
        <v>44820</v>
      </c>
      <c r="J502" s="9">
        <v>45273</v>
      </c>
      <c r="K502" s="10">
        <v>2400360.7200000002</v>
      </c>
      <c r="L502" s="19">
        <f>K502+647176.3</f>
        <v>3047537.0200000005</v>
      </c>
      <c r="M502" s="4" t="s">
        <v>1843</v>
      </c>
      <c r="N502" s="7" t="s">
        <v>1763</v>
      </c>
      <c r="O502" s="5" t="s">
        <v>28</v>
      </c>
      <c r="P502" s="5"/>
      <c r="Q502" s="112"/>
    </row>
    <row r="503" spans="1:18" s="26" customFormat="1" ht="38.25" hidden="1">
      <c r="A503" s="6" t="s">
        <v>18</v>
      </c>
      <c r="B503" s="7" t="s">
        <v>1844</v>
      </c>
      <c r="C503" s="8" t="s">
        <v>20</v>
      </c>
      <c r="D503" s="8" t="s">
        <v>162</v>
      </c>
      <c r="E503" s="8" t="s">
        <v>1845</v>
      </c>
      <c r="F503" s="8" t="s">
        <v>56</v>
      </c>
      <c r="G503" s="8" t="s">
        <v>63</v>
      </c>
      <c r="H503" s="21" t="s">
        <v>1846</v>
      </c>
      <c r="I503" s="9">
        <v>44713</v>
      </c>
      <c r="J503" s="9">
        <v>45597</v>
      </c>
      <c r="K503" s="10">
        <v>3877460.49</v>
      </c>
      <c r="L503" s="19">
        <f>K503+1698144.77</f>
        <v>5575605.2599999998</v>
      </c>
      <c r="M503" s="8" t="s">
        <v>1847</v>
      </c>
      <c r="N503" s="7" t="s">
        <v>1848</v>
      </c>
      <c r="O503" s="5" t="s">
        <v>28</v>
      </c>
      <c r="P503" s="5"/>
      <c r="Q503" s="41"/>
      <c r="R503" s="5"/>
    </row>
    <row r="504" spans="1:18" s="26" customFormat="1" ht="25.5" hidden="1">
      <c r="A504" s="6" t="s">
        <v>18</v>
      </c>
      <c r="B504" s="7" t="s">
        <v>1849</v>
      </c>
      <c r="C504" s="8" t="s">
        <v>20</v>
      </c>
      <c r="D504" s="8" t="s">
        <v>77</v>
      </c>
      <c r="E504" s="8" t="s">
        <v>1850</v>
      </c>
      <c r="F504" s="3" t="s">
        <v>33</v>
      </c>
      <c r="G504" s="8" t="s">
        <v>24</v>
      </c>
      <c r="H504" s="8" t="s">
        <v>1851</v>
      </c>
      <c r="I504" s="9">
        <v>44739</v>
      </c>
      <c r="J504" s="9">
        <v>44768</v>
      </c>
      <c r="K504" s="10">
        <v>88000</v>
      </c>
      <c r="L504" s="19">
        <f>K504</f>
        <v>88000</v>
      </c>
      <c r="M504" s="63" t="s">
        <v>1852</v>
      </c>
      <c r="N504" s="7" t="s">
        <v>1853</v>
      </c>
      <c r="O504" s="5" t="s">
        <v>28</v>
      </c>
      <c r="P504" s="5"/>
      <c r="Q504" s="41"/>
      <c r="R504" s="5"/>
    </row>
    <row r="505" spans="1:18" s="26" customFormat="1" ht="25.5" hidden="1">
      <c r="A505" s="6" t="s">
        <v>18</v>
      </c>
      <c r="B505" s="7" t="s">
        <v>1854</v>
      </c>
      <c r="C505" s="8" t="s">
        <v>20</v>
      </c>
      <c r="D505" s="8" t="s">
        <v>77</v>
      </c>
      <c r="E505" s="8" t="s">
        <v>1850</v>
      </c>
      <c r="F505" s="3" t="s">
        <v>23</v>
      </c>
      <c r="G505" s="8" t="s">
        <v>24</v>
      </c>
      <c r="H505" s="8" t="s">
        <v>1855</v>
      </c>
      <c r="I505" s="9">
        <v>44739</v>
      </c>
      <c r="J505" s="9">
        <v>44769</v>
      </c>
      <c r="K505" s="10">
        <v>88000</v>
      </c>
      <c r="L505" s="19">
        <f>K505</f>
        <v>88000</v>
      </c>
      <c r="M505" s="87" t="s">
        <v>1852</v>
      </c>
      <c r="N505" s="7" t="s">
        <v>1856</v>
      </c>
      <c r="O505" s="5" t="s">
        <v>28</v>
      </c>
      <c r="P505" s="5"/>
      <c r="Q505" s="41"/>
      <c r="R505" s="5"/>
    </row>
    <row r="506" spans="1:18" s="26" customFormat="1" hidden="1">
      <c r="A506" s="6" t="s">
        <v>18</v>
      </c>
      <c r="B506" s="7" t="s">
        <v>1857</v>
      </c>
      <c r="C506" s="8" t="s">
        <v>71</v>
      </c>
      <c r="D506" s="8" t="s">
        <v>85</v>
      </c>
      <c r="E506" s="8" t="s">
        <v>1776</v>
      </c>
      <c r="F506" s="8" t="s">
        <v>23</v>
      </c>
      <c r="G506" s="8" t="s">
        <v>63</v>
      </c>
      <c r="H506" s="8"/>
      <c r="I506" s="9">
        <v>45296</v>
      </c>
      <c r="J506" s="9">
        <v>45721</v>
      </c>
      <c r="K506" s="10">
        <v>21225513.199999999</v>
      </c>
      <c r="L506" s="19">
        <v>21225513.199999999</v>
      </c>
      <c r="M506" s="4" t="s">
        <v>1858</v>
      </c>
      <c r="N506" s="7" t="s">
        <v>1859</v>
      </c>
      <c r="O506" s="5" t="s">
        <v>28</v>
      </c>
      <c r="P506" s="5"/>
      <c r="Q506" s="112"/>
    </row>
    <row r="507" spans="1:18" s="26" customFormat="1" ht="25.5" hidden="1">
      <c r="A507" s="6" t="s">
        <v>18</v>
      </c>
      <c r="B507" s="11" t="s">
        <v>1860</v>
      </c>
      <c r="C507" s="21" t="s">
        <v>71</v>
      </c>
      <c r="D507" s="21" t="s">
        <v>77</v>
      </c>
      <c r="E507" s="100" t="s">
        <v>1861</v>
      </c>
      <c r="F507" s="8" t="s">
        <v>56</v>
      </c>
      <c r="G507" s="8" t="s">
        <v>63</v>
      </c>
      <c r="H507" s="21"/>
      <c r="I507" s="22">
        <v>44855</v>
      </c>
      <c r="J507" s="22">
        <v>45586</v>
      </c>
      <c r="K507" s="23">
        <v>31916866.120000001</v>
      </c>
      <c r="L507" s="19">
        <f>K507</f>
        <v>31916866.120000001</v>
      </c>
      <c r="M507" s="24" t="s">
        <v>1862</v>
      </c>
      <c r="N507" s="11" t="s">
        <v>1863</v>
      </c>
      <c r="O507" s="5" t="s">
        <v>28</v>
      </c>
      <c r="P507" s="5" t="s">
        <v>28</v>
      </c>
      <c r="Q507" s="112"/>
    </row>
    <row r="508" spans="1:18" s="26" customFormat="1" ht="42" customHeight="1">
      <c r="A508" s="68" t="s">
        <v>18</v>
      </c>
      <c r="B508" s="69" t="s">
        <v>1864</v>
      </c>
      <c r="C508" s="60" t="s">
        <v>20</v>
      </c>
      <c r="D508" s="60" t="s">
        <v>109</v>
      </c>
      <c r="E508" s="60" t="s">
        <v>1865</v>
      </c>
      <c r="F508" s="70" t="s">
        <v>33</v>
      </c>
      <c r="G508" s="60" t="s">
        <v>1866</v>
      </c>
      <c r="H508" s="60"/>
      <c r="I508" s="71"/>
      <c r="J508" s="71"/>
      <c r="K508" s="72"/>
      <c r="L508" s="73"/>
      <c r="M508" s="60" t="s">
        <v>1867</v>
      </c>
      <c r="N508" s="69"/>
      <c r="O508" s="7" t="s">
        <v>68</v>
      </c>
      <c r="P508" s="7" t="s">
        <v>68</v>
      </c>
      <c r="Q508" s="7" t="s">
        <v>1868</v>
      </c>
      <c r="R508" s="7" t="s">
        <v>94</v>
      </c>
    </row>
    <row r="509" spans="1:18" s="26" customFormat="1" ht="38.25">
      <c r="A509" s="68" t="s">
        <v>18</v>
      </c>
      <c r="B509" s="69" t="s">
        <v>1869</v>
      </c>
      <c r="C509" s="60" t="s">
        <v>20</v>
      </c>
      <c r="D509" s="60" t="s">
        <v>129</v>
      </c>
      <c r="E509" s="60" t="s">
        <v>1870</v>
      </c>
      <c r="F509" s="8" t="s">
        <v>56</v>
      </c>
      <c r="G509" s="60" t="s">
        <v>1871</v>
      </c>
      <c r="H509" s="60"/>
      <c r="I509" s="71"/>
      <c r="J509" s="71"/>
      <c r="K509" s="72"/>
      <c r="L509" s="73"/>
      <c r="M509" s="60" t="s">
        <v>1867</v>
      </c>
      <c r="N509" s="69"/>
      <c r="O509" s="7" t="s">
        <v>68</v>
      </c>
      <c r="P509" s="7" t="s">
        <v>68</v>
      </c>
      <c r="Q509" s="7" t="s">
        <v>1868</v>
      </c>
      <c r="R509" s="7" t="s">
        <v>94</v>
      </c>
    </row>
    <row r="510" spans="1:18" s="26" customFormat="1" ht="25.5" hidden="1">
      <c r="A510" s="12" t="s">
        <v>18</v>
      </c>
      <c r="B510" s="14" t="s">
        <v>1872</v>
      </c>
      <c r="C510" s="15" t="s">
        <v>20</v>
      </c>
      <c r="D510" s="15" t="s">
        <v>191</v>
      </c>
      <c r="E510" s="15" t="s">
        <v>1873</v>
      </c>
      <c r="F510" s="3" t="s">
        <v>33</v>
      </c>
      <c r="G510" s="8" t="s">
        <v>142</v>
      </c>
      <c r="H510" s="15" t="s">
        <v>1874</v>
      </c>
      <c r="I510" s="16"/>
      <c r="J510" s="16"/>
      <c r="K510" s="17"/>
      <c r="L510" s="18"/>
      <c r="M510" s="15" t="s">
        <v>1867</v>
      </c>
      <c r="N510" s="14"/>
      <c r="O510" s="5" t="s">
        <v>68</v>
      </c>
      <c r="P510" s="5"/>
      <c r="Q510" s="41"/>
      <c r="R510" s="5"/>
    </row>
    <row r="511" spans="1:18" s="26" customFormat="1" hidden="1">
      <c r="A511" s="12" t="s">
        <v>18</v>
      </c>
      <c r="B511" s="14" t="s">
        <v>1875</v>
      </c>
      <c r="C511" s="15" t="s">
        <v>20</v>
      </c>
      <c r="D511" s="15" t="s">
        <v>288</v>
      </c>
      <c r="E511" s="15" t="s">
        <v>1876</v>
      </c>
      <c r="F511" s="3" t="s">
        <v>33</v>
      </c>
      <c r="G511" s="8" t="s">
        <v>142</v>
      </c>
      <c r="H511" s="15" t="s">
        <v>1877</v>
      </c>
      <c r="I511" s="16"/>
      <c r="J511" s="16"/>
      <c r="K511" s="17"/>
      <c r="L511" s="18"/>
      <c r="M511" s="13" t="s">
        <v>1867</v>
      </c>
      <c r="N511" s="14"/>
      <c r="O511" s="5" t="s">
        <v>68</v>
      </c>
      <c r="P511" s="5"/>
      <c r="Q511" s="41"/>
      <c r="R511" s="5"/>
    </row>
    <row r="512" spans="1:18" s="26" customFormat="1" ht="25.5" hidden="1">
      <c r="A512" s="12" t="s">
        <v>18</v>
      </c>
      <c r="B512" s="14" t="s">
        <v>1878</v>
      </c>
      <c r="C512" s="15" t="s">
        <v>20</v>
      </c>
      <c r="D512" s="15" t="s">
        <v>77</v>
      </c>
      <c r="E512" s="15" t="s">
        <v>1879</v>
      </c>
      <c r="F512" s="8" t="s">
        <v>33</v>
      </c>
      <c r="G512" s="8" t="s">
        <v>142</v>
      </c>
      <c r="H512" s="15" t="s">
        <v>1880</v>
      </c>
      <c r="I512" s="16">
        <v>45076</v>
      </c>
      <c r="J512" s="16">
        <v>45442</v>
      </c>
      <c r="K512" s="17">
        <v>9785000</v>
      </c>
      <c r="L512" s="18">
        <f>K512</f>
        <v>9785000</v>
      </c>
      <c r="M512" s="13" t="s">
        <v>1867</v>
      </c>
      <c r="N512" s="14" t="s">
        <v>1881</v>
      </c>
      <c r="O512" s="5" t="s">
        <v>68</v>
      </c>
      <c r="P512" s="5"/>
      <c r="Q512" s="41"/>
      <c r="R512" s="5"/>
    </row>
    <row r="513" spans="1:18" s="26" customFormat="1" ht="25.5" hidden="1">
      <c r="A513" s="12" t="s">
        <v>18</v>
      </c>
      <c r="B513" s="14" t="s">
        <v>1882</v>
      </c>
      <c r="C513" s="15" t="s">
        <v>20</v>
      </c>
      <c r="D513" s="8" t="s">
        <v>126</v>
      </c>
      <c r="E513" s="15" t="s">
        <v>1882</v>
      </c>
      <c r="F513" s="8" t="s">
        <v>33</v>
      </c>
      <c r="G513" s="8" t="s">
        <v>142</v>
      </c>
      <c r="H513" s="15" t="s">
        <v>1877</v>
      </c>
      <c r="I513" s="16"/>
      <c r="J513" s="16"/>
      <c r="K513" s="17"/>
      <c r="L513" s="18"/>
      <c r="M513" s="13" t="s">
        <v>1867</v>
      </c>
      <c r="N513" s="14"/>
      <c r="O513" s="5" t="s">
        <v>68</v>
      </c>
      <c r="P513" s="5"/>
      <c r="Q513" s="41"/>
      <c r="R513" s="5"/>
    </row>
    <row r="514" spans="1:18" s="26" customFormat="1" hidden="1">
      <c r="A514" s="12" t="s">
        <v>18</v>
      </c>
      <c r="B514" s="14" t="s">
        <v>1883</v>
      </c>
      <c r="C514" s="15" t="s">
        <v>20</v>
      </c>
      <c r="D514" s="15" t="s">
        <v>212</v>
      </c>
      <c r="E514" s="15" t="s">
        <v>1884</v>
      </c>
      <c r="F514" s="60" t="s">
        <v>23</v>
      </c>
      <c r="G514" s="8" t="s">
        <v>142</v>
      </c>
      <c r="H514" s="15"/>
      <c r="I514" s="16"/>
      <c r="J514" s="16"/>
      <c r="K514" s="17"/>
      <c r="L514" s="18"/>
      <c r="M514" s="13" t="s">
        <v>1867</v>
      </c>
      <c r="N514" s="14"/>
      <c r="O514" s="5" t="s">
        <v>68</v>
      </c>
      <c r="P514" s="5"/>
      <c r="Q514" s="41"/>
      <c r="R514" s="5"/>
    </row>
    <row r="515" spans="1:18" s="26" customFormat="1" ht="75.75" hidden="1">
      <c r="A515" s="12" t="s">
        <v>18</v>
      </c>
      <c r="B515" s="14" t="s">
        <v>1885</v>
      </c>
      <c r="C515" s="15" t="s">
        <v>20</v>
      </c>
      <c r="D515" s="15" t="s">
        <v>77</v>
      </c>
      <c r="E515" s="15" t="s">
        <v>1886</v>
      </c>
      <c r="F515" s="60" t="s">
        <v>1887</v>
      </c>
      <c r="G515" s="8" t="s">
        <v>142</v>
      </c>
      <c r="H515" s="15" t="s">
        <v>1877</v>
      </c>
      <c r="I515" s="16"/>
      <c r="J515" s="16"/>
      <c r="K515" s="17"/>
      <c r="L515" s="18"/>
      <c r="M515" s="13" t="s">
        <v>1867</v>
      </c>
      <c r="N515" s="14" t="s">
        <v>1888</v>
      </c>
      <c r="O515" s="5" t="s">
        <v>68</v>
      </c>
      <c r="P515" s="5"/>
      <c r="Q515" s="41"/>
      <c r="R515" s="5"/>
    </row>
    <row r="516" spans="1:18" s="26" customFormat="1" ht="38.25" hidden="1">
      <c r="A516" s="12" t="s">
        <v>18</v>
      </c>
      <c r="B516" s="14" t="s">
        <v>1889</v>
      </c>
      <c r="C516" s="15" t="s">
        <v>20</v>
      </c>
      <c r="D516" s="15" t="s">
        <v>72</v>
      </c>
      <c r="E516" s="15" t="s">
        <v>1890</v>
      </c>
      <c r="F516" s="8" t="s">
        <v>33</v>
      </c>
      <c r="G516" s="8" t="s">
        <v>142</v>
      </c>
      <c r="H516" s="15" t="s">
        <v>1891</v>
      </c>
      <c r="I516" s="16"/>
      <c r="J516" s="16"/>
      <c r="K516" s="17"/>
      <c r="L516" s="18"/>
      <c r="M516" s="13" t="s">
        <v>1867</v>
      </c>
      <c r="N516" s="14" t="s">
        <v>1892</v>
      </c>
      <c r="O516" s="5" t="s">
        <v>68</v>
      </c>
      <c r="P516" s="5"/>
      <c r="Q516" s="41"/>
      <c r="R516" s="5"/>
    </row>
    <row r="517" spans="1:18" s="26" customFormat="1" ht="38.25" hidden="1">
      <c r="A517" s="12" t="s">
        <v>18</v>
      </c>
      <c r="B517" s="14" t="s">
        <v>1893</v>
      </c>
      <c r="C517" s="15" t="s">
        <v>20</v>
      </c>
      <c r="D517" s="15" t="s">
        <v>89</v>
      </c>
      <c r="E517" s="15" t="s">
        <v>1894</v>
      </c>
      <c r="F517" s="60" t="s">
        <v>23</v>
      </c>
      <c r="G517" s="8" t="s">
        <v>142</v>
      </c>
      <c r="H517" s="15" t="s">
        <v>1895</v>
      </c>
      <c r="I517" s="16">
        <v>44020</v>
      </c>
      <c r="J517" s="16">
        <v>44199</v>
      </c>
      <c r="K517" s="17">
        <v>1079905.98</v>
      </c>
      <c r="L517" s="18">
        <f>K517</f>
        <v>1079905.98</v>
      </c>
      <c r="M517" s="13" t="s">
        <v>1867</v>
      </c>
      <c r="N517" s="14" t="s">
        <v>1896</v>
      </c>
      <c r="O517" s="5" t="s">
        <v>68</v>
      </c>
      <c r="P517" s="5"/>
      <c r="Q517" s="41"/>
      <c r="R517" s="5"/>
    </row>
    <row r="518" spans="1:18" s="26" customFormat="1" ht="38.25" hidden="1">
      <c r="A518" s="12" t="s">
        <v>18</v>
      </c>
      <c r="B518" s="14" t="s">
        <v>1897</v>
      </c>
      <c r="C518" s="15" t="s">
        <v>20</v>
      </c>
      <c r="D518" s="15" t="s">
        <v>21</v>
      </c>
      <c r="E518" s="15" t="s">
        <v>197</v>
      </c>
      <c r="F518" s="60" t="s">
        <v>23</v>
      </c>
      <c r="G518" s="8" t="s">
        <v>142</v>
      </c>
      <c r="H518" s="15" t="s">
        <v>1895</v>
      </c>
      <c r="I518" s="16">
        <v>44020</v>
      </c>
      <c r="J518" s="16">
        <v>44199</v>
      </c>
      <c r="K518" s="17">
        <v>2879742.04</v>
      </c>
      <c r="L518" s="18">
        <f>K518</f>
        <v>2879742.04</v>
      </c>
      <c r="M518" s="13" t="s">
        <v>1867</v>
      </c>
      <c r="N518" s="14" t="s">
        <v>1896</v>
      </c>
      <c r="O518" s="5" t="s">
        <v>68</v>
      </c>
      <c r="P518" s="5"/>
      <c r="Q518" s="41"/>
      <c r="R518" s="5"/>
    </row>
    <row r="519" spans="1:18" s="26" customFormat="1" ht="38.25" hidden="1">
      <c r="A519" s="12" t="s">
        <v>18</v>
      </c>
      <c r="B519" s="14" t="s">
        <v>1898</v>
      </c>
      <c r="C519" s="15" t="s">
        <v>20</v>
      </c>
      <c r="D519" s="15" t="s">
        <v>77</v>
      </c>
      <c r="E519" s="15" t="s">
        <v>1899</v>
      </c>
      <c r="F519" s="8" t="s">
        <v>33</v>
      </c>
      <c r="G519" s="8" t="s">
        <v>142</v>
      </c>
      <c r="H519" s="15" t="s">
        <v>1900</v>
      </c>
      <c r="I519" s="16"/>
      <c r="J519" s="16"/>
      <c r="K519" s="17">
        <v>90000000</v>
      </c>
      <c r="L519" s="18">
        <f>K519</f>
        <v>90000000</v>
      </c>
      <c r="M519" s="13" t="s">
        <v>1867</v>
      </c>
      <c r="N519" s="14" t="s">
        <v>1901</v>
      </c>
      <c r="O519" s="5" t="s">
        <v>68</v>
      </c>
      <c r="P519" s="5"/>
      <c r="Q519" s="41"/>
      <c r="R519" s="5"/>
    </row>
    <row r="520" spans="1:18" s="26" customFormat="1" ht="38.25" hidden="1">
      <c r="A520" s="12" t="s">
        <v>18</v>
      </c>
      <c r="B520" s="14" t="s">
        <v>1902</v>
      </c>
      <c r="C520" s="15" t="s">
        <v>20</v>
      </c>
      <c r="D520" s="15" t="s">
        <v>85</v>
      </c>
      <c r="E520" s="15" t="s">
        <v>1903</v>
      </c>
      <c r="F520" s="8" t="s">
        <v>56</v>
      </c>
      <c r="G520" s="8" t="s">
        <v>142</v>
      </c>
      <c r="H520" s="15" t="s">
        <v>1904</v>
      </c>
      <c r="I520" s="16"/>
      <c r="J520" s="16"/>
      <c r="K520" s="17"/>
      <c r="L520" s="18"/>
      <c r="M520" s="13" t="s">
        <v>1867</v>
      </c>
      <c r="N520" s="14" t="s">
        <v>1246</v>
      </c>
      <c r="O520" s="5" t="s">
        <v>68</v>
      </c>
      <c r="P520" s="5"/>
      <c r="Q520" s="41"/>
      <c r="R520" s="5"/>
    </row>
    <row r="521" spans="1:18" s="26" customFormat="1" ht="50.25" hidden="1">
      <c r="A521" s="12" t="s">
        <v>18</v>
      </c>
      <c r="B521" s="14" t="s">
        <v>1905</v>
      </c>
      <c r="C521" s="15" t="s">
        <v>20</v>
      </c>
      <c r="D521" s="8" t="s">
        <v>386</v>
      </c>
      <c r="E521" s="15" t="s">
        <v>1905</v>
      </c>
      <c r="F521" s="8" t="s">
        <v>33</v>
      </c>
      <c r="G521" s="8" t="s">
        <v>142</v>
      </c>
      <c r="H521" s="15" t="s">
        <v>1877</v>
      </c>
      <c r="I521" s="16"/>
      <c r="J521" s="16"/>
      <c r="K521" s="17"/>
      <c r="L521" s="18"/>
      <c r="M521" s="13" t="s">
        <v>1867</v>
      </c>
      <c r="N521" s="14" t="s">
        <v>1906</v>
      </c>
      <c r="O521" s="5" t="s">
        <v>68</v>
      </c>
      <c r="P521" s="5"/>
      <c r="Q521" s="41"/>
      <c r="R521" s="5"/>
    </row>
    <row r="522" spans="1:18" s="26" customFormat="1" ht="63" hidden="1">
      <c r="A522" s="6" t="s">
        <v>18</v>
      </c>
      <c r="B522" s="7" t="s">
        <v>1907</v>
      </c>
      <c r="C522" s="8" t="s">
        <v>20</v>
      </c>
      <c r="D522" s="8" t="s">
        <v>77</v>
      </c>
      <c r="E522" s="8" t="s">
        <v>1908</v>
      </c>
      <c r="F522" s="8" t="s">
        <v>33</v>
      </c>
      <c r="G522" s="8" t="s">
        <v>142</v>
      </c>
      <c r="H522" s="8"/>
      <c r="I522" s="9">
        <v>45076</v>
      </c>
      <c r="J522" s="9">
        <v>45442</v>
      </c>
      <c r="K522" s="10">
        <v>41200000</v>
      </c>
      <c r="L522" s="19">
        <f>K522</f>
        <v>41200000</v>
      </c>
      <c r="M522" s="4" t="s">
        <v>1867</v>
      </c>
      <c r="N522" s="11" t="s">
        <v>1909</v>
      </c>
      <c r="O522" s="5" t="s">
        <v>68</v>
      </c>
      <c r="P522" s="5"/>
      <c r="Q522" s="41"/>
      <c r="R522" s="5"/>
    </row>
    <row r="523" spans="1:18" s="26" customFormat="1" ht="50.25" hidden="1">
      <c r="A523" s="12" t="s">
        <v>18</v>
      </c>
      <c r="B523" s="14" t="s">
        <v>1910</v>
      </c>
      <c r="C523" s="15" t="s">
        <v>20</v>
      </c>
      <c r="D523" s="15" t="s">
        <v>129</v>
      </c>
      <c r="E523" s="15" t="s">
        <v>1911</v>
      </c>
      <c r="F523" s="8" t="s">
        <v>33</v>
      </c>
      <c r="G523" s="8" t="s">
        <v>142</v>
      </c>
      <c r="H523" s="15" t="s">
        <v>1877</v>
      </c>
      <c r="I523" s="16"/>
      <c r="J523" s="16"/>
      <c r="K523" s="17"/>
      <c r="L523" s="18"/>
      <c r="M523" s="13" t="s">
        <v>1867</v>
      </c>
      <c r="N523" s="14" t="s">
        <v>1906</v>
      </c>
      <c r="O523" s="5" t="s">
        <v>68</v>
      </c>
      <c r="P523" s="5"/>
      <c r="Q523" s="41"/>
      <c r="R523" s="5"/>
    </row>
    <row r="524" spans="1:18" s="26" customFormat="1" ht="50.25" hidden="1">
      <c r="A524" s="12" t="s">
        <v>18</v>
      </c>
      <c r="B524" s="14" t="s">
        <v>1912</v>
      </c>
      <c r="C524" s="15" t="s">
        <v>20</v>
      </c>
      <c r="D524" s="15" t="s">
        <v>256</v>
      </c>
      <c r="E524" s="15" t="s">
        <v>1913</v>
      </c>
      <c r="F524" s="8" t="s">
        <v>33</v>
      </c>
      <c r="G524" s="8" t="s">
        <v>142</v>
      </c>
      <c r="H524" s="15" t="s">
        <v>1914</v>
      </c>
      <c r="I524" s="16"/>
      <c r="J524" s="16"/>
      <c r="K524" s="17"/>
      <c r="L524" s="18"/>
      <c r="M524" s="13" t="s">
        <v>1867</v>
      </c>
      <c r="N524" s="14" t="s">
        <v>1906</v>
      </c>
      <c r="O524" s="5" t="s">
        <v>68</v>
      </c>
      <c r="P524" s="5"/>
      <c r="Q524" s="41"/>
      <c r="R524" s="5"/>
    </row>
    <row r="525" spans="1:18" s="26" customFormat="1" ht="50.25" hidden="1">
      <c r="A525" s="12" t="s">
        <v>18</v>
      </c>
      <c r="B525" s="14" t="s">
        <v>1915</v>
      </c>
      <c r="C525" s="15" t="s">
        <v>20</v>
      </c>
      <c r="D525" s="15" t="s">
        <v>21</v>
      </c>
      <c r="E525" s="15" t="s">
        <v>1916</v>
      </c>
      <c r="F525" s="8" t="s">
        <v>33</v>
      </c>
      <c r="G525" s="8" t="s">
        <v>142</v>
      </c>
      <c r="H525" s="15" t="s">
        <v>1877</v>
      </c>
      <c r="I525" s="16"/>
      <c r="J525" s="16"/>
      <c r="K525" s="17"/>
      <c r="L525" s="18"/>
      <c r="M525" s="13" t="s">
        <v>1867</v>
      </c>
      <c r="N525" s="14" t="s">
        <v>1906</v>
      </c>
      <c r="O525" s="5" t="s">
        <v>68</v>
      </c>
      <c r="P525" s="5"/>
      <c r="Q525" s="41"/>
      <c r="R525" s="5"/>
    </row>
    <row r="526" spans="1:18" s="26" customFormat="1" ht="50.25" hidden="1">
      <c r="A526" s="12" t="s">
        <v>18</v>
      </c>
      <c r="B526" s="14" t="s">
        <v>1917</v>
      </c>
      <c r="C526" s="15" t="s">
        <v>20</v>
      </c>
      <c r="D526" s="15" t="s">
        <v>129</v>
      </c>
      <c r="E526" s="15" t="s">
        <v>1918</v>
      </c>
      <c r="F526" s="8" t="s">
        <v>33</v>
      </c>
      <c r="G526" s="8" t="s">
        <v>142</v>
      </c>
      <c r="H526" s="15" t="s">
        <v>1877</v>
      </c>
      <c r="I526" s="16"/>
      <c r="J526" s="16"/>
      <c r="K526" s="17"/>
      <c r="L526" s="18"/>
      <c r="M526" s="13" t="s">
        <v>1867</v>
      </c>
      <c r="N526" s="14" t="s">
        <v>1906</v>
      </c>
      <c r="O526" s="5" t="s">
        <v>68</v>
      </c>
      <c r="P526" s="5"/>
      <c r="Q526" s="41"/>
      <c r="R526" s="5"/>
    </row>
    <row r="527" spans="1:18" s="26" customFormat="1" ht="38.25" hidden="1">
      <c r="A527" s="12" t="s">
        <v>18</v>
      </c>
      <c r="B527" s="14" t="s">
        <v>1919</v>
      </c>
      <c r="C527" s="15" t="s">
        <v>20</v>
      </c>
      <c r="D527" s="15" t="s">
        <v>38</v>
      </c>
      <c r="E527" s="15" t="s">
        <v>1920</v>
      </c>
      <c r="F527" s="8" t="s">
        <v>33</v>
      </c>
      <c r="G527" s="8" t="s">
        <v>142</v>
      </c>
      <c r="H527" s="15" t="s">
        <v>1877</v>
      </c>
      <c r="I527" s="16"/>
      <c r="J527" s="16"/>
      <c r="K527" s="17"/>
      <c r="L527" s="18"/>
      <c r="M527" s="13" t="s">
        <v>1867</v>
      </c>
      <c r="N527" s="14" t="s">
        <v>1921</v>
      </c>
      <c r="O527" s="5" t="s">
        <v>68</v>
      </c>
      <c r="P527" s="5"/>
      <c r="Q527" s="41"/>
      <c r="R527" s="5"/>
    </row>
    <row r="528" spans="1:18" s="26" customFormat="1" ht="88.5" hidden="1">
      <c r="A528" s="12" t="s">
        <v>18</v>
      </c>
      <c r="B528" s="14" t="s">
        <v>1922</v>
      </c>
      <c r="C528" s="15" t="s">
        <v>20</v>
      </c>
      <c r="D528" s="15" t="s">
        <v>77</v>
      </c>
      <c r="E528" s="15" t="s">
        <v>1923</v>
      </c>
      <c r="F528" s="8" t="s">
        <v>33</v>
      </c>
      <c r="G528" s="8" t="s">
        <v>142</v>
      </c>
      <c r="H528" s="15" t="s">
        <v>1924</v>
      </c>
      <c r="I528" s="16"/>
      <c r="J528" s="16"/>
      <c r="K528" s="17"/>
      <c r="L528" s="18"/>
      <c r="M528" s="13" t="s">
        <v>1867</v>
      </c>
      <c r="N528" s="14" t="s">
        <v>1246</v>
      </c>
      <c r="O528" s="5" t="s">
        <v>68</v>
      </c>
      <c r="P528" s="5"/>
      <c r="Q528" s="41"/>
      <c r="R528" s="5"/>
    </row>
    <row r="529" spans="1:18" s="26" customFormat="1" hidden="1">
      <c r="A529" s="12" t="s">
        <v>18</v>
      </c>
      <c r="B529" s="52" t="s">
        <v>1925</v>
      </c>
      <c r="C529" s="60" t="s">
        <v>20</v>
      </c>
      <c r="D529" s="89" t="s">
        <v>1926</v>
      </c>
      <c r="E529" s="89"/>
      <c r="F529" s="98" t="s">
        <v>23</v>
      </c>
      <c r="G529" s="8" t="s">
        <v>142</v>
      </c>
      <c r="H529" s="53"/>
      <c r="I529" s="16"/>
      <c r="J529" s="16"/>
      <c r="K529" s="18"/>
      <c r="L529" s="18"/>
      <c r="M529" s="13" t="s">
        <v>1867</v>
      </c>
      <c r="N529" s="54"/>
      <c r="O529" s="5" t="s">
        <v>68</v>
      </c>
      <c r="P529" s="5" t="s">
        <v>68</v>
      </c>
      <c r="Q529" s="41"/>
      <c r="R529" s="5"/>
    </row>
    <row r="530" spans="1:18" s="26" customFormat="1" ht="50.25" hidden="1">
      <c r="A530" s="74" t="s">
        <v>18</v>
      </c>
      <c r="B530" s="75" t="s">
        <v>1927</v>
      </c>
      <c r="C530" s="76" t="s">
        <v>20</v>
      </c>
      <c r="D530" s="76" t="s">
        <v>129</v>
      </c>
      <c r="E530" s="76" t="s">
        <v>1928</v>
      </c>
      <c r="F530" s="78" t="s">
        <v>33</v>
      </c>
      <c r="G530" s="8" t="s">
        <v>142</v>
      </c>
      <c r="H530" s="76" t="s">
        <v>1929</v>
      </c>
      <c r="I530" s="79"/>
      <c r="J530" s="79"/>
      <c r="K530" s="80"/>
      <c r="L530" s="81"/>
      <c r="M530" s="82" t="s">
        <v>1867</v>
      </c>
      <c r="N530" s="75" t="s">
        <v>1266</v>
      </c>
      <c r="O530" s="5" t="s">
        <v>68</v>
      </c>
      <c r="P530" s="5"/>
      <c r="Q530" s="112"/>
    </row>
    <row r="531" spans="1:18" ht="20.100000000000001" customHeight="1">
      <c r="G531" s="8"/>
    </row>
    <row r="532" spans="1:18" ht="24.95" customHeight="1"/>
    <row r="533" spans="1:18" ht="24.95" customHeight="1"/>
    <row r="534" spans="1:18" ht="24.95" customHeight="1"/>
    <row r="535" spans="1:18" ht="24.95" customHeight="1"/>
    <row r="536" spans="1:18" ht="24.95" customHeight="1"/>
  </sheetData>
  <autoFilter ref="A1:R530" xr:uid="{794A8529-C270-411B-98EB-2BB1D7446CE5}">
    <filterColumn colId="17">
      <filters>
        <filter val="Anna"/>
      </filters>
    </filterColumn>
  </autoFilter>
  <sortState xmlns:xlrd2="http://schemas.microsoft.com/office/spreadsheetml/2017/richdata2" ref="A1:R530">
    <sortCondition ref="M2:M530"/>
  </sortState>
  <dataValidations count="3">
    <dataValidation allowBlank="1" showInputMessage="1" showErrorMessage="1" sqref="B376:B486 M243 M248 B240:B312 N240:N478 M257:M478" xr:uid="{DB1B0AE7-F70F-4DF2-AE9C-7569ACE14300}"/>
    <dataValidation type="list" allowBlank="1" showInputMessage="1" showErrorMessage="1" sqref="R2:R107 R205 R217:R219 R232:R264" xr:uid="{7EEF0A22-059B-4504-8E69-4FCB78D65BFF}">
      <formula1>"Anna, Carolina, Henrique, Murilo, Fabrício"</formula1>
    </dataValidation>
    <dataValidation type="list" allowBlank="1" showInputMessage="1" showErrorMessage="1" sqref="O2:P530" xr:uid="{3BB82ACC-097D-448C-8C9D-3BBCB5BDC796}">
      <formula1>"1.Sim,2.Não"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fde056-2f3c-4370-9f50-03df1b4bde25" xsi:nil="true"/>
    <lcf76f155ced4ddcb4097134ff3c332f xmlns="c427722d-ddff-416e-a2ca-9efb9e5b66dd">
      <Terms xmlns="http://schemas.microsoft.com/office/infopath/2007/PartnerControls"/>
    </lcf76f155ced4ddcb4097134ff3c332f>
    <Visualiza_x00e7__x00e3_o xmlns="c427722d-ddff-416e-a2ca-9efb9e5b66dd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70A87B3D15041B939FCC8FD25F6A8" ma:contentTypeVersion="23" ma:contentTypeDescription="Create a new document." ma:contentTypeScope="" ma:versionID="d476c369e8e7799d7b85c655c5484a76">
  <xsd:schema xmlns:xsd="http://www.w3.org/2001/XMLSchema" xmlns:xs="http://www.w3.org/2001/XMLSchema" xmlns:p="http://schemas.microsoft.com/office/2006/metadata/properties" xmlns:ns2="c427722d-ddff-416e-a2ca-9efb9e5b66dd" xmlns:ns3="36fde056-2f3c-4370-9f50-03df1b4bde25" targetNamespace="http://schemas.microsoft.com/office/2006/metadata/properties" ma:root="true" ma:fieldsID="8b79abd1894c11b0fe8ac6d2a14ecc2d" ns2:_="" ns3:_="">
    <xsd:import namespace="c427722d-ddff-416e-a2ca-9efb9e5b66dd"/>
    <xsd:import namespace="36fde056-2f3c-4370-9f50-03df1b4bde25"/>
    <xsd:element name="properties">
      <xsd:complexType>
        <xsd:sequence>
          <xsd:element name="documentManagement">
            <xsd:complexType>
              <xsd:all>
                <xsd:element ref="ns2:Visualiza_x00e7__x00e3_o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7722d-ddff-416e-a2ca-9efb9e5b66dd" elementFormDefault="qualified">
    <xsd:import namespace="http://schemas.microsoft.com/office/2006/documentManagement/types"/>
    <xsd:import namespace="http://schemas.microsoft.com/office/infopath/2007/PartnerControls"/>
    <xsd:element name="Visualiza_x00e7__x00e3_o" ma:index="1" ma:displayName="Visualização" ma:format="Thumbnail" ma:internalName="Visualiza_x00e7__x00e3_o" ma:readOnly="false">
      <xsd:simpleType>
        <xsd:restriction base="dms:Unknow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2" nillable="true" ma:displayName="Length (seconds)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2251a4-284b-4299-a75e-b536127868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de056-2f3c-4370-9f50-03df1b4bde2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1" nillable="true" ma:displayName="Taxonomy Catch All Column" ma:hidden="true" ma:list="{f63a50ed-6c0f-4494-b342-9744193c38ce}" ma:internalName="TaxCatchAll" ma:readOnly="false" ma:showField="CatchAllData" ma:web="36fde056-2f3c-4370-9f50-03df1b4bde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1D7173-33C7-4471-AA94-52215E27A2AC}"/>
</file>

<file path=customXml/itemProps2.xml><?xml version="1.0" encoding="utf-8"?>
<ds:datastoreItem xmlns:ds="http://schemas.openxmlformats.org/officeDocument/2006/customXml" ds:itemID="{92794AEB-8591-4794-84F4-6238753C3A3D}"/>
</file>

<file path=customXml/itemProps3.xml><?xml version="1.0" encoding="utf-8"?>
<ds:datastoreItem xmlns:ds="http://schemas.openxmlformats.org/officeDocument/2006/customXml" ds:itemID="{67624B27-47EA-47CA-A740-5B433BC8D3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Murilo Alves da Silva</dc:creator>
  <cp:keywords/>
  <dc:description/>
  <cp:lastModifiedBy/>
  <cp:revision/>
  <dcterms:created xsi:type="dcterms:W3CDTF">2024-04-21T19:54:36Z</dcterms:created>
  <dcterms:modified xsi:type="dcterms:W3CDTF">2024-04-23T13:52:55Z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0x0101003A670A87B3D15041B939FCC8FD25F6A8</vt:lpwstr>
  </property>
  <property fmtid="{D5CDD505-2E9C-101B-9397-08002B2CF9AE}" pid="3" name="MediaServiceImageTags">
    <vt:lpwstr/>
  </property>
</Properties>
</file>