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line Learning\DataRockie Bootcamp\DataRockie Bootcamp 10th\Intro to Statistics\"/>
    </mc:Choice>
  </mc:AlternateContent>
  <xr:revisionPtr revIDLastSave="0" documentId="13_ncr:1_{CA3F4F95-6259-4328-BCFA-66DDA9FD8F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tcars" sheetId="1" r:id="rId1"/>
    <sheet name="Sheet1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mtcars!$M$4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2" i="2"/>
  <c r="M13" i="2" s="1"/>
  <c r="M14" i="2" s="1"/>
  <c r="H37" i="2"/>
  <c r="G7" i="2" a="1"/>
  <c r="G7" i="2" s="1"/>
  <c r="AA25" i="1"/>
  <c r="AE7" i="1"/>
  <c r="AE6" i="1"/>
  <c r="V5" i="1"/>
  <c r="V6" i="1"/>
  <c r="N14" i="2"/>
  <c r="N13" i="2"/>
  <c r="W6" i="1"/>
  <c r="W5" i="1"/>
  <c r="M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<sst xmlns="http://schemas.openxmlformats.org/spreadsheetml/2006/main" count="135" uniqueCount="62">
  <si>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</si>
  <si>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</si>
  <si>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</si>
  <si>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</si>
  <si>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</si>
  <si>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</si>
  <si>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</si>
  <si>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</si>
  <si>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</si>
  <si>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</si>
  <si>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</si>
  <si>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 Matrix</t>
  </si>
  <si>
    <t>mpg = f(hp)</t>
  </si>
  <si>
    <t>mpg = b0 +b1*hp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</si>
  <si>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</si>
  <si>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</si>
  <si>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</si>
  <si>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</si>
  <si>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</si>
  <si>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</si>
  <si>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</si>
  <si>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</si>
  <si>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</si>
  <si>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</si>
  <si>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</si>
  <si>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</si>
  <si>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</si>
  <si>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</si>
  <si>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</si>
  <si>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</si>
  <si>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</si>
  <si>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</si>
  <si>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</si>
  <si>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</si>
  <si>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</si>
  <si>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</si>
  <si>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</si>
  <si>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</si>
  <si>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</si>
  <si>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Corr</t>
  </si>
  <si>
    <t>Corr ^ 2</t>
  </si>
  <si>
    <t>&lt; 0.05</t>
  </si>
  <si>
    <t>Significance</t>
  </si>
  <si>
    <t>=&gt;&gt; Significance</t>
  </si>
  <si>
    <t>Explained Variances</t>
  </si>
  <si>
    <t>Overall Significance of the Model</t>
  </si>
  <si>
    <t>MPG = 30.10 + ( -0.07 * hp)</t>
  </si>
  <si>
    <t>ex. hp = 200</t>
  </si>
  <si>
    <t>Predicted MPG</t>
  </si>
  <si>
    <t>Confidence Interval</t>
  </si>
  <si>
    <t>mpg = f(hp, wt, am)</t>
  </si>
  <si>
    <t>mpg = b0 + b1*hp + b2*wt + b3*am</t>
  </si>
  <si>
    <t xml:space="preserve">There is at least 1 significance parameters which can predict y or mpg </t>
  </si>
  <si>
    <t>MPG = 34.0029 + (-0.0374*hp) + (-2.8785*wt) + (2.0837*am)</t>
  </si>
  <si>
    <t>EX</t>
  </si>
  <si>
    <t>1 = Manual</t>
  </si>
  <si>
    <t>0 = Auto</t>
  </si>
  <si>
    <t>Objective</t>
  </si>
  <si>
    <t>1. Prediction</t>
  </si>
  <si>
    <t>2. Inference (Why)</t>
  </si>
  <si>
    <t>Corr (actual y, predicted y)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</si>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</sst>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6" fontId="0" fillId="0" borderId="0" xfId="0" applyNumberFormat="1" applyFill="1" applyBorder="1" applyAlignment="1"/>
    <xf numFmtId="166" fontId="0" fillId="0" borderId="10" xfId="0" applyNumberFormat="1" applyFill="1" applyBorder="1" applyAlignment="1"/>
    <xf numFmtId="167" fontId="0" fillId="0" borderId="0" xfId="0" applyNumberFormat="1" applyFill="1" applyBorder="1" applyAlignment="1"/>
    <xf numFmtId="167" fontId="0" fillId="0" borderId="10" xfId="0" applyNumberFormat="1" applyFill="1" applyBorder="1" applyAlignment="1"/>
    <xf numFmtId="166" fontId="0" fillId="33" borderId="0" xfId="0" applyNumberFormat="1" applyFill="1"/>
    <xf numFmtId="166" fontId="0" fillId="0" borderId="0" xfId="0" applyNumberFormat="1"/>
    <xf numFmtId="166" fontId="18" fillId="0" borderId="11" xfId="0" applyNumberFormat="1" applyFont="1" applyFill="1" applyBorder="1" applyAlignment="1">
      <alignment horizontal="center"/>
    </xf>
    <xf numFmtId="166" fontId="0" fillId="33" borderId="10" xfId="0" applyNumberFormat="1" applyFill="1" applyBorder="1" applyAlignment="1"/>
    <xf numFmtId="167" fontId="0" fillId="0" borderId="0" xfId="0" applyNumberFormat="1"/>
    <xf numFmtId="2" fontId="0" fillId="0" borderId="0" xfId="0" applyNumberFormat="1"/>
    <xf numFmtId="1" fontId="0" fillId="0" borderId="10" xfId="0" applyNumberFormat="1" applyFill="1" applyBorder="1" applyAlignment="1"/>
    <xf numFmtId="1" fontId="0" fillId="0" borderId="0" xfId="0" applyNumberFormat="1" applyFill="1" applyBorder="1" applyAlignment="1"/>
    <xf numFmtId="0" fontId="16" fillId="0" borderId="0" xfId="0" applyFont="1"/>
    <xf numFmtId="2" fontId="16" fillId="33" borderId="0" xfId="0" applyNumberFormat="1" applyFont="1" applyFill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0" fontId="0" fillId="34" borderId="0" xfId="0" applyNumberFormat="1" applyFill="1" applyBorder="1" applyAlignment="1"/>
    <xf numFmtId="167" fontId="0" fillId="34" borderId="0" xfId="0" applyNumberFormat="1" applyFill="1" applyBorder="1" applyAlignment="1"/>
    <xf numFmtId="167" fontId="0" fillId="34" borderId="10" xfId="0" applyNumberFormat="1" applyFill="1" applyBorder="1" applyAlignment="1"/>
    <xf numFmtId="0" fontId="16" fillId="0" borderId="0" xfId="0" quotePrefix="1" applyFont="1"/>
    <xf numFmtId="0" fontId="0" fillId="34" borderId="10" xfId="0" applyFill="1" applyBorder="1" applyAlignment="1"/>
    <xf numFmtId="0" fontId="16" fillId="34" borderId="10" xfId="0" applyFont="1" applyFill="1" applyBorder="1" applyAlignment="1"/>
    <xf numFmtId="2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4" borderId="0" xfId="0" applyFill="1"/>
    <xf numFmtId="0" fontId="0" fillId="34" borderId="0" xfId="0" applyFill="1" applyBorder="1" applyAlignment="1"/>
    <xf numFmtId="11" fontId="0" fillId="34" borderId="0" xfId="0" applyNumberFormat="1" applyFill="1" applyBorder="1" applyAlignment="1"/>
    <xf numFmtId="0" fontId="0" fillId="0" borderId="0" xfId="0" applyFont="1"/>
    <xf numFmtId="2" fontId="0" fillId="35" borderId="0" xfId="0" applyNumberFormat="1" applyFill="1"/>
    <xf numFmtId="0" fontId="0" fillId="36" borderId="0" xfId="0" applyFill="1" applyBorder="1" applyAlignment="1"/>
    <xf numFmtId="0" fontId="0" fillId="35" borderId="10" xfId="0" applyFill="1" applyBorder="1" applyAlignment="1"/>
    <xf numFmtId="166" fontId="0" fillId="37" borderId="0" xfId="0" applyNumberFormat="1" applyFill="1" applyBorder="1" applyAlignment="1"/>
    <xf numFmtId="166" fontId="0" fillId="34" borderId="0" xfId="0" applyNumberFormat="1" applyFill="1" applyBorder="1" applyAlignment="1"/>
    <xf numFmtId="166" fontId="0" fillId="37" borderId="0" xfId="0" applyNumberFormat="1" applyFill="1"/>
    <xf numFmtId="166" fontId="0" fillId="34" borderId="0" xfId="0" applyNumberForma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plot: hp vs mpg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B6-4A76-9998-13EEDF5A2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620383"/>
        <c:axId val="1204627103"/>
      </c:scatterChart>
      <c:valAx>
        <c:axId val="120462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27103"/>
        <c:crosses val="autoZero"/>
        <c:crossBetween val="midCat"/>
      </c:valAx>
      <c:valAx>
        <c:axId val="120462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per gallon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2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430530</xdr:colOff>
      <xdr:row>6</xdr:row>
      <xdr:rowOff>163830</xdr:rowOff>
    </xdr:from>
    <xdr:to>
      <xdr:col>19</xdr:col>
      <xdr:colOff>533400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A41B4-A57B-1CE9-C580-08AABB99B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workbookViewId="0"/>
  </sheetViews>
  <sheetFormatPr defaultRowHeight="14.4" x14ac:dyDescent="0.3"/>
  <cols>
    <col min="13" max="13" width="9.21875" bestFit="1" customWidth="1"/>
    <col min="14" max="15" width="10.33203125" bestFit="1" customWidth="1"/>
    <col min="16" max="21" width="10.21875" bestFit="1" customWidth="1"/>
    <col min="22" max="24" width="9.5546875" bestFit="1" customWidth="1"/>
    <col min="27" max="27" width="15.109375" customWidth="1"/>
    <col min="28" max="28" width="11.109375" customWidth="1"/>
    <col min="29" max="29" width="12.33203125" customWidth="1"/>
    <col min="30" max="30" width="11.5546875" bestFit="1" customWidth="1"/>
    <col min="31" max="31" width="10.5546875" customWidth="1"/>
    <col min="32" max="32" width="12" customWidth="1"/>
    <col min="33" max="33" width="11.5546875" customWidth="1"/>
    <col min="34" max="34" width="12.21875" customWidth="1"/>
    <col min="35" max="35" width="11.5546875" customWidth="1"/>
  </cols>
  <sheetData>
    <row r="1" spans="1:34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4" x14ac:dyDescent="0.3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 s="8">
        <f>CORREL(B2:B33,A2:A33)</f>
        <v>-0.77616837182658638</v>
      </c>
      <c r="N2" s="9"/>
      <c r="O2" s="9"/>
      <c r="U2" t="s">
        <v>12</v>
      </c>
    </row>
    <row r="3" spans="1:34" ht="15" thickBot="1" x14ac:dyDescent="0.35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  <c r="M3" s="9"/>
      <c r="N3" s="9"/>
      <c r="O3" s="9"/>
      <c r="U3" t="s">
        <v>13</v>
      </c>
      <c r="AA3" t="s">
        <v>16</v>
      </c>
    </row>
    <row r="4" spans="1:34" ht="15" thickBot="1" x14ac:dyDescent="0.35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10"/>
      <c r="N4" s="10" t="s">
        <v>3</v>
      </c>
      <c r="O4" s="10" t="s">
        <v>0</v>
      </c>
    </row>
    <row r="5" spans="1:34" x14ac:dyDescent="0.3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s="4" t="s">
        <v>3</v>
      </c>
      <c r="N5" s="15">
        <v>1</v>
      </c>
      <c r="O5" s="4"/>
      <c r="U5" t="s">
        <v>14</v>
      </c>
      <c r="V5" s="17">
        <f>INTERCEPT($B$2:$B$33,$A$2:$A$33)</f>
        <v>30.098860539622493</v>
      </c>
      <c r="W5" s="16" t="str">
        <f ca="1">_xlfn.FORMULATEXT(V5)</f>
        <v>=INTERCEPT($B$2:$B$33,$A$2:$A$33)</v>
      </c>
      <c r="AA5" s="18" t="s">
        <v>17</v>
      </c>
      <c r="AB5" s="18"/>
    </row>
    <row r="6" spans="1:34" ht="15" thickBot="1" x14ac:dyDescent="0.35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5" t="s">
        <v>0</v>
      </c>
      <c r="N6" s="11">
        <v>-0.77616837182658638</v>
      </c>
      <c r="O6" s="14">
        <v>1</v>
      </c>
      <c r="U6" t="s">
        <v>15</v>
      </c>
      <c r="V6" s="17">
        <f>SLOPE($B$2:$B$33,$A$2:$A$33)</f>
        <v>-6.8228278071563661E-2</v>
      </c>
      <c r="W6" s="16" t="str">
        <f ca="1">_xlfn.FORMULATEXT(V6)</f>
        <v>=SLOPE($B$2:$B$33,$A$2:$A$33)</v>
      </c>
      <c r="AA6" s="1" t="s">
        <v>18</v>
      </c>
      <c r="AB6" s="6">
        <v>0.77616837182658638</v>
      </c>
      <c r="AD6" t="s">
        <v>39</v>
      </c>
      <c r="AE6" s="12">
        <f>CORREL(B2:B33,A2:A33)</f>
        <v>-0.77616837182658638</v>
      </c>
    </row>
    <row r="7" spans="1:34" x14ac:dyDescent="0.3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  <c r="AA7" s="1" t="s">
        <v>19</v>
      </c>
      <c r="AB7" s="19">
        <v>0.60243734142393413</v>
      </c>
      <c r="AD7" t="s">
        <v>40</v>
      </c>
      <c r="AE7" s="12">
        <f>AE6^2</f>
        <v>0.60243734142393401</v>
      </c>
      <c r="AF7" t="s">
        <v>44</v>
      </c>
    </row>
    <row r="8" spans="1:34" x14ac:dyDescent="0.3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AA8" s="1" t="s">
        <v>20</v>
      </c>
      <c r="AB8" s="6">
        <v>0.589185252804732</v>
      </c>
    </row>
    <row r="9" spans="1:34" x14ac:dyDescent="0.3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AA9" s="1" t="s">
        <v>21</v>
      </c>
      <c r="AB9" s="6">
        <v>3.8629622206479564</v>
      </c>
    </row>
    <row r="10" spans="1:34" ht="15" thickBot="1" x14ac:dyDescent="0.35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AA10" s="2" t="s">
        <v>22</v>
      </c>
      <c r="AB10" s="2">
        <v>32</v>
      </c>
    </row>
    <row r="11" spans="1:34" x14ac:dyDescent="0.3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34" ht="15" thickBot="1" x14ac:dyDescent="0.35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AA12" t="s">
        <v>23</v>
      </c>
      <c r="AB12" s="16" t="s">
        <v>45</v>
      </c>
    </row>
    <row r="13" spans="1:34" x14ac:dyDescent="0.3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AA13" s="3"/>
      <c r="AB13" s="3" t="s">
        <v>27</v>
      </c>
      <c r="AC13" s="3" t="s">
        <v>28</v>
      </c>
      <c r="AD13" s="3" t="s">
        <v>29</v>
      </c>
      <c r="AE13" s="3" t="s">
        <v>30</v>
      </c>
      <c r="AF13" s="3" t="s">
        <v>31</v>
      </c>
    </row>
    <row r="14" spans="1:34" x14ac:dyDescent="0.3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AA14" s="1" t="s">
        <v>24</v>
      </c>
      <c r="AB14" s="1">
        <v>1</v>
      </c>
      <c r="AC14" s="6">
        <v>678.37287395539829</v>
      </c>
      <c r="AD14" s="6">
        <v>678.37287395539829</v>
      </c>
      <c r="AE14" s="6">
        <v>45.459803260823819</v>
      </c>
      <c r="AF14" s="20">
        <v>1.7878352541210598E-7</v>
      </c>
      <c r="AG14" s="16" t="s">
        <v>41</v>
      </c>
      <c r="AH14" s="22" t="s">
        <v>43</v>
      </c>
    </row>
    <row r="15" spans="1:34" x14ac:dyDescent="0.3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AA15" s="1" t="s">
        <v>25</v>
      </c>
      <c r="AB15" s="1">
        <v>30</v>
      </c>
      <c r="AC15" s="6">
        <v>447.67431354460172</v>
      </c>
      <c r="AD15" s="6">
        <v>14.92247711815339</v>
      </c>
      <c r="AE15" s="6"/>
      <c r="AF15" s="6"/>
    </row>
    <row r="16" spans="1:34" ht="15" thickBot="1" x14ac:dyDescent="0.35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AA16" s="2" t="s">
        <v>26</v>
      </c>
      <c r="AB16" s="2">
        <v>31</v>
      </c>
      <c r="AC16" s="7">
        <v>1126.0471875000001</v>
      </c>
      <c r="AD16" s="7"/>
      <c r="AE16" s="7"/>
      <c r="AF16" s="7"/>
    </row>
    <row r="17" spans="1:35" ht="15" thickBot="1" x14ac:dyDescent="0.35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AF17" s="26" t="s">
        <v>49</v>
      </c>
      <c r="AG17" s="26"/>
      <c r="AH17" s="26"/>
      <c r="AI17" s="26"/>
    </row>
    <row r="18" spans="1:35" x14ac:dyDescent="0.3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AA18" s="3"/>
      <c r="AB18" s="3" t="s">
        <v>32</v>
      </c>
      <c r="AC18" s="3" t="s">
        <v>21</v>
      </c>
      <c r="AD18" s="3" t="s">
        <v>33</v>
      </c>
      <c r="AE18" s="3" t="s">
        <v>34</v>
      </c>
      <c r="AF18" s="3" t="s">
        <v>35</v>
      </c>
      <c r="AG18" s="3" t="s">
        <v>36</v>
      </c>
      <c r="AH18" s="3" t="s">
        <v>37</v>
      </c>
      <c r="AI18" s="3" t="s">
        <v>38</v>
      </c>
    </row>
    <row r="19" spans="1:35" x14ac:dyDescent="0.3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AA19" s="1" t="s">
        <v>14</v>
      </c>
      <c r="AB19" s="20">
        <v>30.098860539622493</v>
      </c>
      <c r="AC19" s="6">
        <v>1.633920950302906</v>
      </c>
      <c r="AD19" s="6">
        <v>18.421246470976815</v>
      </c>
      <c r="AE19" s="20">
        <v>6.6427360304650858E-18</v>
      </c>
      <c r="AF19" s="6">
        <v>26.761948787045323</v>
      </c>
      <c r="AG19" s="6">
        <v>33.435772292199658</v>
      </c>
      <c r="AH19" s="6">
        <v>26.761948787045323</v>
      </c>
      <c r="AI19" s="6">
        <v>33.435772292199658</v>
      </c>
    </row>
    <row r="20" spans="1:35" ht="15" thickBot="1" x14ac:dyDescent="0.35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AA20" s="24" t="s">
        <v>3</v>
      </c>
      <c r="AB20" s="21">
        <v>-6.8228278071563689E-2</v>
      </c>
      <c r="AC20" s="7">
        <v>1.0119303810422772E-2</v>
      </c>
      <c r="AD20" s="7">
        <v>-6.7423885427067924</v>
      </c>
      <c r="AE20" s="21">
        <v>1.7878352541210566E-7</v>
      </c>
      <c r="AF20" s="21">
        <v>-8.8894653520534272E-2</v>
      </c>
      <c r="AG20" s="21">
        <v>-4.7561902622593098E-2</v>
      </c>
      <c r="AH20" s="21">
        <v>-8.8894653520534272E-2</v>
      </c>
      <c r="AI20" s="21">
        <v>-4.7561902622593098E-2</v>
      </c>
    </row>
    <row r="21" spans="1:35" x14ac:dyDescent="0.3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35" x14ac:dyDescent="0.3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  <c r="AA22" t="s">
        <v>46</v>
      </c>
    </row>
    <row r="23" spans="1:35" x14ac:dyDescent="0.3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35" x14ac:dyDescent="0.3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  <c r="AA24" t="s">
        <v>47</v>
      </c>
    </row>
    <row r="25" spans="1:35" ht="15" thickBot="1" x14ac:dyDescent="0.35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  <c r="M25" s="16" t="s">
        <v>11</v>
      </c>
      <c r="AA25" s="25">
        <f>AB19+(AB20*200)</f>
        <v>16.453204925309755</v>
      </c>
      <c r="AB25" s="16" t="s">
        <v>48</v>
      </c>
    </row>
    <row r="26" spans="1:35" x14ac:dyDescent="0.3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  <c r="M26" s="3"/>
      <c r="N26" s="3" t="s">
        <v>3</v>
      </c>
      <c r="O26" s="3" t="s">
        <v>0</v>
      </c>
      <c r="P26" s="3" t="s">
        <v>1</v>
      </c>
      <c r="Q26" s="3" t="s">
        <v>2</v>
      </c>
      <c r="R26" s="3" t="s">
        <v>4</v>
      </c>
      <c r="S26" s="3" t="s">
        <v>5</v>
      </c>
      <c r="T26" s="3" t="s">
        <v>6</v>
      </c>
      <c r="U26" s="3" t="s">
        <v>7</v>
      </c>
      <c r="V26" s="3" t="s">
        <v>8</v>
      </c>
      <c r="W26" s="3" t="s">
        <v>9</v>
      </c>
      <c r="X26" s="3" t="s">
        <v>10</v>
      </c>
    </row>
    <row r="27" spans="1:35" x14ac:dyDescent="0.3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  <c r="M27" s="1" t="s">
        <v>3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35" x14ac:dyDescent="0.3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  <c r="M28" s="1" t="s">
        <v>0</v>
      </c>
      <c r="N28" s="6">
        <v>-0.77616837182658638</v>
      </c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35" x14ac:dyDescent="0.3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  <c r="M29" s="1" t="s">
        <v>1</v>
      </c>
      <c r="N29" s="6">
        <v>0.83244745272181953</v>
      </c>
      <c r="O29" s="6">
        <v>-0.8521619594266131</v>
      </c>
      <c r="P29" s="6"/>
      <c r="Q29" s="6"/>
      <c r="R29" s="6"/>
      <c r="S29" s="6"/>
      <c r="T29" s="6"/>
      <c r="U29" s="6"/>
      <c r="V29" s="6"/>
      <c r="W29" s="6"/>
      <c r="X29" s="6"/>
    </row>
    <row r="30" spans="1:35" x14ac:dyDescent="0.3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  <c r="M30" s="1" t="s">
        <v>2</v>
      </c>
      <c r="N30" s="6">
        <v>0.79094858636980647</v>
      </c>
      <c r="O30" s="6">
        <v>-0.84755137926247848</v>
      </c>
      <c r="P30" s="6">
        <v>0.9020328721469989</v>
      </c>
      <c r="Q30" s="6"/>
      <c r="R30" s="6"/>
      <c r="S30" s="6"/>
      <c r="T30" s="6"/>
      <c r="U30" s="6"/>
      <c r="V30" s="6"/>
      <c r="W30" s="6"/>
      <c r="X30" s="6"/>
    </row>
    <row r="31" spans="1:35" x14ac:dyDescent="0.3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  <c r="M31" s="1" t="s">
        <v>4</v>
      </c>
      <c r="N31" s="6">
        <v>-0.44875911687291947</v>
      </c>
      <c r="O31" s="6">
        <v>0.68117190780674908</v>
      </c>
      <c r="P31" s="6">
        <v>-0.69993811382876991</v>
      </c>
      <c r="Q31" s="6">
        <v>-0.71021392716927001</v>
      </c>
      <c r="R31" s="6"/>
      <c r="S31" s="6"/>
      <c r="T31" s="6"/>
      <c r="U31" s="6"/>
      <c r="V31" s="6"/>
      <c r="W31" s="6"/>
      <c r="X31" s="6"/>
    </row>
    <row r="32" spans="1:35" x14ac:dyDescent="0.3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  <c r="M32" s="1" t="s">
        <v>5</v>
      </c>
      <c r="N32" s="6">
        <v>0.6587478873447592</v>
      </c>
      <c r="O32" s="6">
        <v>-0.8676593765172278</v>
      </c>
      <c r="P32" s="6">
        <v>0.78249579446324091</v>
      </c>
      <c r="Q32" s="6">
        <v>0.8879799220581378</v>
      </c>
      <c r="R32" s="6">
        <v>-0.71244064669737173</v>
      </c>
      <c r="S32" s="6"/>
      <c r="T32" s="6"/>
      <c r="U32" s="6"/>
      <c r="V32" s="6"/>
      <c r="W32" s="6"/>
      <c r="X32" s="6"/>
    </row>
    <row r="33" spans="1:24" x14ac:dyDescent="0.3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  <c r="M33" s="1" t="s">
        <v>6</v>
      </c>
      <c r="N33" s="6">
        <v>-0.70822338886195324</v>
      </c>
      <c r="O33" s="6">
        <v>0.41868403392177822</v>
      </c>
      <c r="P33" s="6">
        <v>-0.59124207376886861</v>
      </c>
      <c r="Q33" s="6">
        <v>-0.4336978808110139</v>
      </c>
      <c r="R33" s="6">
        <v>9.1204759651182993E-2</v>
      </c>
      <c r="S33" s="6">
        <v>-0.17471587871340488</v>
      </c>
      <c r="T33" s="6"/>
      <c r="U33" s="6"/>
      <c r="V33" s="6"/>
      <c r="W33" s="6"/>
      <c r="X33" s="6"/>
    </row>
    <row r="34" spans="1:24" x14ac:dyDescent="0.3">
      <c r="M34" s="1" t="s">
        <v>7</v>
      </c>
      <c r="N34" s="6">
        <v>-0.72309673735244961</v>
      </c>
      <c r="O34" s="6">
        <v>0.66403891912759294</v>
      </c>
      <c r="P34" s="6">
        <v>-0.81081179608300535</v>
      </c>
      <c r="Q34" s="6">
        <v>-0.71041589079060019</v>
      </c>
      <c r="R34" s="6">
        <v>0.44027846495534917</v>
      </c>
      <c r="S34" s="6">
        <v>-0.55491567766399397</v>
      </c>
      <c r="T34" s="6">
        <v>0.74453544352625423</v>
      </c>
      <c r="U34" s="6"/>
      <c r="V34" s="6"/>
      <c r="W34" s="6"/>
      <c r="X34" s="6"/>
    </row>
    <row r="35" spans="1:24" x14ac:dyDescent="0.3">
      <c r="M35" s="1" t="s">
        <v>8</v>
      </c>
      <c r="N35" s="6">
        <v>-0.24320425718585106</v>
      </c>
      <c r="O35" s="6">
        <v>0.59983242945464765</v>
      </c>
      <c r="P35" s="6">
        <v>-0.52260704690067539</v>
      </c>
      <c r="Q35" s="6">
        <v>-0.59122704006394744</v>
      </c>
      <c r="R35" s="6">
        <v>0.71271112722626973</v>
      </c>
      <c r="S35" s="6">
        <v>-0.69249525883948415</v>
      </c>
      <c r="T35" s="6">
        <v>-0.22986086218488297</v>
      </c>
      <c r="U35" s="6">
        <v>0.16834512458535861</v>
      </c>
      <c r="V35" s="6"/>
      <c r="W35" s="6"/>
      <c r="X35" s="6"/>
    </row>
    <row r="36" spans="1:24" x14ac:dyDescent="0.3">
      <c r="M36" s="1" t="s">
        <v>9</v>
      </c>
      <c r="N36" s="6">
        <v>-0.12570425822547418</v>
      </c>
      <c r="O36" s="6">
        <v>0.48028475733884218</v>
      </c>
      <c r="P36" s="6">
        <v>-0.49268659938947124</v>
      </c>
      <c r="Q36" s="6">
        <v>-0.55556919856248266</v>
      </c>
      <c r="R36" s="6">
        <v>0.6996101319346647</v>
      </c>
      <c r="S36" s="6">
        <v>-0.58328699653664795</v>
      </c>
      <c r="T36" s="6">
        <v>-0.21268222972036493</v>
      </c>
      <c r="U36" s="6">
        <v>0.20602334873357925</v>
      </c>
      <c r="V36" s="6">
        <v>0.79405876025634348</v>
      </c>
      <c r="W36" s="6"/>
      <c r="X36" s="6"/>
    </row>
    <row r="37" spans="1:24" ht="15" thickBot="1" x14ac:dyDescent="0.35">
      <c r="M37" s="2" t="s">
        <v>10</v>
      </c>
      <c r="N37" s="7">
        <v>0.74981247154911024</v>
      </c>
      <c r="O37" s="7">
        <v>-0.55092507390245871</v>
      </c>
      <c r="P37" s="7">
        <v>0.52698829374964329</v>
      </c>
      <c r="Q37" s="7">
        <v>0.39497686486896932</v>
      </c>
      <c r="R37" s="7">
        <v>-9.0789798868867275E-2</v>
      </c>
      <c r="S37" s="7">
        <v>0.42760593773548722</v>
      </c>
      <c r="T37" s="7">
        <v>-0.65624922833805888</v>
      </c>
      <c r="U37" s="7">
        <v>-0.56960714100684262</v>
      </c>
      <c r="V37" s="7">
        <v>5.7534351070504114E-2</v>
      </c>
      <c r="W37" s="7">
        <v>0.27407283635752228</v>
      </c>
      <c r="X37" s="7"/>
    </row>
  </sheetData>
  <mergeCells count="1">
    <mergeCell ref="AF17:AI17"/>
  </mergeCells>
  <conditionalFormatting sqref="N28:X37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DA72-B58B-480C-95E6-371AD27C0C86}">
  <dimension ref="A1:O37"/>
  <sheetViews>
    <sheetView tabSelected="1" workbookViewId="0">
      <selection activeCell="K1" sqref="K1"/>
    </sheetView>
  </sheetViews>
  <sheetFormatPr defaultRowHeight="14.4" x14ac:dyDescent="0.3"/>
  <cols>
    <col min="5" max="6" width="15" customWidth="1"/>
    <col min="7" max="7" width="13.33203125" customWidth="1"/>
    <col min="8" max="8" width="11.21875" customWidth="1"/>
    <col min="9" max="9" width="12.77734375" customWidth="1"/>
    <col min="12" max="12" width="10.5546875" customWidth="1"/>
    <col min="13" max="13" width="9.6640625" customWidth="1"/>
    <col min="14" max="14" width="10.88671875" customWidth="1"/>
    <col min="15" max="15" width="11.21875" customWidth="1"/>
  </cols>
  <sheetData>
    <row r="1" spans="1:14" x14ac:dyDescent="0.3">
      <c r="A1" t="s">
        <v>3</v>
      </c>
      <c r="B1" t="s">
        <v>5</v>
      </c>
      <c r="C1" t="s">
        <v>8</v>
      </c>
      <c r="D1" t="s">
        <v>0</v>
      </c>
      <c r="E1" t="s">
        <v>48</v>
      </c>
      <c r="F1" t="s">
        <v>61</v>
      </c>
    </row>
    <row r="2" spans="1:14" x14ac:dyDescent="0.3">
      <c r="A2">
        <v>110</v>
      </c>
      <c r="B2">
        <v>2.62</v>
      </c>
      <c r="C2">
        <v>1</v>
      </c>
      <c r="D2">
        <v>21</v>
      </c>
      <c r="E2" s="13">
        <f>$H$26+($H$27*A2)+($H$28*B2)+($H$29*C2)</f>
        <v>24.422057814190499</v>
      </c>
      <c r="F2" s="13">
        <f>D2-E2</f>
        <v>-3.4220578141904987</v>
      </c>
      <c r="G2" t="s">
        <v>50</v>
      </c>
    </row>
    <row r="3" spans="1:14" x14ac:dyDescent="0.3">
      <c r="A3">
        <v>110</v>
      </c>
      <c r="B3">
        <v>2.875</v>
      </c>
      <c r="C3">
        <v>1</v>
      </c>
      <c r="D3">
        <v>21</v>
      </c>
      <c r="E3" s="13">
        <f t="shared" ref="E3:E33" si="0">$H$26+($H$27*A3)+($H$28*B3)+($H$29*C3)</f>
        <v>23.688021083669668</v>
      </c>
      <c r="F3" s="13">
        <f t="shared" ref="F3:F37" si="1">D3-E3</f>
        <v>-2.6880210836696676</v>
      </c>
      <c r="G3" t="s">
        <v>51</v>
      </c>
    </row>
    <row r="4" spans="1:14" x14ac:dyDescent="0.3">
      <c r="A4">
        <v>93</v>
      </c>
      <c r="B4">
        <v>2.3199999999999998</v>
      </c>
      <c r="C4">
        <v>1</v>
      </c>
      <c r="D4">
        <v>22.8</v>
      </c>
      <c r="E4" s="13">
        <f t="shared" si="0"/>
        <v>25.922768779540149</v>
      </c>
      <c r="F4" s="13">
        <f t="shared" si="1"/>
        <v>-3.1227687795401486</v>
      </c>
    </row>
    <row r="5" spans="1:14" x14ac:dyDescent="0.3">
      <c r="A5">
        <v>110</v>
      </c>
      <c r="B5">
        <v>3.2149999999999999</v>
      </c>
      <c r="C5">
        <v>0</v>
      </c>
      <c r="D5">
        <v>21.4</v>
      </c>
      <c r="E5" s="13">
        <f t="shared" si="0"/>
        <v>20.625595312651924</v>
      </c>
      <c r="F5" s="13">
        <f t="shared" si="1"/>
        <v>0.77440468734807411</v>
      </c>
    </row>
    <row r="6" spans="1:14" x14ac:dyDescent="0.3">
      <c r="A6">
        <v>175</v>
      </c>
      <c r="B6">
        <v>3.44</v>
      </c>
      <c r="C6">
        <v>0</v>
      </c>
      <c r="D6">
        <v>18.7</v>
      </c>
      <c r="E6" s="13">
        <f t="shared" si="0"/>
        <v>17.54179865757547</v>
      </c>
      <c r="F6" s="13">
        <f t="shared" si="1"/>
        <v>1.1582013424245297</v>
      </c>
      <c r="G6" t="s">
        <v>8</v>
      </c>
      <c r="H6" t="s">
        <v>5</v>
      </c>
      <c r="I6" t="s">
        <v>3</v>
      </c>
      <c r="J6" t="s">
        <v>14</v>
      </c>
    </row>
    <row r="7" spans="1:14" x14ac:dyDescent="0.3">
      <c r="A7">
        <v>105</v>
      </c>
      <c r="B7">
        <v>3.46</v>
      </c>
      <c r="C7">
        <v>0</v>
      </c>
      <c r="D7">
        <v>18.100000000000001</v>
      </c>
      <c r="E7" s="13">
        <f t="shared" si="0"/>
        <v>20.107737966036076</v>
      </c>
      <c r="F7" s="13">
        <f t="shared" si="1"/>
        <v>-2.0077379660360748</v>
      </c>
      <c r="G7" s="27" cm="1">
        <f t="array" ref="G7:J7">LINEST(D2:D33,A2:C33)</f>
        <v>2.0837101303232957</v>
      </c>
      <c r="H7" s="27">
        <v>-2.8785754138071864</v>
      </c>
      <c r="I7" s="27">
        <v>-3.7478725953382114E-2</v>
      </c>
      <c r="J7" s="27">
        <v>34.002875122914062</v>
      </c>
    </row>
    <row r="8" spans="1:14" x14ac:dyDescent="0.3">
      <c r="A8">
        <v>245</v>
      </c>
      <c r="B8">
        <v>3.57</v>
      </c>
      <c r="C8">
        <v>0</v>
      </c>
      <c r="D8">
        <v>14.3</v>
      </c>
      <c r="E8" s="13">
        <f t="shared" si="0"/>
        <v>14.544073037043789</v>
      </c>
      <c r="F8" s="13">
        <f t="shared" si="1"/>
        <v>-0.24407303704378869</v>
      </c>
    </row>
    <row r="9" spans="1:14" x14ac:dyDescent="0.3">
      <c r="A9">
        <v>62</v>
      </c>
      <c r="B9">
        <v>3.19</v>
      </c>
      <c r="C9">
        <v>0</v>
      </c>
      <c r="D9">
        <v>24.4</v>
      </c>
      <c r="E9" s="13">
        <f t="shared" si="0"/>
        <v>22.496538543759449</v>
      </c>
      <c r="F9" s="13">
        <f t="shared" si="1"/>
        <v>1.9034614562405494</v>
      </c>
    </row>
    <row r="10" spans="1:14" x14ac:dyDescent="0.3">
      <c r="A10">
        <v>95</v>
      </c>
      <c r="B10">
        <v>3.15</v>
      </c>
      <c r="C10">
        <v>0</v>
      </c>
      <c r="D10">
        <v>22.8</v>
      </c>
      <c r="E10" s="13">
        <f t="shared" si="0"/>
        <v>21.374883603850126</v>
      </c>
      <c r="F10" s="13">
        <f t="shared" si="1"/>
        <v>1.4251163961498747</v>
      </c>
      <c r="G10" t="s">
        <v>16</v>
      </c>
    </row>
    <row r="11" spans="1:14" ht="15" thickBot="1" x14ac:dyDescent="0.35">
      <c r="A11">
        <v>123</v>
      </c>
      <c r="B11">
        <v>3.44</v>
      </c>
      <c r="C11">
        <v>0</v>
      </c>
      <c r="D11">
        <v>19.2</v>
      </c>
      <c r="E11" s="13">
        <f t="shared" si="0"/>
        <v>19.490692407151343</v>
      </c>
      <c r="F11" s="13">
        <f t="shared" si="1"/>
        <v>-0.2906924071513437</v>
      </c>
    </row>
    <row r="12" spans="1:14" x14ac:dyDescent="0.3">
      <c r="A12">
        <v>123</v>
      </c>
      <c r="B12">
        <v>3.44</v>
      </c>
      <c r="C12">
        <v>0</v>
      </c>
      <c r="D12">
        <v>17.8</v>
      </c>
      <c r="E12" s="13">
        <f t="shared" si="0"/>
        <v>19.490692407151343</v>
      </c>
      <c r="F12" s="13">
        <f t="shared" si="1"/>
        <v>-1.6906924071513423</v>
      </c>
      <c r="G12" s="18" t="s">
        <v>17</v>
      </c>
      <c r="H12" s="18"/>
      <c r="K12" t="s">
        <v>8</v>
      </c>
      <c r="M12" s="38" t="s">
        <v>60</v>
      </c>
    </row>
    <row r="13" spans="1:14" x14ac:dyDescent="0.3">
      <c r="A13">
        <v>180</v>
      </c>
      <c r="B13">
        <v>4.07</v>
      </c>
      <c r="C13">
        <v>0</v>
      </c>
      <c r="D13">
        <v>16.399999999999999</v>
      </c>
      <c r="E13" s="13">
        <f t="shared" si="0"/>
        <v>15.540902517110032</v>
      </c>
      <c r="F13" s="13">
        <f t="shared" si="1"/>
        <v>0.85909748288996646</v>
      </c>
      <c r="G13" s="1" t="s">
        <v>18</v>
      </c>
      <c r="H13" s="34">
        <v>0.91645529354564448</v>
      </c>
      <c r="K13" t="s">
        <v>56</v>
      </c>
      <c r="M13" s="36">
        <f>CORREL(D2:D33,E2:E33)</f>
        <v>0.91645529354564448</v>
      </c>
      <c r="N13" s="16" t="str">
        <f ca="1">_xlfn.FORMULATEXT(M13)</f>
        <v>=CORREL(D2:D33,E2:E33)</v>
      </c>
    </row>
    <row r="14" spans="1:14" x14ac:dyDescent="0.3">
      <c r="A14">
        <v>180</v>
      </c>
      <c r="B14">
        <v>3.73</v>
      </c>
      <c r="C14">
        <v>0</v>
      </c>
      <c r="D14">
        <v>17.3</v>
      </c>
      <c r="E14" s="13">
        <f t="shared" si="0"/>
        <v>16.519618157804477</v>
      </c>
      <c r="F14" s="13">
        <f t="shared" si="1"/>
        <v>0.7803818421955242</v>
      </c>
      <c r="G14" s="28" t="s">
        <v>19</v>
      </c>
      <c r="H14" s="35">
        <v>0.83989030506783335</v>
      </c>
      <c r="K14" t="s">
        <v>55</v>
      </c>
      <c r="M14" s="37">
        <f>M13^2</f>
        <v>0.83989030506783335</v>
      </c>
      <c r="N14" s="16" t="str">
        <f ca="1">_xlfn.FORMULATEXT(M14)</f>
        <v>=M13^2</v>
      </c>
    </row>
    <row r="15" spans="1:14" x14ac:dyDescent="0.3">
      <c r="A15">
        <v>180</v>
      </c>
      <c r="B15">
        <v>3.78</v>
      </c>
      <c r="C15">
        <v>0</v>
      </c>
      <c r="D15">
        <v>15.2</v>
      </c>
      <c r="E15" s="13">
        <f t="shared" si="0"/>
        <v>16.375689387114118</v>
      </c>
      <c r="F15" s="13">
        <f t="shared" si="1"/>
        <v>-1.1756893871141187</v>
      </c>
      <c r="G15" s="1" t="s">
        <v>20</v>
      </c>
      <c r="H15" s="4">
        <v>0.82273569489652976</v>
      </c>
      <c r="M15" s="9"/>
    </row>
    <row r="16" spans="1:14" x14ac:dyDescent="0.3">
      <c r="A16">
        <v>205</v>
      </c>
      <c r="B16">
        <v>5.25</v>
      </c>
      <c r="C16">
        <v>0</v>
      </c>
      <c r="D16">
        <v>10.4</v>
      </c>
      <c r="E16" s="13">
        <f t="shared" si="0"/>
        <v>11.207215379983001</v>
      </c>
      <c r="F16" s="13">
        <f t="shared" si="1"/>
        <v>-0.80721537998300086</v>
      </c>
      <c r="G16" s="1" t="s">
        <v>21</v>
      </c>
      <c r="H16" s="4">
        <v>2.5375119399426995</v>
      </c>
      <c r="M16" s="16" t="s">
        <v>25</v>
      </c>
    </row>
    <row r="17" spans="1:15" ht="15" thickBot="1" x14ac:dyDescent="0.35">
      <c r="A17">
        <v>215</v>
      </c>
      <c r="B17">
        <v>5.4240000000000004</v>
      </c>
      <c r="C17">
        <v>0</v>
      </c>
      <c r="D17">
        <v>10.4</v>
      </c>
      <c r="E17" s="13">
        <f t="shared" si="0"/>
        <v>10.331555998446728</v>
      </c>
      <c r="F17" s="13">
        <f t="shared" si="1"/>
        <v>6.8444001553272571E-2</v>
      </c>
      <c r="G17" s="2" t="s">
        <v>22</v>
      </c>
      <c r="H17" s="2">
        <v>32</v>
      </c>
    </row>
    <row r="18" spans="1:15" x14ac:dyDescent="0.3">
      <c r="A18">
        <v>230</v>
      </c>
      <c r="B18">
        <v>5.3449999999999998</v>
      </c>
      <c r="C18">
        <v>0</v>
      </c>
      <c r="D18">
        <v>14.7</v>
      </c>
      <c r="E18" s="13">
        <f t="shared" si="0"/>
        <v>9.9967825668367674</v>
      </c>
      <c r="F18" s="13">
        <f t="shared" si="1"/>
        <v>4.7032174331632319</v>
      </c>
    </row>
    <row r="19" spans="1:15" ht="15" thickBot="1" x14ac:dyDescent="0.35">
      <c r="A19">
        <v>66</v>
      </c>
      <c r="B19">
        <v>2.2000000000000002</v>
      </c>
      <c r="C19">
        <v>1</v>
      </c>
      <c r="D19">
        <v>32.4</v>
      </c>
      <c r="E19" s="13">
        <f t="shared" si="0"/>
        <v>27.280123429938328</v>
      </c>
      <c r="F19" s="13">
        <f t="shared" si="1"/>
        <v>5.1198765700616704</v>
      </c>
      <c r="G19" t="s">
        <v>23</v>
      </c>
    </row>
    <row r="20" spans="1:15" x14ac:dyDescent="0.3">
      <c r="A20">
        <v>52</v>
      </c>
      <c r="B20">
        <v>1.615</v>
      </c>
      <c r="C20">
        <v>1</v>
      </c>
      <c r="D20">
        <v>30.4</v>
      </c>
      <c r="E20" s="13">
        <f t="shared" si="0"/>
        <v>29.488792210362881</v>
      </c>
      <c r="F20" s="13">
        <f t="shared" si="1"/>
        <v>0.91120778963711757</v>
      </c>
      <c r="G20" s="3"/>
      <c r="H20" s="3" t="s">
        <v>27</v>
      </c>
      <c r="I20" s="3" t="s">
        <v>28</v>
      </c>
      <c r="J20" s="3" t="s">
        <v>29</v>
      </c>
      <c r="K20" s="3" t="s">
        <v>30</v>
      </c>
      <c r="L20" s="3" t="s">
        <v>31</v>
      </c>
    </row>
    <row r="21" spans="1:15" x14ac:dyDescent="0.3">
      <c r="A21">
        <v>65</v>
      </c>
      <c r="B21">
        <v>1.835</v>
      </c>
      <c r="C21">
        <v>1</v>
      </c>
      <c r="D21">
        <v>33.9</v>
      </c>
      <c r="E21" s="13">
        <f t="shared" si="0"/>
        <v>28.368282181931335</v>
      </c>
      <c r="F21" s="13">
        <f t="shared" si="1"/>
        <v>5.5317178180686639</v>
      </c>
      <c r="G21" s="1" t="s">
        <v>24</v>
      </c>
      <c r="H21" s="1">
        <v>3</v>
      </c>
      <c r="I21" s="1">
        <v>945.75611583015075</v>
      </c>
      <c r="J21" s="1">
        <v>315.25203861005025</v>
      </c>
      <c r="K21" s="1">
        <v>48.960034456091059</v>
      </c>
      <c r="L21" s="29">
        <v>2.9078715492971068E-11</v>
      </c>
      <c r="M21" s="16" t="s">
        <v>41</v>
      </c>
      <c r="N21" s="16" t="s">
        <v>42</v>
      </c>
    </row>
    <row r="22" spans="1:15" x14ac:dyDescent="0.3">
      <c r="A22">
        <v>97</v>
      </c>
      <c r="B22">
        <v>2.4649999999999999</v>
      </c>
      <c r="C22">
        <v>0</v>
      </c>
      <c r="D22">
        <v>21.5</v>
      </c>
      <c r="E22" s="13">
        <f t="shared" si="0"/>
        <v>23.271750310401284</v>
      </c>
      <c r="F22" s="13">
        <f t="shared" si="1"/>
        <v>-1.7717503104012842</v>
      </c>
      <c r="G22" s="1" t="s">
        <v>25</v>
      </c>
      <c r="H22" s="1">
        <v>28</v>
      </c>
      <c r="I22" s="1">
        <v>180.29107166984934</v>
      </c>
      <c r="J22" s="1">
        <v>6.4389668453517626</v>
      </c>
      <c r="K22" s="1"/>
      <c r="L22" s="1"/>
      <c r="M22" t="s">
        <v>52</v>
      </c>
    </row>
    <row r="23" spans="1:15" ht="15" thickBot="1" x14ac:dyDescent="0.35">
      <c r="A23">
        <v>150</v>
      </c>
      <c r="B23">
        <v>3.52</v>
      </c>
      <c r="C23">
        <v>0</v>
      </c>
      <c r="D23">
        <v>15.5</v>
      </c>
      <c r="E23" s="13">
        <f t="shared" si="0"/>
        <v>18.248480773305452</v>
      </c>
      <c r="F23" s="13">
        <f t="shared" si="1"/>
        <v>-2.7484807733054524</v>
      </c>
      <c r="G23" s="2" t="s">
        <v>26</v>
      </c>
      <c r="H23" s="2">
        <v>31</v>
      </c>
      <c r="I23" s="2">
        <v>1126.0471875000001</v>
      </c>
      <c r="J23" s="2"/>
      <c r="K23" s="2"/>
      <c r="L23" s="2"/>
    </row>
    <row r="24" spans="1:15" ht="15" thickBot="1" x14ac:dyDescent="0.35">
      <c r="A24">
        <v>150</v>
      </c>
      <c r="B24">
        <v>3.4350000000000001</v>
      </c>
      <c r="C24">
        <v>0</v>
      </c>
      <c r="D24">
        <v>15.2</v>
      </c>
      <c r="E24" s="13">
        <f t="shared" si="0"/>
        <v>18.49315968347906</v>
      </c>
      <c r="F24" s="13">
        <f t="shared" si="1"/>
        <v>-3.2931596834790611</v>
      </c>
    </row>
    <row r="25" spans="1:15" x14ac:dyDescent="0.3">
      <c r="A25">
        <v>245</v>
      </c>
      <c r="B25">
        <v>3.84</v>
      </c>
      <c r="C25">
        <v>0</v>
      </c>
      <c r="D25">
        <v>13.3</v>
      </c>
      <c r="E25" s="13">
        <f t="shared" si="0"/>
        <v>13.766857675315849</v>
      </c>
      <c r="F25" s="13">
        <f t="shared" si="1"/>
        <v>-0.46685767531584865</v>
      </c>
      <c r="G25" s="3"/>
      <c r="H25" s="3" t="s">
        <v>32</v>
      </c>
      <c r="I25" s="3" t="s">
        <v>21</v>
      </c>
      <c r="J25" s="3" t="s">
        <v>33</v>
      </c>
      <c r="K25" s="3" t="s">
        <v>34</v>
      </c>
      <c r="L25" s="3" t="s">
        <v>35</v>
      </c>
      <c r="M25" s="3" t="s">
        <v>36</v>
      </c>
      <c r="N25" s="3" t="s">
        <v>37</v>
      </c>
      <c r="O25" s="3" t="s">
        <v>38</v>
      </c>
    </row>
    <row r="26" spans="1:15" x14ac:dyDescent="0.3">
      <c r="A26">
        <v>175</v>
      </c>
      <c r="B26">
        <v>3.8450000000000002</v>
      </c>
      <c r="C26">
        <v>0</v>
      </c>
      <c r="D26">
        <v>19.2</v>
      </c>
      <c r="E26" s="13">
        <f t="shared" si="0"/>
        <v>16.37597561498356</v>
      </c>
      <c r="F26" s="13">
        <f t="shared" si="1"/>
        <v>2.8240243850164397</v>
      </c>
      <c r="G26" s="1" t="s">
        <v>14</v>
      </c>
      <c r="H26" s="1">
        <v>34.002875122914062</v>
      </c>
      <c r="I26" s="1">
        <v>2.6426593369900306</v>
      </c>
      <c r="J26" s="1">
        <v>12.866915779482603</v>
      </c>
      <c r="K26" s="1">
        <v>2.8240301965831147E-13</v>
      </c>
      <c r="L26" s="1">
        <v>28.589632863691797</v>
      </c>
      <c r="M26" s="1">
        <v>39.416117382136328</v>
      </c>
      <c r="N26" s="1">
        <v>28.589632863691797</v>
      </c>
      <c r="O26" s="1">
        <v>39.416117382136328</v>
      </c>
    </row>
    <row r="27" spans="1:15" x14ac:dyDescent="0.3">
      <c r="A27">
        <v>66</v>
      </c>
      <c r="B27">
        <v>1.9350000000000001</v>
      </c>
      <c r="C27">
        <v>1</v>
      </c>
      <c r="D27">
        <v>27.3</v>
      </c>
      <c r="E27" s="13">
        <f t="shared" si="0"/>
        <v>28.042945914597233</v>
      </c>
      <c r="F27" s="13">
        <f t="shared" si="1"/>
        <v>-0.74294591459723236</v>
      </c>
      <c r="G27" s="1" t="s">
        <v>3</v>
      </c>
      <c r="H27" s="28">
        <v>-3.7478725953382114E-2</v>
      </c>
      <c r="I27" s="1">
        <v>9.6054221574033462E-3</v>
      </c>
      <c r="J27" s="1">
        <v>-3.90183016833836</v>
      </c>
      <c r="K27" s="32">
        <v>5.4640226580877677E-4</v>
      </c>
      <c r="L27" s="1">
        <v>-5.7154541300565409E-2</v>
      </c>
      <c r="M27" s="1">
        <v>-1.7802910606198815E-2</v>
      </c>
      <c r="N27" s="1">
        <v>-5.7154541300565409E-2</v>
      </c>
      <c r="O27" s="1">
        <v>-1.7802910606198815E-2</v>
      </c>
    </row>
    <row r="28" spans="1:15" x14ac:dyDescent="0.3">
      <c r="A28">
        <v>91</v>
      </c>
      <c r="B28">
        <v>2.14</v>
      </c>
      <c r="C28">
        <v>1</v>
      </c>
      <c r="D28">
        <v>26</v>
      </c>
      <c r="E28" s="13">
        <f t="shared" si="0"/>
        <v>26.515869805932208</v>
      </c>
      <c r="F28" s="13">
        <f t="shared" si="1"/>
        <v>-0.51586980593220844</v>
      </c>
      <c r="G28" s="1" t="s">
        <v>5</v>
      </c>
      <c r="H28" s="28">
        <v>-2.8785754138071864</v>
      </c>
      <c r="I28" s="1">
        <v>0.90497053803057714</v>
      </c>
      <c r="J28" s="1">
        <v>-3.1808498650924313</v>
      </c>
      <c r="K28" s="32">
        <v>3.5740310794737246E-3</v>
      </c>
      <c r="L28" s="1">
        <v>-4.7323235270233059</v>
      </c>
      <c r="M28" s="1">
        <v>-1.0248273005910673</v>
      </c>
      <c r="N28" s="1">
        <v>-4.7323235270233059</v>
      </c>
      <c r="O28" s="1">
        <v>-1.0248273005910673</v>
      </c>
    </row>
    <row r="29" spans="1:15" ht="15" thickBot="1" x14ac:dyDescent="0.35">
      <c r="A29">
        <v>113</v>
      </c>
      <c r="B29">
        <v>1.5129999999999999</v>
      </c>
      <c r="C29">
        <v>1</v>
      </c>
      <c r="D29">
        <v>30.4</v>
      </c>
      <c r="E29" s="13">
        <f t="shared" si="0"/>
        <v>27.496204619414907</v>
      </c>
      <c r="F29" s="13">
        <f t="shared" si="1"/>
        <v>2.9037953805850911</v>
      </c>
      <c r="G29" s="2" t="s">
        <v>8</v>
      </c>
      <c r="H29" s="23">
        <v>2.0837101303232957</v>
      </c>
      <c r="I29" s="2">
        <v>1.3764201523049431</v>
      </c>
      <c r="J29" s="2">
        <v>1.5138619750909124</v>
      </c>
      <c r="K29" s="33">
        <v>0.14126823673653088</v>
      </c>
      <c r="L29" s="2">
        <v>-0.73575873976904793</v>
      </c>
      <c r="M29" s="2">
        <v>4.9031790004156388</v>
      </c>
      <c r="N29" s="2">
        <v>-0.73575873976904793</v>
      </c>
      <c r="O29" s="2">
        <v>4.9031790004156388</v>
      </c>
    </row>
    <row r="30" spans="1:15" x14ac:dyDescent="0.3">
      <c r="A30">
        <v>264</v>
      </c>
      <c r="B30">
        <v>3.17</v>
      </c>
      <c r="C30">
        <v>1</v>
      </c>
      <c r="D30">
        <v>15.8</v>
      </c>
      <c r="E30" s="13">
        <f t="shared" si="0"/>
        <v>17.067117539775701</v>
      </c>
      <c r="F30" s="13">
        <f t="shared" si="1"/>
        <v>-1.2671175397757004</v>
      </c>
    </row>
    <row r="31" spans="1:15" x14ac:dyDescent="0.3">
      <c r="A31">
        <v>175</v>
      </c>
      <c r="B31">
        <v>2.77</v>
      </c>
      <c r="C31">
        <v>1</v>
      </c>
      <c r="D31">
        <v>19.7</v>
      </c>
      <c r="E31" s="13">
        <f t="shared" si="0"/>
        <v>21.554154315149582</v>
      </c>
      <c r="F31" s="13">
        <f t="shared" si="1"/>
        <v>-1.8541543151495823</v>
      </c>
      <c r="G31" s="16" t="s">
        <v>53</v>
      </c>
    </row>
    <row r="32" spans="1:15" x14ac:dyDescent="0.3">
      <c r="A32">
        <v>335</v>
      </c>
      <c r="B32">
        <v>3.57</v>
      </c>
      <c r="C32">
        <v>1</v>
      </c>
      <c r="D32">
        <v>15</v>
      </c>
      <c r="E32" s="13">
        <f t="shared" si="0"/>
        <v>13.254697831562694</v>
      </c>
      <c r="F32" s="13">
        <f t="shared" si="1"/>
        <v>1.7453021684373056</v>
      </c>
    </row>
    <row r="33" spans="1:10" x14ac:dyDescent="0.3">
      <c r="A33">
        <v>109</v>
      </c>
      <c r="B33">
        <v>2.78</v>
      </c>
      <c r="C33">
        <v>1</v>
      </c>
      <c r="D33">
        <v>21.4</v>
      </c>
      <c r="E33" s="13">
        <f t="shared" si="0"/>
        <v>23.998964473934734</v>
      </c>
      <c r="F33" s="13">
        <f t="shared" si="1"/>
        <v>-2.5989644739347355</v>
      </c>
      <c r="G33" s="16" t="s">
        <v>54</v>
      </c>
      <c r="J33" s="16" t="s">
        <v>57</v>
      </c>
    </row>
    <row r="34" spans="1:10" x14ac:dyDescent="0.3">
      <c r="F34" s="13">
        <f t="shared" si="1"/>
        <v>0</v>
      </c>
      <c r="G34" t="s">
        <v>3</v>
      </c>
      <c r="H34">
        <v>200</v>
      </c>
      <c r="J34" t="s">
        <v>58</v>
      </c>
    </row>
    <row r="35" spans="1:10" x14ac:dyDescent="0.3">
      <c r="F35" s="13">
        <f t="shared" si="1"/>
        <v>0</v>
      </c>
      <c r="G35" s="30" t="s">
        <v>5</v>
      </c>
      <c r="H35">
        <v>3.5</v>
      </c>
      <c r="J35" t="s">
        <v>59</v>
      </c>
    </row>
    <row r="36" spans="1:10" x14ac:dyDescent="0.3">
      <c r="F36" s="13">
        <f t="shared" si="1"/>
        <v>0</v>
      </c>
      <c r="G36" s="30" t="s">
        <v>8</v>
      </c>
      <c r="H36">
        <v>1</v>
      </c>
    </row>
    <row r="37" spans="1:10" x14ac:dyDescent="0.3">
      <c r="F37" s="13">
        <f t="shared" si="1"/>
        <v>0</v>
      </c>
      <c r="G37" s="30" t="s">
        <v>48</v>
      </c>
      <c r="H37" s="31">
        <f>H26+(H27*H34)+(H35*H28)+(H29*H36)</f>
        <v>18.515826114235786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Sutiwas Jitsopak</cp:lastModifiedBy>
  <dcterms:created xsi:type="dcterms:W3CDTF">2020-11-28T23:58:38Z</dcterms:created>
  <dcterms:modified xsi:type="dcterms:W3CDTF">2024-08-02T14:04:37Z</dcterms:modified>
</cp:coreProperties>
</file>