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\Invoices\"/>
    </mc:Choice>
  </mc:AlternateContent>
  <xr:revisionPtr revIDLastSave="0" documentId="13_ncr:1_{8C6B267F-7574-46EE-9808-4DE3EB1424B5}" xr6:coauthVersionLast="43" xr6:coauthVersionMax="43" xr10:uidLastSave="{00000000-0000-0000-0000-000000000000}"/>
  <bookViews>
    <workbookView xWindow="-23148" yWindow="4020" windowWidth="23256" windowHeight="12720" tabRatio="821" firstSheet="1" activeTab="2" xr2:uid="{00000000-000D-0000-FFFF-FFFF00000000}"/>
  </bookViews>
  <sheets>
    <sheet name="2017 Orig" sheetId="7" state="hidden" r:id="rId1"/>
    <sheet name="2019 Impressions" sheetId="2" r:id="rId2"/>
    <sheet name="Revenue Calc 2019" sheetId="27" r:id="rId3"/>
    <sheet name="Invoice Numbers" sheetId="29" r:id="rId4"/>
    <sheet name="Rev to Goal" sheetId="30" r:id="rId5"/>
    <sheet name="Rate Card" sheetId="15" r:id="rId6"/>
    <sheet name="Sheet2" sheetId="33" r:id="rId7"/>
    <sheet name="Sheet1" sheetId="32" r:id="rId8"/>
    <sheet name="Rev to Goal (Orig)" sheetId="31" state="hidden" r:id="rId9"/>
  </sheets>
  <definedNames>
    <definedName name="_xlnm._FilterDatabase" localSheetId="7" hidden="1">Sheet1!$A$1:$F$23</definedName>
    <definedName name="RC_20171">'Rate Card'!$C$5:$C$12</definedName>
    <definedName name="RC_20172">'Rate Card'!$D$5:$D$12</definedName>
    <definedName name="RC_P41">'Rate Card'!$E$5:$E$13</definedName>
    <definedName name="RC_P42">'Rate Card'!$F$5:$F$13</definedName>
    <definedName name="TB_2017">'Rate Card'!$B$5:$B$12</definedName>
    <definedName name="TB_P4">'Rate Card'!$B$5:$B$13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2" l="1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" i="32"/>
  <c r="F102" i="2" l="1"/>
  <c r="F100" i="2"/>
  <c r="K185" i="2" l="1"/>
  <c r="P123" i="2" l="1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22" i="2"/>
  <c r="B18" i="30" l="1"/>
  <c r="B17" i="30"/>
  <c r="E123" i="2"/>
  <c r="E145" i="2" s="1"/>
  <c r="F4" i="2" s="1"/>
  <c r="F123" i="2"/>
  <c r="G123" i="2"/>
  <c r="H123" i="2"/>
  <c r="I123" i="2"/>
  <c r="J123" i="2"/>
  <c r="K123" i="2"/>
  <c r="L123" i="2"/>
  <c r="M123" i="2"/>
  <c r="N123" i="2"/>
  <c r="E124" i="2"/>
  <c r="E146" i="2" s="1"/>
  <c r="F124" i="2"/>
  <c r="G124" i="2"/>
  <c r="H124" i="2"/>
  <c r="I124" i="2"/>
  <c r="J124" i="2"/>
  <c r="K124" i="2"/>
  <c r="L124" i="2"/>
  <c r="M124" i="2"/>
  <c r="N124" i="2"/>
  <c r="E125" i="2"/>
  <c r="E147" i="2" s="1"/>
  <c r="F125" i="2"/>
  <c r="G125" i="2"/>
  <c r="H125" i="2"/>
  <c r="I125" i="2"/>
  <c r="J125" i="2"/>
  <c r="K125" i="2"/>
  <c r="L125" i="2"/>
  <c r="M125" i="2"/>
  <c r="N125" i="2"/>
  <c r="E126" i="2"/>
  <c r="E148" i="2" s="1"/>
  <c r="F126" i="2"/>
  <c r="G126" i="2"/>
  <c r="H126" i="2"/>
  <c r="I126" i="2"/>
  <c r="J126" i="2"/>
  <c r="K126" i="2"/>
  <c r="L126" i="2"/>
  <c r="M126" i="2"/>
  <c r="N126" i="2"/>
  <c r="E127" i="2"/>
  <c r="E149" i="2" s="1"/>
  <c r="F127" i="2"/>
  <c r="G127" i="2"/>
  <c r="H127" i="2"/>
  <c r="I127" i="2"/>
  <c r="J127" i="2"/>
  <c r="K127" i="2"/>
  <c r="L127" i="2"/>
  <c r="M127" i="2"/>
  <c r="N127" i="2"/>
  <c r="E128" i="2"/>
  <c r="E150" i="2" s="1"/>
  <c r="F128" i="2"/>
  <c r="G128" i="2"/>
  <c r="H128" i="2"/>
  <c r="I128" i="2"/>
  <c r="J128" i="2"/>
  <c r="K128" i="2"/>
  <c r="L128" i="2"/>
  <c r="M128" i="2"/>
  <c r="N128" i="2"/>
  <c r="E129" i="2"/>
  <c r="E151" i="2" s="1"/>
  <c r="F129" i="2"/>
  <c r="G129" i="2"/>
  <c r="H129" i="2"/>
  <c r="I129" i="2"/>
  <c r="J129" i="2"/>
  <c r="K129" i="2"/>
  <c r="L129" i="2"/>
  <c r="M129" i="2"/>
  <c r="N129" i="2"/>
  <c r="E130" i="2"/>
  <c r="E152" i="2" s="1"/>
  <c r="F130" i="2"/>
  <c r="G130" i="2"/>
  <c r="H130" i="2"/>
  <c r="I130" i="2"/>
  <c r="J130" i="2"/>
  <c r="K130" i="2"/>
  <c r="L130" i="2"/>
  <c r="M130" i="2"/>
  <c r="N130" i="2"/>
  <c r="E131" i="2"/>
  <c r="E153" i="2" s="1"/>
  <c r="F131" i="2"/>
  <c r="G131" i="2"/>
  <c r="H131" i="2"/>
  <c r="I131" i="2"/>
  <c r="J131" i="2"/>
  <c r="K131" i="2"/>
  <c r="L131" i="2"/>
  <c r="M131" i="2"/>
  <c r="N131" i="2"/>
  <c r="E132" i="2"/>
  <c r="E154" i="2" s="1"/>
  <c r="F132" i="2"/>
  <c r="G132" i="2"/>
  <c r="H132" i="2"/>
  <c r="I132" i="2"/>
  <c r="J132" i="2"/>
  <c r="K132" i="2"/>
  <c r="L132" i="2"/>
  <c r="M132" i="2"/>
  <c r="N132" i="2"/>
  <c r="E133" i="2"/>
  <c r="E155" i="2" s="1"/>
  <c r="F133" i="2"/>
  <c r="G133" i="2"/>
  <c r="H133" i="2"/>
  <c r="I133" i="2"/>
  <c r="J133" i="2"/>
  <c r="K133" i="2"/>
  <c r="L133" i="2"/>
  <c r="M133" i="2"/>
  <c r="N133" i="2"/>
  <c r="E134" i="2"/>
  <c r="E156" i="2" s="1"/>
  <c r="F134" i="2"/>
  <c r="G134" i="2"/>
  <c r="H134" i="2"/>
  <c r="I134" i="2"/>
  <c r="J134" i="2"/>
  <c r="K134" i="2"/>
  <c r="L134" i="2"/>
  <c r="M134" i="2"/>
  <c r="N134" i="2"/>
  <c r="E135" i="2"/>
  <c r="E157" i="2" s="1"/>
  <c r="F135" i="2"/>
  <c r="G135" i="2"/>
  <c r="H135" i="2"/>
  <c r="I135" i="2"/>
  <c r="J135" i="2"/>
  <c r="K135" i="2"/>
  <c r="L135" i="2"/>
  <c r="M135" i="2"/>
  <c r="N135" i="2"/>
  <c r="E136" i="2"/>
  <c r="E158" i="2" s="1"/>
  <c r="F136" i="2"/>
  <c r="G136" i="2"/>
  <c r="H136" i="2"/>
  <c r="I136" i="2"/>
  <c r="J136" i="2"/>
  <c r="K136" i="2"/>
  <c r="L136" i="2"/>
  <c r="M136" i="2"/>
  <c r="N136" i="2"/>
  <c r="E137" i="2"/>
  <c r="E159" i="2" s="1"/>
  <c r="F137" i="2"/>
  <c r="G137" i="2"/>
  <c r="H137" i="2"/>
  <c r="I137" i="2"/>
  <c r="J137" i="2"/>
  <c r="K137" i="2"/>
  <c r="L137" i="2"/>
  <c r="M137" i="2"/>
  <c r="N137" i="2"/>
  <c r="E138" i="2"/>
  <c r="E160" i="2" s="1"/>
  <c r="F138" i="2"/>
  <c r="G138" i="2"/>
  <c r="H138" i="2"/>
  <c r="I138" i="2"/>
  <c r="J138" i="2"/>
  <c r="K138" i="2"/>
  <c r="L138" i="2"/>
  <c r="M138" i="2"/>
  <c r="N138" i="2"/>
  <c r="E139" i="2"/>
  <c r="E161" i="2" s="1"/>
  <c r="F139" i="2"/>
  <c r="G139" i="2"/>
  <c r="H139" i="2"/>
  <c r="I139" i="2"/>
  <c r="J139" i="2"/>
  <c r="K139" i="2"/>
  <c r="L139" i="2"/>
  <c r="M139" i="2"/>
  <c r="N139" i="2"/>
  <c r="E140" i="2"/>
  <c r="E162" i="2" s="1"/>
  <c r="F140" i="2"/>
  <c r="G140" i="2"/>
  <c r="H140" i="2"/>
  <c r="I140" i="2"/>
  <c r="J140" i="2"/>
  <c r="K140" i="2"/>
  <c r="L140" i="2"/>
  <c r="M140" i="2"/>
  <c r="N140" i="2"/>
  <c r="E141" i="2"/>
  <c r="E163" i="2" s="1"/>
  <c r="F141" i="2"/>
  <c r="G141" i="2"/>
  <c r="H141" i="2"/>
  <c r="I141" i="2"/>
  <c r="J141" i="2"/>
  <c r="K141" i="2"/>
  <c r="L141" i="2"/>
  <c r="M141" i="2"/>
  <c r="N141" i="2"/>
  <c r="F122" i="2"/>
  <c r="G122" i="2"/>
  <c r="H122" i="2"/>
  <c r="I122" i="2"/>
  <c r="J122" i="2"/>
  <c r="K122" i="2"/>
  <c r="L122" i="2"/>
  <c r="M122" i="2"/>
  <c r="N122" i="2"/>
  <c r="E45" i="2"/>
  <c r="C123" i="2" l="1"/>
  <c r="C145" i="2" s="1"/>
  <c r="D123" i="2"/>
  <c r="D145" i="2" s="1"/>
  <c r="C124" i="2"/>
  <c r="C146" i="2" s="1"/>
  <c r="D124" i="2"/>
  <c r="D146" i="2" s="1"/>
  <c r="C125" i="2"/>
  <c r="C147" i="2" s="1"/>
  <c r="D125" i="2"/>
  <c r="D147" i="2" s="1"/>
  <c r="C126" i="2"/>
  <c r="C148" i="2" s="1"/>
  <c r="D126" i="2"/>
  <c r="D148" i="2" s="1"/>
  <c r="C127" i="2"/>
  <c r="C149" i="2" s="1"/>
  <c r="D127" i="2"/>
  <c r="D149" i="2" s="1"/>
  <c r="C128" i="2"/>
  <c r="C150" i="2" s="1"/>
  <c r="D128" i="2"/>
  <c r="D150" i="2" s="1"/>
  <c r="C129" i="2"/>
  <c r="C151" i="2" s="1"/>
  <c r="D129" i="2"/>
  <c r="D151" i="2" s="1"/>
  <c r="C130" i="2"/>
  <c r="C152" i="2" s="1"/>
  <c r="D130" i="2"/>
  <c r="D152" i="2" s="1"/>
  <c r="C131" i="2"/>
  <c r="C153" i="2" s="1"/>
  <c r="D131" i="2"/>
  <c r="D153" i="2" s="1"/>
  <c r="C132" i="2"/>
  <c r="C154" i="2" s="1"/>
  <c r="D132" i="2"/>
  <c r="D154" i="2" s="1"/>
  <c r="C133" i="2"/>
  <c r="C155" i="2" s="1"/>
  <c r="D133" i="2"/>
  <c r="D155" i="2" s="1"/>
  <c r="C134" i="2"/>
  <c r="C156" i="2" s="1"/>
  <c r="D134" i="2"/>
  <c r="D156" i="2" s="1"/>
  <c r="C135" i="2"/>
  <c r="C157" i="2" s="1"/>
  <c r="D135" i="2"/>
  <c r="D157" i="2" s="1"/>
  <c r="C136" i="2"/>
  <c r="C158" i="2" s="1"/>
  <c r="D136" i="2"/>
  <c r="D158" i="2" s="1"/>
  <c r="C137" i="2"/>
  <c r="C159" i="2" s="1"/>
  <c r="D137" i="2"/>
  <c r="D159" i="2" s="1"/>
  <c r="C138" i="2"/>
  <c r="C160" i="2" s="1"/>
  <c r="D138" i="2"/>
  <c r="D160" i="2" s="1"/>
  <c r="C139" i="2"/>
  <c r="C161" i="2" s="1"/>
  <c r="D139" i="2"/>
  <c r="D161" i="2" s="1"/>
  <c r="C140" i="2"/>
  <c r="C162" i="2" s="1"/>
  <c r="D140" i="2"/>
  <c r="D162" i="2" s="1"/>
  <c r="C141" i="2"/>
  <c r="C163" i="2" s="1"/>
  <c r="D141" i="2"/>
  <c r="D163" i="2" s="1"/>
  <c r="C142" i="2"/>
  <c r="D122" i="2"/>
  <c r="D144" i="2" s="1"/>
  <c r="E122" i="2"/>
  <c r="E144" i="2" s="1"/>
  <c r="C122" i="2"/>
  <c r="C144" i="2" s="1"/>
  <c r="E142" i="2" l="1"/>
  <c r="D142" i="2"/>
  <c r="Q26" i="27"/>
  <c r="R34" i="27" s="1"/>
  <c r="N142" i="2"/>
  <c r="M142" i="2"/>
  <c r="L142" i="2"/>
  <c r="K142" i="2"/>
  <c r="J142" i="2"/>
  <c r="I142" i="2"/>
  <c r="H142" i="2"/>
  <c r="G142" i="2"/>
  <c r="F142" i="2"/>
  <c r="O131" i="2" l="1"/>
  <c r="O123" i="2"/>
  <c r="O134" i="2"/>
  <c r="O128" i="2"/>
  <c r="O135" i="2"/>
  <c r="O126" i="2"/>
  <c r="O124" i="2"/>
  <c r="O133" i="2"/>
  <c r="O125" i="2"/>
  <c r="O141" i="2"/>
  <c r="O139" i="2"/>
  <c r="O136" i="2"/>
  <c r="O138" i="2"/>
  <c r="O130" i="2"/>
  <c r="O127" i="2"/>
  <c r="O129" i="2"/>
  <c r="O137" i="2"/>
  <c r="O132" i="2"/>
  <c r="O122" i="2"/>
  <c r="O140" i="2" l="1"/>
  <c r="O142" i="2" s="1"/>
  <c r="D45" i="30"/>
  <c r="E3" i="2" l="1"/>
  <c r="F3" i="2"/>
  <c r="G3" i="2"/>
  <c r="H3" i="2"/>
  <c r="I3" i="2"/>
  <c r="J3" i="2"/>
  <c r="K3" i="2"/>
  <c r="L3" i="2"/>
  <c r="M3" i="2"/>
  <c r="N3" i="2"/>
  <c r="E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E6" i="2"/>
  <c r="F6" i="2"/>
  <c r="G6" i="2"/>
  <c r="H6" i="2"/>
  <c r="I6" i="2"/>
  <c r="J6" i="2"/>
  <c r="K6" i="2"/>
  <c r="L6" i="2"/>
  <c r="M6" i="2"/>
  <c r="N6" i="2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N21" i="2"/>
  <c r="E22" i="2"/>
  <c r="F22" i="2"/>
  <c r="G22" i="2"/>
  <c r="H22" i="2"/>
  <c r="I22" i="2"/>
  <c r="J22" i="2"/>
  <c r="K22" i="2"/>
  <c r="L22" i="2"/>
  <c r="M22" i="2"/>
  <c r="N2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O118" i="2"/>
  <c r="O117" i="2"/>
  <c r="O116" i="2"/>
  <c r="O115" i="2"/>
  <c r="O114" i="2"/>
  <c r="O113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119" i="2" l="1"/>
  <c r="E45" i="30" l="1"/>
  <c r="F45" i="30"/>
  <c r="G45" i="30"/>
  <c r="H45" i="30"/>
  <c r="I45" i="30"/>
  <c r="J45" i="30"/>
  <c r="K45" i="30"/>
  <c r="L45" i="30"/>
  <c r="M45" i="30"/>
  <c r="C45" i="30"/>
  <c r="B45" i="30"/>
  <c r="O33" i="2" l="1"/>
  <c r="O34" i="2"/>
  <c r="O35" i="2"/>
  <c r="O36" i="2"/>
  <c r="O37" i="2"/>
  <c r="D3" i="31"/>
  <c r="D4" i="31"/>
  <c r="D5" i="31"/>
  <c r="F5" i="31" s="1"/>
  <c r="D6" i="31"/>
  <c r="D7" i="31"/>
  <c r="D8" i="31"/>
  <c r="D9" i="31"/>
  <c r="D10" i="31"/>
  <c r="D11" i="31"/>
  <c r="D12" i="31"/>
  <c r="D13" i="31"/>
  <c r="F13" i="31" s="1"/>
  <c r="D14" i="31"/>
  <c r="B18" i="31"/>
  <c r="B19" i="31" s="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B44" i="31"/>
  <c r="C3" i="31"/>
  <c r="E5" i="31" s="1"/>
  <c r="C44" i="31"/>
  <c r="C4" i="31"/>
  <c r="D44" i="31"/>
  <c r="C5" i="31"/>
  <c r="E44" i="31"/>
  <c r="C6" i="31" s="1"/>
  <c r="F44" i="31"/>
  <c r="C7" i="31"/>
  <c r="G44" i="31"/>
  <c r="H44" i="31"/>
  <c r="C9" i="31" s="1"/>
  <c r="I44" i="31"/>
  <c r="J44" i="31"/>
  <c r="K44" i="31"/>
  <c r="C12" i="31" s="1"/>
  <c r="L44" i="31"/>
  <c r="M44" i="31"/>
  <c r="N44" i="31"/>
  <c r="N50" i="31" s="1"/>
  <c r="N47" i="31"/>
  <c r="C10" i="31"/>
  <c r="C11" i="31"/>
  <c r="C13" i="31"/>
  <c r="C14" i="31"/>
  <c r="D3" i="30"/>
  <c r="D4" i="30"/>
  <c r="D5" i="30"/>
  <c r="D6" i="30"/>
  <c r="D7" i="30"/>
  <c r="D8" i="30"/>
  <c r="D9" i="30"/>
  <c r="D10" i="30"/>
  <c r="D11" i="30"/>
  <c r="D12" i="30"/>
  <c r="D13" i="30"/>
  <c r="D14" i="30"/>
  <c r="B19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C3" i="30"/>
  <c r="C17" i="30" s="1"/>
  <c r="C4" i="30"/>
  <c r="C5" i="30"/>
  <c r="C6" i="30"/>
  <c r="C18" i="30" s="1"/>
  <c r="C7" i="30"/>
  <c r="C8" i="30"/>
  <c r="C9" i="30"/>
  <c r="C10" i="30"/>
  <c r="C11" i="30"/>
  <c r="C12" i="30"/>
  <c r="C13" i="30"/>
  <c r="C14" i="30"/>
  <c r="N48" i="30"/>
  <c r="C18" i="31"/>
  <c r="C19" i="31" s="1"/>
  <c r="E3" i="31"/>
  <c r="C8" i="31"/>
  <c r="C47" i="2"/>
  <c r="N47" i="2"/>
  <c r="M47" i="2"/>
  <c r="L47" i="2"/>
  <c r="K47" i="2"/>
  <c r="J47" i="2"/>
  <c r="I47" i="2"/>
  <c r="H47" i="2"/>
  <c r="G47" i="2"/>
  <c r="F47" i="2"/>
  <c r="E47" i="2"/>
  <c r="D47" i="2"/>
  <c r="O46" i="2"/>
  <c r="O45" i="2"/>
  <c r="O44" i="2"/>
  <c r="O43" i="2"/>
  <c r="O42" i="2"/>
  <c r="O41" i="2"/>
  <c r="O40" i="2"/>
  <c r="O39" i="2"/>
  <c r="O38" i="2"/>
  <c r="O32" i="2"/>
  <c r="O31" i="2"/>
  <c r="O30" i="2"/>
  <c r="O29" i="2"/>
  <c r="O28" i="2"/>
  <c r="O27" i="2"/>
  <c r="O65" i="2"/>
  <c r="O64" i="2"/>
  <c r="N23" i="2"/>
  <c r="O16" i="2"/>
  <c r="L23" i="2"/>
  <c r="K23" i="2"/>
  <c r="O19" i="2"/>
  <c r="O20" i="2"/>
  <c r="O17" i="2"/>
  <c r="O14" i="2"/>
  <c r="O15" i="2"/>
  <c r="I95" i="2"/>
  <c r="J95" i="2"/>
  <c r="K95" i="2"/>
  <c r="L95" i="2"/>
  <c r="M95" i="2"/>
  <c r="N95" i="2"/>
  <c r="O90" i="2"/>
  <c r="O91" i="2"/>
  <c r="O92" i="2"/>
  <c r="O93" i="2"/>
  <c r="O94" i="2"/>
  <c r="O89" i="2"/>
  <c r="O76" i="2"/>
  <c r="O77" i="2"/>
  <c r="O78" i="2"/>
  <c r="O79" i="2"/>
  <c r="O80" i="2"/>
  <c r="O81" i="2"/>
  <c r="O82" i="2"/>
  <c r="O83" i="2"/>
  <c r="O84" i="2"/>
  <c r="O85" i="2"/>
  <c r="O86" i="2"/>
  <c r="O87" i="2"/>
  <c r="I71" i="2"/>
  <c r="J71" i="2"/>
  <c r="K71" i="2"/>
  <c r="L71" i="2"/>
  <c r="M71" i="2"/>
  <c r="N71" i="2"/>
  <c r="H95" i="2"/>
  <c r="G95" i="2"/>
  <c r="F95" i="2"/>
  <c r="E95" i="2"/>
  <c r="D95" i="2"/>
  <c r="C95" i="2"/>
  <c r="O75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6" i="2"/>
  <c r="O67" i="2"/>
  <c r="O68" i="2"/>
  <c r="O69" i="2"/>
  <c r="O70" i="2"/>
  <c r="C71" i="2"/>
  <c r="D71" i="2"/>
  <c r="E71" i="2"/>
  <c r="J23" i="2"/>
  <c r="O18" i="2"/>
  <c r="I23" i="2"/>
  <c r="G71" i="2"/>
  <c r="H71" i="2"/>
  <c r="F71" i="2"/>
  <c r="H23" i="2"/>
  <c r="O21" i="2"/>
  <c r="O22" i="2"/>
  <c r="O13" i="2"/>
  <c r="O3" i="2"/>
  <c r="C23" i="2"/>
  <c r="E23" i="2"/>
  <c r="G23" i="2"/>
  <c r="F23" i="2"/>
  <c r="D23" i="2"/>
  <c r="O4" i="2"/>
  <c r="O5" i="2"/>
  <c r="O6" i="2"/>
  <c r="O7" i="2"/>
  <c r="O8" i="2"/>
  <c r="O10" i="2"/>
  <c r="O11" i="2"/>
  <c r="O12" i="2"/>
  <c r="M23" i="2"/>
  <c r="C16" i="15"/>
  <c r="C17" i="15" s="1"/>
  <c r="C18" i="15" s="1"/>
  <c r="C19" i="15" s="1"/>
  <c r="C20" i="15" s="1"/>
  <c r="C21" i="15" s="1"/>
  <c r="C22" i="15" s="1"/>
  <c r="C23" i="15" s="1"/>
  <c r="C24" i="15" s="1"/>
  <c r="E16" i="15"/>
  <c r="E17" i="15"/>
  <c r="E18" i="15"/>
  <c r="E19" i="15" s="1"/>
  <c r="E20" i="15" s="1"/>
  <c r="E21" i="15" s="1"/>
  <c r="E22" i="15" s="1"/>
  <c r="E23" i="15" s="1"/>
  <c r="E24" i="15" s="1"/>
  <c r="D16" i="15"/>
  <c r="D17" i="15"/>
  <c r="D18" i="15" s="1"/>
  <c r="D19" i="15" s="1"/>
  <c r="D20" i="15" s="1"/>
  <c r="D21" i="15" s="1"/>
  <c r="D22" i="15" s="1"/>
  <c r="D23" i="15" s="1"/>
  <c r="D24" i="15" s="1"/>
  <c r="F16" i="15"/>
  <c r="F17" i="15"/>
  <c r="F18" i="15"/>
  <c r="F19" i="15" s="1"/>
  <c r="F20" i="15" s="1"/>
  <c r="F21" i="15" s="1"/>
  <c r="F22" i="15" s="1"/>
  <c r="F23" i="15" s="1"/>
  <c r="F24" i="15" s="1"/>
  <c r="C23" i="7"/>
  <c r="D23" i="7"/>
  <c r="S42" i="7" s="1"/>
  <c r="E23" i="7"/>
  <c r="T42" i="7" s="1"/>
  <c r="F23" i="7"/>
  <c r="G23" i="7"/>
  <c r="H23" i="7"/>
  <c r="I23" i="7"/>
  <c r="J23" i="7"/>
  <c r="K23" i="7"/>
  <c r="L23" i="7"/>
  <c r="M23" i="7"/>
  <c r="N23" i="7"/>
  <c r="O4" i="7"/>
  <c r="O5" i="7"/>
  <c r="O23" i="7" s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T41" i="7"/>
  <c r="S41" i="7"/>
  <c r="T40" i="7"/>
  <c r="S40" i="7"/>
  <c r="U40" i="7"/>
  <c r="T39" i="7"/>
  <c r="S39" i="7"/>
  <c r="U39" i="7"/>
  <c r="T38" i="7"/>
  <c r="S38" i="7"/>
  <c r="U38" i="7"/>
  <c r="T37" i="7"/>
  <c r="S37" i="7"/>
  <c r="U37" i="7"/>
  <c r="T36" i="7"/>
  <c r="S36" i="7"/>
  <c r="U36" i="7"/>
  <c r="T35" i="7"/>
  <c r="S35" i="7"/>
  <c r="T34" i="7"/>
  <c r="S34" i="7"/>
  <c r="U34" i="7"/>
  <c r="T33" i="7"/>
  <c r="S33" i="7"/>
  <c r="T32" i="7"/>
  <c r="S32" i="7"/>
  <c r="U32" i="7"/>
  <c r="T31" i="7"/>
  <c r="S31" i="7"/>
  <c r="T30" i="7"/>
  <c r="S30" i="7"/>
  <c r="U30" i="7"/>
  <c r="T29" i="7"/>
  <c r="S29" i="7"/>
  <c r="R29" i="7"/>
  <c r="T28" i="7"/>
  <c r="S28" i="7"/>
  <c r="U28" i="7"/>
  <c r="T27" i="7"/>
  <c r="S27" i="7"/>
  <c r="R27" i="7"/>
  <c r="T26" i="7"/>
  <c r="S26" i="7"/>
  <c r="U26" i="7"/>
  <c r="T25" i="7"/>
  <c r="S25" i="7"/>
  <c r="R25" i="7"/>
  <c r="U31" i="7"/>
  <c r="R31" i="7"/>
  <c r="H29" i="7"/>
  <c r="K31" i="7"/>
  <c r="R35" i="7"/>
  <c r="R37" i="7"/>
  <c r="U27" i="7"/>
  <c r="R39" i="7"/>
  <c r="R41" i="7"/>
  <c r="R24" i="7"/>
  <c r="R26" i="7"/>
  <c r="U29" i="7"/>
  <c r="S24" i="7"/>
  <c r="R28" i="7"/>
  <c r="U33" i="7"/>
  <c r="U35" i="7"/>
  <c r="U41" i="7"/>
  <c r="R33" i="7"/>
  <c r="T24" i="7"/>
  <c r="R30" i="7"/>
  <c r="R32" i="7"/>
  <c r="R34" i="7"/>
  <c r="R36" i="7"/>
  <c r="R38" i="7"/>
  <c r="R40" i="7"/>
  <c r="U24" i="7"/>
  <c r="U25" i="7"/>
  <c r="U42" i="7"/>
  <c r="R42" i="7"/>
  <c r="O9" i="2"/>
  <c r="F12" i="31" l="1"/>
  <c r="F10" i="31"/>
  <c r="E6" i="31"/>
  <c r="F8" i="31"/>
  <c r="E14" i="31"/>
  <c r="F11" i="31"/>
  <c r="E13" i="31"/>
  <c r="E10" i="31"/>
  <c r="F7" i="31"/>
  <c r="E9" i="31"/>
  <c r="E8" i="31"/>
  <c r="F4" i="31"/>
  <c r="E11" i="31"/>
  <c r="E4" i="31"/>
  <c r="F6" i="31"/>
  <c r="F3" i="31"/>
  <c r="E7" i="31"/>
  <c r="F9" i="31"/>
  <c r="E12" i="31"/>
  <c r="F14" i="31"/>
  <c r="O95" i="2"/>
  <c r="O47" i="2"/>
  <c r="O71" i="2"/>
  <c r="D17" i="30"/>
  <c r="C19" i="30"/>
  <c r="D19" i="30" s="1"/>
  <c r="E14" i="30"/>
  <c r="F4" i="30"/>
  <c r="F10" i="30"/>
  <c r="E3" i="30"/>
  <c r="F3" i="30"/>
  <c r="F9" i="30"/>
  <c r="E7" i="30"/>
  <c r="N45" i="30"/>
  <c r="N51" i="30" s="1"/>
  <c r="E12" i="30"/>
  <c r="E13" i="30"/>
  <c r="E11" i="30"/>
  <c r="F8" i="30"/>
  <c r="F7" i="30"/>
  <c r="E5" i="30"/>
  <c r="F6" i="30"/>
  <c r="E10" i="30"/>
  <c r="F5" i="30"/>
  <c r="E8" i="30"/>
  <c r="E4" i="30"/>
  <c r="F13" i="30"/>
  <c r="E9" i="30"/>
  <c r="E6" i="30"/>
  <c r="F14" i="30"/>
  <c r="F12" i="30"/>
  <c r="F11" i="30"/>
  <c r="D19" i="31"/>
  <c r="O23" i="2"/>
  <c r="D18" i="30"/>
  <c r="D18" i="31"/>
  <c r="M7" i="27"/>
  <c r="M14" i="27"/>
  <c r="G6" i="27"/>
  <c r="O21" i="27"/>
  <c r="J12" i="27"/>
  <c r="O8" i="27"/>
  <c r="M8" i="27"/>
  <c r="N13" i="27"/>
  <c r="F12" i="27"/>
  <c r="K13" i="27"/>
  <c r="G21" i="27"/>
  <c r="E18" i="27"/>
  <c r="P17" i="27"/>
  <c r="G19" i="27"/>
  <c r="H11" i="27"/>
  <c r="F24" i="27"/>
  <c r="J16" i="27"/>
  <c r="K20" i="27"/>
  <c r="O11" i="27"/>
  <c r="N6" i="27"/>
  <c r="H21" i="27"/>
  <c r="G12" i="27"/>
  <c r="M15" i="27"/>
  <c r="L18" i="27"/>
  <c r="L15" i="27"/>
  <c r="G8" i="27"/>
  <c r="G16" i="27"/>
  <c r="H24" i="27"/>
  <c r="O19" i="27"/>
  <c r="K22" i="27"/>
  <c r="N14" i="27"/>
  <c r="M12" i="27"/>
  <c r="N7" i="27"/>
  <c r="O6" i="27"/>
  <c r="M22" i="27"/>
  <c r="J22" i="27"/>
  <c r="N11" i="27"/>
  <c r="E13" i="27"/>
  <c r="L17" i="27"/>
  <c r="P11" i="27"/>
  <c r="K19" i="27"/>
  <c r="L6" i="27"/>
  <c r="K14" i="27"/>
  <c r="J18" i="27"/>
  <c r="O24" i="27"/>
  <c r="E19" i="27"/>
  <c r="F8" i="27"/>
  <c r="E5" i="27"/>
  <c r="O12" i="27"/>
  <c r="M16" i="27"/>
  <c r="F7" i="27"/>
  <c r="N18" i="27"/>
  <c r="O23" i="27"/>
  <c r="I13" i="27"/>
  <c r="P8" i="27"/>
  <c r="L19" i="27"/>
  <c r="K7" i="27"/>
  <c r="H17" i="27"/>
  <c r="I12" i="27"/>
  <c r="P23" i="27"/>
  <c r="F22" i="27"/>
  <c r="F21" i="27"/>
  <c r="I15" i="27"/>
  <c r="N23" i="27"/>
  <c r="L7" i="27"/>
  <c r="J24" i="27"/>
  <c r="F15" i="27"/>
  <c r="H10" i="27"/>
  <c r="M24" i="27"/>
  <c r="I6" i="27"/>
  <c r="O16" i="27"/>
  <c r="F16" i="27"/>
  <c r="E14" i="27"/>
  <c r="L16" i="27"/>
  <c r="H16" i="27"/>
  <c r="G14" i="27"/>
  <c r="H12" i="27"/>
  <c r="K5" i="27"/>
  <c r="O13" i="27"/>
  <c r="I14" i="27"/>
  <c r="P19" i="27"/>
  <c r="J11" i="27"/>
  <c r="M5" i="27"/>
  <c r="J23" i="27"/>
  <c r="M18" i="27"/>
  <c r="N10" i="27"/>
  <c r="P7" i="27"/>
  <c r="E10" i="27"/>
  <c r="G11" i="27"/>
  <c r="P18" i="27"/>
  <c r="K10" i="27"/>
  <c r="P21" i="27"/>
  <c r="O14" i="27"/>
  <c r="L13" i="27"/>
  <c r="I7" i="27"/>
  <c r="N15" i="27"/>
  <c r="M23" i="27"/>
  <c r="I17" i="27"/>
  <c r="L11" i="27"/>
  <c r="G10" i="27"/>
  <c r="M10" i="27"/>
  <c r="J7" i="27"/>
  <c r="O20" i="27"/>
  <c r="I11" i="27"/>
  <c r="P24" i="27"/>
  <c r="P12" i="27"/>
  <c r="I19" i="27"/>
  <c r="J10" i="27"/>
  <c r="E6" i="27"/>
  <c r="F13" i="27"/>
  <c r="M20" i="27"/>
  <c r="F20" i="27"/>
  <c r="I9" i="27"/>
  <c r="I10" i="27"/>
  <c r="P13" i="27"/>
  <c r="E17" i="27"/>
  <c r="I8" i="27"/>
  <c r="E8" i="27"/>
  <c r="K16" i="27"/>
  <c r="N21" i="27"/>
  <c r="K24" i="27"/>
  <c r="I22" i="27"/>
  <c r="J19" i="27"/>
  <c r="H14" i="27"/>
  <c r="L14" i="27"/>
  <c r="J6" i="27"/>
  <c r="O10" i="27"/>
  <c r="N20" i="27"/>
  <c r="L20" i="27"/>
  <c r="J9" i="27"/>
  <c r="P22" i="27"/>
  <c r="F6" i="27"/>
  <c r="K21" i="27"/>
  <c r="P5" i="27"/>
  <c r="K9" i="27"/>
  <c r="N17" i="27"/>
  <c r="F19" i="27"/>
  <c r="F9" i="27"/>
  <c r="L24" i="27"/>
  <c r="E16" i="27"/>
  <c r="G15" i="27"/>
  <c r="H5" i="27"/>
  <c r="H19" i="27"/>
  <c r="O5" i="27"/>
  <c r="I24" i="27"/>
  <c r="H13" i="27"/>
  <c r="I23" i="27"/>
  <c r="J8" i="27"/>
  <c r="E7" i="27"/>
  <c r="G7" i="27"/>
  <c r="K18" i="27"/>
  <c r="I21" i="27"/>
  <c r="E24" i="27"/>
  <c r="E23" i="27"/>
  <c r="H18" i="27"/>
  <c r="M21" i="27"/>
  <c r="G17" i="27"/>
  <c r="O22" i="27"/>
  <c r="I20" i="27"/>
  <c r="K15" i="27"/>
  <c r="F14" i="27"/>
  <c r="E22" i="27"/>
  <c r="I16" i="27"/>
  <c r="G23" i="27"/>
  <c r="F17" i="27"/>
  <c r="F18" i="27"/>
  <c r="H9" i="27"/>
  <c r="K23" i="27"/>
  <c r="E12" i="27"/>
  <c r="F23" i="27"/>
  <c r="G5" i="27"/>
  <c r="H23" i="27"/>
  <c r="L8" i="27"/>
  <c r="O7" i="27"/>
  <c r="P14" i="27"/>
  <c r="J21" i="27"/>
  <c r="O17" i="27"/>
  <c r="L10" i="27"/>
  <c r="I18" i="27"/>
  <c r="M9" i="27"/>
  <c r="H15" i="27"/>
  <c r="J13" i="27"/>
  <c r="E9" i="27"/>
  <c r="N5" i="27"/>
  <c r="K8" i="27"/>
  <c r="J15" i="27"/>
  <c r="N9" i="27"/>
  <c r="P20" i="27"/>
  <c r="M13" i="27"/>
  <c r="H20" i="27"/>
  <c r="O9" i="27"/>
  <c r="L5" i="27"/>
  <c r="L23" i="27"/>
  <c r="G22" i="27"/>
  <c r="F10" i="27"/>
  <c r="P10" i="27"/>
  <c r="P15" i="27"/>
  <c r="O18" i="27"/>
  <c r="K12" i="27"/>
  <c r="E21" i="27"/>
  <c r="F5" i="27"/>
  <c r="M11" i="27"/>
  <c r="N19" i="27"/>
  <c r="G18" i="27"/>
  <c r="L22" i="27"/>
  <c r="P16" i="27"/>
  <c r="N24" i="27"/>
  <c r="K6" i="27"/>
  <c r="G24" i="27"/>
  <c r="N12" i="27"/>
  <c r="E15" i="27"/>
  <c r="J5" i="27"/>
  <c r="K17" i="27"/>
  <c r="N22" i="27"/>
  <c r="P9" i="27"/>
  <c r="P6" i="27"/>
  <c r="N8" i="27"/>
  <c r="L9" i="27"/>
  <c r="L12" i="27"/>
  <c r="H6" i="27"/>
  <c r="K11" i="27"/>
  <c r="H8" i="27"/>
  <c r="H22" i="27"/>
  <c r="E20" i="27"/>
  <c r="G9" i="27"/>
  <c r="J14" i="27"/>
  <c r="J17" i="27"/>
  <c r="I5" i="27"/>
  <c r="M6" i="27"/>
  <c r="H7" i="27"/>
  <c r="N16" i="27"/>
  <c r="M19" i="27"/>
  <c r="J20" i="27"/>
  <c r="M17" i="27"/>
  <c r="G13" i="27"/>
  <c r="O15" i="27"/>
  <c r="E11" i="27"/>
  <c r="F11" i="27"/>
  <c r="G20" i="27"/>
  <c r="L21" i="27"/>
  <c r="P25" i="27" l="1"/>
  <c r="Q13" i="27"/>
  <c r="Q20" i="27"/>
  <c r="Q23" i="27"/>
  <c r="E25" i="27"/>
  <c r="Q5" i="27"/>
  <c r="Q24" i="27"/>
  <c r="E28" i="27"/>
  <c r="Q21" i="27"/>
  <c r="I25" i="27"/>
  <c r="M25" i="27"/>
  <c r="Q12" i="27"/>
  <c r="L25" i="27"/>
  <c r="O25" i="27"/>
  <c r="Q16" i="27"/>
  <c r="G25" i="27"/>
  <c r="J25" i="27"/>
  <c r="Q19" i="27"/>
  <c r="Q9" i="27"/>
  <c r="Q14" i="27"/>
  <c r="H25" i="27"/>
  <c r="F28" i="27"/>
  <c r="Q10" i="27"/>
  <c r="Q11" i="27"/>
  <c r="Q7" i="27"/>
  <c r="F25" i="27"/>
  <c r="K25" i="27"/>
  <c r="Q6" i="27"/>
  <c r="Q8" i="27"/>
  <c r="Q18" i="27"/>
  <c r="Q17" i="27"/>
  <c r="Q15" i="27"/>
  <c r="N25" i="27"/>
  <c r="Q22" i="27"/>
  <c r="Q25" i="27" l="1"/>
  <c r="Q27" i="27" s="1"/>
</calcChain>
</file>

<file path=xl/sharedStrings.xml><?xml version="1.0" encoding="utf-8"?>
<sst xmlns="http://schemas.openxmlformats.org/spreadsheetml/2006/main" count="789" uniqueCount="132">
  <si>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</si>
  <si>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</si>
  <si>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</si>
  <si>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</si>
  <si>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</si>
  <si>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</si>
  <si>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</si>
  <si>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</si>
  <si>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</si>
  <si>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</si>
  <si>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</si>
  <si>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</si>
  <si>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</si>
  <si>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A&amp;E</t>
  </si>
  <si>
    <t>A&amp;E Networks</t>
  </si>
  <si>
    <t>Disney</t>
  </si>
  <si>
    <t>ABC Disney</t>
  </si>
  <si>
    <t>AMC</t>
  </si>
  <si>
    <t>AMC Networks</t>
  </si>
  <si>
    <t>CBS</t>
  </si>
  <si>
    <t>CBS Corporation</t>
  </si>
  <si>
    <t>CW</t>
  </si>
  <si>
    <t>Fox</t>
  </si>
  <si>
    <t>Fox Cable Networks</t>
  </si>
  <si>
    <t>NBCU</t>
  </si>
  <si>
    <t>NBC Universal</t>
  </si>
  <si>
    <t>Scripps</t>
  </si>
  <si>
    <t>Scripps Networks</t>
  </si>
  <si>
    <t>Turner</t>
  </si>
  <si>
    <t>Viacom</t>
  </si>
  <si>
    <t>Music Choice</t>
  </si>
  <si>
    <t>Discovery</t>
  </si>
  <si>
    <t>Discovery Networks</t>
  </si>
  <si>
    <t>Kabillion</t>
  </si>
  <si>
    <t>HipHop</t>
  </si>
  <si>
    <t>Univision</t>
  </si>
  <si>
    <t>TVOne</t>
  </si>
  <si>
    <t>TV One</t>
  </si>
  <si>
    <t>Gnus Brands</t>
  </si>
  <si>
    <t>Genius Brands</t>
  </si>
  <si>
    <t>Subscription</t>
  </si>
  <si>
    <t>Starz Entertainment</t>
  </si>
  <si>
    <t>Crown Media</t>
  </si>
  <si>
    <t>x</t>
  </si>
  <si>
    <t>Tier breaks</t>
  </si>
  <si>
    <t>2017 RATE CARD</t>
  </si>
  <si>
    <t>2017 2nd RATE CARD</t>
  </si>
  <si>
    <t>P4 RATE CARD</t>
  </si>
  <si>
    <t>P4 2nd RATE CARD</t>
  </si>
  <si>
    <t>1 or 2</t>
  </si>
  <si>
    <t>Tier</t>
  </si>
  <si>
    <t>P4</t>
  </si>
  <si>
    <t>Discovery Networks*</t>
  </si>
  <si>
    <t>P4 (35% increase)</t>
  </si>
  <si>
    <t>Incrementals</t>
  </si>
  <si>
    <t>Actual Rates</t>
  </si>
  <si>
    <t>MGM</t>
  </si>
  <si>
    <t>Viacom bill 10K in impression burnoff</t>
  </si>
  <si>
    <t>Sony</t>
  </si>
  <si>
    <t>MARKETPLACE TOTALS</t>
  </si>
  <si>
    <t>REVSHARE TOTALS</t>
  </si>
  <si>
    <t>Reelz</t>
  </si>
  <si>
    <t xml:space="preserve">FOX </t>
  </si>
  <si>
    <t>(2/2) A&amp;E</t>
  </si>
  <si>
    <t>2019 TOTALS</t>
  </si>
  <si>
    <t>DO NOT PASTE IN THIS TABLE</t>
  </si>
  <si>
    <t>PASTE MKTPLC IMPS HERE</t>
  </si>
  <si>
    <t>PASTE IMPRESSIONS HERE</t>
  </si>
  <si>
    <t>ENTER REVSHARE IMPS HERE</t>
  </si>
  <si>
    <t xml:space="preserve"> </t>
  </si>
  <si>
    <t>Data Products</t>
  </si>
  <si>
    <t>FOX, A&amp;E</t>
  </si>
  <si>
    <t>AMC, MC, A&amp;E, NBC</t>
  </si>
  <si>
    <t>Total Goal to Date</t>
  </si>
  <si>
    <t>Current Month Calc</t>
  </si>
  <si>
    <t>Completed Months</t>
  </si>
  <si>
    <t>DIFFERENCE</t>
  </si>
  <si>
    <t>Actual</t>
  </si>
  <si>
    <t>Goal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</si>
  <si>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</si>
  <si>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</si>
  <si>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</si>
  <si>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</si>
  <si>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</si>
  <si>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</si>
  <si>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</si>
  <si>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</si>
  <si>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</si>
  <si>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</si>
  <si>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</si>
  <si>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MAKE-UP AMOUNT</t>
  </si>
  <si>
    <t>ACTUAL</t>
  </si>
  <si>
    <t>PROJECTED</t>
  </si>
  <si>
    <t>ACTUAL REVENUE</t>
  </si>
  <si>
    <t>PROJECTED REVENUE</t>
  </si>
  <si>
    <t>CUMULATIVE</t>
  </si>
  <si>
    <t>MONTHLY</t>
  </si>
  <si>
    <t>TOTAL CAMP IMPS</t>
  </si>
  <si>
    <t>TOTAL MKTPLC IMPS</t>
  </si>
  <si>
    <t>TOTAL REVSHARE IMPS</t>
  </si>
  <si>
    <t>TOTAL BILLED IMPS</t>
  </si>
  <si>
    <t>Epix</t>
  </si>
  <si>
    <t>Viacom IIR</t>
  </si>
  <si>
    <t>Media Architects</t>
  </si>
  <si>
    <t>Canoe Backfill</t>
  </si>
  <si>
    <t>Unassociated campaigns</t>
  </si>
  <si>
    <t>TOTAL unjoined IMPS</t>
  </si>
  <si>
    <t>UNJOINED TOTALS</t>
  </si>
  <si>
    <t>AMC - 8467</t>
  </si>
  <si>
    <t>MC - 8469</t>
  </si>
  <si>
    <t>NBCU - 8468</t>
  </si>
  <si>
    <t>(1/2) A&amp;E - 8470</t>
  </si>
  <si>
    <t>COUNTED TOTALS</t>
  </si>
  <si>
    <t>MGM/Epix</t>
  </si>
  <si>
    <t>Disney Channel</t>
  </si>
  <si>
    <t>ABC</t>
  </si>
  <si>
    <t>Freeform</t>
  </si>
  <si>
    <t>campaign joins - missed billing - billed in April</t>
  </si>
  <si>
    <t>BBC America</t>
  </si>
  <si>
    <t>IFC</t>
  </si>
  <si>
    <t>Sundance Channel</t>
  </si>
  <si>
    <t>WE TV</t>
  </si>
  <si>
    <t>Network</t>
  </si>
  <si>
    <t>Billed</t>
  </si>
  <si>
    <t>AMC Premiere</t>
  </si>
  <si>
    <t>AMC Premiere Free</t>
  </si>
  <si>
    <t>Programmer</t>
  </si>
  <si>
    <t>Diff</t>
  </si>
  <si>
    <t>Row Labels</t>
  </si>
  <si>
    <t>Grand Total</t>
  </si>
  <si>
    <t>Sum of Diff</t>
  </si>
  <si>
    <t>POP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</si>
</sst>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* #,##0.0000_);_(* \(#,##0.0000\);_(* &quot;-&quot;??_);_(@_)"/>
    <numFmt numFmtId="168" formatCode="_(* #,##0.000_);_(* \(#,##0.000\);_(* &quot;-&quot;??_);_(@_)"/>
    <numFmt numFmtId="169" formatCode="&quot;$&quot;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4" quotePrefix="1" applyFont="1" applyFill="1" applyBorder="1" applyAlignment="1">
      <alignment horizontal="left"/>
    </xf>
    <xf numFmtId="0" fontId="3" fillId="3" borderId="3" xfId="4" quotePrefix="1" applyFont="1" applyFill="1" applyBorder="1" applyAlignment="1">
      <alignment horizontal="left"/>
    </xf>
    <xf numFmtId="0" fontId="3" fillId="3" borderId="4" xfId="4" quotePrefix="1" applyFont="1" applyFill="1" applyBorder="1" applyAlignment="1">
      <alignment horizontal="left"/>
    </xf>
    <xf numFmtId="0" fontId="0" fillId="0" borderId="1" xfId="0" applyBorder="1"/>
    <xf numFmtId="9" fontId="0" fillId="0" borderId="0" xfId="3" applyFont="1" applyAlignment="1">
      <alignment horizontal="center"/>
    </xf>
    <xf numFmtId="164" fontId="0" fillId="0" borderId="6" xfId="1" applyNumberFormat="1" applyFont="1" applyBorder="1"/>
    <xf numFmtId="3" fontId="0" fillId="4" borderId="5" xfId="0" applyNumberFormat="1" applyFill="1" applyBorder="1"/>
    <xf numFmtId="9" fontId="0" fillId="0" borderId="0" xfId="3" applyFon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" fontId="0" fillId="4" borderId="10" xfId="0" applyNumberFormat="1" applyFill="1" applyBorder="1"/>
    <xf numFmtId="3" fontId="0" fillId="4" borderId="3" xfId="0" applyNumberFormat="1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0" fontId="0" fillId="0" borderId="0" xfId="0" applyNumberFormat="1"/>
    <xf numFmtId="43" fontId="0" fillId="0" borderId="0" xfId="0" applyNumberFormat="1"/>
    <xf numFmtId="164" fontId="0" fillId="0" borderId="0" xfId="1" applyNumberFormat="1" applyFont="1"/>
    <xf numFmtId="0" fontId="2" fillId="2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12" xfId="0" applyBorder="1"/>
    <xf numFmtId="164" fontId="0" fillId="0" borderId="7" xfId="1" applyNumberFormat="1" applyFont="1" applyBorder="1"/>
    <xf numFmtId="164" fontId="0" fillId="0" borderId="7" xfId="1" applyNumberFormat="1" applyFont="1" applyFill="1" applyBorder="1"/>
    <xf numFmtId="9" fontId="0" fillId="0" borderId="0" xfId="0" applyNumberFormat="1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3" fontId="0" fillId="2" borderId="1" xfId="0" applyNumberFormat="1" applyFill="1" applyBorder="1"/>
    <xf numFmtId="164" fontId="0" fillId="5" borderId="8" xfId="1" applyNumberFormat="1" applyFont="1" applyFill="1" applyBorder="1"/>
    <xf numFmtId="0" fontId="0" fillId="0" borderId="0" xfId="0" applyAlignment="1">
      <alignment wrapText="1"/>
    </xf>
    <xf numFmtId="0" fontId="4" fillId="6" borderId="7" xfId="0" applyFont="1" applyFill="1" applyBorder="1" applyAlignment="1">
      <alignment horizontal="center"/>
    </xf>
    <xf numFmtId="165" fontId="0" fillId="0" borderId="0" xfId="0" applyNumberFormat="1"/>
    <xf numFmtId="44" fontId="0" fillId="0" borderId="12" xfId="2" applyFont="1" applyBorder="1"/>
    <xf numFmtId="44" fontId="0" fillId="0" borderId="12" xfId="2" applyFont="1" applyFill="1" applyBorder="1"/>
    <xf numFmtId="44" fontId="0" fillId="0" borderId="7" xfId="2" applyFont="1" applyBorder="1"/>
    <xf numFmtId="44" fontId="0" fillId="0" borderId="7" xfId="2" applyFont="1" applyFill="1" applyBorder="1"/>
    <xf numFmtId="44" fontId="0" fillId="0" borderId="8" xfId="2" applyFont="1" applyFill="1" applyBorder="1"/>
    <xf numFmtId="44" fontId="0" fillId="0" borderId="8" xfId="2" applyFont="1" applyBorder="1"/>
    <xf numFmtId="44" fontId="0" fillId="0" borderId="16" xfId="2" applyFont="1" applyFill="1" applyBorder="1"/>
    <xf numFmtId="44" fontId="0" fillId="0" borderId="16" xfId="2" applyFont="1" applyBorder="1"/>
    <xf numFmtId="0" fontId="2" fillId="0" borderId="11" xfId="0" applyFont="1" applyBorder="1" applyAlignment="1">
      <alignment horizontal="center"/>
    </xf>
    <xf numFmtId="166" fontId="0" fillId="4" borderId="5" xfId="2" applyNumberFormat="1" applyFont="1" applyFill="1" applyBorder="1"/>
    <xf numFmtId="0" fontId="0" fillId="0" borderId="17" xfId="2" applyNumberFormat="1" applyFont="1" applyBorder="1" applyAlignment="1">
      <alignment horizontal="center"/>
    </xf>
    <xf numFmtId="166" fontId="0" fillId="4" borderId="3" xfId="2" applyNumberFormat="1" applyFont="1" applyFill="1" applyBorder="1"/>
    <xf numFmtId="166" fontId="0" fillId="2" borderId="1" xfId="2" applyNumberFormat="1" applyFont="1" applyFill="1" applyBorder="1"/>
    <xf numFmtId="0" fontId="0" fillId="0" borderId="12" xfId="0" applyFill="1" applyBorder="1"/>
    <xf numFmtId="164" fontId="0" fillId="0" borderId="8" xfId="1" applyNumberFormat="1" applyFont="1" applyFill="1" applyBorder="1"/>
    <xf numFmtId="0" fontId="2" fillId="4" borderId="1" xfId="0" applyFont="1" applyFill="1" applyBorder="1"/>
    <xf numFmtId="0" fontId="5" fillId="0" borderId="0" xfId="0" applyFont="1"/>
    <xf numFmtId="43" fontId="0" fillId="0" borderId="0" xfId="1" applyFont="1"/>
    <xf numFmtId="0" fontId="0" fillId="2" borderId="18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0" borderId="18" xfId="2" applyNumberFormat="1" applyFont="1" applyBorder="1" applyAlignment="1">
      <alignment horizontal="center"/>
    </xf>
    <xf numFmtId="0" fontId="0" fillId="8" borderId="18" xfId="2" applyNumberFormat="1" applyFont="1" applyFill="1" applyBorder="1" applyAlignment="1">
      <alignment horizontal="center"/>
    </xf>
    <xf numFmtId="0" fontId="0" fillId="9" borderId="18" xfId="2" applyNumberFormat="1" applyFont="1" applyFill="1" applyBorder="1" applyAlignment="1">
      <alignment horizontal="center"/>
    </xf>
    <xf numFmtId="0" fontId="0" fillId="0" borderId="22" xfId="2" applyNumberFormat="1" applyFont="1" applyBorder="1" applyAlignment="1">
      <alignment horizontal="center"/>
    </xf>
    <xf numFmtId="0" fontId="0" fillId="0" borderId="23" xfId="2" applyNumberFormat="1" applyFont="1" applyBorder="1" applyAlignment="1">
      <alignment horizontal="center"/>
    </xf>
    <xf numFmtId="0" fontId="0" fillId="0" borderId="24" xfId="2" applyNumberFormat="1" applyFont="1" applyBorder="1" applyAlignment="1">
      <alignment horizontal="center"/>
    </xf>
    <xf numFmtId="0" fontId="0" fillId="0" borderId="25" xfId="2" applyNumberFormat="1" applyFont="1" applyBorder="1" applyAlignment="1">
      <alignment horizontal="center"/>
    </xf>
    <xf numFmtId="0" fontId="0" fillId="8" borderId="24" xfId="2" applyNumberFormat="1" applyFont="1" applyFill="1" applyBorder="1" applyAlignment="1">
      <alignment horizontal="center"/>
    </xf>
    <xf numFmtId="0" fontId="0" fillId="8" borderId="25" xfId="2" applyNumberFormat="1" applyFont="1" applyFill="1" applyBorder="1" applyAlignment="1">
      <alignment horizontal="center"/>
    </xf>
    <xf numFmtId="0" fontId="0" fillId="0" borderId="26" xfId="2" applyNumberFormat="1" applyFont="1" applyBorder="1" applyAlignment="1">
      <alignment horizontal="center"/>
    </xf>
    <xf numFmtId="0" fontId="0" fillId="0" borderId="27" xfId="2" applyNumberFormat="1" applyFont="1" applyBorder="1" applyAlignment="1">
      <alignment horizontal="center"/>
    </xf>
    <xf numFmtId="0" fontId="0" fillId="8" borderId="27" xfId="2" applyNumberFormat="1" applyFont="1" applyFill="1" applyBorder="1" applyAlignment="1">
      <alignment horizontal="center"/>
    </xf>
    <xf numFmtId="0" fontId="0" fillId="0" borderId="28" xfId="2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9" xfId="1" applyNumberFormat="1" applyFont="1" applyFill="1" applyBorder="1" applyAlignment="1">
      <alignment horizontal="center"/>
    </xf>
    <xf numFmtId="0" fontId="0" fillId="0" borderId="27" xfId="1" applyNumberFormat="1" applyFont="1" applyFill="1" applyBorder="1" applyAlignment="1">
      <alignment horizontal="center"/>
    </xf>
    <xf numFmtId="0" fontId="0" fillId="0" borderId="29" xfId="1" applyNumberFormat="1" applyFont="1" applyFill="1" applyBorder="1" applyAlignment="1">
      <alignment horizontal="center"/>
    </xf>
    <xf numFmtId="0" fontId="3" fillId="3" borderId="31" xfId="4" quotePrefix="1" applyFont="1" applyFill="1" applyBorder="1" applyAlignment="1">
      <alignment horizontal="left"/>
    </xf>
    <xf numFmtId="0" fontId="3" fillId="3" borderId="32" xfId="4" quotePrefix="1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164" fontId="1" fillId="0" borderId="6" xfId="1" applyNumberFormat="1" applyFont="1" applyBorder="1"/>
    <xf numFmtId="3" fontId="0" fillId="2" borderId="15" xfId="0" applyNumberFormat="1" applyFill="1" applyBorder="1"/>
    <xf numFmtId="0" fontId="4" fillId="10" borderId="7" xfId="0" applyFont="1" applyFill="1" applyBorder="1" applyAlignment="1">
      <alignment horizontal="center"/>
    </xf>
    <xf numFmtId="164" fontId="0" fillId="0" borderId="0" xfId="0" applyNumberFormat="1"/>
    <xf numFmtId="3" fontId="0" fillId="0" borderId="0" xfId="3" applyNumberFormat="1" applyFont="1"/>
    <xf numFmtId="164" fontId="0" fillId="0" borderId="0" xfId="3" applyNumberFormat="1" applyFont="1"/>
    <xf numFmtId="167" fontId="0" fillId="0" borderId="0" xfId="1" applyNumberFormat="1" applyFont="1" applyFill="1" applyBorder="1"/>
    <xf numFmtId="3" fontId="0" fillId="0" borderId="0" xfId="0" applyNumberFormat="1"/>
    <xf numFmtId="166" fontId="0" fillId="0" borderId="6" xfId="2" applyNumberFormat="1" applyFont="1" applyFill="1" applyBorder="1"/>
    <xf numFmtId="168" fontId="0" fillId="0" borderId="0" xfId="0" applyNumberFormat="1"/>
    <xf numFmtId="0" fontId="0" fillId="0" borderId="0" xfId="0" applyAlignment="1">
      <alignment horizontal="left"/>
    </xf>
    <xf numFmtId="166" fontId="0" fillId="4" borderId="10" xfId="2" applyNumberFormat="1" applyFont="1" applyFill="1" applyBorder="1"/>
    <xf numFmtId="166" fontId="0" fillId="4" borderId="14" xfId="2" applyNumberFormat="1" applyFont="1" applyFill="1" applyBorder="1"/>
    <xf numFmtId="0" fontId="0" fillId="0" borderId="22" xfId="1" applyNumberFormat="1" applyFont="1" applyFill="1" applyBorder="1" applyAlignment="1">
      <alignment horizontal="center"/>
    </xf>
    <xf numFmtId="0" fontId="6" fillId="0" borderId="22" xfId="1" applyNumberFormat="1" applyFont="1" applyFill="1" applyBorder="1" applyAlignment="1">
      <alignment horizontal="center"/>
    </xf>
    <xf numFmtId="0" fontId="0" fillId="0" borderId="23" xfId="1" applyNumberFormat="1" applyFont="1" applyFill="1" applyBorder="1" applyAlignment="1">
      <alignment horizontal="center"/>
    </xf>
    <xf numFmtId="0" fontId="0" fillId="0" borderId="18" xfId="1" applyNumberFormat="1" applyFont="1" applyFill="1" applyBorder="1" applyAlignment="1">
      <alignment horizontal="center"/>
    </xf>
    <xf numFmtId="0" fontId="6" fillId="0" borderId="18" xfId="1" applyNumberFormat="1" applyFont="1" applyFill="1" applyBorder="1" applyAlignment="1">
      <alignment horizontal="center"/>
    </xf>
    <xf numFmtId="0" fontId="0" fillId="0" borderId="25" xfId="1" applyNumberFormat="1" applyFont="1" applyFill="1" applyBorder="1" applyAlignment="1">
      <alignment horizontal="center"/>
    </xf>
    <xf numFmtId="0" fontId="6" fillId="0" borderId="27" xfId="1" applyNumberFormat="1" applyFont="1" applyFill="1" applyBorder="1" applyAlignment="1">
      <alignment horizontal="center"/>
    </xf>
    <xf numFmtId="0" fontId="0" fillId="0" borderId="28" xfId="1" applyNumberFormat="1" applyFont="1" applyFill="1" applyBorder="1" applyAlignment="1">
      <alignment horizontal="center"/>
    </xf>
    <xf numFmtId="166" fontId="0" fillId="2" borderId="1" xfId="0" applyNumberFormat="1" applyFill="1" applyBorder="1"/>
    <xf numFmtId="166" fontId="0" fillId="4" borderId="1" xfId="0" applyNumberFormat="1" applyFill="1" applyBorder="1"/>
    <xf numFmtId="165" fontId="0" fillId="0" borderId="18" xfId="1" applyNumberFormat="1" applyFont="1" applyBorder="1"/>
    <xf numFmtId="0" fontId="2" fillId="0" borderId="18" xfId="0" applyFont="1" applyBorder="1"/>
    <xf numFmtId="166" fontId="0" fillId="4" borderId="10" xfId="0" applyNumberFormat="1" applyFill="1" applyBorder="1"/>
    <xf numFmtId="166" fontId="0" fillId="4" borderId="5" xfId="0" applyNumberFormat="1" applyFill="1" applyBorder="1"/>
    <xf numFmtId="165" fontId="0" fillId="0" borderId="6" xfId="1" applyNumberFormat="1" applyFont="1" applyBorder="1"/>
    <xf numFmtId="17" fontId="2" fillId="0" borderId="0" xfId="0" applyNumberFormat="1" applyFont="1" applyFill="1" applyBorder="1"/>
    <xf numFmtId="165" fontId="0" fillId="0" borderId="3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0" xfId="0" applyNumberFormat="1" applyFill="1" applyBorder="1"/>
    <xf numFmtId="0" fontId="9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166" fontId="0" fillId="0" borderId="13" xfId="0" applyNumberFormat="1" applyBorder="1"/>
    <xf numFmtId="165" fontId="0" fillId="0" borderId="42" xfId="0" applyNumberFormat="1" applyBorder="1"/>
    <xf numFmtId="166" fontId="0" fillId="0" borderId="43" xfId="0" applyNumberFormat="1" applyBorder="1"/>
    <xf numFmtId="17" fontId="2" fillId="0" borderId="0" xfId="0" applyNumberFormat="1" applyFont="1"/>
    <xf numFmtId="166" fontId="0" fillId="0" borderId="34" xfId="0" applyNumberFormat="1" applyBorder="1"/>
    <xf numFmtId="165" fontId="0" fillId="0" borderId="37" xfId="0" applyNumberFormat="1" applyBorder="1"/>
    <xf numFmtId="166" fontId="0" fillId="0" borderId="44" xfId="0" applyNumberFormat="1" applyBorder="1"/>
    <xf numFmtId="8" fontId="0" fillId="0" borderId="0" xfId="0" applyNumberFormat="1"/>
    <xf numFmtId="166" fontId="0" fillId="0" borderId="11" xfId="0" applyNumberFormat="1" applyBorder="1"/>
    <xf numFmtId="165" fontId="0" fillId="0" borderId="45" xfId="0" applyNumberFormat="1" applyBorder="1"/>
    <xf numFmtId="166" fontId="0" fillId="0" borderId="46" xfId="0" applyNumberFormat="1" applyBorder="1"/>
    <xf numFmtId="0" fontId="9" fillId="0" borderId="1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47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0" fillId="2" borderId="33" xfId="1" applyNumberFormat="1" applyFont="1" applyFill="1" applyBorder="1" applyAlignment="1">
      <alignment horizontal="center"/>
    </xf>
    <xf numFmtId="0" fontId="0" fillId="2" borderId="35" xfId="1" applyNumberFormat="1" applyFont="1" applyFill="1" applyBorder="1" applyAlignment="1">
      <alignment horizontal="center"/>
    </xf>
    <xf numFmtId="166" fontId="0" fillId="2" borderId="6" xfId="2" applyNumberFormat="1" applyFont="1" applyFill="1" applyBorder="1"/>
    <xf numFmtId="0" fontId="0" fillId="11" borderId="33" xfId="1" applyNumberFormat="1" applyFont="1" applyFill="1" applyBorder="1" applyAlignment="1">
      <alignment horizontal="center"/>
    </xf>
    <xf numFmtId="0" fontId="0" fillId="2" borderId="36" xfId="1" applyNumberFormat="1" applyFont="1" applyFill="1" applyBorder="1" applyAlignment="1">
      <alignment horizontal="center"/>
    </xf>
    <xf numFmtId="166" fontId="0" fillId="7" borderId="6" xfId="2" applyNumberFormat="1" applyFont="1" applyFill="1" applyBorder="1"/>
    <xf numFmtId="0" fontId="0" fillId="2" borderId="22" xfId="1" applyNumberFormat="1" applyFont="1" applyFill="1" applyBorder="1" applyAlignment="1">
      <alignment horizontal="center"/>
    </xf>
    <xf numFmtId="0" fontId="0" fillId="2" borderId="18" xfId="1" applyNumberFormat="1" applyFont="1" applyFill="1" applyBorder="1" applyAlignment="1">
      <alignment horizontal="center"/>
    </xf>
    <xf numFmtId="0" fontId="0" fillId="11" borderId="18" xfId="1" applyNumberFormat="1" applyFont="1" applyFill="1" applyBorder="1" applyAlignment="1">
      <alignment horizontal="center"/>
    </xf>
    <xf numFmtId="165" fontId="0" fillId="2" borderId="6" xfId="1" applyNumberFormat="1" applyFont="1" applyFill="1" applyBorder="1"/>
    <xf numFmtId="165" fontId="0" fillId="2" borderId="6" xfId="2" applyNumberFormat="1" applyFont="1" applyFill="1" applyBorder="1"/>
    <xf numFmtId="165" fontId="0" fillId="0" borderId="40" xfId="0" applyNumberFormat="1" applyBorder="1" applyAlignment="1">
      <alignment horizontal="center"/>
    </xf>
    <xf numFmtId="166" fontId="0" fillId="0" borderId="0" xfId="0" applyNumberFormat="1"/>
    <xf numFmtId="0" fontId="0" fillId="2" borderId="27" xfId="1" applyNumberFormat="1" applyFont="1" applyFill="1" applyBorder="1" applyAlignment="1">
      <alignment horizontal="center"/>
    </xf>
    <xf numFmtId="169" fontId="0" fillId="0" borderId="0" xfId="0" applyNumberFormat="1"/>
    <xf numFmtId="0" fontId="0" fillId="0" borderId="0" xfId="0" quotePrefix="1" applyNumberFormat="1"/>
    <xf numFmtId="1" fontId="0" fillId="0" borderId="0" xfId="0" applyNumberFormat="1"/>
    <xf numFmtId="0" fontId="0" fillId="0" borderId="0" xfId="0" applyAlignment="1">
      <alignment horizontal="left" indent="1"/>
    </xf>
    <xf numFmtId="43" fontId="6" fillId="0" borderId="0" xfId="0" applyNumberFormat="1" applyFont="1"/>
    <xf numFmtId="166" fontId="1" fillId="0" borderId="6" xfId="2" applyNumberFormat="1" applyFont="1" applyFill="1" applyBorder="1"/>
    <xf numFmtId="0" fontId="4" fillId="10" borderId="2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3" fontId="0" fillId="4" borderId="40" xfId="0" applyNumberFormat="1" applyFill="1" applyBorder="1"/>
    <xf numFmtId="0" fontId="3" fillId="3" borderId="49" xfId="4" quotePrefix="1" applyFont="1" applyFill="1" applyBorder="1" applyAlignment="1">
      <alignment horizontal="left"/>
    </xf>
    <xf numFmtId="0" fontId="3" fillId="3" borderId="50" xfId="4" quotePrefix="1" applyFont="1" applyFill="1" applyBorder="1" applyAlignment="1">
      <alignment horizontal="left"/>
    </xf>
    <xf numFmtId="3" fontId="0" fillId="4" borderId="51" xfId="0" applyNumberFormat="1" applyFill="1" applyBorder="1"/>
    <xf numFmtId="3" fontId="0" fillId="4" borderId="52" xfId="0" applyNumberFormat="1" applyFill="1" applyBorder="1"/>
    <xf numFmtId="164" fontId="0" fillId="0" borderId="18" xfId="1" applyNumberFormat="1" applyFont="1" applyBorder="1"/>
    <xf numFmtId="0" fontId="0" fillId="0" borderId="18" xfId="0" applyBorder="1"/>
    <xf numFmtId="164" fontId="0" fillId="0" borderId="18" xfId="1" applyNumberFormat="1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164" fontId="0" fillId="0" borderId="17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0" fontId="4" fillId="3" borderId="30" xfId="0" applyFont="1" applyFill="1" applyBorder="1" applyAlignment="1">
      <alignment horizontal="center"/>
    </xf>
    <xf numFmtId="3" fontId="0" fillId="4" borderId="37" xfId="0" applyNumberFormat="1" applyFill="1" applyBorder="1"/>
    <xf numFmtId="0" fontId="3" fillId="3" borderId="45" xfId="4" quotePrefix="1" applyFont="1" applyFill="1" applyBorder="1" applyAlignment="1">
      <alignment horizontal="left"/>
    </xf>
    <xf numFmtId="0" fontId="0" fillId="0" borderId="24" xfId="0" applyBorder="1"/>
    <xf numFmtId="164" fontId="0" fillId="0" borderId="24" xfId="0" applyNumberFormat="1" applyBorder="1"/>
    <xf numFmtId="164" fontId="0" fillId="0" borderId="0" xfId="1" applyNumberFormat="1" applyFont="1" applyFill="1" applyBorder="1"/>
    <xf numFmtId="164" fontId="6" fillId="0" borderId="0" xfId="0" applyNumberFormat="1" applyFont="1"/>
    <xf numFmtId="164" fontId="6" fillId="0" borderId="6" xfId="1" applyNumberFormat="1" applyFont="1" applyBorder="1"/>
    <xf numFmtId="164" fontId="11" fillId="0" borderId="0" xfId="0" applyNumberFormat="1" applyFont="1"/>
    <xf numFmtId="0" fontId="12" fillId="0" borderId="0" xfId="5" applyFont="1"/>
    <xf numFmtId="3" fontId="10" fillId="0" borderId="0" xfId="5" applyNumberFormat="1"/>
    <xf numFmtId="0" fontId="0" fillId="0" borderId="0" xfId="0" pivotButton="1"/>
    <xf numFmtId="1" fontId="0" fillId="4" borderId="1" xfId="2" applyNumberFormat="1" applyFont="1" applyFill="1" applyBorder="1"/>
    <xf numFmtId="3" fontId="13" fillId="0" borderId="0" xfId="0" applyNumberFormat="1" applyFont="1" applyBorder="1" applyAlignment="1">
      <alignment horizontal="right"/>
    </xf>
    <xf numFmtId="0" fontId="8" fillId="0" borderId="37" xfId="0" applyFont="1" applyBorder="1" applyAlignment="1">
      <alignment horizontal="center" vertical="center" textRotation="90"/>
    </xf>
    <xf numFmtId="0" fontId="7" fillId="0" borderId="37" xfId="0" applyFont="1" applyBorder="1" applyAlignment="1">
      <alignment horizontal="center" vertical="center" textRotation="90"/>
    </xf>
    <xf numFmtId="0" fontId="0" fillId="0" borderId="48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 10 2" xfId="4" xr:uid="{00000000-0005-0000-0000-000003000000}"/>
    <cellStyle name="Normal 31" xfId="5" xr:uid="{00000000-0005-0000-0000-000004000000}"/>
    <cellStyle name="Percent" xfId="3" builtinId="5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Projected Revenue</a:t>
            </a:r>
            <a:r>
              <a:rPr lang="en-US" sz="1400" baseline="0"/>
              <a:t> vs. Actual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to Goal'!$B$2</c:f>
              <c:strCache>
                <c:ptCount val="1"/>
                <c:pt idx="0">
                  <c:v>PROJECTED REVENUE</c:v>
                </c:pt>
              </c:strCache>
            </c:strRef>
          </c:tx>
          <c:invertIfNegative val="0"/>
          <c:cat>
            <c:strRef>
              <c:f>'Rev to Goal'!$A$3:$A$14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 to Goal'!$B$3:$B$14</c:f>
              <c:numCache>
                <c:formatCode>"$"#,##0</c:formatCode>
                <c:ptCount val="12"/>
                <c:pt idx="0">
                  <c:v>2567832.8582096999</c:v>
                </c:pt>
                <c:pt idx="1">
                  <c:v>1930214.2037005106</c:v>
                </c:pt>
                <c:pt idx="2">
                  <c:v>1990638.2006108603</c:v>
                </c:pt>
                <c:pt idx="3">
                  <c:v>1799732.9473559994</c:v>
                </c:pt>
                <c:pt idx="4">
                  <c:v>1796150.03742246</c:v>
                </c:pt>
                <c:pt idx="5">
                  <c:v>1528229.8589029985</c:v>
                </c:pt>
                <c:pt idx="6">
                  <c:v>1483748.4786181208</c:v>
                </c:pt>
                <c:pt idx="7">
                  <c:v>1405491.194349898</c:v>
                </c:pt>
                <c:pt idx="8">
                  <c:v>1216387.9285904216</c:v>
                </c:pt>
                <c:pt idx="9">
                  <c:v>1392056.7166050603</c:v>
                </c:pt>
                <c:pt idx="10">
                  <c:v>1478942.6891171723</c:v>
                </c:pt>
                <c:pt idx="11">
                  <c:v>1402999.4669359298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D-B54F-B36C-7B94F573A053}"/>
            </c:ext>
          </c:extLst>
        </c:ser>
        <c:ser>
          <c:idx val="1"/>
          <c:order val="1"/>
          <c:tx>
            <c:strRef>
              <c:f>'Rev to Goal'!$C$2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'Rev to Goal'!$A$3:$A$14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 to Goal'!$C$3:$C$14</c:f>
              <c:numCache>
                <c:formatCode>"$"#,##0.00</c:formatCode>
                <c:ptCount val="12"/>
                <c:pt idx="0">
                  <c:v>2510307.3942500004</c:v>
                </c:pt>
                <c:pt idx="1">
                  <c:v>2174996.4807000007</c:v>
                </c:pt>
                <c:pt idx="2">
                  <c:v>2003898.0809499996</c:v>
                </c:pt>
                <c:pt idx="3">
                  <c:v>1607514.5191700007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D-B54F-B36C-7B94F573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332416"/>
        <c:axId val="378333984"/>
      </c:barChart>
      <c:catAx>
        <c:axId val="3783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333984"/>
        <c:crosses val="autoZero"/>
        <c:auto val="1"/>
        <c:lblAlgn val="ctr"/>
        <c:lblOffset val="100"/>
        <c:tickLblSkip val="1"/>
        <c:noMultiLvlLbl val="0"/>
      </c:catAx>
      <c:valAx>
        <c:axId val="378333984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7833241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Running Projected</a:t>
            </a:r>
            <a:r>
              <a:rPr lang="en-US" sz="1400" baseline="0"/>
              <a:t> </a:t>
            </a:r>
            <a:r>
              <a:rPr lang="en-US" sz="1400"/>
              <a:t>Revenue</a:t>
            </a:r>
            <a:r>
              <a:rPr lang="en-US" sz="1400" baseline="0"/>
              <a:t> vs. Actual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to Goal'!$D$2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strRef>
              <c:f>'Rev to Goal'!$A$3:$A$14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 to Goal'!$D$3:$D$14</c:f>
              <c:numCache>
                <c:formatCode>"$"#,##0</c:formatCode>
                <c:ptCount val="12"/>
                <c:pt idx="0">
                  <c:v>2567832.8582096999</c:v>
                </c:pt>
                <c:pt idx="1">
                  <c:v>4498047.0619102102</c:v>
                </c:pt>
                <c:pt idx="2">
                  <c:v>6488685.2625210704</c:v>
                </c:pt>
                <c:pt idx="3">
                  <c:v>8288418.20987707</c:v>
                </c:pt>
                <c:pt idx="4">
                  <c:v>10084568.24729953</c:v>
                </c:pt>
                <c:pt idx="5">
                  <c:v>11612798.106202528</c:v>
                </c:pt>
                <c:pt idx="6">
                  <c:v>13096546.584820649</c:v>
                </c:pt>
                <c:pt idx="7">
                  <c:v>14502037.779170547</c:v>
                </c:pt>
                <c:pt idx="8">
                  <c:v>15718425.707760967</c:v>
                </c:pt>
                <c:pt idx="9">
                  <c:v>17110482.424366027</c:v>
                </c:pt>
                <c:pt idx="10">
                  <c:v>18589425.113483198</c:v>
                </c:pt>
                <c:pt idx="11">
                  <c:v>19992424.580419127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D-A042-A637-BEA3837977B4}"/>
            </c:ext>
          </c:extLst>
        </c:ser>
        <c:ser>
          <c:idx val="1"/>
          <c:order val="1"/>
          <c:tx>
            <c:strRef>
              <c:f>'Rev to Goal'!$E$2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'Rev to Goal'!$A$3:$A$14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 to Goal'!$E$3:$E$14</c:f>
              <c:numCache>
                <c:formatCode>"$"#,##0.00</c:formatCode>
                <c:ptCount val="12"/>
                <c:pt idx="0">
                  <c:v>2510307.3942500004</c:v>
                </c:pt>
                <c:pt idx="1">
                  <c:v>4685303.874950001</c:v>
                </c:pt>
                <c:pt idx="2">
                  <c:v>6689201.9559000004</c:v>
                </c:pt>
                <c:pt idx="3">
                  <c:v>8296716.4750700016</c:v>
                </c:pt>
                <c:pt idx="4">
                  <c:v>8296716.4750700016</c:v>
                </c:pt>
                <c:pt idx="5">
                  <c:v>8296716.4750700016</c:v>
                </c:pt>
                <c:pt idx="6">
                  <c:v>8296716.4750700016</c:v>
                </c:pt>
                <c:pt idx="7">
                  <c:v>8296716.4750700016</c:v>
                </c:pt>
                <c:pt idx="8">
                  <c:v>8296716.4750700016</c:v>
                </c:pt>
                <c:pt idx="9">
                  <c:v>8296716.4750700016</c:v>
                </c:pt>
                <c:pt idx="10">
                  <c:v>8296716.4750700016</c:v>
                </c:pt>
                <c:pt idx="11">
                  <c:v>8296716.4750700016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D-A042-A637-BEA38379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338688"/>
        <c:axId val="378332024"/>
      </c:barChart>
      <c:catAx>
        <c:axId val="3783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332024"/>
        <c:crosses val="autoZero"/>
        <c:auto val="1"/>
        <c:lblAlgn val="ctr"/>
        <c:lblOffset val="100"/>
        <c:tickLblSkip val="1"/>
        <c:noMultiLvlLbl val="0"/>
      </c:catAx>
      <c:valAx>
        <c:axId val="37833202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37833868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Projected Revenue</a:t>
            </a:r>
            <a:r>
              <a:rPr lang="en-US" sz="1400" baseline="0"/>
              <a:t> vs. Actual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to Goal (Orig)'!$B$2</c:f>
              <c:strCache>
                <c:ptCount val="1"/>
                <c:pt idx="0">
                  <c:v>PROJECTED REVENUE</c:v>
                </c:pt>
              </c:strCache>
            </c:strRef>
          </c:tx>
          <c:invertIfNegative val="0"/>
          <c:cat>
            <c:strRef>
              <c:f>'Rev to Goal (Orig)'!$A$3:$A$14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 to Goal (Orig)'!$B$3:$B$14</c:f>
              <c:numCache>
                <c:formatCode>"$"#,##0</c:formatCode>
                <c:ptCount val="12"/>
                <c:pt idx="0">
                  <c:v>2674205.1079626903</c:v>
                </c:pt>
                <c:pt idx="1">
                  <c:v>1987549.4566585298</c:v>
                </c:pt>
                <c:pt idx="2">
                  <c:v>2009573.4048434601</c:v>
                </c:pt>
                <c:pt idx="3">
                  <c:v>1813529.9065009998</c:v>
                </c:pt>
                <c:pt idx="4">
                  <c:v>1802966.53886376</c:v>
                </c:pt>
                <c:pt idx="5">
                  <c:v>1537683.66495286</c:v>
                </c:pt>
                <c:pt idx="6">
                  <c:v>1502773.6479136294</c:v>
                </c:pt>
                <c:pt idx="7">
                  <c:v>1414868.2417854969</c:v>
                </c:pt>
                <c:pt idx="8">
                  <c:v>1232190.1734168604</c:v>
                </c:pt>
                <c:pt idx="9">
                  <c:v>1424295.879350292</c:v>
                </c:pt>
                <c:pt idx="10">
                  <c:v>1506052.7929659786</c:v>
                </c:pt>
                <c:pt idx="11">
                  <c:v>1438949.7156009669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5-FB4E-B292-11F2F39A4C1E}"/>
            </c:ext>
          </c:extLst>
        </c:ser>
        <c:ser>
          <c:idx val="1"/>
          <c:order val="1"/>
          <c:tx>
            <c:strRef>
              <c:f>'Rev to Goal (Orig)'!$C$2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'Rev to Goal (Orig)'!$A$3:$A$14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 to Goal (Orig)'!$C$3:$C$14</c:f>
              <c:numCache>
                <c:formatCode>"$"#,##0.00</c:formatCode>
                <c:ptCount val="12"/>
                <c:pt idx="0">
                  <c:v>2502560.2344199996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5-FB4E-B292-11F2F39A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83304"/>
        <c:axId val="370379776"/>
      </c:barChart>
      <c:catAx>
        <c:axId val="37038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379776"/>
        <c:crosses val="autoZero"/>
        <c:auto val="1"/>
        <c:lblAlgn val="ctr"/>
        <c:lblOffset val="100"/>
        <c:tickLblSkip val="1"/>
        <c:noMultiLvlLbl val="0"/>
      </c:catAx>
      <c:valAx>
        <c:axId val="370379776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7038330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Running Projected</a:t>
            </a:r>
            <a:r>
              <a:rPr lang="en-US" sz="1400" baseline="0"/>
              <a:t> </a:t>
            </a:r>
            <a:r>
              <a:rPr lang="en-US" sz="1400"/>
              <a:t>Revenue</a:t>
            </a:r>
            <a:r>
              <a:rPr lang="en-US" sz="1400" baseline="0"/>
              <a:t> vs. Actual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to Goal (Orig)'!$D$2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strRef>
              <c:f>'Rev to Goal (Orig)'!$A$3:$A$14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 to Goal (Orig)'!$D$3:$D$14</c:f>
              <c:numCache>
                <c:formatCode>"$"#,##0</c:formatCode>
                <c:ptCount val="12"/>
                <c:pt idx="0">
                  <c:v>2674205.1079626903</c:v>
                </c:pt>
                <c:pt idx="1">
                  <c:v>4661754.5646212203</c:v>
                </c:pt>
                <c:pt idx="2">
                  <c:v>6671327.9694646802</c:v>
                </c:pt>
                <c:pt idx="3">
                  <c:v>8484857.8759656809</c:v>
                </c:pt>
                <c:pt idx="4">
                  <c:v>10287824.41482944</c:v>
                </c:pt>
                <c:pt idx="5">
                  <c:v>11825508.0797823</c:v>
                </c:pt>
                <c:pt idx="6">
                  <c:v>13328281.727695929</c:v>
                </c:pt>
                <c:pt idx="7">
                  <c:v>14743149.969481425</c:v>
                </c:pt>
                <c:pt idx="8">
                  <c:v>15975340.142898286</c:v>
                </c:pt>
                <c:pt idx="9">
                  <c:v>17399636.022248577</c:v>
                </c:pt>
                <c:pt idx="10">
                  <c:v>18905688.815214556</c:v>
                </c:pt>
                <c:pt idx="11">
                  <c:v>20344638.530815523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A-3E4C-A18D-782DFAF8C976}"/>
            </c:ext>
          </c:extLst>
        </c:ser>
        <c:ser>
          <c:idx val="1"/>
          <c:order val="1"/>
          <c:tx>
            <c:strRef>
              <c:f>'Rev to Goal (Orig)'!$E$2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'Rev to Goal (Orig)'!$A$3:$A$14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 to Goal (Orig)'!$E$3:$E$14</c:f>
              <c:numCache>
                <c:formatCode>"$"#,##0.00</c:formatCode>
                <c:ptCount val="12"/>
                <c:pt idx="0">
                  <c:v>2502560.2344199996</c:v>
                </c:pt>
                <c:pt idx="1">
                  <c:v>2502560.2344199996</c:v>
                </c:pt>
                <c:pt idx="2">
                  <c:v>2502560.2344199996</c:v>
                </c:pt>
                <c:pt idx="3">
                  <c:v>2502560.2344199996</c:v>
                </c:pt>
                <c:pt idx="4">
                  <c:v>2502560.2344199996</c:v>
                </c:pt>
                <c:pt idx="5">
                  <c:v>2502560.2344199996</c:v>
                </c:pt>
                <c:pt idx="6">
                  <c:v>2502560.2344199996</c:v>
                </c:pt>
                <c:pt idx="7">
                  <c:v>2502560.2344199996</c:v>
                </c:pt>
                <c:pt idx="8">
                  <c:v>2502560.2344199996</c:v>
                </c:pt>
                <c:pt idx="9">
                  <c:v>2502560.2344199996</c:v>
                </c:pt>
                <c:pt idx="10">
                  <c:v>2502560.2344199996</c:v>
                </c:pt>
                <c:pt idx="11">
                  <c:v>2502560.2344199996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A-3E4C-A18D-782DFAF8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82912"/>
        <c:axId val="370384872"/>
      </c:barChart>
      <c:catAx>
        <c:axId val="3703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384872"/>
        <c:crosses val="autoZero"/>
        <c:auto val="1"/>
        <c:lblAlgn val="ctr"/>
        <c:lblOffset val="100"/>
        <c:tickLblSkip val="1"/>
        <c:noMultiLvlLbl val="0"/>
      </c:catAx>
      <c:valAx>
        <c:axId val="3703848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37038291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28255</xdr:rowOff>
    </xdr:from>
    <xdr:to>
      <xdr:col>12</xdr:col>
      <xdr:colOff>291465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</xdr:row>
      <xdr:rowOff>28255</xdr:rowOff>
    </xdr:from>
    <xdr:to>
      <xdr:col>19</xdr:col>
      <xdr:colOff>178377</xdr:colOff>
      <xdr:row>17</xdr:row>
      <xdr:rowOff>190180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28255</xdr:rowOff>
    </xdr:from>
    <xdr:to>
      <xdr:col>12</xdr:col>
      <xdr:colOff>291465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</xdr:row>
      <xdr:rowOff>28255</xdr:rowOff>
    </xdr:from>
    <xdr:to>
      <xdr:col>19</xdr:col>
      <xdr:colOff>178377</xdr:colOff>
      <xdr:row>17</xdr:row>
      <xdr:rowOff>190180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92.59408923611" createdVersion="5" refreshedVersion="5" minRefreshableVersion="3" recordCount="22" xr:uid="{00000000-000A-0000-FFFF-FFFF10000000}">
  <cacheSource type="worksheet">
    <worksheetSource ref="A1:F23" sheet="Sheet1"/>
  </cacheSource>
  <cacheFields count="6">
    <cacheField name="Programmer" numFmtId="0">
      <sharedItems containsBlank="1"/>
    </cacheField>
    <cacheField name="Network" numFmtId="0">
      <sharedItems containsBlank="1" count="8">
        <s v="AMC"/>
        <s v="AMC Premiere"/>
        <s v="AMC Premiere Free"/>
        <s v="BBC America"/>
        <s v="IFC"/>
        <s v="Sundance Channel"/>
        <s v="WE TV"/>
        <m/>
      </sharedItems>
    </cacheField>
    <cacheField name="Actual" numFmtId="0">
      <sharedItems containsString="0" containsBlank="1" containsNumber="1" containsInteger="1" minValue="1" maxValue="4"/>
    </cacheField>
    <cacheField name="Actual2" numFmtId="0">
      <sharedItems containsString="0" containsBlank="1" containsNumber="1" containsInteger="1" minValue="139" maxValue="2397240"/>
    </cacheField>
    <cacheField name="Billed" numFmtId="0">
      <sharedItems containsString="0" containsBlank="1" containsNumber="1" containsInteger="1" minValue="139" maxValue="12154"/>
    </cacheField>
    <cacheField name="Diff" numFmtId="0">
      <sharedItems containsSemiMixedTypes="0" containsString="0" containsNumber="1" containsInteger="1" minValue="0" maxValue="3899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AMC Networks"/>
    <x v="0"/>
    <n v="1"/>
    <n v="27355"/>
    <n v="412"/>
    <n v="26943"/>
  </r>
  <r>
    <s v="AMC Networks"/>
    <x v="0"/>
    <n v="2"/>
    <n v="2397240"/>
    <n v="12154"/>
    <n v="2385086"/>
  </r>
  <r>
    <s v="AMC Networks"/>
    <x v="0"/>
    <n v="3"/>
    <n v="12083"/>
    <n v="12083"/>
    <n v="0"/>
  </r>
  <r>
    <s v="AMC Networks"/>
    <x v="0"/>
    <n v="4"/>
    <n v="238109"/>
    <m/>
    <n v="238109"/>
  </r>
  <r>
    <s v="AMC Networks"/>
    <x v="1"/>
    <n v="2"/>
    <n v="78393"/>
    <m/>
    <n v="78393"/>
  </r>
  <r>
    <s v="AMC Networks"/>
    <x v="1"/>
    <n v="3"/>
    <n v="248553"/>
    <m/>
    <n v="248553"/>
  </r>
  <r>
    <s v="AMC Networks"/>
    <x v="1"/>
    <n v="4"/>
    <n v="259691"/>
    <m/>
    <n v="259691"/>
  </r>
  <r>
    <s v="AMC Networks"/>
    <x v="2"/>
    <n v="2"/>
    <n v="38731"/>
    <m/>
    <n v="38731"/>
  </r>
  <r>
    <s v="AMC Networks"/>
    <x v="2"/>
    <n v="3"/>
    <n v="139707"/>
    <m/>
    <n v="139707"/>
  </r>
  <r>
    <s v="AMC Networks"/>
    <x v="2"/>
    <n v="4"/>
    <n v="189476"/>
    <m/>
    <n v="189476"/>
  </r>
  <r>
    <s v="AMC Networks"/>
    <x v="3"/>
    <n v="1"/>
    <n v="5737"/>
    <m/>
    <n v="5737"/>
  </r>
  <r>
    <s v="AMC Networks"/>
    <x v="3"/>
    <n v="2"/>
    <n v="668"/>
    <m/>
    <n v="668"/>
  </r>
  <r>
    <s v="AMC Networks"/>
    <x v="3"/>
    <n v="3"/>
    <n v="244"/>
    <n v="244"/>
    <n v="0"/>
  </r>
  <r>
    <s v="AMC Networks"/>
    <x v="4"/>
    <n v="2"/>
    <n v="733"/>
    <m/>
    <n v="733"/>
  </r>
  <r>
    <s v="AMC Networks"/>
    <x v="4"/>
    <n v="3"/>
    <n v="139"/>
    <n v="139"/>
    <n v="0"/>
  </r>
  <r>
    <s v="AMC Networks"/>
    <x v="5"/>
    <n v="1"/>
    <n v="1160"/>
    <m/>
    <n v="1160"/>
  </r>
  <r>
    <s v="AMC Networks"/>
    <x v="5"/>
    <n v="2"/>
    <n v="279661"/>
    <m/>
    <n v="279661"/>
  </r>
  <r>
    <s v="AMC Networks"/>
    <x v="5"/>
    <n v="3"/>
    <n v="740"/>
    <n v="740"/>
    <n v="0"/>
  </r>
  <r>
    <s v="AMC Networks"/>
    <x v="6"/>
    <n v="1"/>
    <n v="1374"/>
    <m/>
    <n v="1374"/>
  </r>
  <r>
    <s v="AMC Networks"/>
    <x v="6"/>
    <n v="2"/>
    <n v="5675"/>
    <m/>
    <n v="5675"/>
  </r>
  <r>
    <s v="AMC Networks"/>
    <x v="6"/>
    <n v="3"/>
    <n v="4765"/>
    <n v="4765"/>
    <n v="0"/>
  </r>
  <r>
    <m/>
    <x v="7"/>
    <m/>
    <m/>
    <m/>
    <n v="38996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6">
    <pivotField showAll="0"/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iff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U44"/>
  <sheetViews>
    <sheetView zoomScale="90" zoomScaleNormal="90" workbookViewId="0">
      <selection activeCell="A4" sqref="A4:A22"/>
    </sheetView>
  </sheetViews>
  <sheetFormatPr defaultColWidth="8.7109375" defaultRowHeight="15" x14ac:dyDescent="0.25"/>
  <cols>
    <col min="1" max="1" width="7.7109375" customWidth="1"/>
    <col min="2" max="2" width="15.42578125" customWidth="1"/>
    <col min="3" max="10" width="15.28515625" bestFit="1" customWidth="1"/>
    <col min="11" max="11" width="18" bestFit="1" customWidth="1"/>
    <col min="12" max="14" width="15.28515625" bestFit="1" customWidth="1"/>
    <col min="15" max="15" width="16.7109375" bestFit="1" customWidth="1"/>
    <col min="17" max="17" width="21.140625" customWidth="1"/>
    <col min="18" max="21" width="23.42578125" bestFit="1" customWidth="1"/>
  </cols>
  <sheetData>
    <row r="2" spans="1:20" ht="15.75" thickBot="1" x14ac:dyDescent="0.3"/>
    <row r="3" spans="1:20" ht="15.75" thickBot="1" x14ac:dyDescent="0.3">
      <c r="A3" s="1"/>
      <c r="B3" s="20">
        <v>2017</v>
      </c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5" t="s">
        <v>11</v>
      </c>
      <c r="O3" s="6" t="s">
        <v>12</v>
      </c>
    </row>
    <row r="4" spans="1:20" x14ac:dyDescent="0.25">
      <c r="A4" s="7"/>
      <c r="B4" s="21" t="s">
        <v>13</v>
      </c>
      <c r="C4" s="8">
        <v>64108097.550000004</v>
      </c>
      <c r="D4" s="8">
        <v>59678888.850000001</v>
      </c>
      <c r="E4" s="8">
        <v>70837689.299999997</v>
      </c>
      <c r="F4" s="8">
        <v>71309946.75</v>
      </c>
      <c r="G4" s="8">
        <v>62294128.050000004</v>
      </c>
      <c r="H4" s="8">
        <v>49189558.950000003</v>
      </c>
      <c r="I4" s="8">
        <v>33804233.399999999</v>
      </c>
      <c r="J4" s="8">
        <v>38547195.75</v>
      </c>
      <c r="K4" s="8">
        <v>37242500.399999999</v>
      </c>
      <c r="L4" s="8">
        <v>39909839.550000004</v>
      </c>
      <c r="M4" s="8">
        <v>41741590.500000007</v>
      </c>
      <c r="N4" s="8">
        <v>38402263.260000005</v>
      </c>
      <c r="O4" s="9">
        <f>SUM(C4:N4)</f>
        <v>607065932.30999994</v>
      </c>
      <c r="Q4" t="s">
        <v>14</v>
      </c>
      <c r="R4" s="17">
        <v>79144514</v>
      </c>
      <c r="S4" s="17">
        <v>83579656</v>
      </c>
      <c r="T4" s="17">
        <v>96921776</v>
      </c>
    </row>
    <row r="5" spans="1:20" x14ac:dyDescent="0.25">
      <c r="A5" s="7"/>
      <c r="B5" s="11" t="s">
        <v>15</v>
      </c>
      <c r="C5" s="8">
        <v>136877303</v>
      </c>
      <c r="D5" s="8">
        <v>163033206</v>
      </c>
      <c r="E5" s="8">
        <v>225602799</v>
      </c>
      <c r="F5" s="8">
        <v>208564420</v>
      </c>
      <c r="G5" s="8">
        <v>205801110</v>
      </c>
      <c r="H5" s="8">
        <v>183736178</v>
      </c>
      <c r="I5" s="8">
        <v>216276148</v>
      </c>
      <c r="J5" s="8">
        <v>205524342</v>
      </c>
      <c r="K5" s="8">
        <v>121294830</v>
      </c>
      <c r="L5" s="8">
        <v>262388585</v>
      </c>
      <c r="M5" s="8">
        <v>251025548.57142857</v>
      </c>
      <c r="N5" s="8">
        <v>230943504.6857143</v>
      </c>
      <c r="O5" s="9">
        <f t="shared" ref="O5:O22" si="0">SUM(C5:N5)</f>
        <v>2411067974.257143</v>
      </c>
      <c r="Q5" t="s">
        <v>16</v>
      </c>
      <c r="R5" s="17">
        <v>280524457</v>
      </c>
      <c r="S5" s="17">
        <v>253676755</v>
      </c>
      <c r="T5" s="17">
        <v>268912215</v>
      </c>
    </row>
    <row r="6" spans="1:20" x14ac:dyDescent="0.25">
      <c r="A6" s="7"/>
      <c r="B6" s="11" t="s">
        <v>17</v>
      </c>
      <c r="C6" s="8">
        <v>26665210.950000003</v>
      </c>
      <c r="D6" s="8">
        <v>28982239.650000002</v>
      </c>
      <c r="E6" s="8">
        <v>77374398.150000006</v>
      </c>
      <c r="F6" s="8">
        <v>75412239</v>
      </c>
      <c r="G6" s="8">
        <v>90421704.450000003</v>
      </c>
      <c r="H6" s="8">
        <v>70933079.700000003</v>
      </c>
      <c r="I6" s="8">
        <v>77891610.299999997</v>
      </c>
      <c r="J6" s="8">
        <v>57211152.600000001</v>
      </c>
      <c r="K6" s="8">
        <v>42267186.149999999</v>
      </c>
      <c r="L6" s="8">
        <v>35978068.350000001</v>
      </c>
      <c r="M6" s="8">
        <v>50839191</v>
      </c>
      <c r="N6" s="8">
        <v>46772055.720000006</v>
      </c>
      <c r="O6" s="9">
        <f t="shared" si="0"/>
        <v>680748136.0200001</v>
      </c>
      <c r="Q6" t="s">
        <v>18</v>
      </c>
      <c r="R6" s="17">
        <v>32125823</v>
      </c>
      <c r="S6" s="17">
        <v>37108938</v>
      </c>
      <c r="T6" s="17">
        <v>61392879</v>
      </c>
    </row>
    <row r="7" spans="1:20" x14ac:dyDescent="0.25">
      <c r="A7" s="7"/>
      <c r="B7" s="11" t="s">
        <v>19</v>
      </c>
      <c r="C7" s="8">
        <v>203734087.20000002</v>
      </c>
      <c r="D7" s="8">
        <v>199251076.5</v>
      </c>
      <c r="E7" s="8">
        <v>210291831.75</v>
      </c>
      <c r="F7" s="8">
        <v>206290721.70000002</v>
      </c>
      <c r="G7" s="8">
        <v>219452728.95000002</v>
      </c>
      <c r="H7" s="8">
        <v>98130330.900000006</v>
      </c>
      <c r="I7" s="8">
        <v>105019926.90000001</v>
      </c>
      <c r="J7" s="8">
        <v>83670030.150000006</v>
      </c>
      <c r="K7" s="8">
        <v>92177632.049999997</v>
      </c>
      <c r="L7" s="8">
        <v>226296165.90000001</v>
      </c>
      <c r="M7" s="8">
        <v>249758502</v>
      </c>
      <c r="N7" s="8">
        <v>229777821.84000003</v>
      </c>
      <c r="O7" s="9">
        <f t="shared" si="0"/>
        <v>2123850855.8400006</v>
      </c>
      <c r="Q7" t="s">
        <v>20</v>
      </c>
      <c r="R7" s="17">
        <v>167474773</v>
      </c>
      <c r="S7" s="17">
        <v>166790652</v>
      </c>
      <c r="T7" s="17">
        <v>159604230</v>
      </c>
    </row>
    <row r="8" spans="1:20" x14ac:dyDescent="0.25">
      <c r="A8" s="7"/>
      <c r="B8" s="11" t="s">
        <v>21</v>
      </c>
      <c r="C8" s="8">
        <v>14572904.850000001</v>
      </c>
      <c r="D8" s="8">
        <v>32409457.5</v>
      </c>
      <c r="E8" s="8">
        <v>20947105.199999999</v>
      </c>
      <c r="F8" s="8">
        <v>20954100.300000001</v>
      </c>
      <c r="G8" s="8">
        <v>23845962</v>
      </c>
      <c r="H8" s="8">
        <v>12195688.050000001</v>
      </c>
      <c r="I8" s="8">
        <v>7804510.3500000006</v>
      </c>
      <c r="J8" s="8">
        <v>6491147.25</v>
      </c>
      <c r="K8" s="8">
        <v>5130540.45</v>
      </c>
      <c r="L8" s="8">
        <v>21651802.199999999</v>
      </c>
      <c r="M8" s="8">
        <v>31213731.000000004</v>
      </c>
      <c r="N8" s="8">
        <v>28716632.520000003</v>
      </c>
      <c r="O8" s="9">
        <f t="shared" si="0"/>
        <v>225933581.66999999</v>
      </c>
      <c r="Q8" t="s">
        <v>21</v>
      </c>
      <c r="R8" s="17">
        <v>11628625</v>
      </c>
      <c r="S8" s="17">
        <v>25179627</v>
      </c>
      <c r="T8" s="17">
        <v>26613856</v>
      </c>
    </row>
    <row r="9" spans="1:20" x14ac:dyDescent="0.25">
      <c r="A9" s="7"/>
      <c r="B9" s="11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>
        <f t="shared" si="0"/>
        <v>0</v>
      </c>
      <c r="Q9" t="s">
        <v>23</v>
      </c>
      <c r="R9" s="17">
        <v>231881155</v>
      </c>
      <c r="S9" s="17">
        <v>237168926</v>
      </c>
      <c r="T9" s="17">
        <v>254556994</v>
      </c>
    </row>
    <row r="10" spans="1:20" x14ac:dyDescent="0.25">
      <c r="A10" s="7"/>
      <c r="B10" s="11" t="s">
        <v>31</v>
      </c>
      <c r="C10" s="8">
        <v>47116520.850000001</v>
      </c>
      <c r="D10" s="8">
        <v>53086418.700000003</v>
      </c>
      <c r="E10" s="8">
        <v>58841614.650000006</v>
      </c>
      <c r="F10" s="8">
        <v>59997018.900000006</v>
      </c>
      <c r="G10" s="8">
        <v>74393088</v>
      </c>
      <c r="H10" s="8">
        <v>85427017.200000003</v>
      </c>
      <c r="I10" s="8">
        <v>73762504.200000003</v>
      </c>
      <c r="J10" s="8">
        <v>69493090.799999997</v>
      </c>
      <c r="K10" s="8">
        <v>55574418.900000006</v>
      </c>
      <c r="L10" s="8">
        <v>78063653.850000009</v>
      </c>
      <c r="M10" s="8">
        <v>93380398.5</v>
      </c>
      <c r="N10" s="8">
        <v>85909966.620000005</v>
      </c>
      <c r="O10" s="9">
        <f t="shared" si="0"/>
        <v>835045711.17000008</v>
      </c>
      <c r="Q10" t="s">
        <v>25</v>
      </c>
      <c r="R10" s="17">
        <v>320358466</v>
      </c>
      <c r="S10" s="17">
        <v>393547242</v>
      </c>
      <c r="T10" s="17">
        <v>448076690</v>
      </c>
    </row>
    <row r="11" spans="1:20" x14ac:dyDescent="0.25">
      <c r="A11" s="7"/>
      <c r="B11" s="11" t="s">
        <v>22</v>
      </c>
      <c r="C11" s="8">
        <v>160131834.45000002</v>
      </c>
      <c r="D11" s="8">
        <v>217943077.80000001</v>
      </c>
      <c r="E11" s="8">
        <v>220884001.80000001</v>
      </c>
      <c r="F11" s="8">
        <v>277336343.55000001</v>
      </c>
      <c r="G11" s="8">
        <v>239120075.25</v>
      </c>
      <c r="H11" s="8">
        <v>195603498.30000001</v>
      </c>
      <c r="I11" s="8">
        <v>160562750.25</v>
      </c>
      <c r="J11" s="8">
        <v>148340089.80000001</v>
      </c>
      <c r="K11" s="8">
        <v>115904878.95</v>
      </c>
      <c r="L11" s="8">
        <v>256279777.95000002</v>
      </c>
      <c r="M11" s="8">
        <v>249051369</v>
      </c>
      <c r="N11" s="8">
        <v>229127259.48000005</v>
      </c>
      <c r="O11" s="9">
        <f t="shared" si="0"/>
        <v>2470284956.5799999</v>
      </c>
      <c r="Q11" t="s">
        <v>27</v>
      </c>
      <c r="R11" s="17">
        <v>71028813</v>
      </c>
      <c r="S11" s="17">
        <v>62915392</v>
      </c>
      <c r="T11" s="17">
        <v>67099505</v>
      </c>
    </row>
    <row r="12" spans="1:20" x14ac:dyDescent="0.25">
      <c r="A12" s="7"/>
      <c r="B12" s="11" t="s">
        <v>38</v>
      </c>
      <c r="C12" s="8">
        <v>0</v>
      </c>
      <c r="D12" s="8">
        <v>0</v>
      </c>
      <c r="E12" s="8">
        <v>0</v>
      </c>
      <c r="F12" s="8">
        <v>0</v>
      </c>
      <c r="G12" s="8">
        <v>70319</v>
      </c>
      <c r="H12" s="8">
        <v>80829</v>
      </c>
      <c r="I12" s="8">
        <v>0</v>
      </c>
      <c r="J12" s="8">
        <v>34863</v>
      </c>
      <c r="K12" s="8">
        <v>27801</v>
      </c>
      <c r="L12" s="8">
        <v>35188</v>
      </c>
      <c r="M12" s="8">
        <v>42817.142857142855</v>
      </c>
      <c r="N12" s="8">
        <v>39391.771428571432</v>
      </c>
      <c r="O12" s="9">
        <f t="shared" si="0"/>
        <v>331208.91428571427</v>
      </c>
      <c r="Q12" t="s">
        <v>28</v>
      </c>
      <c r="R12" s="17">
        <v>159656878</v>
      </c>
      <c r="S12" s="17">
        <v>132793314</v>
      </c>
      <c r="T12" s="17">
        <v>239875708</v>
      </c>
    </row>
    <row r="13" spans="1:20" x14ac:dyDescent="0.25">
      <c r="A13" s="7"/>
      <c r="B13" s="11" t="s">
        <v>34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119383.50000000001</v>
      </c>
      <c r="N13" s="8">
        <v>109832.82</v>
      </c>
      <c r="O13" s="9">
        <f t="shared" si="0"/>
        <v>229216.32</v>
      </c>
      <c r="Q13" t="s">
        <v>29</v>
      </c>
      <c r="R13" s="17">
        <v>71649600</v>
      </c>
      <c r="S13" s="17">
        <v>76822468</v>
      </c>
      <c r="T13" s="17">
        <v>87927611</v>
      </c>
    </row>
    <row r="14" spans="1:20" x14ac:dyDescent="0.25">
      <c r="A14" s="7"/>
      <c r="B14" s="11" t="s">
        <v>33</v>
      </c>
      <c r="C14" s="8">
        <v>54013.05</v>
      </c>
      <c r="D14" s="8">
        <v>15467.550000000001</v>
      </c>
      <c r="E14" s="8">
        <v>506870.7</v>
      </c>
      <c r="F14" s="8">
        <v>355837.65</v>
      </c>
      <c r="G14" s="8">
        <v>316790.25</v>
      </c>
      <c r="H14" s="8">
        <v>1112695.5</v>
      </c>
      <c r="I14" s="8">
        <v>380143.05</v>
      </c>
      <c r="J14" s="8">
        <v>569504.25</v>
      </c>
      <c r="K14" s="8">
        <v>858746.70000000007</v>
      </c>
      <c r="L14" s="8">
        <v>713104.35</v>
      </c>
      <c r="M14" s="8">
        <v>187249.5</v>
      </c>
      <c r="N14" s="8">
        <v>172269.54</v>
      </c>
      <c r="O14" s="9">
        <f t="shared" si="0"/>
        <v>5242692.09</v>
      </c>
      <c r="Q14" t="s">
        <v>30</v>
      </c>
      <c r="R14" s="17">
        <v>11120069</v>
      </c>
      <c r="S14" s="17">
        <v>13799219</v>
      </c>
      <c r="T14" s="17">
        <v>12938791</v>
      </c>
    </row>
    <row r="15" spans="1:20" x14ac:dyDescent="0.25">
      <c r="A15" s="7"/>
      <c r="B15" s="11" t="s">
        <v>30</v>
      </c>
      <c r="C15" s="8">
        <v>18524125.199999999</v>
      </c>
      <c r="D15" s="8">
        <v>17517818.850000001</v>
      </c>
      <c r="E15" s="8">
        <v>21563836.350000001</v>
      </c>
      <c r="F15" s="8">
        <v>12569122.65</v>
      </c>
      <c r="G15" s="8">
        <v>12855963.75</v>
      </c>
      <c r="H15" s="8">
        <v>16750673.100000001</v>
      </c>
      <c r="I15" s="8">
        <v>15929482.800000001</v>
      </c>
      <c r="J15" s="8">
        <v>16070541.9</v>
      </c>
      <c r="K15" s="8">
        <v>11626745.550000001</v>
      </c>
      <c r="L15" s="8">
        <v>15437071.65</v>
      </c>
      <c r="M15" s="8">
        <v>12067888.500000002</v>
      </c>
      <c r="N15" s="8">
        <v>11102457.420000002</v>
      </c>
      <c r="O15" s="9">
        <f t="shared" si="0"/>
        <v>182015727.72000003</v>
      </c>
      <c r="Q15" t="s">
        <v>32</v>
      </c>
      <c r="R15" s="17">
        <v>102398231</v>
      </c>
      <c r="S15" s="17">
        <v>93786924</v>
      </c>
      <c r="T15" s="17">
        <v>101374053</v>
      </c>
    </row>
    <row r="16" spans="1:20" x14ac:dyDescent="0.25">
      <c r="A16" s="7"/>
      <c r="B16" s="11" t="s">
        <v>24</v>
      </c>
      <c r="C16" s="8">
        <v>371085495.90000004</v>
      </c>
      <c r="D16" s="8">
        <v>465779934.90000004</v>
      </c>
      <c r="E16" s="8">
        <v>512190148.05000001</v>
      </c>
      <c r="F16" s="8">
        <v>514681793.85000002</v>
      </c>
      <c r="G16" s="8">
        <v>583428135.14999998</v>
      </c>
      <c r="H16" s="8">
        <v>507594087</v>
      </c>
      <c r="I16" s="8">
        <v>417643162.65000004</v>
      </c>
      <c r="J16" s="8">
        <v>403630740.44999999</v>
      </c>
      <c r="K16" s="8">
        <v>391341284.25</v>
      </c>
      <c r="L16" s="8">
        <v>472021166.40000004</v>
      </c>
      <c r="M16" s="8">
        <v>433660330.50000006</v>
      </c>
      <c r="N16" s="8">
        <v>398967504.06000006</v>
      </c>
      <c r="O16" s="9">
        <f t="shared" si="0"/>
        <v>5472023783.1600008</v>
      </c>
      <c r="Q16" t="s">
        <v>33</v>
      </c>
      <c r="R16" s="17">
        <v>889422</v>
      </c>
      <c r="S16" s="17">
        <v>404696</v>
      </c>
      <c r="T16" s="17">
        <v>988322</v>
      </c>
    </row>
    <row r="17" spans="1:21" x14ac:dyDescent="0.25">
      <c r="A17" s="7"/>
      <c r="B17" s="11" t="s">
        <v>26</v>
      </c>
      <c r="C17" s="8">
        <v>56900372.550000004</v>
      </c>
      <c r="D17" s="8">
        <v>58443068.25</v>
      </c>
      <c r="E17" s="8">
        <v>59826318.300000004</v>
      </c>
      <c r="F17" s="8">
        <v>59724208.950000003</v>
      </c>
      <c r="G17" s="8">
        <v>61149973.5</v>
      </c>
      <c r="H17" s="8">
        <v>62243133.75</v>
      </c>
      <c r="I17" s="8">
        <v>53798069.850000001</v>
      </c>
      <c r="J17" s="8">
        <v>54570110.700000003</v>
      </c>
      <c r="K17" s="8">
        <v>39831168.300000004</v>
      </c>
      <c r="L17" s="8">
        <v>56310618</v>
      </c>
      <c r="M17" s="8">
        <v>51556797</v>
      </c>
      <c r="N17" s="8">
        <v>47432253.240000002</v>
      </c>
      <c r="O17" s="9">
        <f t="shared" si="0"/>
        <v>661786092.3900001</v>
      </c>
      <c r="R17" s="17"/>
      <c r="S17" s="17"/>
      <c r="T17" s="17"/>
    </row>
    <row r="18" spans="1:21" x14ac:dyDescent="0.25">
      <c r="A18" s="7"/>
      <c r="B18" s="11" t="s">
        <v>40</v>
      </c>
      <c r="C18" s="8">
        <v>10000000</v>
      </c>
      <c r="D18" s="8">
        <v>10000000</v>
      </c>
      <c r="E18" s="8">
        <v>10000000</v>
      </c>
      <c r="F18" s="8">
        <v>10000000</v>
      </c>
      <c r="G18" s="8">
        <v>10000000</v>
      </c>
      <c r="H18" s="8">
        <v>10000000</v>
      </c>
      <c r="I18" s="8">
        <v>10000000</v>
      </c>
      <c r="J18" s="8">
        <v>10000000</v>
      </c>
      <c r="K18" s="8">
        <v>10000000</v>
      </c>
      <c r="L18" s="8">
        <v>10000000</v>
      </c>
      <c r="M18" s="8">
        <v>10000000</v>
      </c>
      <c r="N18" s="8">
        <v>10000000</v>
      </c>
      <c r="O18" s="9">
        <f t="shared" si="0"/>
        <v>120000000</v>
      </c>
      <c r="Q18" t="s">
        <v>35</v>
      </c>
      <c r="R18" s="17">
        <v>0</v>
      </c>
      <c r="S18" s="17">
        <v>170055</v>
      </c>
      <c r="T18" s="17">
        <v>127499</v>
      </c>
    </row>
    <row r="19" spans="1:21" x14ac:dyDescent="0.25">
      <c r="A19" s="7"/>
      <c r="B19" s="11" t="s">
        <v>36</v>
      </c>
      <c r="C19" s="8">
        <v>0</v>
      </c>
      <c r="D19" s="8">
        <v>0</v>
      </c>
      <c r="E19" s="8">
        <v>0</v>
      </c>
      <c r="F19" s="8">
        <v>0</v>
      </c>
      <c r="G19" s="8">
        <v>325685</v>
      </c>
      <c r="H19" s="8">
        <v>835567</v>
      </c>
      <c r="I19" s="8">
        <v>1938109</v>
      </c>
      <c r="J19" s="8">
        <v>2968501</v>
      </c>
      <c r="K19" s="8">
        <v>1104570</v>
      </c>
      <c r="L19" s="8">
        <v>1499182</v>
      </c>
      <c r="M19" s="8">
        <v>1520800</v>
      </c>
      <c r="N19" s="8">
        <v>1399136</v>
      </c>
      <c r="O19" s="9">
        <f t="shared" si="0"/>
        <v>11591550</v>
      </c>
      <c r="Q19" t="s">
        <v>37</v>
      </c>
      <c r="R19" s="17">
        <v>1824601</v>
      </c>
      <c r="S19" s="17">
        <v>1877812</v>
      </c>
      <c r="T19" s="17">
        <v>1622789</v>
      </c>
    </row>
    <row r="20" spans="1:21" x14ac:dyDescent="0.25">
      <c r="A20" s="7"/>
      <c r="B20" s="11" t="s">
        <v>28</v>
      </c>
      <c r="C20" s="8">
        <v>71886139.5</v>
      </c>
      <c r="D20" s="8">
        <v>112139469.75</v>
      </c>
      <c r="E20" s="8">
        <v>147799781.84999999</v>
      </c>
      <c r="F20" s="8">
        <v>147159274.5</v>
      </c>
      <c r="G20" s="8">
        <v>127153575.15000001</v>
      </c>
      <c r="H20" s="8">
        <v>202341155.09999999</v>
      </c>
      <c r="I20" s="8">
        <v>174960536.09999999</v>
      </c>
      <c r="J20" s="8">
        <v>183010023</v>
      </c>
      <c r="K20" s="8">
        <v>142054002.30000001</v>
      </c>
      <c r="L20" s="8">
        <v>163740864</v>
      </c>
      <c r="M20" s="8">
        <v>188212872.00000003</v>
      </c>
      <c r="N20" s="8">
        <v>173155842.24000004</v>
      </c>
      <c r="O20" s="9">
        <f t="shared" si="0"/>
        <v>1833613535.49</v>
      </c>
      <c r="Q20" t="s">
        <v>39</v>
      </c>
      <c r="R20" s="17">
        <v>20638</v>
      </c>
      <c r="S20" s="17">
        <v>4361</v>
      </c>
      <c r="T20" s="17">
        <v>10058</v>
      </c>
    </row>
    <row r="21" spans="1:21" x14ac:dyDescent="0.25">
      <c r="A21" s="7"/>
      <c r="B21" s="11" t="s">
        <v>35</v>
      </c>
      <c r="C21" s="8">
        <v>0</v>
      </c>
      <c r="D21" s="8">
        <v>224896.35</v>
      </c>
      <c r="E21" s="8">
        <v>130723.95000000001</v>
      </c>
      <c r="F21" s="8">
        <v>194730.9</v>
      </c>
      <c r="G21" s="8">
        <v>432577.95</v>
      </c>
      <c r="H21" s="8">
        <v>230449.80000000002</v>
      </c>
      <c r="I21" s="8">
        <v>438578.7</v>
      </c>
      <c r="J21" s="8">
        <v>723618</v>
      </c>
      <c r="K21" s="8">
        <v>1117486.6500000001</v>
      </c>
      <c r="L21" s="8">
        <v>322283.85000000003</v>
      </c>
      <c r="M21" s="8">
        <v>318042</v>
      </c>
      <c r="N21" s="8">
        <v>292598.64</v>
      </c>
      <c r="O21" s="9">
        <f t="shared" si="0"/>
        <v>4425986.790000001</v>
      </c>
      <c r="Q21" t="s">
        <v>41</v>
      </c>
      <c r="R21" s="17">
        <v>16980358</v>
      </c>
      <c r="S21" s="17">
        <v>16038403</v>
      </c>
      <c r="T21" s="17">
        <v>12302603</v>
      </c>
    </row>
    <row r="22" spans="1:21" ht="15.75" thickBot="1" x14ac:dyDescent="0.3">
      <c r="B22" s="12" t="s">
        <v>29</v>
      </c>
      <c r="C22" s="8">
        <v>30098415.900000002</v>
      </c>
      <c r="D22" s="8">
        <v>33044632.950000003</v>
      </c>
      <c r="E22" s="8">
        <v>41935997.25</v>
      </c>
      <c r="F22" s="8">
        <v>60218548.950000003</v>
      </c>
      <c r="G22" s="8">
        <v>71899494.450000003</v>
      </c>
      <c r="H22" s="8">
        <v>85946179.200000003</v>
      </c>
      <c r="I22" s="8">
        <v>75833426.549999997</v>
      </c>
      <c r="J22" s="8">
        <v>83825567.700000003</v>
      </c>
      <c r="K22" s="8">
        <v>64197311.850000001</v>
      </c>
      <c r="L22" s="8">
        <v>54003582.150000006</v>
      </c>
      <c r="M22" s="8">
        <v>59908578.000000007</v>
      </c>
      <c r="N22" s="8">
        <v>55115891.760000013</v>
      </c>
      <c r="O22" s="9">
        <f t="shared" si="0"/>
        <v>716027626.70999992</v>
      </c>
      <c r="Q22" t="s">
        <v>42</v>
      </c>
      <c r="R22" s="17">
        <v>8416</v>
      </c>
      <c r="S22" s="17">
        <v>59391</v>
      </c>
      <c r="T22" s="17">
        <v>90735</v>
      </c>
    </row>
    <row r="23" spans="1:21" ht="15.75" thickBot="1" x14ac:dyDescent="0.3">
      <c r="C23" s="13">
        <f t="shared" ref="C23:N23" si="1">SUM(C4:C22)</f>
        <v>1211754520.9500003</v>
      </c>
      <c r="D23" s="14">
        <f t="shared" si="1"/>
        <v>1451549653.5999999</v>
      </c>
      <c r="E23" s="14">
        <f t="shared" si="1"/>
        <v>1678733116.3000002</v>
      </c>
      <c r="F23" s="14">
        <f t="shared" si="1"/>
        <v>1724768307.6500001</v>
      </c>
      <c r="G23" s="14">
        <f t="shared" si="1"/>
        <v>1782961310.9000001</v>
      </c>
      <c r="H23" s="14">
        <f t="shared" si="1"/>
        <v>1582350120.5499997</v>
      </c>
      <c r="I23" s="14">
        <f t="shared" si="1"/>
        <v>1426043192.0999999</v>
      </c>
      <c r="J23" s="14">
        <f t="shared" si="1"/>
        <v>1364680518.3500001</v>
      </c>
      <c r="K23" s="14">
        <f t="shared" si="1"/>
        <v>1131751103.5</v>
      </c>
      <c r="L23" s="14">
        <f t="shared" si="1"/>
        <v>1694650953.2000003</v>
      </c>
      <c r="M23" s="14">
        <f t="shared" si="1"/>
        <v>1724605088.7142859</v>
      </c>
      <c r="N23" s="15">
        <f t="shared" si="1"/>
        <v>1587436681.6171432</v>
      </c>
      <c r="O23" s="16">
        <f>SUM(O4:O22)</f>
        <v>18361284567.431431</v>
      </c>
    </row>
    <row r="24" spans="1:21" x14ac:dyDescent="0.25">
      <c r="Q24" t="s">
        <v>14</v>
      </c>
      <c r="R24" s="18">
        <f t="shared" ref="R24:T28" si="2">R4/C4</f>
        <v>1.2345478500320899</v>
      </c>
      <c r="S24" s="18">
        <f t="shared" si="2"/>
        <v>1.400489479790306</v>
      </c>
      <c r="T24" s="18">
        <f t="shared" si="2"/>
        <v>1.3682232856231804</v>
      </c>
      <c r="U24" s="18">
        <f>SUM(R4:T4)/SUM(C4:E4)</f>
        <v>1.3340854394035093</v>
      </c>
    </row>
    <row r="25" spans="1:21" x14ac:dyDescent="0.25">
      <c r="Q25" t="s">
        <v>16</v>
      </c>
      <c r="R25" s="18">
        <f t="shared" si="2"/>
        <v>2.0494592664497486</v>
      </c>
      <c r="S25" s="18">
        <f t="shared" si="2"/>
        <v>1.5559821291866149</v>
      </c>
      <c r="T25" s="18">
        <f t="shared" si="2"/>
        <v>1.1919719799221109</v>
      </c>
      <c r="U25" s="18">
        <f>SUM(R5:T5)/SUM(C5:E5)</f>
        <v>1.5282456500606831</v>
      </c>
    </row>
    <row r="26" spans="1:21" x14ac:dyDescent="0.25">
      <c r="Q26" t="s">
        <v>18</v>
      </c>
      <c r="R26" s="18">
        <f t="shared" si="2"/>
        <v>1.2047841309127163</v>
      </c>
      <c r="S26" s="18">
        <f t="shared" si="2"/>
        <v>1.2804027034535959</v>
      </c>
      <c r="T26" s="18">
        <f t="shared" si="2"/>
        <v>0.7934521038985296</v>
      </c>
      <c r="U26" s="18">
        <f>SUM(R6:T6)/SUM(C6:E6)</f>
        <v>0.98200138719692831</v>
      </c>
    </row>
    <row r="27" spans="1:21" x14ac:dyDescent="0.25">
      <c r="Q27" t="s">
        <v>20</v>
      </c>
      <c r="R27" s="18">
        <f t="shared" si="2"/>
        <v>0.82202627602319056</v>
      </c>
      <c r="S27" s="18">
        <f t="shared" si="2"/>
        <v>0.83708783375130225</v>
      </c>
      <c r="T27" s="18">
        <f t="shared" si="2"/>
        <v>0.75896542757657537</v>
      </c>
      <c r="U27" s="18">
        <f>SUM(R7:T7)/SUM(C7:E7)</f>
        <v>0.8052962342695027</v>
      </c>
    </row>
    <row r="28" spans="1:21" x14ac:dyDescent="0.25">
      <c r="Q28" t="s">
        <v>21</v>
      </c>
      <c r="R28" s="18">
        <f t="shared" si="2"/>
        <v>0.79796204804013382</v>
      </c>
      <c r="S28" s="18">
        <f t="shared" si="2"/>
        <v>0.77692219933024176</v>
      </c>
      <c r="T28" s="18">
        <f t="shared" si="2"/>
        <v>1.2705266787890099</v>
      </c>
      <c r="U28" s="18">
        <f>SUM(R8:T8)/SUM(C8:E8)</f>
        <v>0.9336464760792903</v>
      </c>
    </row>
    <row r="29" spans="1:21" x14ac:dyDescent="0.25">
      <c r="H29" s="19">
        <f>SUM(I22:N22)</f>
        <v>392884358.00999999</v>
      </c>
      <c r="I29">
        <v>25</v>
      </c>
      <c r="Q29" t="s">
        <v>23</v>
      </c>
      <c r="R29" s="18">
        <f>R9/C11</f>
        <v>1.4480640641908289</v>
      </c>
      <c r="S29" s="18">
        <f>S9/D11</f>
        <v>1.0882149981273688</v>
      </c>
      <c r="T29" s="18">
        <f>T9/E11</f>
        <v>1.152446496466907</v>
      </c>
      <c r="U29" s="18">
        <f>SUM(R9:T9)/SUM(C11:E11)</f>
        <v>1.2081080321639468</v>
      </c>
    </row>
    <row r="30" spans="1:21" x14ac:dyDescent="0.25">
      <c r="H30" t="s">
        <v>43</v>
      </c>
      <c r="I30">
        <v>75</v>
      </c>
      <c r="Q30" t="s">
        <v>25</v>
      </c>
      <c r="R30" s="18">
        <f t="shared" ref="R30:T31" si="3">R10/C16</f>
        <v>0.86330096309215509</v>
      </c>
      <c r="S30" s="18">
        <f t="shared" si="3"/>
        <v>0.84492098631189871</v>
      </c>
      <c r="T30" s="18">
        <f t="shared" si="3"/>
        <v>0.87482489014267162</v>
      </c>
      <c r="U30" s="18">
        <f>SUM(R10:T10)/SUM(C16:E16)</f>
        <v>0.861330264087807</v>
      </c>
    </row>
    <row r="31" spans="1:21" x14ac:dyDescent="0.25">
      <c r="K31" s="19">
        <f>(H29*I30)/I29</f>
        <v>1178653074.03</v>
      </c>
      <c r="Q31" t="s">
        <v>27</v>
      </c>
      <c r="R31" s="18">
        <f t="shared" si="3"/>
        <v>1.2483013698651082</v>
      </c>
      <c r="S31" s="18">
        <f t="shared" si="3"/>
        <v>1.0765244516401653</v>
      </c>
      <c r="T31" s="18">
        <f t="shared" si="3"/>
        <v>1.1215716913002818</v>
      </c>
      <c r="U31" s="18">
        <f>SUM(R11:T11)/SUM(C17:E17)</f>
        <v>1.1477078636914102</v>
      </c>
    </row>
    <row r="32" spans="1:21" x14ac:dyDescent="0.25">
      <c r="Q32" t="s">
        <v>28</v>
      </c>
      <c r="R32" s="18">
        <f>R12/C20</f>
        <v>2.2209688698055623</v>
      </c>
      <c r="S32" s="18">
        <f>S12/D20</f>
        <v>1.1841799706744198</v>
      </c>
      <c r="T32" s="18">
        <f>T12/E20</f>
        <v>1.6229774157816188</v>
      </c>
      <c r="U32" s="18">
        <f>SUM(R12:T12)/SUM(C20:E20)</f>
        <v>1.604234981040304</v>
      </c>
    </row>
    <row r="33" spans="17:21" x14ac:dyDescent="0.25">
      <c r="Q33" t="s">
        <v>29</v>
      </c>
      <c r="R33" s="18">
        <f>R13/C22</f>
        <v>2.3805106633535487</v>
      </c>
      <c r="S33" s="18">
        <f>S13/D22</f>
        <v>2.3248092395591278</v>
      </c>
      <c r="T33" s="18">
        <f>T13/E22</f>
        <v>2.096709671069048</v>
      </c>
      <c r="U33" s="18">
        <f>SUM(R13:T13)/SUM(C22:E22)</f>
        <v>2.2497318711384837</v>
      </c>
    </row>
    <row r="34" spans="17:21" x14ac:dyDescent="0.25">
      <c r="Q34" t="s">
        <v>30</v>
      </c>
      <c r="R34" s="18">
        <f>R14/C15</f>
        <v>0.600301978092871</v>
      </c>
      <c r="S34" s="18">
        <f>S14/D15</f>
        <v>0.78772472293261553</v>
      </c>
      <c r="T34" s="18">
        <f>T14/E15</f>
        <v>0.60002268566650474</v>
      </c>
      <c r="U34" s="18">
        <f>SUM(R14:T14)/SUM(C15:E15)</f>
        <v>0.65719236398019532</v>
      </c>
    </row>
    <row r="35" spans="17:21" x14ac:dyDescent="0.25">
      <c r="Q35" t="s">
        <v>32</v>
      </c>
      <c r="R35" s="18">
        <f>R15/C10</f>
        <v>2.1732977977299015</v>
      </c>
      <c r="S35" s="18">
        <f>S15/D10</f>
        <v>1.7666839522553817</v>
      </c>
      <c r="T35" s="18">
        <f>T15/E10</f>
        <v>1.7228292187933696</v>
      </c>
      <c r="U35" s="18">
        <f>SUM(R15:T15)/SUM(C10:E10)</f>
        <v>1.8709173004805717</v>
      </c>
    </row>
    <row r="36" spans="17:21" x14ac:dyDescent="0.25">
      <c r="Q36" t="s">
        <v>33</v>
      </c>
      <c r="R36" s="18">
        <f>R16/C14</f>
        <v>16.466798301521575</v>
      </c>
      <c r="S36" s="18">
        <f>S16/D14</f>
        <v>26.164195363842364</v>
      </c>
      <c r="T36" s="18">
        <f>T16/E14</f>
        <v>1.9498503267204041</v>
      </c>
      <c r="U36" s="18">
        <f>SUM(R16:T16)/SUM(C14:E14)</f>
        <v>3.9601541629211208</v>
      </c>
    </row>
    <row r="37" spans="17:21" x14ac:dyDescent="0.25">
      <c r="R37" s="18" t="e">
        <f>R17/C13</f>
        <v>#DIV/0!</v>
      </c>
      <c r="S37" s="18" t="e">
        <f>S17/D13</f>
        <v>#DIV/0!</v>
      </c>
      <c r="T37" s="18" t="e">
        <f>T17/E13</f>
        <v>#DIV/0!</v>
      </c>
      <c r="U37" s="18" t="e">
        <f>SUM(R17:T17)/SUM(C13:E13)</f>
        <v>#DIV/0!</v>
      </c>
    </row>
    <row r="38" spans="17:21" x14ac:dyDescent="0.25">
      <c r="Q38" t="s">
        <v>35</v>
      </c>
      <c r="R38" s="18" t="e">
        <f>R18/C21</f>
        <v>#DIV/0!</v>
      </c>
      <c r="S38" s="18">
        <f>S18/D21</f>
        <v>0.75614833233176082</v>
      </c>
      <c r="T38" s="18">
        <f>T18/E21</f>
        <v>0.97533007532284621</v>
      </c>
      <c r="U38" s="18">
        <f>SUM(R18:T18)/SUM(C21:E21)</f>
        <v>0.83671826383364489</v>
      </c>
    </row>
    <row r="39" spans="17:21" x14ac:dyDescent="0.25">
      <c r="Q39" t="s">
        <v>37</v>
      </c>
      <c r="R39" s="18" t="e">
        <f>R19/C19</f>
        <v>#DIV/0!</v>
      </c>
      <c r="S39" s="18" t="e">
        <f>S19/D19</f>
        <v>#DIV/0!</v>
      </c>
      <c r="T39" s="18" t="e">
        <f>T19/E19</f>
        <v>#DIV/0!</v>
      </c>
      <c r="U39" s="18" t="e">
        <f>SUM(R19:T19)/SUM(C19:E19)</f>
        <v>#DIV/0!</v>
      </c>
    </row>
    <row r="40" spans="17:21" x14ac:dyDescent="0.25">
      <c r="Q40" t="s">
        <v>39</v>
      </c>
      <c r="R40" s="18" t="e">
        <f>R20/C12</f>
        <v>#DIV/0!</v>
      </c>
      <c r="S40" s="18" t="e">
        <f>S20/D12</f>
        <v>#DIV/0!</v>
      </c>
      <c r="T40" s="18" t="e">
        <f>T20/E12</f>
        <v>#DIV/0!</v>
      </c>
      <c r="U40" s="18" t="e">
        <f>SUM(R20:T20)/SUM(C12:E12)</f>
        <v>#DIV/0!</v>
      </c>
    </row>
    <row r="41" spans="17:21" x14ac:dyDescent="0.25">
      <c r="Q41" t="s">
        <v>41</v>
      </c>
      <c r="R41" s="18">
        <f>R21/C18</f>
        <v>1.6980358</v>
      </c>
      <c r="S41" s="18">
        <f>S21/D18</f>
        <v>1.6038403000000001</v>
      </c>
      <c r="T41" s="18">
        <f>T21/E18</f>
        <v>1.2302603000000001</v>
      </c>
      <c r="U41" s="18">
        <f>SUM(R21:T21)/SUM(C18:E18)</f>
        <v>1.5107121333333333</v>
      </c>
    </row>
    <row r="42" spans="17:21" x14ac:dyDescent="0.25">
      <c r="Q42" t="s">
        <v>42</v>
      </c>
      <c r="R42" s="18">
        <f>R22/C23</f>
        <v>6.9453010939888736E-6</v>
      </c>
      <c r="S42" s="18">
        <f>S22/D23</f>
        <v>4.0915582772317779E-5</v>
      </c>
      <c r="T42" s="18">
        <f>T22/E23</f>
        <v>5.4049687302281755E-5</v>
      </c>
      <c r="U42" s="18">
        <f>SUM(R22:T22)/SUM(C23:E23)</f>
        <v>3.6513274617446616E-5</v>
      </c>
    </row>
    <row r="43" spans="17:21" x14ac:dyDescent="0.25">
      <c r="R43" s="18"/>
      <c r="S43" s="18"/>
      <c r="T43" s="18"/>
    </row>
    <row r="44" spans="17:21" x14ac:dyDescent="0.25">
      <c r="R44" s="18"/>
      <c r="S44" s="18"/>
      <c r="T44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W185"/>
  <sheetViews>
    <sheetView zoomScale="90" zoomScaleNormal="90" workbookViewId="0">
      <selection activeCell="F15" sqref="F15"/>
    </sheetView>
  </sheetViews>
  <sheetFormatPr defaultColWidth="8.7109375" defaultRowHeight="15" x14ac:dyDescent="0.25"/>
  <cols>
    <col min="1" max="1" width="4.7109375" customWidth="1"/>
    <col min="2" max="2" width="21.140625" bestFit="1" customWidth="1"/>
    <col min="3" max="14" width="16.42578125" customWidth="1"/>
    <col min="15" max="15" width="20.42578125" customWidth="1"/>
    <col min="17" max="17" width="21.140625" customWidth="1"/>
    <col min="18" max="18" width="23.42578125" bestFit="1" customWidth="1"/>
    <col min="19" max="19" width="20.7109375" customWidth="1"/>
    <col min="20" max="21" width="23.42578125" bestFit="1" customWidth="1"/>
  </cols>
  <sheetData>
    <row r="1" spans="1:21" ht="15.75" thickBot="1" x14ac:dyDescent="0.3"/>
    <row r="2" spans="1:21" ht="15.75" thickBot="1" x14ac:dyDescent="0.3">
      <c r="A2" s="193" t="s">
        <v>65</v>
      </c>
      <c r="B2" s="2" t="s">
        <v>64</v>
      </c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5" t="s">
        <v>11</v>
      </c>
      <c r="O2" s="6" t="s">
        <v>100</v>
      </c>
    </row>
    <row r="3" spans="1:21" x14ac:dyDescent="0.25">
      <c r="A3" s="193"/>
      <c r="B3" s="21" t="s">
        <v>14</v>
      </c>
      <c r="C3" s="8">
        <f>C27+C51-C75+C99</f>
        <v>79291179</v>
      </c>
      <c r="D3" s="8">
        <f>D27+D51-D75+D99</f>
        <v>92347068</v>
      </c>
      <c r="E3" s="8">
        <f t="shared" ref="E3:N3" si="0">E27+E51-E75+E99</f>
        <v>99375296</v>
      </c>
      <c r="F3" s="8">
        <f t="shared" si="0"/>
        <v>82909981</v>
      </c>
      <c r="G3" s="8">
        <f t="shared" si="0"/>
        <v>0</v>
      </c>
      <c r="H3" s="8">
        <f t="shared" si="0"/>
        <v>0</v>
      </c>
      <c r="I3" s="8">
        <f t="shared" si="0"/>
        <v>0</v>
      </c>
      <c r="J3" s="8">
        <f t="shared" si="0"/>
        <v>0</v>
      </c>
      <c r="K3" s="8">
        <f t="shared" si="0"/>
        <v>0</v>
      </c>
      <c r="L3" s="8">
        <f t="shared" si="0"/>
        <v>0</v>
      </c>
      <c r="M3" s="8">
        <f t="shared" si="0"/>
        <v>0</v>
      </c>
      <c r="N3" s="8">
        <f t="shared" si="0"/>
        <v>0</v>
      </c>
      <c r="O3" s="9">
        <f>SUM(C3:N3)</f>
        <v>353923524</v>
      </c>
      <c r="Q3" s="157"/>
      <c r="R3" s="17"/>
      <c r="S3" s="10"/>
      <c r="T3" s="10"/>
      <c r="U3" s="10"/>
    </row>
    <row r="4" spans="1:21" x14ac:dyDescent="0.25">
      <c r="A4" s="193"/>
      <c r="B4" s="11" t="s">
        <v>16</v>
      </c>
      <c r="C4" s="8">
        <f t="shared" ref="C4:D22" si="1">C28+C52-C76+C100</f>
        <v>361680382</v>
      </c>
      <c r="D4" s="8">
        <f t="shared" si="1"/>
        <v>389323449</v>
      </c>
      <c r="E4" s="8">
        <f t="shared" ref="E4:N4" si="2">E28+E52-E76+E100</f>
        <v>400109912</v>
      </c>
      <c r="F4" s="8">
        <f>F28+F52-F76+F100</f>
        <v>291376736</v>
      </c>
      <c r="G4" s="8">
        <f t="shared" si="2"/>
        <v>0</v>
      </c>
      <c r="H4" s="8">
        <f t="shared" si="2"/>
        <v>0</v>
      </c>
      <c r="I4" s="8">
        <f t="shared" si="2"/>
        <v>0</v>
      </c>
      <c r="J4" s="8">
        <f t="shared" si="2"/>
        <v>0</v>
      </c>
      <c r="K4" s="8">
        <f t="shared" si="2"/>
        <v>0</v>
      </c>
      <c r="L4" s="8">
        <f t="shared" si="2"/>
        <v>0</v>
      </c>
      <c r="M4" s="8">
        <f t="shared" si="2"/>
        <v>0</v>
      </c>
      <c r="N4" s="8">
        <f t="shared" si="2"/>
        <v>0</v>
      </c>
      <c r="O4" s="9">
        <f t="shared" ref="O4:O19" si="3">SUM(C4:N4)</f>
        <v>1442490479</v>
      </c>
      <c r="Q4" s="157"/>
      <c r="R4" s="17"/>
      <c r="S4" s="10"/>
      <c r="T4" s="10"/>
      <c r="U4" s="10"/>
    </row>
    <row r="5" spans="1:21" x14ac:dyDescent="0.25">
      <c r="A5" s="193"/>
      <c r="B5" s="85" t="s">
        <v>18</v>
      </c>
      <c r="C5" s="8">
        <f t="shared" si="1"/>
        <v>67639914</v>
      </c>
      <c r="D5" s="8">
        <f t="shared" si="1"/>
        <v>68589936</v>
      </c>
      <c r="E5" s="8">
        <f t="shared" ref="E5:N5" si="4">E29+E53-E77+E101</f>
        <v>59441411</v>
      </c>
      <c r="F5" s="8">
        <f t="shared" si="4"/>
        <v>68830531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si="4"/>
        <v>0</v>
      </c>
      <c r="N5" s="8">
        <f t="shared" si="4"/>
        <v>0</v>
      </c>
      <c r="O5" s="9">
        <f t="shared" si="3"/>
        <v>264501792</v>
      </c>
      <c r="Q5" s="157"/>
      <c r="R5" s="17"/>
      <c r="S5" s="10"/>
      <c r="T5" s="10"/>
      <c r="U5" s="10"/>
    </row>
    <row r="6" spans="1:21" x14ac:dyDescent="0.25">
      <c r="A6" s="193"/>
      <c r="B6" s="85" t="s">
        <v>20</v>
      </c>
      <c r="C6" s="8">
        <f t="shared" si="1"/>
        <v>112296125</v>
      </c>
      <c r="D6" s="8">
        <f t="shared" si="1"/>
        <v>118336797</v>
      </c>
      <c r="E6" s="8">
        <f t="shared" ref="E6:N6" si="5">E30+E54-E78+E102</f>
        <v>116755935</v>
      </c>
      <c r="F6" s="8">
        <f t="shared" si="5"/>
        <v>105088241</v>
      </c>
      <c r="G6" s="8">
        <f t="shared" si="5"/>
        <v>0</v>
      </c>
      <c r="H6" s="8">
        <f t="shared" si="5"/>
        <v>0</v>
      </c>
      <c r="I6" s="8">
        <f t="shared" si="5"/>
        <v>0</v>
      </c>
      <c r="J6" s="8">
        <f t="shared" si="5"/>
        <v>0</v>
      </c>
      <c r="K6" s="8">
        <f t="shared" si="5"/>
        <v>0</v>
      </c>
      <c r="L6" s="8">
        <f t="shared" si="5"/>
        <v>0</v>
      </c>
      <c r="M6" s="8">
        <f t="shared" si="5"/>
        <v>0</v>
      </c>
      <c r="N6" s="8">
        <f t="shared" si="5"/>
        <v>0</v>
      </c>
      <c r="O6" s="9">
        <f t="shared" si="3"/>
        <v>452477098</v>
      </c>
      <c r="Q6" s="157"/>
      <c r="R6" s="17"/>
      <c r="S6" s="10"/>
      <c r="T6" s="10"/>
      <c r="U6" s="10"/>
    </row>
    <row r="7" spans="1:21" x14ac:dyDescent="0.25">
      <c r="A7" s="193"/>
      <c r="B7" s="85" t="s">
        <v>21</v>
      </c>
      <c r="C7" s="8">
        <f t="shared" si="1"/>
        <v>13269179</v>
      </c>
      <c r="D7" s="8">
        <f t="shared" si="1"/>
        <v>19401155</v>
      </c>
      <c r="E7" s="8">
        <f t="shared" ref="E7:N7" si="6">E31+E55-E79+E103</f>
        <v>20582226</v>
      </c>
      <c r="F7" s="8">
        <f t="shared" si="6"/>
        <v>15315146</v>
      </c>
      <c r="G7" s="8">
        <f t="shared" si="6"/>
        <v>0</v>
      </c>
      <c r="H7" s="8">
        <f t="shared" si="6"/>
        <v>0</v>
      </c>
      <c r="I7" s="8">
        <f t="shared" si="6"/>
        <v>0</v>
      </c>
      <c r="J7" s="8">
        <f t="shared" si="6"/>
        <v>0</v>
      </c>
      <c r="K7" s="8">
        <f t="shared" si="6"/>
        <v>0</v>
      </c>
      <c r="L7" s="8">
        <f t="shared" si="6"/>
        <v>0</v>
      </c>
      <c r="M7" s="8">
        <f t="shared" si="6"/>
        <v>0</v>
      </c>
      <c r="N7" s="8">
        <f t="shared" si="6"/>
        <v>0</v>
      </c>
      <c r="O7" s="9">
        <f t="shared" si="3"/>
        <v>68567706</v>
      </c>
      <c r="Q7" s="157"/>
      <c r="R7" s="17"/>
      <c r="S7" s="10"/>
      <c r="T7" s="10"/>
      <c r="U7" s="10"/>
    </row>
    <row r="8" spans="1:21" x14ac:dyDescent="0.25">
      <c r="A8" s="193"/>
      <c r="B8" s="36" t="s">
        <v>42</v>
      </c>
      <c r="C8" s="8">
        <f t="shared" si="1"/>
        <v>0</v>
      </c>
      <c r="D8" s="8">
        <f t="shared" si="1"/>
        <v>172315</v>
      </c>
      <c r="E8" s="8">
        <f t="shared" ref="E8:N8" si="7">E32+E56-E80+E104</f>
        <v>212315</v>
      </c>
      <c r="F8" s="8">
        <f t="shared" si="7"/>
        <v>913243</v>
      </c>
      <c r="G8" s="8">
        <f t="shared" si="7"/>
        <v>0</v>
      </c>
      <c r="H8" s="8">
        <f t="shared" si="7"/>
        <v>0</v>
      </c>
      <c r="I8" s="8">
        <f t="shared" si="7"/>
        <v>0</v>
      </c>
      <c r="J8" s="8">
        <f t="shared" si="7"/>
        <v>0</v>
      </c>
      <c r="K8" s="8">
        <f t="shared" si="7"/>
        <v>0</v>
      </c>
      <c r="L8" s="8">
        <f t="shared" si="7"/>
        <v>0</v>
      </c>
      <c r="M8" s="8">
        <f t="shared" si="7"/>
        <v>0</v>
      </c>
      <c r="N8" s="8">
        <f t="shared" si="7"/>
        <v>0</v>
      </c>
      <c r="O8" s="9">
        <f t="shared" si="3"/>
        <v>1297873</v>
      </c>
      <c r="Q8" s="157"/>
      <c r="R8" s="17"/>
      <c r="S8" s="10"/>
      <c r="T8" s="10"/>
      <c r="U8" s="10"/>
    </row>
    <row r="9" spans="1:21" x14ac:dyDescent="0.25">
      <c r="A9" s="193"/>
      <c r="B9" s="11" t="s">
        <v>52</v>
      </c>
      <c r="C9" s="8">
        <f t="shared" si="1"/>
        <v>240212976</v>
      </c>
      <c r="D9" s="8">
        <f t="shared" si="1"/>
        <v>246178619</v>
      </c>
      <c r="E9" s="8">
        <f t="shared" ref="E9:N9" si="8">E33+E57-E81+E105</f>
        <v>267030475</v>
      </c>
      <c r="F9" s="8">
        <f t="shared" si="8"/>
        <v>235996926</v>
      </c>
      <c r="G9" s="8">
        <f t="shared" si="8"/>
        <v>0</v>
      </c>
      <c r="H9" s="8">
        <f t="shared" si="8"/>
        <v>0</v>
      </c>
      <c r="I9" s="8">
        <f t="shared" si="8"/>
        <v>0</v>
      </c>
      <c r="J9" s="8">
        <f t="shared" si="8"/>
        <v>0</v>
      </c>
      <c r="K9" s="8">
        <f t="shared" si="8"/>
        <v>0</v>
      </c>
      <c r="L9" s="8">
        <f t="shared" si="8"/>
        <v>0</v>
      </c>
      <c r="M9" s="8">
        <f t="shared" si="8"/>
        <v>0</v>
      </c>
      <c r="N9" s="8">
        <f t="shared" si="8"/>
        <v>0</v>
      </c>
      <c r="O9" s="9">
        <f t="shared" si="3"/>
        <v>989418996</v>
      </c>
      <c r="Q9" s="157"/>
      <c r="R9" s="17"/>
      <c r="S9" s="10"/>
      <c r="T9" s="10"/>
      <c r="U9" s="10"/>
    </row>
    <row r="10" spans="1:21" x14ac:dyDescent="0.25">
      <c r="A10" s="193"/>
      <c r="B10" s="11" t="s">
        <v>23</v>
      </c>
      <c r="C10" s="8">
        <f t="shared" si="1"/>
        <v>192997325</v>
      </c>
      <c r="D10" s="8">
        <f t="shared" si="1"/>
        <v>198357280</v>
      </c>
      <c r="E10" s="8">
        <f t="shared" ref="E10:N10" si="9">E34+E58-E82+E106</f>
        <v>204893493</v>
      </c>
      <c r="F10" s="8">
        <f t="shared" si="9"/>
        <v>181235868</v>
      </c>
      <c r="G10" s="8">
        <f t="shared" si="9"/>
        <v>0</v>
      </c>
      <c r="H10" s="8">
        <f t="shared" si="9"/>
        <v>0</v>
      </c>
      <c r="I10" s="8">
        <f t="shared" si="9"/>
        <v>0</v>
      </c>
      <c r="J10" s="8">
        <f t="shared" si="9"/>
        <v>0</v>
      </c>
      <c r="K10" s="8">
        <f t="shared" si="9"/>
        <v>0</v>
      </c>
      <c r="L10" s="8">
        <f t="shared" si="9"/>
        <v>0</v>
      </c>
      <c r="M10" s="8">
        <f t="shared" si="9"/>
        <v>0</v>
      </c>
      <c r="N10" s="8">
        <f t="shared" si="9"/>
        <v>0</v>
      </c>
      <c r="O10" s="9">
        <f t="shared" si="3"/>
        <v>777483966</v>
      </c>
      <c r="Q10" s="157"/>
      <c r="R10" s="17"/>
      <c r="S10" s="10"/>
      <c r="T10" s="10"/>
      <c r="U10" s="10"/>
    </row>
    <row r="11" spans="1:21" x14ac:dyDescent="0.25">
      <c r="A11" s="193"/>
      <c r="B11" s="36" t="s">
        <v>39</v>
      </c>
      <c r="C11" s="8">
        <f t="shared" si="1"/>
        <v>0</v>
      </c>
      <c r="D11" s="8">
        <f t="shared" si="1"/>
        <v>0</v>
      </c>
      <c r="E11" s="8">
        <f t="shared" ref="E11:N11" si="10">E35+E59-E83+E107</f>
        <v>0</v>
      </c>
      <c r="F11" s="8">
        <f t="shared" si="10"/>
        <v>0</v>
      </c>
      <c r="G11" s="8">
        <f t="shared" si="10"/>
        <v>0</v>
      </c>
      <c r="H11" s="8">
        <f t="shared" si="10"/>
        <v>0</v>
      </c>
      <c r="I11" s="8">
        <f t="shared" si="10"/>
        <v>0</v>
      </c>
      <c r="J11" s="8">
        <f t="shared" si="10"/>
        <v>0</v>
      </c>
      <c r="K11" s="8">
        <f t="shared" si="10"/>
        <v>0</v>
      </c>
      <c r="L11" s="8">
        <f t="shared" si="10"/>
        <v>0</v>
      </c>
      <c r="M11" s="8">
        <f t="shared" si="10"/>
        <v>0</v>
      </c>
      <c r="N11" s="8">
        <f t="shared" si="10"/>
        <v>0</v>
      </c>
      <c r="O11" s="9">
        <f t="shared" si="3"/>
        <v>0</v>
      </c>
      <c r="Q11" s="157"/>
      <c r="R11" s="17"/>
      <c r="S11" s="10"/>
      <c r="T11" s="10"/>
      <c r="U11" s="10"/>
    </row>
    <row r="12" spans="1:21" x14ac:dyDescent="0.25">
      <c r="A12" s="193"/>
      <c r="B12" s="36" t="s">
        <v>33</v>
      </c>
      <c r="C12" s="8">
        <f t="shared" si="1"/>
        <v>584997</v>
      </c>
      <c r="D12" s="8">
        <f t="shared" si="1"/>
        <v>516751</v>
      </c>
      <c r="E12" s="8">
        <f t="shared" ref="E12:N12" si="11">E36+E60-E84+E108</f>
        <v>374456</v>
      </c>
      <c r="F12" s="8">
        <f t="shared" si="11"/>
        <v>74255</v>
      </c>
      <c r="G12" s="8">
        <f t="shared" si="11"/>
        <v>0</v>
      </c>
      <c r="H12" s="8">
        <f t="shared" si="11"/>
        <v>0</v>
      </c>
      <c r="I12" s="8">
        <f t="shared" si="11"/>
        <v>0</v>
      </c>
      <c r="J12" s="8">
        <f t="shared" si="11"/>
        <v>0</v>
      </c>
      <c r="K12" s="8">
        <f t="shared" si="11"/>
        <v>0</v>
      </c>
      <c r="L12" s="8">
        <f t="shared" si="11"/>
        <v>0</v>
      </c>
      <c r="M12" s="8">
        <f t="shared" si="11"/>
        <v>0</v>
      </c>
      <c r="N12" s="8">
        <f t="shared" si="11"/>
        <v>0</v>
      </c>
      <c r="O12" s="9">
        <f t="shared" si="3"/>
        <v>1550459</v>
      </c>
      <c r="Q12" s="157"/>
      <c r="R12" s="17"/>
      <c r="S12" s="10"/>
      <c r="T12" s="10"/>
      <c r="U12" s="10"/>
    </row>
    <row r="13" spans="1:21" x14ac:dyDescent="0.25">
      <c r="A13" s="193"/>
      <c r="B13" s="11" t="s">
        <v>56</v>
      </c>
      <c r="C13" s="8">
        <f t="shared" si="1"/>
        <v>3500170</v>
      </c>
      <c r="D13" s="8">
        <f t="shared" si="1"/>
        <v>82908</v>
      </c>
      <c r="E13" s="8">
        <f t="shared" ref="E13:N13" si="12">E37+E61-E85+E109</f>
        <v>42843</v>
      </c>
      <c r="F13" s="8">
        <f t="shared" si="12"/>
        <v>801173</v>
      </c>
      <c r="G13" s="8">
        <f t="shared" si="12"/>
        <v>0</v>
      </c>
      <c r="H13" s="8">
        <f t="shared" si="12"/>
        <v>0</v>
      </c>
      <c r="I13" s="8">
        <f t="shared" si="12"/>
        <v>0</v>
      </c>
      <c r="J13" s="8">
        <f t="shared" si="12"/>
        <v>0</v>
      </c>
      <c r="K13" s="8">
        <f t="shared" si="12"/>
        <v>0</v>
      </c>
      <c r="L13" s="8">
        <f t="shared" si="12"/>
        <v>0</v>
      </c>
      <c r="M13" s="8">
        <f t="shared" si="12"/>
        <v>0</v>
      </c>
      <c r="N13" s="8">
        <f t="shared" si="12"/>
        <v>0</v>
      </c>
      <c r="O13" s="9">
        <f t="shared" si="3"/>
        <v>4427094</v>
      </c>
      <c r="Q13" s="157"/>
      <c r="R13" s="17"/>
      <c r="S13" s="10"/>
      <c r="T13" s="10"/>
      <c r="U13" s="10"/>
    </row>
    <row r="14" spans="1:21" x14ac:dyDescent="0.25">
      <c r="A14" s="193"/>
      <c r="B14" s="11" t="s">
        <v>30</v>
      </c>
      <c r="C14" s="8">
        <f t="shared" si="1"/>
        <v>5313963</v>
      </c>
      <c r="D14" s="8">
        <f t="shared" si="1"/>
        <v>5749900</v>
      </c>
      <c r="E14" s="8">
        <f t="shared" ref="E14:N14" si="13">E38+E62-E86+E110</f>
        <v>6525908</v>
      </c>
      <c r="F14" s="8">
        <f t="shared" si="13"/>
        <v>6041134</v>
      </c>
      <c r="G14" s="8">
        <f t="shared" si="13"/>
        <v>0</v>
      </c>
      <c r="H14" s="8">
        <f t="shared" si="13"/>
        <v>0</v>
      </c>
      <c r="I14" s="8">
        <f t="shared" si="13"/>
        <v>0</v>
      </c>
      <c r="J14" s="8">
        <f t="shared" si="13"/>
        <v>0</v>
      </c>
      <c r="K14" s="8">
        <f t="shared" si="13"/>
        <v>0</v>
      </c>
      <c r="L14" s="8">
        <f t="shared" si="13"/>
        <v>0</v>
      </c>
      <c r="M14" s="8">
        <f t="shared" si="13"/>
        <v>0</v>
      </c>
      <c r="N14" s="8">
        <f t="shared" si="13"/>
        <v>0</v>
      </c>
      <c r="O14" s="9">
        <f t="shared" si="3"/>
        <v>23630905</v>
      </c>
      <c r="Q14" s="157"/>
      <c r="R14" s="17"/>
      <c r="S14" s="10"/>
      <c r="T14" s="10"/>
      <c r="U14" s="10"/>
    </row>
    <row r="15" spans="1:21" x14ac:dyDescent="0.25">
      <c r="A15" s="193"/>
      <c r="B15" s="11" t="s">
        <v>25</v>
      </c>
      <c r="C15" s="8">
        <f t="shared" si="1"/>
        <v>387754899</v>
      </c>
      <c r="D15" s="8">
        <f t="shared" si="1"/>
        <v>437258749</v>
      </c>
      <c r="E15" s="8">
        <f t="shared" ref="E15:N15" si="14">E39+E63-E87+E111</f>
        <v>457641070</v>
      </c>
      <c r="F15" s="8">
        <f t="shared" si="14"/>
        <v>518527980</v>
      </c>
      <c r="G15" s="8">
        <f t="shared" si="14"/>
        <v>0</v>
      </c>
      <c r="H15" s="8">
        <f t="shared" si="14"/>
        <v>0</v>
      </c>
      <c r="I15" s="8">
        <f t="shared" si="14"/>
        <v>0</v>
      </c>
      <c r="J15" s="8">
        <f t="shared" si="14"/>
        <v>0</v>
      </c>
      <c r="K15" s="8">
        <f t="shared" si="14"/>
        <v>0</v>
      </c>
      <c r="L15" s="8">
        <f t="shared" si="14"/>
        <v>0</v>
      </c>
      <c r="M15" s="8">
        <f t="shared" si="14"/>
        <v>0</v>
      </c>
      <c r="N15" s="8">
        <f t="shared" si="14"/>
        <v>0</v>
      </c>
      <c r="O15" s="9">
        <f t="shared" si="3"/>
        <v>1801182698</v>
      </c>
      <c r="Q15" s="157"/>
      <c r="R15" s="17"/>
      <c r="S15" s="10"/>
      <c r="T15" s="10"/>
      <c r="U15" s="10"/>
    </row>
    <row r="16" spans="1:21" x14ac:dyDescent="0.25">
      <c r="A16" s="193"/>
      <c r="B16" s="11" t="s">
        <v>61</v>
      </c>
      <c r="C16" s="8">
        <f t="shared" si="1"/>
        <v>0</v>
      </c>
      <c r="D16" s="8">
        <f t="shared" si="1"/>
        <v>0</v>
      </c>
      <c r="E16" s="8">
        <f t="shared" ref="E16:N16" si="15">E40+E64-E88+E112</f>
        <v>0</v>
      </c>
      <c r="F16" s="8">
        <f t="shared" si="15"/>
        <v>0</v>
      </c>
      <c r="G16" s="8">
        <f t="shared" si="15"/>
        <v>0</v>
      </c>
      <c r="H16" s="8">
        <f t="shared" si="15"/>
        <v>0</v>
      </c>
      <c r="I16" s="8">
        <f t="shared" si="15"/>
        <v>0</v>
      </c>
      <c r="J16" s="8">
        <f t="shared" si="15"/>
        <v>0</v>
      </c>
      <c r="K16" s="8">
        <f t="shared" si="15"/>
        <v>0</v>
      </c>
      <c r="L16" s="8">
        <f t="shared" si="15"/>
        <v>0</v>
      </c>
      <c r="M16" s="8">
        <f t="shared" si="15"/>
        <v>0</v>
      </c>
      <c r="N16" s="8">
        <f t="shared" si="15"/>
        <v>0</v>
      </c>
      <c r="O16" s="9">
        <f t="shared" si="3"/>
        <v>0</v>
      </c>
      <c r="Q16" s="157"/>
      <c r="R16" s="17"/>
      <c r="S16" s="10"/>
      <c r="T16" s="10"/>
      <c r="U16" s="10"/>
    </row>
    <row r="17" spans="1:21" x14ac:dyDescent="0.25">
      <c r="A17" s="193"/>
      <c r="B17" s="11" t="s">
        <v>58</v>
      </c>
      <c r="C17" s="8">
        <f t="shared" si="1"/>
        <v>125620</v>
      </c>
      <c r="D17" s="8">
        <f t="shared" si="1"/>
        <v>237</v>
      </c>
      <c r="E17" s="8">
        <f t="shared" ref="E17:N17" si="16">E41+E65-E89+E113</f>
        <v>121872</v>
      </c>
      <c r="F17" s="8">
        <f t="shared" si="16"/>
        <v>215694</v>
      </c>
      <c r="G17" s="8">
        <f t="shared" si="16"/>
        <v>0</v>
      </c>
      <c r="H17" s="8">
        <f t="shared" si="16"/>
        <v>0</v>
      </c>
      <c r="I17" s="8">
        <f t="shared" si="16"/>
        <v>0</v>
      </c>
      <c r="J17" s="8">
        <f t="shared" si="16"/>
        <v>0</v>
      </c>
      <c r="K17" s="8">
        <f t="shared" si="16"/>
        <v>0</v>
      </c>
      <c r="L17" s="8">
        <f t="shared" si="16"/>
        <v>0</v>
      </c>
      <c r="M17" s="8">
        <f t="shared" si="16"/>
        <v>0</v>
      </c>
      <c r="N17" s="8">
        <f t="shared" si="16"/>
        <v>0</v>
      </c>
      <c r="O17" s="9">
        <f t="shared" si="3"/>
        <v>463423</v>
      </c>
      <c r="Q17" s="157"/>
      <c r="R17" s="17"/>
      <c r="S17" s="10"/>
      <c r="T17" s="10"/>
      <c r="U17" s="10"/>
    </row>
    <row r="18" spans="1:21" x14ac:dyDescent="0.25">
      <c r="A18" s="193"/>
      <c r="B18" s="36" t="s">
        <v>41</v>
      </c>
      <c r="C18" s="8">
        <f t="shared" si="1"/>
        <v>9480213</v>
      </c>
      <c r="D18" s="8">
        <f t="shared" si="1"/>
        <v>6186053</v>
      </c>
      <c r="E18" s="8">
        <f t="shared" ref="E18:N18" si="17">E42+E66-E90+E114</f>
        <v>12750953</v>
      </c>
      <c r="F18" s="8">
        <f t="shared" si="17"/>
        <v>10787215</v>
      </c>
      <c r="G18" s="8">
        <f t="shared" si="17"/>
        <v>0</v>
      </c>
      <c r="H18" s="8">
        <f t="shared" si="17"/>
        <v>0</v>
      </c>
      <c r="I18" s="8">
        <f t="shared" si="17"/>
        <v>0</v>
      </c>
      <c r="J18" s="8">
        <f t="shared" si="17"/>
        <v>0</v>
      </c>
      <c r="K18" s="8">
        <f t="shared" si="17"/>
        <v>0</v>
      </c>
      <c r="L18" s="8">
        <f t="shared" si="17"/>
        <v>0</v>
      </c>
      <c r="M18" s="8">
        <f t="shared" si="17"/>
        <v>0</v>
      </c>
      <c r="N18" s="8">
        <f t="shared" si="17"/>
        <v>0</v>
      </c>
      <c r="O18" s="9">
        <f t="shared" si="3"/>
        <v>39204434</v>
      </c>
      <c r="Q18" s="157"/>
      <c r="R18" s="17"/>
      <c r="S18" s="10"/>
      <c r="T18" s="10"/>
      <c r="U18" s="10"/>
    </row>
    <row r="19" spans="1:21" x14ac:dyDescent="0.25">
      <c r="A19" s="193"/>
      <c r="B19" s="36" t="s">
        <v>37</v>
      </c>
      <c r="C19" s="8">
        <f t="shared" si="1"/>
        <v>21385</v>
      </c>
      <c r="D19" s="8">
        <f t="shared" si="1"/>
        <v>108134</v>
      </c>
      <c r="E19" s="8">
        <f t="shared" ref="E19:N19" si="18">E43+E67-E91+E115</f>
        <v>77839</v>
      </c>
      <c r="F19" s="8">
        <f t="shared" si="18"/>
        <v>270568</v>
      </c>
      <c r="G19" s="8">
        <f t="shared" si="18"/>
        <v>0</v>
      </c>
      <c r="H19" s="8">
        <f t="shared" si="18"/>
        <v>0</v>
      </c>
      <c r="I19" s="8">
        <f t="shared" si="18"/>
        <v>0</v>
      </c>
      <c r="J19" s="8">
        <f t="shared" si="18"/>
        <v>0</v>
      </c>
      <c r="K19" s="8">
        <f t="shared" si="18"/>
        <v>0</v>
      </c>
      <c r="L19" s="8">
        <f t="shared" si="18"/>
        <v>0</v>
      </c>
      <c r="M19" s="8">
        <f t="shared" si="18"/>
        <v>0</v>
      </c>
      <c r="N19" s="8">
        <f t="shared" si="18"/>
        <v>0</v>
      </c>
      <c r="O19" s="9">
        <f t="shared" si="3"/>
        <v>477926</v>
      </c>
      <c r="Q19" s="157"/>
      <c r="R19" s="17"/>
      <c r="S19" s="10"/>
      <c r="T19" s="10"/>
      <c r="U19" s="10"/>
    </row>
    <row r="20" spans="1:21" x14ac:dyDescent="0.25">
      <c r="A20" s="193"/>
      <c r="B20" s="11" t="s">
        <v>28</v>
      </c>
      <c r="C20" s="8">
        <f t="shared" si="1"/>
        <v>307582283</v>
      </c>
      <c r="D20" s="8">
        <f t="shared" si="1"/>
        <v>287034927</v>
      </c>
      <c r="E20" s="8">
        <f t="shared" ref="E20:N20" si="19">E44+E68-E92+E116</f>
        <v>341578968</v>
      </c>
      <c r="F20" s="8">
        <f t="shared" si="19"/>
        <v>272226637</v>
      </c>
      <c r="G20" s="8">
        <f t="shared" si="19"/>
        <v>0</v>
      </c>
      <c r="H20" s="8">
        <f t="shared" si="19"/>
        <v>0</v>
      </c>
      <c r="I20" s="8">
        <f t="shared" si="19"/>
        <v>0</v>
      </c>
      <c r="J20" s="8">
        <f t="shared" si="19"/>
        <v>0</v>
      </c>
      <c r="K20" s="8">
        <f t="shared" si="19"/>
        <v>0</v>
      </c>
      <c r="L20" s="8">
        <f t="shared" si="19"/>
        <v>0</v>
      </c>
      <c r="M20" s="8">
        <f t="shared" si="19"/>
        <v>0</v>
      </c>
      <c r="N20" s="8">
        <f t="shared" si="19"/>
        <v>0</v>
      </c>
      <c r="O20" s="9">
        <f>SUM(C20:N20)</f>
        <v>1208422815</v>
      </c>
      <c r="Q20" s="157"/>
      <c r="R20" s="17"/>
      <c r="S20" s="10"/>
      <c r="T20" s="10"/>
      <c r="U20" s="10"/>
    </row>
    <row r="21" spans="1:21" x14ac:dyDescent="0.25">
      <c r="A21" s="193"/>
      <c r="B21" s="11" t="s">
        <v>35</v>
      </c>
      <c r="C21" s="8">
        <f t="shared" si="1"/>
        <v>258854</v>
      </c>
      <c r="D21" s="8">
        <f t="shared" si="1"/>
        <v>213782</v>
      </c>
      <c r="E21" s="8">
        <f t="shared" ref="E21:N21" si="20">E45+E69-E93+E117</f>
        <v>972203</v>
      </c>
      <c r="F21" s="8">
        <f t="shared" si="20"/>
        <v>884173</v>
      </c>
      <c r="G21" s="8">
        <f t="shared" si="20"/>
        <v>0</v>
      </c>
      <c r="H21" s="8">
        <f t="shared" si="20"/>
        <v>0</v>
      </c>
      <c r="I21" s="8">
        <f t="shared" si="20"/>
        <v>0</v>
      </c>
      <c r="J21" s="8">
        <f t="shared" si="20"/>
        <v>0</v>
      </c>
      <c r="K21" s="8">
        <f t="shared" si="20"/>
        <v>0</v>
      </c>
      <c r="L21" s="8">
        <f t="shared" si="20"/>
        <v>0</v>
      </c>
      <c r="M21" s="8">
        <f t="shared" si="20"/>
        <v>0</v>
      </c>
      <c r="N21" s="8">
        <f t="shared" si="20"/>
        <v>0</v>
      </c>
      <c r="O21" s="9">
        <f>SUM(C21:N21)</f>
        <v>2329012</v>
      </c>
      <c r="Q21" s="157"/>
      <c r="R21" s="17"/>
      <c r="S21" s="10"/>
      <c r="T21" s="10"/>
      <c r="U21" s="10"/>
    </row>
    <row r="22" spans="1:21" ht="15.75" thickBot="1" x14ac:dyDescent="0.3">
      <c r="A22" s="193"/>
      <c r="B22" s="12" t="s">
        <v>29</v>
      </c>
      <c r="C22" s="8">
        <f t="shared" si="1"/>
        <v>238429619</v>
      </c>
      <c r="D22" s="8">
        <f t="shared" si="1"/>
        <v>199790468</v>
      </c>
      <c r="E22" s="8">
        <f t="shared" ref="E22:N22" si="21">E46+E70-E94+E118</f>
        <v>278532085</v>
      </c>
      <c r="F22" s="8">
        <f t="shared" si="21"/>
        <v>249300587</v>
      </c>
      <c r="G22" s="8">
        <f t="shared" si="21"/>
        <v>0</v>
      </c>
      <c r="H22" s="8">
        <f t="shared" si="21"/>
        <v>0</v>
      </c>
      <c r="I22" s="8">
        <f t="shared" si="21"/>
        <v>0</v>
      </c>
      <c r="J22" s="8">
        <f t="shared" si="21"/>
        <v>0</v>
      </c>
      <c r="K22" s="8">
        <f t="shared" si="21"/>
        <v>0</v>
      </c>
      <c r="L22" s="8">
        <f t="shared" si="21"/>
        <v>0</v>
      </c>
      <c r="M22" s="8">
        <f t="shared" si="21"/>
        <v>0</v>
      </c>
      <c r="N22" s="8">
        <f t="shared" si="21"/>
        <v>0</v>
      </c>
      <c r="O22" s="9">
        <f>SUM(C22:N22)</f>
        <v>966052759</v>
      </c>
      <c r="Q22" s="157"/>
      <c r="R22" s="17"/>
      <c r="S22" s="10"/>
      <c r="T22" s="10"/>
    </row>
    <row r="23" spans="1:21" ht="15.75" thickBot="1" x14ac:dyDescent="0.3">
      <c r="A23" s="7"/>
      <c r="C23" s="13">
        <f t="shared" ref="C23:O23" si="22">SUM(C3:C22)</f>
        <v>2020439083</v>
      </c>
      <c r="D23" s="14">
        <f t="shared" si="22"/>
        <v>2069648528</v>
      </c>
      <c r="E23" s="14">
        <f t="shared" si="22"/>
        <v>2267019260</v>
      </c>
      <c r="F23" s="14">
        <f t="shared" si="22"/>
        <v>2040796088</v>
      </c>
      <c r="G23" s="14">
        <f t="shared" si="22"/>
        <v>0</v>
      </c>
      <c r="H23" s="14">
        <f t="shared" si="22"/>
        <v>0</v>
      </c>
      <c r="I23" s="14">
        <f t="shared" si="22"/>
        <v>0</v>
      </c>
      <c r="J23" s="14">
        <f t="shared" si="22"/>
        <v>0</v>
      </c>
      <c r="K23" s="14">
        <f t="shared" si="22"/>
        <v>0</v>
      </c>
      <c r="L23" s="14">
        <f t="shared" si="22"/>
        <v>0</v>
      </c>
      <c r="M23" s="14">
        <f t="shared" si="22"/>
        <v>0</v>
      </c>
      <c r="N23" s="15">
        <f t="shared" si="22"/>
        <v>0</v>
      </c>
      <c r="O23" s="33">
        <f t="shared" si="22"/>
        <v>8397902959</v>
      </c>
      <c r="R23" s="92"/>
    </row>
    <row r="24" spans="1:21" x14ac:dyDescent="0.25">
      <c r="A24" s="7"/>
    </row>
    <row r="25" spans="1:21" ht="15.75" thickBot="1" x14ac:dyDescent="0.3"/>
    <row r="26" spans="1:21" ht="15.75" thickBot="1" x14ac:dyDescent="0.3">
      <c r="A26" s="194" t="s">
        <v>67</v>
      </c>
      <c r="B26" s="2">
        <v>2019</v>
      </c>
      <c r="C26" s="163" t="s">
        <v>0</v>
      </c>
      <c r="D26" s="79" t="s">
        <v>1</v>
      </c>
      <c r="E26" s="79" t="s">
        <v>2</v>
      </c>
      <c r="F26" s="79" t="s">
        <v>3</v>
      </c>
      <c r="G26" s="79" t="s">
        <v>4</v>
      </c>
      <c r="H26" s="79" t="s">
        <v>5</v>
      </c>
      <c r="I26" s="79" t="s">
        <v>6</v>
      </c>
      <c r="J26" s="79" t="s">
        <v>7</v>
      </c>
      <c r="K26" s="79" t="s">
        <v>8</v>
      </c>
      <c r="L26" s="79" t="s">
        <v>9</v>
      </c>
      <c r="M26" s="79" t="s">
        <v>10</v>
      </c>
      <c r="N26" s="164" t="s">
        <v>11</v>
      </c>
      <c r="O26" s="6" t="s">
        <v>97</v>
      </c>
      <c r="T26" s="93"/>
      <c r="U26" s="10"/>
    </row>
    <row r="27" spans="1:21" ht="15" customHeight="1" x14ac:dyDescent="0.25">
      <c r="A27" s="194"/>
      <c r="B27" s="58" t="s">
        <v>14</v>
      </c>
      <c r="C27" s="171">
        <v>51017414</v>
      </c>
      <c r="D27" s="172">
        <v>45977500</v>
      </c>
      <c r="E27" s="172">
        <v>51874115</v>
      </c>
      <c r="F27" s="172">
        <v>35472304</v>
      </c>
      <c r="G27" s="172"/>
      <c r="H27" s="172"/>
      <c r="I27" s="172"/>
      <c r="J27" s="172"/>
      <c r="K27" s="172"/>
      <c r="L27" s="172"/>
      <c r="M27" s="172"/>
      <c r="N27" s="173"/>
      <c r="O27" s="162">
        <f>SUM(C27:N27)</f>
        <v>184341333</v>
      </c>
      <c r="S27" s="87"/>
      <c r="T27" s="93"/>
      <c r="U27" s="10"/>
    </row>
    <row r="28" spans="1:21" x14ac:dyDescent="0.25">
      <c r="A28" s="194"/>
      <c r="B28" s="59" t="s">
        <v>16</v>
      </c>
      <c r="C28" s="174">
        <v>350171498</v>
      </c>
      <c r="D28" s="167">
        <v>373947110</v>
      </c>
      <c r="E28" s="167">
        <v>388613739</v>
      </c>
      <c r="F28" s="167">
        <v>192119870</v>
      </c>
      <c r="G28" s="167"/>
      <c r="H28" s="167"/>
      <c r="I28" s="167"/>
      <c r="J28" s="167"/>
      <c r="K28" s="167"/>
      <c r="L28" s="167"/>
      <c r="M28" s="167"/>
      <c r="N28" s="175"/>
      <c r="O28" s="162">
        <f t="shared" ref="O28:O43" si="23">SUM(C28:N28)</f>
        <v>1304852217</v>
      </c>
      <c r="S28" s="87"/>
      <c r="T28" s="93"/>
      <c r="U28" s="10"/>
    </row>
    <row r="29" spans="1:21" x14ac:dyDescent="0.25">
      <c r="A29" s="194"/>
      <c r="B29" s="160" t="s">
        <v>18</v>
      </c>
      <c r="C29" s="174">
        <v>68128423</v>
      </c>
      <c r="D29" s="167">
        <v>68577782</v>
      </c>
      <c r="E29" s="167">
        <v>59423440</v>
      </c>
      <c r="F29" s="167">
        <v>64930834</v>
      </c>
      <c r="G29" s="167"/>
      <c r="H29" s="167"/>
      <c r="I29" s="167"/>
      <c r="J29" s="167"/>
      <c r="K29" s="167"/>
      <c r="L29" s="167"/>
      <c r="M29" s="167"/>
      <c r="N29" s="175"/>
      <c r="O29" s="162">
        <f t="shared" si="23"/>
        <v>261060479</v>
      </c>
      <c r="S29" s="87"/>
      <c r="T29" s="93"/>
      <c r="U29" s="10"/>
    </row>
    <row r="30" spans="1:21" x14ac:dyDescent="0.25">
      <c r="A30" s="194"/>
      <c r="B30" s="160" t="s">
        <v>20</v>
      </c>
      <c r="C30" s="174">
        <v>112229457</v>
      </c>
      <c r="D30" s="167">
        <v>117269022</v>
      </c>
      <c r="E30" s="167">
        <v>107595339</v>
      </c>
      <c r="F30" s="167">
        <v>99651082</v>
      </c>
      <c r="G30" s="167"/>
      <c r="H30" s="167"/>
      <c r="I30" s="167"/>
      <c r="J30" s="167"/>
      <c r="K30" s="167"/>
      <c r="L30" s="167"/>
      <c r="M30" s="167"/>
      <c r="N30" s="175"/>
      <c r="O30" s="162">
        <f t="shared" si="23"/>
        <v>436744900</v>
      </c>
      <c r="S30" s="87"/>
      <c r="T30" s="93"/>
      <c r="U30" s="10"/>
    </row>
    <row r="31" spans="1:21" x14ac:dyDescent="0.25">
      <c r="A31" s="194"/>
      <c r="B31" s="160" t="s">
        <v>21</v>
      </c>
      <c r="C31" s="174">
        <v>13269179</v>
      </c>
      <c r="D31" s="167">
        <v>19401155</v>
      </c>
      <c r="E31" s="167">
        <v>20582226</v>
      </c>
      <c r="F31" s="167">
        <v>15315146</v>
      </c>
      <c r="G31" s="167"/>
      <c r="H31" s="167"/>
      <c r="I31" s="167"/>
      <c r="J31" s="167"/>
      <c r="K31" s="167"/>
      <c r="L31" s="167"/>
      <c r="M31" s="167"/>
      <c r="N31" s="175"/>
      <c r="O31" s="162">
        <f t="shared" si="23"/>
        <v>68567706</v>
      </c>
      <c r="S31" s="87"/>
      <c r="T31" s="93"/>
      <c r="U31" s="10"/>
    </row>
    <row r="32" spans="1:21" x14ac:dyDescent="0.25">
      <c r="A32" s="194"/>
      <c r="B32" s="161" t="s">
        <v>42</v>
      </c>
      <c r="C32" s="174"/>
      <c r="D32" s="167">
        <v>172315</v>
      </c>
      <c r="E32" s="167">
        <v>1054458</v>
      </c>
      <c r="F32" s="168">
        <v>913243</v>
      </c>
      <c r="G32" s="167"/>
      <c r="H32" s="167"/>
      <c r="I32" s="167"/>
      <c r="J32" s="167"/>
      <c r="K32" s="167"/>
      <c r="L32" s="167"/>
      <c r="M32" s="167"/>
      <c r="N32" s="175"/>
      <c r="O32" s="162">
        <f t="shared" si="23"/>
        <v>2140016</v>
      </c>
      <c r="S32" s="87"/>
      <c r="T32" s="93"/>
      <c r="U32" s="10"/>
    </row>
    <row r="33" spans="1:21" x14ac:dyDescent="0.25">
      <c r="A33" s="194"/>
      <c r="B33" s="59" t="s">
        <v>52</v>
      </c>
      <c r="C33" s="174">
        <v>217861484</v>
      </c>
      <c r="D33" s="167">
        <v>202575234</v>
      </c>
      <c r="E33" s="167">
        <v>254873048</v>
      </c>
      <c r="F33" s="169">
        <v>182044470</v>
      </c>
      <c r="G33" s="169"/>
      <c r="H33" s="170"/>
      <c r="I33" s="167"/>
      <c r="J33" s="167"/>
      <c r="K33" s="167"/>
      <c r="L33" s="167"/>
      <c r="M33" s="167"/>
      <c r="N33" s="175"/>
      <c r="O33" s="162">
        <f t="shared" si="23"/>
        <v>857354236</v>
      </c>
      <c r="Q33" s="89"/>
      <c r="S33" s="87"/>
      <c r="T33" s="93"/>
      <c r="U33" s="10"/>
    </row>
    <row r="34" spans="1:21" x14ac:dyDescent="0.25">
      <c r="A34" s="194"/>
      <c r="B34" s="59" t="s">
        <v>23</v>
      </c>
      <c r="C34" s="174">
        <v>185183291</v>
      </c>
      <c r="D34" s="167">
        <v>179722948</v>
      </c>
      <c r="E34" s="167">
        <v>193459427</v>
      </c>
      <c r="F34" s="167">
        <v>176929987</v>
      </c>
      <c r="G34" s="167"/>
      <c r="H34" s="167"/>
      <c r="I34" s="167"/>
      <c r="J34" s="167"/>
      <c r="K34" s="167"/>
      <c r="L34" s="167"/>
      <c r="M34" s="167"/>
      <c r="N34" s="175"/>
      <c r="O34" s="162">
        <f t="shared" si="23"/>
        <v>735295653</v>
      </c>
      <c r="S34" s="87"/>
      <c r="T34" s="93"/>
      <c r="U34" s="10"/>
    </row>
    <row r="35" spans="1:21" x14ac:dyDescent="0.25">
      <c r="A35" s="194"/>
      <c r="B35" s="161" t="s">
        <v>39</v>
      </c>
      <c r="C35" s="174"/>
      <c r="D35" s="167"/>
      <c r="E35" s="167"/>
      <c r="F35" s="167">
        <v>50940</v>
      </c>
      <c r="G35" s="167"/>
      <c r="H35" s="167"/>
      <c r="I35" s="167"/>
      <c r="J35" s="167"/>
      <c r="K35" s="167"/>
      <c r="L35" s="167"/>
      <c r="M35" s="167"/>
      <c r="N35" s="175"/>
      <c r="O35" s="162">
        <f t="shared" si="23"/>
        <v>50940</v>
      </c>
      <c r="Q35" s="17"/>
      <c r="S35" s="87"/>
      <c r="T35" s="88"/>
    </row>
    <row r="36" spans="1:21" x14ac:dyDescent="0.25">
      <c r="A36" s="194"/>
      <c r="B36" s="161" t="s">
        <v>33</v>
      </c>
      <c r="C36" s="174">
        <v>584997</v>
      </c>
      <c r="D36" s="167">
        <v>516751</v>
      </c>
      <c r="E36" s="167">
        <v>374456</v>
      </c>
      <c r="F36" s="167">
        <v>74255</v>
      </c>
      <c r="G36" s="167"/>
      <c r="H36" s="167"/>
      <c r="I36" s="167"/>
      <c r="J36" s="167"/>
      <c r="K36" s="167"/>
      <c r="L36" s="167"/>
      <c r="M36" s="167"/>
      <c r="N36" s="175"/>
      <c r="O36" s="162">
        <f t="shared" si="23"/>
        <v>1550459</v>
      </c>
      <c r="Q36" s="17"/>
      <c r="S36" s="87"/>
    </row>
    <row r="37" spans="1:21" x14ac:dyDescent="0.25">
      <c r="A37" s="194"/>
      <c r="B37" s="59" t="s">
        <v>56</v>
      </c>
      <c r="C37" s="174">
        <v>3500170</v>
      </c>
      <c r="D37" s="167">
        <v>82908</v>
      </c>
      <c r="E37" s="167">
        <v>42843</v>
      </c>
      <c r="F37" s="167">
        <v>801173</v>
      </c>
      <c r="G37" s="167"/>
      <c r="H37" s="167"/>
      <c r="I37" s="167"/>
      <c r="J37" s="167"/>
      <c r="K37" s="167"/>
      <c r="L37" s="167"/>
      <c r="M37" s="167"/>
      <c r="N37" s="175"/>
      <c r="O37" s="162">
        <f t="shared" si="23"/>
        <v>4427094</v>
      </c>
      <c r="Q37" s="17"/>
      <c r="S37" s="87"/>
    </row>
    <row r="38" spans="1:21" x14ac:dyDescent="0.25">
      <c r="A38" s="194"/>
      <c r="B38" s="59" t="s">
        <v>30</v>
      </c>
      <c r="C38" s="174">
        <v>5313963</v>
      </c>
      <c r="D38" s="167">
        <v>5749900</v>
      </c>
      <c r="E38" s="167">
        <v>6525908</v>
      </c>
      <c r="F38" s="167">
        <v>6041134</v>
      </c>
      <c r="G38" s="167"/>
      <c r="H38" s="167"/>
      <c r="I38" s="167"/>
      <c r="J38" s="167"/>
      <c r="K38" s="167"/>
      <c r="L38" s="167"/>
      <c r="M38" s="167"/>
      <c r="N38" s="175"/>
      <c r="O38" s="162">
        <f>SUM(C38:N38)</f>
        <v>23630905</v>
      </c>
      <c r="Q38" s="17"/>
      <c r="S38" s="87"/>
    </row>
    <row r="39" spans="1:21" x14ac:dyDescent="0.25">
      <c r="A39" s="194"/>
      <c r="B39" s="59" t="s">
        <v>25</v>
      </c>
      <c r="C39" s="174">
        <v>387754899</v>
      </c>
      <c r="D39" s="167">
        <v>437258749</v>
      </c>
      <c r="E39" s="167">
        <v>457641070</v>
      </c>
      <c r="F39" s="167">
        <v>518527980</v>
      </c>
      <c r="G39" s="167"/>
      <c r="H39" s="167"/>
      <c r="I39" s="167"/>
      <c r="J39" s="167"/>
      <c r="K39" s="167"/>
      <c r="L39" s="167"/>
      <c r="M39" s="167"/>
      <c r="N39" s="175"/>
      <c r="O39" s="162">
        <f t="shared" si="23"/>
        <v>1801182698</v>
      </c>
      <c r="Q39" s="17"/>
      <c r="S39" s="87"/>
      <c r="T39" s="18"/>
      <c r="U39" s="18"/>
    </row>
    <row r="40" spans="1:21" x14ac:dyDescent="0.25">
      <c r="A40" s="194"/>
      <c r="B40" s="59" t="s">
        <v>61</v>
      </c>
      <c r="C40" s="174">
        <v>6324</v>
      </c>
      <c r="D40" s="167">
        <v>720732</v>
      </c>
      <c r="E40" s="167">
        <v>879513</v>
      </c>
      <c r="F40" s="167">
        <v>572328</v>
      </c>
      <c r="G40" s="167"/>
      <c r="H40" s="167"/>
      <c r="I40" s="167"/>
      <c r="J40" s="167"/>
      <c r="K40" s="167"/>
      <c r="L40" s="167"/>
      <c r="M40" s="167"/>
      <c r="N40" s="175"/>
      <c r="O40" s="162">
        <f>SUM(C40:N40)</f>
        <v>2178897</v>
      </c>
      <c r="R40" s="18"/>
      <c r="S40" s="87"/>
      <c r="T40" s="18"/>
      <c r="U40" s="18"/>
    </row>
    <row r="41" spans="1:21" x14ac:dyDescent="0.25">
      <c r="A41" s="194"/>
      <c r="B41" s="59" t="s">
        <v>58</v>
      </c>
      <c r="C41" s="174">
        <v>161245</v>
      </c>
      <c r="D41" s="167">
        <v>144160</v>
      </c>
      <c r="E41" s="167">
        <v>156436</v>
      </c>
      <c r="F41" s="167">
        <v>215694</v>
      </c>
      <c r="G41" s="167"/>
      <c r="H41" s="167"/>
      <c r="I41" s="167"/>
      <c r="J41" s="167"/>
      <c r="K41" s="167"/>
      <c r="L41" s="167"/>
      <c r="M41" s="167"/>
      <c r="N41" s="175"/>
      <c r="O41" s="162">
        <f t="shared" si="23"/>
        <v>677535</v>
      </c>
      <c r="S41" s="87"/>
      <c r="T41" s="18"/>
      <c r="U41" s="18"/>
    </row>
    <row r="42" spans="1:21" x14ac:dyDescent="0.25">
      <c r="A42" s="194"/>
      <c r="B42" s="161" t="s">
        <v>41</v>
      </c>
      <c r="C42" s="174">
        <v>9480213</v>
      </c>
      <c r="D42" s="167">
        <v>6186053</v>
      </c>
      <c r="E42" s="167">
        <v>12750953</v>
      </c>
      <c r="F42" s="167">
        <v>10787215</v>
      </c>
      <c r="G42" s="167"/>
      <c r="H42" s="167"/>
      <c r="I42" s="167"/>
      <c r="J42" s="167"/>
      <c r="K42" s="167"/>
      <c r="L42" s="167"/>
      <c r="M42" s="167"/>
      <c r="N42" s="175"/>
      <c r="O42" s="162">
        <f t="shared" si="23"/>
        <v>39204434</v>
      </c>
      <c r="S42" s="87"/>
      <c r="T42" s="18"/>
      <c r="U42" s="18"/>
    </row>
    <row r="43" spans="1:21" x14ac:dyDescent="0.25">
      <c r="A43" s="194"/>
      <c r="B43" s="161" t="s">
        <v>37</v>
      </c>
      <c r="C43" s="174">
        <v>36904</v>
      </c>
      <c r="D43" s="167">
        <v>886348</v>
      </c>
      <c r="E43" s="167">
        <v>950951</v>
      </c>
      <c r="F43" s="167">
        <v>1037272</v>
      </c>
      <c r="G43" s="167"/>
      <c r="H43" s="167"/>
      <c r="I43" s="167"/>
      <c r="J43" s="167"/>
      <c r="K43" s="167"/>
      <c r="L43" s="167"/>
      <c r="M43" s="167"/>
      <c r="N43" s="175"/>
      <c r="O43" s="162">
        <f t="shared" si="23"/>
        <v>2911475</v>
      </c>
      <c r="S43" s="87"/>
      <c r="T43" s="18"/>
      <c r="U43" s="18"/>
    </row>
    <row r="44" spans="1:21" x14ac:dyDescent="0.25">
      <c r="A44" s="194"/>
      <c r="B44" s="59" t="s">
        <v>28</v>
      </c>
      <c r="C44" s="174">
        <v>307582283</v>
      </c>
      <c r="D44" s="167">
        <v>287034927</v>
      </c>
      <c r="E44" s="167">
        <v>341578968</v>
      </c>
      <c r="F44" s="167">
        <v>272226637</v>
      </c>
      <c r="G44" s="167"/>
      <c r="H44" s="167"/>
      <c r="I44" s="167"/>
      <c r="J44" s="167"/>
      <c r="K44" s="167"/>
      <c r="L44" s="167"/>
      <c r="M44" s="167"/>
      <c r="N44" s="175"/>
      <c r="O44" s="162">
        <f>SUM(C44:N44)</f>
        <v>1208422815</v>
      </c>
      <c r="S44" s="87"/>
      <c r="T44" s="18"/>
      <c r="U44" s="18"/>
    </row>
    <row r="45" spans="1:21" x14ac:dyDescent="0.25">
      <c r="A45" s="194"/>
      <c r="B45" s="59" t="s">
        <v>35</v>
      </c>
      <c r="C45" s="174">
        <v>258854</v>
      </c>
      <c r="D45" s="167">
        <v>213782</v>
      </c>
      <c r="E45" s="167">
        <f>11540+960663</f>
        <v>972203</v>
      </c>
      <c r="F45" s="170">
        <v>884173</v>
      </c>
      <c r="G45" s="170"/>
      <c r="H45" s="167"/>
      <c r="I45" s="167"/>
      <c r="J45" s="167"/>
      <c r="K45" s="167"/>
      <c r="L45" s="167"/>
      <c r="M45" s="167"/>
      <c r="N45" s="175"/>
      <c r="O45" s="162">
        <f>SUM(C45:N45)</f>
        <v>2329012</v>
      </c>
      <c r="S45" s="87"/>
      <c r="T45" s="18"/>
      <c r="U45" s="18"/>
    </row>
    <row r="46" spans="1:21" ht="15.75" thickBot="1" x14ac:dyDescent="0.3">
      <c r="A46" s="194"/>
      <c r="B46" s="60" t="s">
        <v>29</v>
      </c>
      <c r="C46" s="176">
        <v>214582169</v>
      </c>
      <c r="D46" s="177">
        <v>177325425</v>
      </c>
      <c r="E46" s="177">
        <v>248841492</v>
      </c>
      <c r="F46" s="177">
        <v>213723525</v>
      </c>
      <c r="G46" s="177"/>
      <c r="H46" s="177"/>
      <c r="I46" s="177"/>
      <c r="J46" s="177"/>
      <c r="K46" s="177"/>
      <c r="L46" s="177"/>
      <c r="M46" s="177"/>
      <c r="N46" s="178"/>
      <c r="O46" s="162">
        <f>SUM(C46:N46)</f>
        <v>854472611</v>
      </c>
      <c r="S46" s="87"/>
      <c r="T46" s="18"/>
      <c r="U46" s="18"/>
    </row>
    <row r="47" spans="1:21" ht="15.75" thickBot="1" x14ac:dyDescent="0.3">
      <c r="A47" s="7"/>
      <c r="C47" s="165">
        <f t="shared" ref="C47:O47" si="24">SUM(C27:C46)</f>
        <v>1927122767</v>
      </c>
      <c r="D47" s="166">
        <f t="shared" si="24"/>
        <v>1923762801</v>
      </c>
      <c r="E47" s="166">
        <f t="shared" si="24"/>
        <v>2148190585</v>
      </c>
      <c r="F47" s="166">
        <f t="shared" si="24"/>
        <v>1792319262</v>
      </c>
      <c r="G47" s="166">
        <f t="shared" si="24"/>
        <v>0</v>
      </c>
      <c r="H47" s="166">
        <f t="shared" si="24"/>
        <v>0</v>
      </c>
      <c r="I47" s="166">
        <f t="shared" si="24"/>
        <v>0</v>
      </c>
      <c r="J47" s="166">
        <f t="shared" si="24"/>
        <v>0</v>
      </c>
      <c r="K47" s="166">
        <f t="shared" si="24"/>
        <v>0</v>
      </c>
      <c r="L47" s="166">
        <f t="shared" si="24"/>
        <v>0</v>
      </c>
      <c r="M47" s="166">
        <f t="shared" si="24"/>
        <v>0</v>
      </c>
      <c r="N47" s="166">
        <f t="shared" si="24"/>
        <v>0</v>
      </c>
      <c r="O47" s="84">
        <f t="shared" si="24"/>
        <v>7791395415</v>
      </c>
      <c r="R47" s="90"/>
      <c r="T47" s="18"/>
      <c r="U47" s="18"/>
    </row>
    <row r="48" spans="1:21" x14ac:dyDescent="0.25">
      <c r="A48" s="7"/>
      <c r="T48" s="18"/>
      <c r="U48" s="18"/>
    </row>
    <row r="49" spans="1:20" ht="15.75" thickBot="1" x14ac:dyDescent="0.3">
      <c r="A49" s="7"/>
      <c r="T49" s="18"/>
    </row>
    <row r="50" spans="1:20" ht="15.75" thickBot="1" x14ac:dyDescent="0.3">
      <c r="A50" s="194" t="s">
        <v>66</v>
      </c>
      <c r="B50" s="2" t="s">
        <v>59</v>
      </c>
      <c r="C50" s="181" t="s">
        <v>0</v>
      </c>
      <c r="D50" s="163" t="s">
        <v>1</v>
      </c>
      <c r="E50" s="79" t="s">
        <v>2</v>
      </c>
      <c r="F50" s="79" t="s">
        <v>3</v>
      </c>
      <c r="G50" s="79" t="s">
        <v>4</v>
      </c>
      <c r="H50" s="79" t="s">
        <v>5</v>
      </c>
      <c r="I50" s="79" t="s">
        <v>6</v>
      </c>
      <c r="J50" s="79" t="s">
        <v>7</v>
      </c>
      <c r="K50" s="79" t="s">
        <v>8</v>
      </c>
      <c r="L50" s="79" t="s">
        <v>9</v>
      </c>
      <c r="M50" s="79" t="s">
        <v>10</v>
      </c>
      <c r="N50" s="164" t="s">
        <v>11</v>
      </c>
      <c r="O50" s="6" t="s">
        <v>98</v>
      </c>
      <c r="S50" s="18"/>
      <c r="T50" s="18"/>
    </row>
    <row r="51" spans="1:20" x14ac:dyDescent="0.25">
      <c r="A51" s="194"/>
      <c r="B51" s="179" t="s">
        <v>14</v>
      </c>
      <c r="C51" s="171">
        <v>28273765</v>
      </c>
      <c r="D51" s="172">
        <v>46369568</v>
      </c>
      <c r="E51" s="172">
        <v>47501181</v>
      </c>
      <c r="F51" s="172">
        <v>47437677</v>
      </c>
      <c r="G51" s="172"/>
      <c r="H51" s="172"/>
      <c r="I51" s="172"/>
      <c r="J51" s="172"/>
      <c r="K51" s="172"/>
      <c r="L51" s="172"/>
      <c r="M51" s="172"/>
      <c r="N51" s="173"/>
      <c r="O51" s="162">
        <f t="shared" ref="O51:O69" si="25">SUM(C51:N51)</f>
        <v>169582191</v>
      </c>
      <c r="S51" s="18"/>
    </row>
    <row r="52" spans="1:20" x14ac:dyDescent="0.25">
      <c r="A52" s="194"/>
      <c r="B52" s="59" t="s">
        <v>16</v>
      </c>
      <c r="C52" s="174">
        <v>11508884</v>
      </c>
      <c r="D52" s="167">
        <v>15376339</v>
      </c>
      <c r="E52" s="167">
        <v>11496173</v>
      </c>
      <c r="F52" s="167"/>
      <c r="G52" s="167"/>
      <c r="H52" s="167"/>
      <c r="I52" s="167"/>
      <c r="J52" s="167"/>
      <c r="K52" s="167"/>
      <c r="L52" s="167"/>
      <c r="M52" s="167"/>
      <c r="N52" s="175"/>
      <c r="O52" s="162">
        <f t="shared" si="25"/>
        <v>38381396</v>
      </c>
      <c r="S52" s="18"/>
    </row>
    <row r="53" spans="1:20" x14ac:dyDescent="0.25">
      <c r="A53" s="194"/>
      <c r="B53" s="160" t="s">
        <v>18</v>
      </c>
      <c r="C53" s="174">
        <v>0</v>
      </c>
      <c r="D53" s="167">
        <v>0</v>
      </c>
      <c r="E53" s="167">
        <v>0</v>
      </c>
      <c r="F53" s="167"/>
      <c r="G53" s="167"/>
      <c r="H53" s="167"/>
      <c r="I53" s="167"/>
      <c r="J53" s="167"/>
      <c r="K53" s="167"/>
      <c r="L53" s="167"/>
      <c r="M53" s="167"/>
      <c r="N53" s="175"/>
      <c r="O53" s="162">
        <f t="shared" si="25"/>
        <v>0</v>
      </c>
      <c r="S53" s="18"/>
    </row>
    <row r="54" spans="1:20" x14ac:dyDescent="0.25">
      <c r="A54" s="194"/>
      <c r="B54" s="160" t="s">
        <v>20</v>
      </c>
      <c r="C54" s="174">
        <v>0</v>
      </c>
      <c r="D54" s="167">
        <v>0</v>
      </c>
      <c r="E54" s="167">
        <v>0</v>
      </c>
      <c r="F54" s="167"/>
      <c r="G54" s="167"/>
      <c r="H54" s="167"/>
      <c r="I54" s="167"/>
      <c r="J54" s="167"/>
      <c r="K54" s="167"/>
      <c r="L54" s="167"/>
      <c r="M54" s="167"/>
      <c r="N54" s="175"/>
      <c r="O54" s="162">
        <f t="shared" si="25"/>
        <v>0</v>
      </c>
      <c r="S54" s="18"/>
    </row>
    <row r="55" spans="1:20" x14ac:dyDescent="0.25">
      <c r="A55" s="194"/>
      <c r="B55" s="160" t="s">
        <v>21</v>
      </c>
      <c r="C55" s="174">
        <v>0</v>
      </c>
      <c r="D55" s="167">
        <v>0</v>
      </c>
      <c r="E55" s="167">
        <v>0</v>
      </c>
      <c r="F55" s="167"/>
      <c r="G55" s="167"/>
      <c r="H55" s="167"/>
      <c r="I55" s="167"/>
      <c r="J55" s="167"/>
      <c r="K55" s="167"/>
      <c r="L55" s="167"/>
      <c r="M55" s="167"/>
      <c r="N55" s="175"/>
      <c r="O55" s="162">
        <f t="shared" si="25"/>
        <v>0</v>
      </c>
      <c r="Q55" s="86"/>
      <c r="S55" s="18"/>
    </row>
    <row r="56" spans="1:20" x14ac:dyDescent="0.25">
      <c r="A56" s="194"/>
      <c r="B56" s="161" t="s">
        <v>42</v>
      </c>
      <c r="C56" s="182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75"/>
      <c r="O56" s="162">
        <f t="shared" si="25"/>
        <v>0</v>
      </c>
      <c r="S56" s="18"/>
    </row>
    <row r="57" spans="1:20" x14ac:dyDescent="0.25">
      <c r="A57" s="194"/>
      <c r="B57" s="59" t="s">
        <v>52</v>
      </c>
      <c r="C57" s="174">
        <v>22351492</v>
      </c>
      <c r="D57" s="167">
        <v>43603385</v>
      </c>
      <c r="E57" s="167">
        <v>12157427</v>
      </c>
      <c r="F57" s="169">
        <v>53952456</v>
      </c>
      <c r="G57" s="170"/>
      <c r="H57" s="167"/>
      <c r="I57" s="167"/>
      <c r="J57" s="167"/>
      <c r="K57" s="167"/>
      <c r="L57" s="167"/>
      <c r="M57" s="167"/>
      <c r="N57" s="175"/>
      <c r="O57" s="162">
        <f t="shared" si="25"/>
        <v>132064760</v>
      </c>
      <c r="S57" s="18"/>
    </row>
    <row r="58" spans="1:20" x14ac:dyDescent="0.25">
      <c r="A58" s="194"/>
      <c r="B58" s="59" t="s">
        <v>23</v>
      </c>
      <c r="C58" s="183">
        <v>7814034</v>
      </c>
      <c r="D58" s="167">
        <v>18634332</v>
      </c>
      <c r="E58" s="167">
        <v>11434066</v>
      </c>
      <c r="F58" s="167">
        <v>4305881</v>
      </c>
      <c r="G58" s="167"/>
      <c r="H58" s="167"/>
      <c r="I58" s="167"/>
      <c r="J58" s="167"/>
      <c r="K58" s="167"/>
      <c r="L58" s="167"/>
      <c r="M58" s="167"/>
      <c r="N58" s="175"/>
      <c r="O58" s="162">
        <f>SUM(C58:N58)</f>
        <v>42188313</v>
      </c>
      <c r="S58" s="18"/>
    </row>
    <row r="59" spans="1:20" x14ac:dyDescent="0.25">
      <c r="A59" s="194"/>
      <c r="B59" s="161" t="s">
        <v>39</v>
      </c>
      <c r="C59" s="174">
        <v>0</v>
      </c>
      <c r="D59" s="167">
        <v>0</v>
      </c>
      <c r="E59" s="167">
        <v>0</v>
      </c>
      <c r="F59" s="167"/>
      <c r="G59" s="167"/>
      <c r="H59" s="167"/>
      <c r="I59" s="167"/>
      <c r="J59" s="167"/>
      <c r="K59" s="167"/>
      <c r="L59" s="167"/>
      <c r="M59" s="167"/>
      <c r="N59" s="175"/>
      <c r="O59" s="162">
        <f t="shared" si="25"/>
        <v>0</v>
      </c>
      <c r="S59" s="18"/>
    </row>
    <row r="60" spans="1:20" x14ac:dyDescent="0.25">
      <c r="A60" s="194"/>
      <c r="B60" s="161" t="s">
        <v>33</v>
      </c>
      <c r="C60" s="174">
        <v>0</v>
      </c>
      <c r="D60" s="167">
        <v>0</v>
      </c>
      <c r="E60" s="167">
        <v>0</v>
      </c>
      <c r="F60" s="167"/>
      <c r="G60" s="167"/>
      <c r="H60" s="167"/>
      <c r="I60" s="167"/>
      <c r="J60" s="167"/>
      <c r="K60" s="167"/>
      <c r="L60" s="167"/>
      <c r="M60" s="167"/>
      <c r="N60" s="175"/>
      <c r="O60" s="162">
        <f t="shared" si="25"/>
        <v>0</v>
      </c>
      <c r="S60" s="18"/>
    </row>
    <row r="61" spans="1:20" x14ac:dyDescent="0.25">
      <c r="A61" s="194"/>
      <c r="B61" s="59" t="s">
        <v>56</v>
      </c>
      <c r="C61" s="174">
        <v>0</v>
      </c>
      <c r="D61" s="167">
        <v>0</v>
      </c>
      <c r="E61" s="167">
        <v>0</v>
      </c>
      <c r="F61" s="167"/>
      <c r="G61" s="167"/>
      <c r="H61" s="167"/>
      <c r="I61" s="167"/>
      <c r="J61" s="167"/>
      <c r="K61" s="167"/>
      <c r="L61" s="167"/>
      <c r="M61" s="167"/>
      <c r="N61" s="175"/>
      <c r="O61" s="162">
        <f t="shared" si="25"/>
        <v>0</v>
      </c>
      <c r="S61" s="18"/>
    </row>
    <row r="62" spans="1:20" x14ac:dyDescent="0.25">
      <c r="A62" s="194"/>
      <c r="B62" s="59" t="s">
        <v>30</v>
      </c>
      <c r="C62" s="174">
        <v>0</v>
      </c>
      <c r="D62" s="167">
        <v>0</v>
      </c>
      <c r="E62" s="167">
        <v>0</v>
      </c>
      <c r="F62" s="167"/>
      <c r="G62" s="167"/>
      <c r="H62" s="167"/>
      <c r="I62" s="167"/>
      <c r="J62" s="167"/>
      <c r="K62" s="167"/>
      <c r="L62" s="167"/>
      <c r="M62" s="167"/>
      <c r="N62" s="175"/>
      <c r="O62" s="162">
        <f t="shared" si="25"/>
        <v>0</v>
      </c>
      <c r="S62" s="18"/>
    </row>
    <row r="63" spans="1:20" x14ac:dyDescent="0.25">
      <c r="A63" s="194"/>
      <c r="B63" s="59" t="s">
        <v>25</v>
      </c>
      <c r="C63" s="174">
        <v>0</v>
      </c>
      <c r="D63" s="167">
        <v>0</v>
      </c>
      <c r="E63" s="167">
        <v>0</v>
      </c>
      <c r="F63" s="167"/>
      <c r="G63" s="167"/>
      <c r="H63" s="167"/>
      <c r="I63" s="167"/>
      <c r="J63" s="167"/>
      <c r="K63" s="167"/>
      <c r="L63" s="167"/>
      <c r="M63" s="167"/>
      <c r="N63" s="175"/>
      <c r="O63" s="162">
        <f t="shared" si="25"/>
        <v>0</v>
      </c>
    </row>
    <row r="64" spans="1:20" x14ac:dyDescent="0.25">
      <c r="A64" s="194"/>
      <c r="B64" s="59" t="s">
        <v>61</v>
      </c>
      <c r="C64" s="174">
        <v>0</v>
      </c>
      <c r="D64" s="167">
        <v>0</v>
      </c>
      <c r="E64" s="167">
        <v>0</v>
      </c>
      <c r="F64" s="167"/>
      <c r="G64" s="167"/>
      <c r="H64" s="167"/>
      <c r="I64" s="167"/>
      <c r="J64" s="167"/>
      <c r="K64" s="167"/>
      <c r="L64" s="167"/>
      <c r="M64" s="167"/>
      <c r="N64" s="175"/>
      <c r="O64" s="162">
        <f t="shared" si="25"/>
        <v>0</v>
      </c>
    </row>
    <row r="65" spans="1:15" x14ac:dyDescent="0.25">
      <c r="A65" s="194"/>
      <c r="B65" s="59" t="s">
        <v>58</v>
      </c>
      <c r="C65" s="174">
        <v>0</v>
      </c>
      <c r="D65" s="167">
        <v>0</v>
      </c>
      <c r="E65" s="167">
        <v>0</v>
      </c>
      <c r="F65" s="167"/>
      <c r="G65" s="167"/>
      <c r="H65" s="167"/>
      <c r="I65" s="167"/>
      <c r="J65" s="167"/>
      <c r="K65" s="167"/>
      <c r="L65" s="167"/>
      <c r="M65" s="167"/>
      <c r="N65" s="175"/>
      <c r="O65" s="162">
        <f t="shared" si="25"/>
        <v>0</v>
      </c>
    </row>
    <row r="66" spans="1:15" x14ac:dyDescent="0.25">
      <c r="A66" s="194"/>
      <c r="B66" s="161" t="s">
        <v>41</v>
      </c>
      <c r="C66" s="174">
        <v>0</v>
      </c>
      <c r="D66" s="167">
        <v>0</v>
      </c>
      <c r="E66" s="167">
        <v>0</v>
      </c>
      <c r="F66" s="167"/>
      <c r="G66" s="167"/>
      <c r="H66" s="167"/>
      <c r="I66" s="167"/>
      <c r="J66" s="167"/>
      <c r="K66" s="167"/>
      <c r="L66" s="167"/>
      <c r="M66" s="167"/>
      <c r="N66" s="175"/>
      <c r="O66" s="162">
        <f t="shared" si="25"/>
        <v>0</v>
      </c>
    </row>
    <row r="67" spans="1:15" x14ac:dyDescent="0.25">
      <c r="A67" s="194"/>
      <c r="B67" s="161" t="s">
        <v>37</v>
      </c>
      <c r="C67" s="174">
        <v>0</v>
      </c>
      <c r="D67" s="167">
        <v>0</v>
      </c>
      <c r="E67" s="167">
        <v>0</v>
      </c>
      <c r="F67" s="167"/>
      <c r="G67" s="167"/>
      <c r="H67" s="167"/>
      <c r="I67" s="167"/>
      <c r="J67" s="167"/>
      <c r="K67" s="167"/>
      <c r="L67" s="167"/>
      <c r="M67" s="167"/>
      <c r="N67" s="175"/>
      <c r="O67" s="162">
        <f t="shared" si="25"/>
        <v>0</v>
      </c>
    </row>
    <row r="68" spans="1:15" x14ac:dyDescent="0.25">
      <c r="A68" s="194"/>
      <c r="B68" s="59" t="s">
        <v>28</v>
      </c>
      <c r="C68" s="174"/>
      <c r="D68" s="167">
        <v>0</v>
      </c>
      <c r="E68" s="167"/>
      <c r="F68" s="167"/>
      <c r="G68" s="167"/>
      <c r="H68" s="167"/>
      <c r="I68" s="167"/>
      <c r="J68" s="167"/>
      <c r="K68" s="167"/>
      <c r="L68" s="167"/>
      <c r="M68" s="167"/>
      <c r="N68" s="175"/>
      <c r="O68" s="162">
        <f t="shared" si="25"/>
        <v>0</v>
      </c>
    </row>
    <row r="69" spans="1:15" x14ac:dyDescent="0.25">
      <c r="A69" s="194"/>
      <c r="B69" s="59" t="s">
        <v>35</v>
      </c>
      <c r="C69" s="174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75"/>
      <c r="O69" s="162">
        <f t="shared" si="25"/>
        <v>0</v>
      </c>
    </row>
    <row r="70" spans="1:15" ht="15.75" thickBot="1" x14ac:dyDescent="0.3">
      <c r="A70" s="194"/>
      <c r="B70" s="60" t="s">
        <v>29</v>
      </c>
      <c r="C70" s="176">
        <v>23847450</v>
      </c>
      <c r="D70" s="177">
        <v>22465043</v>
      </c>
      <c r="E70" s="177">
        <v>29690593</v>
      </c>
      <c r="F70" s="177">
        <v>35577062</v>
      </c>
      <c r="G70" s="177"/>
      <c r="H70" s="177"/>
      <c r="I70" s="177"/>
      <c r="J70" s="177"/>
      <c r="K70" s="177"/>
      <c r="L70" s="177"/>
      <c r="M70" s="177"/>
      <c r="N70" s="178"/>
      <c r="O70" s="180">
        <f>SUM(C70:N70)</f>
        <v>111580148</v>
      </c>
    </row>
    <row r="71" spans="1:15" ht="15.75" thickBot="1" x14ac:dyDescent="0.3">
      <c r="C71" s="165">
        <f t="shared" ref="C71:O71" si="26">SUM(C51:C70)</f>
        <v>93795625</v>
      </c>
      <c r="D71" s="165">
        <f t="shared" si="26"/>
        <v>146448667</v>
      </c>
      <c r="E71" s="165">
        <f t="shared" si="26"/>
        <v>112279440</v>
      </c>
      <c r="F71" s="165">
        <f t="shared" si="26"/>
        <v>141273076</v>
      </c>
      <c r="G71" s="165">
        <f t="shared" si="26"/>
        <v>0</v>
      </c>
      <c r="H71" s="165">
        <f t="shared" si="26"/>
        <v>0</v>
      </c>
      <c r="I71" s="165">
        <f t="shared" si="26"/>
        <v>0</v>
      </c>
      <c r="J71" s="165">
        <f t="shared" si="26"/>
        <v>0</v>
      </c>
      <c r="K71" s="165">
        <f t="shared" si="26"/>
        <v>0</v>
      </c>
      <c r="L71" s="165">
        <f t="shared" si="26"/>
        <v>0</v>
      </c>
      <c r="M71" s="165">
        <f t="shared" si="26"/>
        <v>0</v>
      </c>
      <c r="N71" s="165">
        <f t="shared" si="26"/>
        <v>0</v>
      </c>
      <c r="O71" s="33">
        <f t="shared" si="26"/>
        <v>493796808</v>
      </c>
    </row>
    <row r="72" spans="1:15" x14ac:dyDescent="0.25">
      <c r="E72" s="81"/>
      <c r="F72" s="81"/>
      <c r="G72" s="82"/>
      <c r="H72" s="81"/>
      <c r="I72" s="81"/>
      <c r="J72" s="81"/>
    </row>
    <row r="73" spans="1:15" ht="15.75" thickBot="1" x14ac:dyDescent="0.3">
      <c r="E73" s="81"/>
      <c r="F73" s="81"/>
      <c r="G73" s="81"/>
      <c r="H73" s="81"/>
      <c r="I73" s="81"/>
      <c r="J73" s="81"/>
    </row>
    <row r="74" spans="1:15" ht="15.75" thickBot="1" x14ac:dyDescent="0.3">
      <c r="A74" s="194" t="s">
        <v>68</v>
      </c>
      <c r="B74" s="2" t="s">
        <v>60</v>
      </c>
      <c r="C74" s="3" t="s">
        <v>0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 t="s">
        <v>6</v>
      </c>
      <c r="J74" s="4" t="s">
        <v>7</v>
      </c>
      <c r="K74" s="4" t="s">
        <v>8</v>
      </c>
      <c r="L74" s="4" t="s">
        <v>9</v>
      </c>
      <c r="M74" s="4" t="s">
        <v>10</v>
      </c>
      <c r="N74" s="5" t="s">
        <v>11</v>
      </c>
      <c r="O74" s="6" t="s">
        <v>99</v>
      </c>
    </row>
    <row r="75" spans="1:15" x14ac:dyDescent="0.25">
      <c r="A75" s="194"/>
      <c r="B75" s="21" t="s">
        <v>14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9">
        <f t="shared" ref="O75:O94" si="27">SUM(C75:N75)</f>
        <v>0</v>
      </c>
    </row>
    <row r="76" spans="1:15" x14ac:dyDescent="0.25">
      <c r="A76" s="194"/>
      <c r="B76" s="11" t="s">
        <v>16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9">
        <f t="shared" si="27"/>
        <v>0</v>
      </c>
    </row>
    <row r="77" spans="1:15" x14ac:dyDescent="0.25">
      <c r="A77" s="194"/>
      <c r="B77" s="85" t="s">
        <v>18</v>
      </c>
      <c r="C77" s="8">
        <v>488921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9">
        <f t="shared" si="27"/>
        <v>488921</v>
      </c>
    </row>
    <row r="78" spans="1:15" x14ac:dyDescent="0.25">
      <c r="A78" s="194"/>
      <c r="B78" s="85" t="s">
        <v>20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9">
        <f t="shared" si="27"/>
        <v>0</v>
      </c>
    </row>
    <row r="79" spans="1:15" x14ac:dyDescent="0.25">
      <c r="A79" s="194"/>
      <c r="B79" s="85" t="s">
        <v>21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9">
        <f t="shared" si="27"/>
        <v>0</v>
      </c>
    </row>
    <row r="80" spans="1:15" x14ac:dyDescent="0.25">
      <c r="A80" s="194"/>
      <c r="B80" s="36" t="s">
        <v>42</v>
      </c>
      <c r="C80" s="8"/>
      <c r="D80" s="8"/>
      <c r="E80" s="8">
        <v>842143</v>
      </c>
      <c r="F80" s="8"/>
      <c r="G80" s="8"/>
      <c r="H80" s="8"/>
      <c r="I80" s="8"/>
      <c r="J80" s="8"/>
      <c r="K80" s="8"/>
      <c r="L80" s="8"/>
      <c r="M80" s="8"/>
      <c r="N80" s="8"/>
      <c r="O80" s="9">
        <f t="shared" si="27"/>
        <v>842143</v>
      </c>
    </row>
    <row r="81" spans="1:15" x14ac:dyDescent="0.25">
      <c r="A81" s="194"/>
      <c r="B81" s="11" t="s">
        <v>52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9">
        <f t="shared" si="27"/>
        <v>0</v>
      </c>
    </row>
    <row r="82" spans="1:15" x14ac:dyDescent="0.25">
      <c r="A82" s="194"/>
      <c r="B82" s="11" t="s">
        <v>23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9">
        <f t="shared" si="27"/>
        <v>0</v>
      </c>
    </row>
    <row r="83" spans="1:15" x14ac:dyDescent="0.25">
      <c r="A83" s="194"/>
      <c r="B83" s="36" t="s">
        <v>39</v>
      </c>
      <c r="C83" s="8"/>
      <c r="D83" s="8"/>
      <c r="E83" s="8"/>
      <c r="F83" s="8">
        <v>50940</v>
      </c>
      <c r="G83" s="8"/>
      <c r="H83" s="8"/>
      <c r="I83" s="8"/>
      <c r="J83" s="8"/>
      <c r="K83" s="8"/>
      <c r="L83" s="8"/>
      <c r="M83" s="8"/>
      <c r="N83" s="8"/>
      <c r="O83" s="9">
        <f t="shared" si="27"/>
        <v>50940</v>
      </c>
    </row>
    <row r="84" spans="1:15" x14ac:dyDescent="0.25">
      <c r="A84" s="194"/>
      <c r="B84" s="36" t="s">
        <v>33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9">
        <f t="shared" si="27"/>
        <v>0</v>
      </c>
    </row>
    <row r="85" spans="1:15" x14ac:dyDescent="0.25">
      <c r="A85" s="194"/>
      <c r="B85" s="11" t="s">
        <v>56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9">
        <f t="shared" si="27"/>
        <v>0</v>
      </c>
    </row>
    <row r="86" spans="1:15" x14ac:dyDescent="0.25">
      <c r="A86" s="194"/>
      <c r="B86" s="11" t="s">
        <v>30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9">
        <f t="shared" si="27"/>
        <v>0</v>
      </c>
    </row>
    <row r="87" spans="1:15" x14ac:dyDescent="0.25">
      <c r="A87" s="194"/>
      <c r="B87" s="11" t="s">
        <v>25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9">
        <f t="shared" si="27"/>
        <v>0</v>
      </c>
    </row>
    <row r="88" spans="1:15" ht="15.75" x14ac:dyDescent="0.25">
      <c r="A88" s="194"/>
      <c r="B88" s="11" t="s">
        <v>61</v>
      </c>
      <c r="C88" s="8">
        <v>6324</v>
      </c>
      <c r="D88" s="8">
        <v>720732</v>
      </c>
      <c r="E88" s="8">
        <v>879513</v>
      </c>
      <c r="F88" s="192">
        <v>572328</v>
      </c>
      <c r="G88" s="8"/>
      <c r="H88" s="8"/>
      <c r="I88" s="8"/>
      <c r="J88" s="8"/>
      <c r="K88" s="8"/>
      <c r="L88" s="8"/>
      <c r="M88" s="8"/>
      <c r="N88" s="8"/>
      <c r="O88" s="9"/>
    </row>
    <row r="89" spans="1:15" x14ac:dyDescent="0.25">
      <c r="A89" s="194"/>
      <c r="B89" s="11" t="s">
        <v>58</v>
      </c>
      <c r="C89" s="8">
        <v>35625</v>
      </c>
      <c r="D89" s="8">
        <v>143923</v>
      </c>
      <c r="E89" s="8">
        <v>34564</v>
      </c>
      <c r="F89" s="8"/>
      <c r="G89" s="8"/>
      <c r="H89" s="8"/>
      <c r="I89" s="83"/>
      <c r="J89" s="8"/>
      <c r="K89" s="8"/>
      <c r="L89" s="8"/>
      <c r="M89" s="8"/>
      <c r="N89" s="8"/>
      <c r="O89" s="9">
        <f t="shared" si="27"/>
        <v>214112</v>
      </c>
    </row>
    <row r="90" spans="1:15" x14ac:dyDescent="0.25">
      <c r="A90" s="194"/>
      <c r="B90" s="36" t="s">
        <v>41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9">
        <f t="shared" si="27"/>
        <v>0</v>
      </c>
    </row>
    <row r="91" spans="1:15" x14ac:dyDescent="0.25">
      <c r="A91" s="194"/>
      <c r="B91" s="36" t="s">
        <v>37</v>
      </c>
      <c r="C91" s="8">
        <v>15519</v>
      </c>
      <c r="D91" s="8">
        <v>778214</v>
      </c>
      <c r="E91" s="8">
        <v>873112</v>
      </c>
      <c r="F91" s="8">
        <v>766704</v>
      </c>
      <c r="G91" s="8"/>
      <c r="H91" s="8"/>
      <c r="I91" s="8"/>
      <c r="J91" s="8"/>
      <c r="K91" s="8"/>
      <c r="L91" s="8"/>
      <c r="M91" s="8"/>
      <c r="N91" s="8"/>
      <c r="O91" s="9">
        <f t="shared" si="27"/>
        <v>2433549</v>
      </c>
    </row>
    <row r="92" spans="1:15" x14ac:dyDescent="0.25">
      <c r="A92" s="194"/>
      <c r="B92" s="11" t="s">
        <v>28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9">
        <f t="shared" si="27"/>
        <v>0</v>
      </c>
    </row>
    <row r="93" spans="1:15" x14ac:dyDescent="0.25">
      <c r="A93" s="194"/>
      <c r="B93" s="11" t="s">
        <v>35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9">
        <f t="shared" si="27"/>
        <v>0</v>
      </c>
    </row>
    <row r="94" spans="1:15" ht="15.75" thickBot="1" x14ac:dyDescent="0.3">
      <c r="A94" s="194"/>
      <c r="B94" s="12" t="s">
        <v>29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9">
        <f t="shared" si="27"/>
        <v>0</v>
      </c>
    </row>
    <row r="95" spans="1:15" ht="15.75" thickBot="1" x14ac:dyDescent="0.3">
      <c r="C95" s="13">
        <f t="shared" ref="C95:H95" si="28">SUM(C75:C94)</f>
        <v>546389</v>
      </c>
      <c r="D95" s="13">
        <f t="shared" si="28"/>
        <v>1642869</v>
      </c>
      <c r="E95" s="13">
        <f t="shared" si="28"/>
        <v>2629332</v>
      </c>
      <c r="F95" s="13">
        <f t="shared" si="28"/>
        <v>1389972</v>
      </c>
      <c r="G95" s="13">
        <f t="shared" si="28"/>
        <v>0</v>
      </c>
      <c r="H95" s="13">
        <f t="shared" si="28"/>
        <v>0</v>
      </c>
      <c r="I95" s="13">
        <f t="shared" ref="I95:O95" si="29">SUM(I75:I94)</f>
        <v>0</v>
      </c>
      <c r="J95" s="13">
        <f t="shared" si="29"/>
        <v>0</v>
      </c>
      <c r="K95" s="13">
        <f t="shared" si="29"/>
        <v>0</v>
      </c>
      <c r="L95" s="13">
        <f t="shared" si="29"/>
        <v>0</v>
      </c>
      <c r="M95" s="13">
        <f t="shared" si="29"/>
        <v>0</v>
      </c>
      <c r="N95" s="13">
        <f t="shared" si="29"/>
        <v>0</v>
      </c>
      <c r="O95" s="33">
        <f t="shared" si="29"/>
        <v>4029665</v>
      </c>
    </row>
    <row r="97" spans="1:15" ht="15.75" thickBot="1" x14ac:dyDescent="0.3"/>
    <row r="98" spans="1:15" ht="15.75" thickBot="1" x14ac:dyDescent="0.3">
      <c r="A98" s="194" t="s">
        <v>105</v>
      </c>
      <c r="B98" s="2" t="s">
        <v>107</v>
      </c>
      <c r="C98" s="3" t="s">
        <v>0</v>
      </c>
      <c r="D98" s="4" t="s">
        <v>1</v>
      </c>
      <c r="E98" s="4" t="s">
        <v>2</v>
      </c>
      <c r="F98" s="4" t="s">
        <v>3</v>
      </c>
      <c r="G98" s="4" t="s">
        <v>4</v>
      </c>
      <c r="H98" s="4" t="s">
        <v>5</v>
      </c>
      <c r="I98" s="4" t="s">
        <v>6</v>
      </c>
      <c r="J98" s="4" t="s">
        <v>7</v>
      </c>
      <c r="K98" s="4" t="s">
        <v>8</v>
      </c>
      <c r="L98" s="4" t="s">
        <v>9</v>
      </c>
      <c r="M98" s="4" t="s">
        <v>10</v>
      </c>
      <c r="N98" s="5" t="s">
        <v>11</v>
      </c>
      <c r="O98" s="6" t="s">
        <v>106</v>
      </c>
    </row>
    <row r="99" spans="1:15" x14ac:dyDescent="0.25">
      <c r="A99" s="194"/>
      <c r="B99" s="21" t="s">
        <v>14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9">
        <f t="shared" ref="O99:O111" si="30">SUM(C99:N99)</f>
        <v>0</v>
      </c>
    </row>
    <row r="100" spans="1:15" x14ac:dyDescent="0.25">
      <c r="A100" s="194"/>
      <c r="B100" s="85" t="s">
        <v>16</v>
      </c>
      <c r="C100" s="8"/>
      <c r="D100" s="8"/>
      <c r="E100" s="186">
        <v>0</v>
      </c>
      <c r="F100" s="8">
        <f>98139746+1117120</f>
        <v>99256866</v>
      </c>
      <c r="G100" s="8"/>
      <c r="H100" s="8"/>
      <c r="I100" s="8"/>
      <c r="J100" s="8"/>
      <c r="K100" s="8"/>
      <c r="L100" s="8"/>
      <c r="M100" s="8"/>
      <c r="N100" s="8"/>
      <c r="O100" s="9">
        <f t="shared" si="30"/>
        <v>99256866</v>
      </c>
    </row>
    <row r="101" spans="1:15" x14ac:dyDescent="0.25">
      <c r="A101" s="194"/>
      <c r="B101" s="85" t="s">
        <v>18</v>
      </c>
      <c r="C101" s="186">
        <v>412</v>
      </c>
      <c r="D101" s="186">
        <v>12154</v>
      </c>
      <c r="E101" s="186">
        <v>17971</v>
      </c>
      <c r="F101" s="8">
        <f>687276+35214+2788947+388260</f>
        <v>3899697</v>
      </c>
      <c r="G101" s="8"/>
      <c r="H101" s="8"/>
      <c r="I101" s="8"/>
      <c r="J101" s="8"/>
      <c r="K101" s="8"/>
      <c r="L101" s="8"/>
      <c r="M101" s="8"/>
      <c r="N101" s="8"/>
      <c r="O101" s="9">
        <f t="shared" si="30"/>
        <v>3930234</v>
      </c>
    </row>
    <row r="102" spans="1:15" x14ac:dyDescent="0.25">
      <c r="A102" s="194"/>
      <c r="B102" s="85" t="s">
        <v>20</v>
      </c>
      <c r="C102" s="8">
        <v>66668</v>
      </c>
      <c r="D102" s="186">
        <v>1067775</v>
      </c>
      <c r="E102" s="8">
        <v>9160596</v>
      </c>
      <c r="F102" s="8">
        <f>4386227+1050932</f>
        <v>5437159</v>
      </c>
      <c r="G102" s="8"/>
      <c r="H102" s="8"/>
      <c r="I102" s="8"/>
      <c r="J102" s="8"/>
      <c r="K102" s="8"/>
      <c r="L102" s="8"/>
      <c r="M102" s="8"/>
      <c r="N102" s="8"/>
      <c r="O102" s="9">
        <f t="shared" si="30"/>
        <v>15732198</v>
      </c>
    </row>
    <row r="103" spans="1:15" x14ac:dyDescent="0.25">
      <c r="A103" s="194"/>
      <c r="B103" s="85" t="s">
        <v>21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9">
        <f t="shared" si="30"/>
        <v>0</v>
      </c>
    </row>
    <row r="104" spans="1:15" x14ac:dyDescent="0.25">
      <c r="A104" s="194"/>
      <c r="B104" s="36" t="s">
        <v>42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9">
        <f t="shared" si="30"/>
        <v>0</v>
      </c>
    </row>
    <row r="105" spans="1:15" x14ac:dyDescent="0.25">
      <c r="A105" s="194"/>
      <c r="B105" s="11" t="s">
        <v>52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9">
        <f t="shared" si="30"/>
        <v>0</v>
      </c>
    </row>
    <row r="106" spans="1:15" x14ac:dyDescent="0.25">
      <c r="A106" s="194"/>
      <c r="B106" s="11" t="s">
        <v>23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9">
        <f t="shared" si="30"/>
        <v>0</v>
      </c>
    </row>
    <row r="107" spans="1:15" x14ac:dyDescent="0.25">
      <c r="A107" s="194"/>
      <c r="B107" s="36" t="s">
        <v>39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9">
        <f t="shared" si="30"/>
        <v>0</v>
      </c>
    </row>
    <row r="108" spans="1:15" x14ac:dyDescent="0.25">
      <c r="A108" s="194"/>
      <c r="B108" s="36" t="s">
        <v>33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9">
        <f t="shared" si="30"/>
        <v>0</v>
      </c>
    </row>
    <row r="109" spans="1:15" x14ac:dyDescent="0.25">
      <c r="A109" s="194"/>
      <c r="B109" s="11" t="s">
        <v>56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9">
        <f t="shared" si="30"/>
        <v>0</v>
      </c>
    </row>
    <row r="110" spans="1:15" x14ac:dyDescent="0.25">
      <c r="A110" s="194"/>
      <c r="B110" s="11" t="s">
        <v>30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9">
        <f t="shared" si="30"/>
        <v>0</v>
      </c>
    </row>
    <row r="111" spans="1:15" x14ac:dyDescent="0.25">
      <c r="A111" s="194"/>
      <c r="B111" s="11" t="s">
        <v>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9">
        <f t="shared" si="30"/>
        <v>0</v>
      </c>
    </row>
    <row r="112" spans="1:15" x14ac:dyDescent="0.25">
      <c r="A112" s="194"/>
      <c r="B112" s="11" t="s">
        <v>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9"/>
    </row>
    <row r="113" spans="1:23" x14ac:dyDescent="0.25">
      <c r="A113" s="194"/>
      <c r="B113" s="11" t="s">
        <v>58</v>
      </c>
      <c r="C113" s="8"/>
      <c r="D113" s="8"/>
      <c r="E113" s="8"/>
      <c r="F113" s="8"/>
      <c r="G113" s="8"/>
      <c r="H113" s="8"/>
      <c r="I113" s="83"/>
      <c r="J113" s="8"/>
      <c r="K113" s="8"/>
      <c r="L113" s="8"/>
      <c r="M113" s="8"/>
      <c r="N113" s="8"/>
      <c r="O113" s="9">
        <f t="shared" ref="O113:O118" si="31">SUM(C113:N113)</f>
        <v>0</v>
      </c>
    </row>
    <row r="114" spans="1:23" x14ac:dyDescent="0.25">
      <c r="A114" s="194"/>
      <c r="B114" s="36" t="s">
        <v>41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9">
        <f t="shared" si="31"/>
        <v>0</v>
      </c>
    </row>
    <row r="115" spans="1:23" x14ac:dyDescent="0.25">
      <c r="A115" s="194"/>
      <c r="B115" s="36" t="s">
        <v>37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9">
        <f t="shared" si="31"/>
        <v>0</v>
      </c>
    </row>
    <row r="116" spans="1:23" x14ac:dyDescent="0.25">
      <c r="A116" s="194"/>
      <c r="B116" s="11" t="s">
        <v>28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9">
        <f t="shared" si="31"/>
        <v>0</v>
      </c>
    </row>
    <row r="117" spans="1:23" x14ac:dyDescent="0.25">
      <c r="A117" s="194"/>
      <c r="B117" s="11" t="s">
        <v>35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9">
        <f t="shared" si="31"/>
        <v>0</v>
      </c>
    </row>
    <row r="118" spans="1:23" ht="15.75" thickBot="1" x14ac:dyDescent="0.3">
      <c r="A118" s="194"/>
      <c r="B118" s="12" t="s">
        <v>29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9">
        <f t="shared" si="31"/>
        <v>0</v>
      </c>
    </row>
    <row r="119" spans="1:23" ht="15.75" thickBot="1" x14ac:dyDescent="0.3">
      <c r="C119" s="13">
        <f t="shared" ref="C119:O119" si="32">SUM(C99:C118)</f>
        <v>67080</v>
      </c>
      <c r="D119" s="13">
        <f t="shared" si="32"/>
        <v>1079929</v>
      </c>
      <c r="E119" s="13">
        <f t="shared" si="32"/>
        <v>9178567</v>
      </c>
      <c r="F119" s="13">
        <f t="shared" si="32"/>
        <v>108593722</v>
      </c>
      <c r="G119" s="13">
        <f t="shared" si="32"/>
        <v>0</v>
      </c>
      <c r="H119" s="13">
        <f t="shared" si="32"/>
        <v>0</v>
      </c>
      <c r="I119" s="13">
        <f t="shared" si="32"/>
        <v>0</v>
      </c>
      <c r="J119" s="13">
        <f t="shared" si="32"/>
        <v>0</v>
      </c>
      <c r="K119" s="13">
        <f t="shared" si="32"/>
        <v>0</v>
      </c>
      <c r="L119" s="13">
        <f t="shared" si="32"/>
        <v>0</v>
      </c>
      <c r="M119" s="13">
        <f t="shared" si="32"/>
        <v>0</v>
      </c>
      <c r="N119" s="13">
        <f t="shared" si="32"/>
        <v>0</v>
      </c>
      <c r="O119" s="33">
        <f t="shared" si="32"/>
        <v>118919298</v>
      </c>
    </row>
    <row r="120" spans="1:23" ht="15.75" thickBot="1" x14ac:dyDescent="0.3"/>
    <row r="121" spans="1:23" ht="15.75" thickBot="1" x14ac:dyDescent="0.3">
      <c r="B121" s="2" t="s">
        <v>112</v>
      </c>
      <c r="C121" s="3" t="s">
        <v>0</v>
      </c>
      <c r="D121" s="4" t="s">
        <v>1</v>
      </c>
      <c r="E121" s="4" t="s">
        <v>2</v>
      </c>
      <c r="F121" s="4" t="s">
        <v>3</v>
      </c>
      <c r="G121" s="4" t="s">
        <v>4</v>
      </c>
      <c r="H121" s="4" t="s">
        <v>5</v>
      </c>
      <c r="I121" s="4" t="s">
        <v>6</v>
      </c>
      <c r="J121" s="4" t="s">
        <v>7</v>
      </c>
      <c r="K121" s="4" t="s">
        <v>8</v>
      </c>
      <c r="L121" s="4" t="s">
        <v>9</v>
      </c>
      <c r="M121" s="4" t="s">
        <v>10</v>
      </c>
      <c r="N121" s="5" t="s">
        <v>11</v>
      </c>
      <c r="O121" s="6" t="s">
        <v>106</v>
      </c>
    </row>
    <row r="122" spans="1:23" x14ac:dyDescent="0.25">
      <c r="B122" s="21" t="s">
        <v>14</v>
      </c>
      <c r="C122" s="8">
        <f>C27+C51+C99</f>
        <v>79291179</v>
      </c>
      <c r="D122" s="8">
        <f t="shared" ref="D122:N122" si="33">D27+D51+D99</f>
        <v>92347068</v>
      </c>
      <c r="E122" s="8">
        <f t="shared" si="33"/>
        <v>99375296</v>
      </c>
      <c r="F122" s="8">
        <f t="shared" si="33"/>
        <v>82909981</v>
      </c>
      <c r="G122" s="8">
        <f t="shared" si="33"/>
        <v>0</v>
      </c>
      <c r="H122" s="8">
        <f t="shared" si="33"/>
        <v>0</v>
      </c>
      <c r="I122" s="8">
        <f t="shared" si="33"/>
        <v>0</v>
      </c>
      <c r="J122" s="8">
        <f t="shared" si="33"/>
        <v>0</v>
      </c>
      <c r="K122" s="8">
        <f t="shared" si="33"/>
        <v>0</v>
      </c>
      <c r="L122" s="8">
        <f t="shared" si="33"/>
        <v>0</v>
      </c>
      <c r="M122" s="8">
        <f t="shared" si="33"/>
        <v>0</v>
      </c>
      <c r="N122" s="8">
        <f t="shared" si="33"/>
        <v>0</v>
      </c>
      <c r="O122" s="9">
        <f t="shared" ref="O122:O135" si="34">SUM(C122:N122)</f>
        <v>353923524</v>
      </c>
      <c r="P122" s="184" t="b">
        <f>Q122=B122</f>
        <v>1</v>
      </c>
      <c r="Q122" s="157" t="s">
        <v>14</v>
      </c>
      <c r="R122" s="17">
        <v>79291179</v>
      </c>
      <c r="S122" s="17">
        <v>92347068</v>
      </c>
      <c r="T122" s="17">
        <v>99375296</v>
      </c>
      <c r="U122" s="18"/>
      <c r="V122" s="18"/>
      <c r="W122" s="18"/>
    </row>
    <row r="123" spans="1:23" x14ac:dyDescent="0.25">
      <c r="B123" s="85" t="s">
        <v>16</v>
      </c>
      <c r="C123" s="8">
        <f t="shared" ref="C123:N123" si="35">C28+C52+C100</f>
        <v>361680382</v>
      </c>
      <c r="D123" s="8">
        <f t="shared" si="35"/>
        <v>389323449</v>
      </c>
      <c r="E123" s="8">
        <f t="shared" si="35"/>
        <v>400109912</v>
      </c>
      <c r="F123" s="8">
        <f t="shared" si="35"/>
        <v>291376736</v>
      </c>
      <c r="G123" s="8">
        <f t="shared" si="35"/>
        <v>0</v>
      </c>
      <c r="H123" s="8">
        <f t="shared" si="35"/>
        <v>0</v>
      </c>
      <c r="I123" s="8">
        <f t="shared" si="35"/>
        <v>0</v>
      </c>
      <c r="J123" s="8">
        <f t="shared" si="35"/>
        <v>0</v>
      </c>
      <c r="K123" s="8">
        <f t="shared" si="35"/>
        <v>0</v>
      </c>
      <c r="L123" s="8">
        <f t="shared" si="35"/>
        <v>0</v>
      </c>
      <c r="M123" s="8">
        <f t="shared" si="35"/>
        <v>0</v>
      </c>
      <c r="N123" s="8">
        <f t="shared" si="35"/>
        <v>0</v>
      </c>
      <c r="O123" s="9">
        <f t="shared" si="34"/>
        <v>1442490479</v>
      </c>
      <c r="P123" s="184" t="b">
        <f t="shared" ref="P123:P141" si="36">Q123=B123</f>
        <v>1</v>
      </c>
      <c r="Q123" s="157" t="s">
        <v>16</v>
      </c>
      <c r="R123" s="17">
        <v>361680382</v>
      </c>
      <c r="S123" s="17">
        <v>389323449</v>
      </c>
      <c r="T123" s="17">
        <v>401227032</v>
      </c>
      <c r="U123" s="18"/>
      <c r="V123" s="18"/>
      <c r="W123" s="18"/>
    </row>
    <row r="124" spans="1:23" x14ac:dyDescent="0.25">
      <c r="B124" s="85" t="s">
        <v>18</v>
      </c>
      <c r="C124" s="8">
        <f t="shared" ref="C124:N124" si="37">C29+C53+C101</f>
        <v>68128835</v>
      </c>
      <c r="D124" s="8">
        <f t="shared" si="37"/>
        <v>68589936</v>
      </c>
      <c r="E124" s="8">
        <f t="shared" si="37"/>
        <v>59441411</v>
      </c>
      <c r="F124" s="8">
        <f t="shared" si="37"/>
        <v>68830531</v>
      </c>
      <c r="G124" s="8">
        <f t="shared" si="37"/>
        <v>0</v>
      </c>
      <c r="H124" s="8">
        <f t="shared" si="37"/>
        <v>0</v>
      </c>
      <c r="I124" s="8">
        <f t="shared" si="37"/>
        <v>0</v>
      </c>
      <c r="J124" s="8">
        <f t="shared" si="37"/>
        <v>0</v>
      </c>
      <c r="K124" s="8">
        <f t="shared" si="37"/>
        <v>0</v>
      </c>
      <c r="L124" s="8">
        <f t="shared" si="37"/>
        <v>0</v>
      </c>
      <c r="M124" s="8">
        <f t="shared" si="37"/>
        <v>0</v>
      </c>
      <c r="N124" s="8">
        <f t="shared" si="37"/>
        <v>0</v>
      </c>
      <c r="O124" s="9">
        <f t="shared" si="34"/>
        <v>264990713</v>
      </c>
      <c r="P124" s="184" t="b">
        <f t="shared" si="36"/>
        <v>1</v>
      </c>
      <c r="Q124" s="157" t="s">
        <v>18</v>
      </c>
      <c r="R124" s="17">
        <v>68164049</v>
      </c>
      <c r="S124" s="17">
        <v>71378883</v>
      </c>
      <c r="T124" s="17">
        <v>59829671</v>
      </c>
      <c r="U124" s="18"/>
      <c r="V124" s="18"/>
      <c r="W124" s="18"/>
    </row>
    <row r="125" spans="1:23" x14ac:dyDescent="0.25">
      <c r="B125" s="85" t="s">
        <v>20</v>
      </c>
      <c r="C125" s="8">
        <f t="shared" ref="C125:N125" si="38">C30+C54+C102</f>
        <v>112296125</v>
      </c>
      <c r="D125" s="8">
        <f t="shared" si="38"/>
        <v>118336797</v>
      </c>
      <c r="E125" s="8">
        <f t="shared" si="38"/>
        <v>116755935</v>
      </c>
      <c r="F125" s="8">
        <f t="shared" si="38"/>
        <v>105088241</v>
      </c>
      <c r="G125" s="8">
        <f t="shared" si="38"/>
        <v>0</v>
      </c>
      <c r="H125" s="8">
        <f t="shared" si="38"/>
        <v>0</v>
      </c>
      <c r="I125" s="8">
        <f t="shared" si="38"/>
        <v>0</v>
      </c>
      <c r="J125" s="8">
        <f t="shared" si="38"/>
        <v>0</v>
      </c>
      <c r="K125" s="8">
        <f t="shared" si="38"/>
        <v>0</v>
      </c>
      <c r="L125" s="8">
        <f t="shared" si="38"/>
        <v>0</v>
      </c>
      <c r="M125" s="8">
        <f t="shared" si="38"/>
        <v>0</v>
      </c>
      <c r="N125" s="8">
        <f t="shared" si="38"/>
        <v>0</v>
      </c>
      <c r="O125" s="9">
        <f t="shared" si="34"/>
        <v>452477098</v>
      </c>
      <c r="P125" s="184" t="b">
        <f t="shared" si="36"/>
        <v>1</v>
      </c>
      <c r="Q125" s="157" t="s">
        <v>20</v>
      </c>
      <c r="R125" s="17">
        <v>112296125</v>
      </c>
      <c r="S125" s="17">
        <v>119387729</v>
      </c>
      <c r="T125" s="17">
        <v>116755935</v>
      </c>
      <c r="U125" s="18"/>
      <c r="V125" s="18"/>
      <c r="W125" s="18"/>
    </row>
    <row r="126" spans="1:23" x14ac:dyDescent="0.25">
      <c r="B126" s="85" t="s">
        <v>21</v>
      </c>
      <c r="C126" s="8">
        <f t="shared" ref="C126:N126" si="39">C31+C55+C103</f>
        <v>13269179</v>
      </c>
      <c r="D126" s="8">
        <f t="shared" si="39"/>
        <v>19401155</v>
      </c>
      <c r="E126" s="8">
        <f t="shared" si="39"/>
        <v>20582226</v>
      </c>
      <c r="F126" s="8">
        <f t="shared" si="39"/>
        <v>15315146</v>
      </c>
      <c r="G126" s="8">
        <f t="shared" si="39"/>
        <v>0</v>
      </c>
      <c r="H126" s="8">
        <f t="shared" si="39"/>
        <v>0</v>
      </c>
      <c r="I126" s="8">
        <f t="shared" si="39"/>
        <v>0</v>
      </c>
      <c r="J126" s="8">
        <f t="shared" si="39"/>
        <v>0</v>
      </c>
      <c r="K126" s="8">
        <f t="shared" si="39"/>
        <v>0</v>
      </c>
      <c r="L126" s="8">
        <f t="shared" si="39"/>
        <v>0</v>
      </c>
      <c r="M126" s="8">
        <f t="shared" si="39"/>
        <v>0</v>
      </c>
      <c r="N126" s="8">
        <f t="shared" si="39"/>
        <v>0</v>
      </c>
      <c r="O126" s="9">
        <f t="shared" si="34"/>
        <v>68567706</v>
      </c>
      <c r="P126" s="184" t="b">
        <f t="shared" si="36"/>
        <v>1</v>
      </c>
      <c r="Q126" s="157" t="s">
        <v>21</v>
      </c>
      <c r="R126" s="17">
        <v>13269179</v>
      </c>
      <c r="S126" s="17">
        <v>19401155</v>
      </c>
      <c r="T126" s="17">
        <v>20582226</v>
      </c>
      <c r="U126" s="18"/>
      <c r="V126" s="18"/>
      <c r="W126" s="18"/>
    </row>
    <row r="127" spans="1:23" x14ac:dyDescent="0.25">
      <c r="B127" s="36" t="s">
        <v>42</v>
      </c>
      <c r="C127" s="8">
        <f t="shared" ref="C127:N127" si="40">C32+C56+C104</f>
        <v>0</v>
      </c>
      <c r="D127" s="8">
        <f t="shared" si="40"/>
        <v>172315</v>
      </c>
      <c r="E127" s="8">
        <f t="shared" si="40"/>
        <v>1054458</v>
      </c>
      <c r="F127" s="8">
        <f t="shared" si="40"/>
        <v>913243</v>
      </c>
      <c r="G127" s="8">
        <f t="shared" si="40"/>
        <v>0</v>
      </c>
      <c r="H127" s="8">
        <f t="shared" si="40"/>
        <v>0</v>
      </c>
      <c r="I127" s="8">
        <f t="shared" si="40"/>
        <v>0</v>
      </c>
      <c r="J127" s="8">
        <f t="shared" si="40"/>
        <v>0</v>
      </c>
      <c r="K127" s="8">
        <f t="shared" si="40"/>
        <v>0</v>
      </c>
      <c r="L127" s="8">
        <f t="shared" si="40"/>
        <v>0</v>
      </c>
      <c r="M127" s="8">
        <f t="shared" si="40"/>
        <v>0</v>
      </c>
      <c r="N127" s="8">
        <f t="shared" si="40"/>
        <v>0</v>
      </c>
      <c r="O127" s="9">
        <f t="shared" si="34"/>
        <v>2140016</v>
      </c>
      <c r="P127" s="184" t="b">
        <f t="shared" si="36"/>
        <v>1</v>
      </c>
      <c r="Q127" s="157" t="s">
        <v>42</v>
      </c>
      <c r="S127">
        <v>172315</v>
      </c>
      <c r="T127">
        <v>1054458</v>
      </c>
      <c r="U127" s="18"/>
      <c r="V127" s="18"/>
      <c r="W127" s="18"/>
    </row>
    <row r="128" spans="1:23" x14ac:dyDescent="0.25">
      <c r="B128" s="11" t="s">
        <v>32</v>
      </c>
      <c r="C128" s="8">
        <f t="shared" ref="C128:N128" si="41">C33+C57+C105</f>
        <v>240212976</v>
      </c>
      <c r="D128" s="8">
        <f t="shared" si="41"/>
        <v>246178619</v>
      </c>
      <c r="E128" s="8">
        <f t="shared" si="41"/>
        <v>267030475</v>
      </c>
      <c r="F128" s="8">
        <f t="shared" si="41"/>
        <v>235996926</v>
      </c>
      <c r="G128" s="8">
        <f t="shared" si="41"/>
        <v>0</v>
      </c>
      <c r="H128" s="8">
        <f t="shared" si="41"/>
        <v>0</v>
      </c>
      <c r="I128" s="8">
        <f t="shared" si="41"/>
        <v>0</v>
      </c>
      <c r="J128" s="8">
        <f t="shared" si="41"/>
        <v>0</v>
      </c>
      <c r="K128" s="8">
        <f t="shared" si="41"/>
        <v>0</v>
      </c>
      <c r="L128" s="8">
        <f t="shared" si="41"/>
        <v>0</v>
      </c>
      <c r="M128" s="8">
        <f t="shared" si="41"/>
        <v>0</v>
      </c>
      <c r="N128" s="8">
        <f t="shared" si="41"/>
        <v>0</v>
      </c>
      <c r="O128" s="9">
        <f t="shared" si="34"/>
        <v>989418996</v>
      </c>
      <c r="P128" s="184" t="b">
        <f t="shared" si="36"/>
        <v>1</v>
      </c>
      <c r="Q128" s="157" t="s">
        <v>32</v>
      </c>
      <c r="R128" s="17">
        <v>240212987</v>
      </c>
      <c r="S128" s="17">
        <v>246178619</v>
      </c>
      <c r="T128" s="17">
        <v>267030475</v>
      </c>
      <c r="U128" s="18"/>
      <c r="V128" s="158"/>
      <c r="W128" s="158"/>
    </row>
    <row r="129" spans="2:23" x14ac:dyDescent="0.25">
      <c r="B129" s="11" t="s">
        <v>23</v>
      </c>
      <c r="C129" s="8">
        <f t="shared" ref="C129:N129" si="42">C34+C58+C106</f>
        <v>192997325</v>
      </c>
      <c r="D129" s="8">
        <f t="shared" si="42"/>
        <v>198357280</v>
      </c>
      <c r="E129" s="8">
        <f t="shared" si="42"/>
        <v>204893493</v>
      </c>
      <c r="F129" s="8">
        <f t="shared" si="42"/>
        <v>181235868</v>
      </c>
      <c r="G129" s="8">
        <f t="shared" si="42"/>
        <v>0</v>
      </c>
      <c r="H129" s="8">
        <f t="shared" si="42"/>
        <v>0</v>
      </c>
      <c r="I129" s="8">
        <f t="shared" si="42"/>
        <v>0</v>
      </c>
      <c r="J129" s="8">
        <f t="shared" si="42"/>
        <v>0</v>
      </c>
      <c r="K129" s="8">
        <f t="shared" si="42"/>
        <v>0</v>
      </c>
      <c r="L129" s="8">
        <f t="shared" si="42"/>
        <v>0</v>
      </c>
      <c r="M129" s="8">
        <f t="shared" si="42"/>
        <v>0</v>
      </c>
      <c r="N129" s="8">
        <f t="shared" si="42"/>
        <v>0</v>
      </c>
      <c r="O129" s="9">
        <f t="shared" si="34"/>
        <v>777483966</v>
      </c>
      <c r="P129" s="184" t="b">
        <f t="shared" si="36"/>
        <v>1</v>
      </c>
      <c r="Q129" s="157" t="s">
        <v>23</v>
      </c>
      <c r="R129" s="17">
        <v>193001376</v>
      </c>
      <c r="S129" s="17">
        <v>198357280</v>
      </c>
      <c r="T129" s="17">
        <v>204893493</v>
      </c>
      <c r="U129" s="18"/>
      <c r="V129" s="18"/>
      <c r="W129" s="18"/>
    </row>
    <row r="130" spans="2:23" x14ac:dyDescent="0.25">
      <c r="B130" s="36" t="s">
        <v>39</v>
      </c>
      <c r="C130" s="8">
        <f t="shared" ref="C130:N130" si="43">C35+C59+C107</f>
        <v>0</v>
      </c>
      <c r="D130" s="8">
        <f t="shared" si="43"/>
        <v>0</v>
      </c>
      <c r="E130" s="8">
        <f t="shared" si="43"/>
        <v>0</v>
      </c>
      <c r="F130" s="8">
        <f t="shared" si="43"/>
        <v>50940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8">
        <f t="shared" si="43"/>
        <v>0</v>
      </c>
      <c r="K130" s="8">
        <f t="shared" si="43"/>
        <v>0</v>
      </c>
      <c r="L130" s="8">
        <f t="shared" si="43"/>
        <v>0</v>
      </c>
      <c r="M130" s="8">
        <f t="shared" si="43"/>
        <v>0</v>
      </c>
      <c r="N130" s="8">
        <f t="shared" si="43"/>
        <v>0</v>
      </c>
      <c r="O130" s="9">
        <f t="shared" si="34"/>
        <v>50940</v>
      </c>
      <c r="P130" s="184" t="b">
        <f t="shared" si="36"/>
        <v>1</v>
      </c>
      <c r="Q130" s="157" t="s">
        <v>39</v>
      </c>
      <c r="U130" s="18"/>
      <c r="V130" s="18"/>
      <c r="W130" s="18"/>
    </row>
    <row r="131" spans="2:23" x14ac:dyDescent="0.25">
      <c r="B131" s="36" t="s">
        <v>33</v>
      </c>
      <c r="C131" s="8">
        <f t="shared" ref="C131:N131" si="44">C36+C60+C108</f>
        <v>584997</v>
      </c>
      <c r="D131" s="8">
        <f t="shared" si="44"/>
        <v>516751</v>
      </c>
      <c r="E131" s="8">
        <f t="shared" si="44"/>
        <v>374456</v>
      </c>
      <c r="F131" s="8">
        <f t="shared" si="44"/>
        <v>74255</v>
      </c>
      <c r="G131" s="8">
        <f t="shared" si="44"/>
        <v>0</v>
      </c>
      <c r="H131" s="8">
        <f t="shared" si="44"/>
        <v>0</v>
      </c>
      <c r="I131" s="8">
        <f t="shared" si="44"/>
        <v>0</v>
      </c>
      <c r="J131" s="8">
        <f t="shared" si="44"/>
        <v>0</v>
      </c>
      <c r="K131" s="8">
        <f t="shared" si="44"/>
        <v>0</v>
      </c>
      <c r="L131" s="8">
        <f t="shared" si="44"/>
        <v>0</v>
      </c>
      <c r="M131" s="8">
        <f t="shared" si="44"/>
        <v>0</v>
      </c>
      <c r="N131" s="8">
        <f t="shared" si="44"/>
        <v>0</v>
      </c>
      <c r="O131" s="9">
        <f t="shared" si="34"/>
        <v>1550459</v>
      </c>
      <c r="P131" s="184" t="b">
        <f t="shared" si="36"/>
        <v>1</v>
      </c>
      <c r="Q131" s="157" t="s">
        <v>33</v>
      </c>
      <c r="R131" s="17">
        <v>584997</v>
      </c>
      <c r="S131" s="17">
        <v>516751</v>
      </c>
      <c r="T131" s="17">
        <v>374456</v>
      </c>
      <c r="U131" s="18"/>
      <c r="V131" s="18"/>
      <c r="W131" s="18"/>
    </row>
    <row r="132" spans="2:23" x14ac:dyDescent="0.25">
      <c r="B132" s="11" t="s">
        <v>56</v>
      </c>
      <c r="C132" s="8">
        <f t="shared" ref="C132:N132" si="45">C37+C61+C109</f>
        <v>3500170</v>
      </c>
      <c r="D132" s="8">
        <f t="shared" si="45"/>
        <v>82908</v>
      </c>
      <c r="E132" s="8">
        <f t="shared" si="45"/>
        <v>42843</v>
      </c>
      <c r="F132" s="8">
        <f t="shared" si="45"/>
        <v>801173</v>
      </c>
      <c r="G132" s="8">
        <f t="shared" si="45"/>
        <v>0</v>
      </c>
      <c r="H132" s="8">
        <f t="shared" si="45"/>
        <v>0</v>
      </c>
      <c r="I132" s="8">
        <f t="shared" si="45"/>
        <v>0</v>
      </c>
      <c r="J132" s="8">
        <f t="shared" si="45"/>
        <v>0</v>
      </c>
      <c r="K132" s="8">
        <f t="shared" si="45"/>
        <v>0</v>
      </c>
      <c r="L132" s="8">
        <f t="shared" si="45"/>
        <v>0</v>
      </c>
      <c r="M132" s="8">
        <f t="shared" si="45"/>
        <v>0</v>
      </c>
      <c r="N132" s="8">
        <f t="shared" si="45"/>
        <v>0</v>
      </c>
      <c r="O132" s="9">
        <f t="shared" si="34"/>
        <v>4427094</v>
      </c>
      <c r="P132" s="184" t="b">
        <f t="shared" si="36"/>
        <v>0</v>
      </c>
      <c r="Q132" s="157" t="s">
        <v>113</v>
      </c>
      <c r="R132" s="17">
        <v>3500170</v>
      </c>
      <c r="S132" s="17">
        <v>82908</v>
      </c>
      <c r="T132" s="17">
        <v>42843</v>
      </c>
      <c r="U132" s="18"/>
      <c r="V132" s="18"/>
      <c r="W132" s="18"/>
    </row>
    <row r="133" spans="2:23" x14ac:dyDescent="0.25">
      <c r="B133" s="11" t="s">
        <v>30</v>
      </c>
      <c r="C133" s="8">
        <f t="shared" ref="C133:N133" si="46">C38+C62+C110</f>
        <v>5313963</v>
      </c>
      <c r="D133" s="8">
        <f t="shared" si="46"/>
        <v>5749900</v>
      </c>
      <c r="E133" s="8">
        <f t="shared" si="46"/>
        <v>6525908</v>
      </c>
      <c r="F133" s="8">
        <f t="shared" si="46"/>
        <v>6041134</v>
      </c>
      <c r="G133" s="8">
        <f t="shared" si="46"/>
        <v>0</v>
      </c>
      <c r="H133" s="8">
        <f t="shared" si="46"/>
        <v>0</v>
      </c>
      <c r="I133" s="8">
        <f t="shared" si="46"/>
        <v>0</v>
      </c>
      <c r="J133" s="8">
        <f t="shared" si="46"/>
        <v>0</v>
      </c>
      <c r="K133" s="8">
        <f t="shared" si="46"/>
        <v>0</v>
      </c>
      <c r="L133" s="8">
        <f t="shared" si="46"/>
        <v>0</v>
      </c>
      <c r="M133" s="8">
        <f t="shared" si="46"/>
        <v>0</v>
      </c>
      <c r="N133" s="8">
        <f t="shared" si="46"/>
        <v>0</v>
      </c>
      <c r="O133" s="9">
        <f t="shared" si="34"/>
        <v>23630905</v>
      </c>
      <c r="P133" s="184" t="b">
        <f t="shared" si="36"/>
        <v>1</v>
      </c>
      <c r="Q133" s="157" t="s">
        <v>30</v>
      </c>
      <c r="R133" s="17">
        <v>5313963</v>
      </c>
      <c r="S133" s="17">
        <v>5749900</v>
      </c>
      <c r="T133" s="17">
        <v>6525908</v>
      </c>
      <c r="U133" s="18"/>
      <c r="V133" s="18"/>
      <c r="W133" s="18"/>
    </row>
    <row r="134" spans="2:23" x14ac:dyDescent="0.25">
      <c r="B134" s="11" t="s">
        <v>25</v>
      </c>
      <c r="C134" s="8">
        <f t="shared" ref="C134:N134" si="47">C39+C63+C111</f>
        <v>387754899</v>
      </c>
      <c r="D134" s="8">
        <f t="shared" si="47"/>
        <v>437258749</v>
      </c>
      <c r="E134" s="8">
        <f t="shared" si="47"/>
        <v>457641070</v>
      </c>
      <c r="F134" s="8">
        <f t="shared" si="47"/>
        <v>518527980</v>
      </c>
      <c r="G134" s="8">
        <f t="shared" si="47"/>
        <v>0</v>
      </c>
      <c r="H134" s="8">
        <f t="shared" si="47"/>
        <v>0</v>
      </c>
      <c r="I134" s="8">
        <f t="shared" si="47"/>
        <v>0</v>
      </c>
      <c r="J134" s="8">
        <f t="shared" si="47"/>
        <v>0</v>
      </c>
      <c r="K134" s="8">
        <f t="shared" si="47"/>
        <v>0</v>
      </c>
      <c r="L134" s="8">
        <f t="shared" si="47"/>
        <v>0</v>
      </c>
      <c r="M134" s="8">
        <f t="shared" si="47"/>
        <v>0</v>
      </c>
      <c r="N134" s="8">
        <f t="shared" si="47"/>
        <v>0</v>
      </c>
      <c r="O134" s="9">
        <f t="shared" si="34"/>
        <v>1801182698</v>
      </c>
      <c r="P134" s="184" t="b">
        <f t="shared" si="36"/>
        <v>1</v>
      </c>
      <c r="Q134" s="157" t="s">
        <v>25</v>
      </c>
      <c r="R134" s="17">
        <v>387754899</v>
      </c>
      <c r="S134" s="17">
        <v>437258749</v>
      </c>
      <c r="T134" s="17">
        <v>457641070</v>
      </c>
      <c r="U134" s="18"/>
      <c r="V134" s="18"/>
      <c r="W134" s="18"/>
    </row>
    <row r="135" spans="2:23" x14ac:dyDescent="0.25">
      <c r="B135" s="11" t="s">
        <v>61</v>
      </c>
      <c r="C135" s="8">
        <f t="shared" ref="C135:N135" si="48">C40+C64+C112</f>
        <v>6324</v>
      </c>
      <c r="D135" s="8">
        <f t="shared" si="48"/>
        <v>720732</v>
      </c>
      <c r="E135" s="8">
        <f t="shared" si="48"/>
        <v>879513</v>
      </c>
      <c r="F135" s="8">
        <f t="shared" si="48"/>
        <v>572328</v>
      </c>
      <c r="G135" s="8">
        <f t="shared" si="48"/>
        <v>0</v>
      </c>
      <c r="H135" s="8">
        <f t="shared" si="48"/>
        <v>0</v>
      </c>
      <c r="I135" s="8">
        <f t="shared" si="48"/>
        <v>0</v>
      </c>
      <c r="J135" s="8">
        <f t="shared" si="48"/>
        <v>0</v>
      </c>
      <c r="K135" s="8">
        <f t="shared" si="48"/>
        <v>0</v>
      </c>
      <c r="L135" s="8">
        <f t="shared" si="48"/>
        <v>0</v>
      </c>
      <c r="M135" s="8">
        <f t="shared" si="48"/>
        <v>0</v>
      </c>
      <c r="N135" s="8">
        <f t="shared" si="48"/>
        <v>0</v>
      </c>
      <c r="O135" s="9">
        <f t="shared" si="34"/>
        <v>2178897</v>
      </c>
      <c r="P135" s="184" t="b">
        <f t="shared" si="36"/>
        <v>1</v>
      </c>
      <c r="Q135" s="157" t="s">
        <v>61</v>
      </c>
      <c r="R135" s="17">
        <v>6324</v>
      </c>
      <c r="S135" s="17">
        <v>720732</v>
      </c>
      <c r="T135" s="17">
        <v>879513</v>
      </c>
      <c r="U135" s="18"/>
      <c r="V135" s="18"/>
      <c r="W135" s="18"/>
    </row>
    <row r="136" spans="2:23" x14ac:dyDescent="0.25">
      <c r="B136" s="11" t="s">
        <v>58</v>
      </c>
      <c r="C136" s="8">
        <f t="shared" ref="C136:N136" si="49">C41+C65+C113</f>
        <v>161245</v>
      </c>
      <c r="D136" s="8">
        <f t="shared" si="49"/>
        <v>144160</v>
      </c>
      <c r="E136" s="8">
        <f t="shared" si="49"/>
        <v>156436</v>
      </c>
      <c r="F136" s="8">
        <f t="shared" si="49"/>
        <v>215694</v>
      </c>
      <c r="G136" s="8">
        <f t="shared" si="49"/>
        <v>0</v>
      </c>
      <c r="H136" s="8">
        <f t="shared" si="49"/>
        <v>0</v>
      </c>
      <c r="I136" s="8">
        <f t="shared" si="49"/>
        <v>0</v>
      </c>
      <c r="J136" s="8">
        <f t="shared" si="49"/>
        <v>0</v>
      </c>
      <c r="K136" s="8">
        <f t="shared" si="49"/>
        <v>0</v>
      </c>
      <c r="L136" s="8">
        <f t="shared" si="49"/>
        <v>0</v>
      </c>
      <c r="M136" s="8">
        <f t="shared" si="49"/>
        <v>0</v>
      </c>
      <c r="N136" s="8">
        <f t="shared" si="49"/>
        <v>0</v>
      </c>
      <c r="O136" s="9">
        <f t="shared" ref="O136:O141" si="50">SUM(C136:N136)</f>
        <v>677535</v>
      </c>
      <c r="P136" s="184" t="b">
        <f t="shared" si="36"/>
        <v>1</v>
      </c>
      <c r="Q136" s="157" t="s">
        <v>58</v>
      </c>
      <c r="R136" s="17">
        <v>161245</v>
      </c>
      <c r="S136" s="17">
        <v>144160</v>
      </c>
      <c r="T136" s="17">
        <v>156436</v>
      </c>
      <c r="U136" s="18"/>
      <c r="V136" s="18"/>
      <c r="W136" s="18"/>
    </row>
    <row r="137" spans="2:23" x14ac:dyDescent="0.25">
      <c r="B137" s="36" t="s">
        <v>41</v>
      </c>
      <c r="C137" s="8">
        <f t="shared" ref="C137:N137" si="51">C42+C66+C114</f>
        <v>9480213</v>
      </c>
      <c r="D137" s="8">
        <f t="shared" si="51"/>
        <v>6186053</v>
      </c>
      <c r="E137" s="8">
        <f t="shared" si="51"/>
        <v>12750953</v>
      </c>
      <c r="F137" s="8">
        <f t="shared" si="51"/>
        <v>10787215</v>
      </c>
      <c r="G137" s="8">
        <f t="shared" si="51"/>
        <v>0</v>
      </c>
      <c r="H137" s="8">
        <f t="shared" si="51"/>
        <v>0</v>
      </c>
      <c r="I137" s="8">
        <f t="shared" si="51"/>
        <v>0</v>
      </c>
      <c r="J137" s="8">
        <f t="shared" si="51"/>
        <v>0</v>
      </c>
      <c r="K137" s="8">
        <f t="shared" si="51"/>
        <v>0</v>
      </c>
      <c r="L137" s="8">
        <f t="shared" si="51"/>
        <v>0</v>
      </c>
      <c r="M137" s="8">
        <f t="shared" si="51"/>
        <v>0</v>
      </c>
      <c r="N137" s="8">
        <f t="shared" si="51"/>
        <v>0</v>
      </c>
      <c r="O137" s="9">
        <f t="shared" si="50"/>
        <v>39204434</v>
      </c>
      <c r="P137" s="184" t="b">
        <f t="shared" si="36"/>
        <v>1</v>
      </c>
      <c r="Q137" s="157" t="s">
        <v>41</v>
      </c>
      <c r="R137" s="17">
        <v>9480213</v>
      </c>
      <c r="S137" s="17">
        <v>6186053</v>
      </c>
      <c r="T137" s="17">
        <v>12750953</v>
      </c>
      <c r="U137" s="18"/>
      <c r="V137" s="18"/>
      <c r="W137" s="18"/>
    </row>
    <row r="138" spans="2:23" x14ac:dyDescent="0.25">
      <c r="B138" s="36" t="s">
        <v>37</v>
      </c>
      <c r="C138" s="8">
        <f t="shared" ref="C138:N138" si="52">C43+C67+C115</f>
        <v>36904</v>
      </c>
      <c r="D138" s="8">
        <f t="shared" si="52"/>
        <v>886348</v>
      </c>
      <c r="E138" s="8">
        <f t="shared" si="52"/>
        <v>950951</v>
      </c>
      <c r="F138" s="8">
        <f t="shared" si="52"/>
        <v>1037272</v>
      </c>
      <c r="G138" s="8">
        <f t="shared" si="52"/>
        <v>0</v>
      </c>
      <c r="H138" s="8">
        <f t="shared" si="52"/>
        <v>0</v>
      </c>
      <c r="I138" s="8">
        <f t="shared" si="52"/>
        <v>0</v>
      </c>
      <c r="J138" s="8">
        <f t="shared" si="52"/>
        <v>0</v>
      </c>
      <c r="K138" s="8">
        <f t="shared" si="52"/>
        <v>0</v>
      </c>
      <c r="L138" s="8">
        <f t="shared" si="52"/>
        <v>0</v>
      </c>
      <c r="M138" s="8">
        <f t="shared" si="52"/>
        <v>0</v>
      </c>
      <c r="N138" s="8">
        <f t="shared" si="52"/>
        <v>0</v>
      </c>
      <c r="O138" s="9">
        <f t="shared" si="50"/>
        <v>2911475</v>
      </c>
      <c r="P138" s="184" t="b">
        <f t="shared" si="36"/>
        <v>1</v>
      </c>
      <c r="Q138" s="157" t="s">
        <v>37</v>
      </c>
      <c r="R138" s="17">
        <v>36904</v>
      </c>
      <c r="S138" s="17">
        <v>886348</v>
      </c>
      <c r="T138" s="17">
        <v>950951</v>
      </c>
      <c r="U138" s="18"/>
      <c r="V138" s="18"/>
      <c r="W138" s="18"/>
    </row>
    <row r="139" spans="2:23" x14ac:dyDescent="0.25">
      <c r="B139" s="11" t="s">
        <v>28</v>
      </c>
      <c r="C139" s="8">
        <f t="shared" ref="C139:N139" si="53">C44+C68+C116</f>
        <v>307582283</v>
      </c>
      <c r="D139" s="8">
        <f t="shared" si="53"/>
        <v>287034927</v>
      </c>
      <c r="E139" s="8">
        <f t="shared" si="53"/>
        <v>341578968</v>
      </c>
      <c r="F139" s="8">
        <f t="shared" si="53"/>
        <v>272226637</v>
      </c>
      <c r="G139" s="8">
        <f t="shared" si="53"/>
        <v>0</v>
      </c>
      <c r="H139" s="8">
        <f t="shared" si="53"/>
        <v>0</v>
      </c>
      <c r="I139" s="8">
        <f t="shared" si="53"/>
        <v>0</v>
      </c>
      <c r="J139" s="8">
        <f t="shared" si="53"/>
        <v>0</v>
      </c>
      <c r="K139" s="8">
        <f t="shared" si="53"/>
        <v>0</v>
      </c>
      <c r="L139" s="8">
        <f t="shared" si="53"/>
        <v>0</v>
      </c>
      <c r="M139" s="8">
        <f t="shared" si="53"/>
        <v>0</v>
      </c>
      <c r="N139" s="8">
        <f t="shared" si="53"/>
        <v>0</v>
      </c>
      <c r="O139" s="9">
        <f t="shared" si="50"/>
        <v>1208422815</v>
      </c>
      <c r="P139" s="184" t="b">
        <f t="shared" si="36"/>
        <v>1</v>
      </c>
      <c r="Q139" s="157" t="s">
        <v>28</v>
      </c>
      <c r="R139" s="17">
        <v>307582283</v>
      </c>
      <c r="S139" s="17">
        <v>287034927</v>
      </c>
      <c r="T139" s="17">
        <v>341578968</v>
      </c>
      <c r="U139" s="18"/>
      <c r="V139" s="18"/>
      <c r="W139" s="18"/>
    </row>
    <row r="140" spans="2:23" x14ac:dyDescent="0.25">
      <c r="B140" s="11" t="s">
        <v>35</v>
      </c>
      <c r="C140" s="8">
        <f t="shared" ref="C140:N140" si="54">C45+C69+C117</f>
        <v>258854</v>
      </c>
      <c r="D140" s="8">
        <f t="shared" si="54"/>
        <v>213782</v>
      </c>
      <c r="E140" s="8">
        <f t="shared" si="54"/>
        <v>972203</v>
      </c>
      <c r="F140" s="8">
        <f t="shared" si="54"/>
        <v>884173</v>
      </c>
      <c r="G140" s="8">
        <f t="shared" si="54"/>
        <v>0</v>
      </c>
      <c r="H140" s="8">
        <f t="shared" si="54"/>
        <v>0</v>
      </c>
      <c r="I140" s="8">
        <f t="shared" si="54"/>
        <v>0</v>
      </c>
      <c r="J140" s="8">
        <f t="shared" si="54"/>
        <v>0</v>
      </c>
      <c r="K140" s="8">
        <f t="shared" si="54"/>
        <v>0</v>
      </c>
      <c r="L140" s="8">
        <f t="shared" si="54"/>
        <v>0</v>
      </c>
      <c r="M140" s="8">
        <f t="shared" si="54"/>
        <v>0</v>
      </c>
      <c r="N140" s="8">
        <f t="shared" si="54"/>
        <v>0</v>
      </c>
      <c r="O140" s="9">
        <f t="shared" si="50"/>
        <v>2329012</v>
      </c>
      <c r="P140" s="184" t="b">
        <f t="shared" si="36"/>
        <v>1</v>
      </c>
      <c r="Q140" s="157" t="s">
        <v>35</v>
      </c>
      <c r="R140" s="17">
        <v>258854</v>
      </c>
      <c r="S140" s="17">
        <v>213782</v>
      </c>
      <c r="T140" s="17">
        <v>972203</v>
      </c>
      <c r="U140" s="18"/>
      <c r="V140" s="18"/>
      <c r="W140" s="158"/>
    </row>
    <row r="141" spans="2:23" ht="15.75" thickBot="1" x14ac:dyDescent="0.3">
      <c r="B141" s="12" t="s">
        <v>29</v>
      </c>
      <c r="C141" s="8">
        <f t="shared" ref="C141:N141" si="55">C46+C70+C118</f>
        <v>238429619</v>
      </c>
      <c r="D141" s="8">
        <f t="shared" si="55"/>
        <v>199790468</v>
      </c>
      <c r="E141" s="8">
        <f t="shared" si="55"/>
        <v>278532085</v>
      </c>
      <c r="F141" s="8">
        <f t="shared" si="55"/>
        <v>249300587</v>
      </c>
      <c r="G141" s="8">
        <f t="shared" si="55"/>
        <v>0</v>
      </c>
      <c r="H141" s="8">
        <f t="shared" si="55"/>
        <v>0</v>
      </c>
      <c r="I141" s="8">
        <f t="shared" si="55"/>
        <v>0</v>
      </c>
      <c r="J141" s="8">
        <f t="shared" si="55"/>
        <v>0</v>
      </c>
      <c r="K141" s="8">
        <f t="shared" si="55"/>
        <v>0</v>
      </c>
      <c r="L141" s="8">
        <f t="shared" si="55"/>
        <v>0</v>
      </c>
      <c r="M141" s="8">
        <f t="shared" si="55"/>
        <v>0</v>
      </c>
      <c r="N141" s="8">
        <f t="shared" si="55"/>
        <v>0</v>
      </c>
      <c r="O141" s="9">
        <f t="shared" si="50"/>
        <v>966052759</v>
      </c>
      <c r="P141" s="184" t="b">
        <f t="shared" si="36"/>
        <v>1</v>
      </c>
      <c r="Q141" s="157" t="s">
        <v>29</v>
      </c>
      <c r="R141" s="17">
        <v>238429619</v>
      </c>
      <c r="S141" s="17">
        <v>199790468</v>
      </c>
      <c r="T141" s="17">
        <v>278532085</v>
      </c>
      <c r="U141" s="18"/>
      <c r="V141" s="18"/>
      <c r="W141" s="18"/>
    </row>
    <row r="142" spans="2:23" ht="15.75" thickBot="1" x14ac:dyDescent="0.3">
      <c r="C142" s="13">
        <f t="shared" ref="C142:O142" si="56">SUM(C122:C141)</f>
        <v>2020985472</v>
      </c>
      <c r="D142" s="13">
        <f t="shared" si="56"/>
        <v>2071291397</v>
      </c>
      <c r="E142" s="13">
        <f t="shared" si="56"/>
        <v>2269648592</v>
      </c>
      <c r="F142" s="13">
        <f t="shared" si="56"/>
        <v>2042186060</v>
      </c>
      <c r="G142" s="13">
        <f t="shared" si="56"/>
        <v>0</v>
      </c>
      <c r="H142" s="13">
        <f t="shared" si="56"/>
        <v>0</v>
      </c>
      <c r="I142" s="13">
        <f t="shared" si="56"/>
        <v>0</v>
      </c>
      <c r="J142" s="13">
        <f t="shared" si="56"/>
        <v>0</v>
      </c>
      <c r="K142" s="13">
        <f t="shared" si="56"/>
        <v>0</v>
      </c>
      <c r="L142" s="13">
        <f t="shared" si="56"/>
        <v>0</v>
      </c>
      <c r="M142" s="13">
        <f t="shared" si="56"/>
        <v>0</v>
      </c>
      <c r="N142" s="13">
        <f t="shared" si="56"/>
        <v>0</v>
      </c>
      <c r="O142" s="33">
        <f t="shared" si="56"/>
        <v>8404111521</v>
      </c>
      <c r="P142" s="184"/>
    </row>
    <row r="143" spans="2:23" ht="15.75" thickBot="1" x14ac:dyDescent="0.3"/>
    <row r="144" spans="2:23" x14ac:dyDescent="0.25">
      <c r="B144" s="21" t="s">
        <v>14</v>
      </c>
      <c r="C144" s="86">
        <f>C122-R122</f>
        <v>0</v>
      </c>
      <c r="D144" s="86">
        <f>D122-S122</f>
        <v>0</v>
      </c>
      <c r="E144" s="86">
        <f>E122-T122</f>
        <v>0</v>
      </c>
    </row>
    <row r="145" spans="2:5" x14ac:dyDescent="0.25">
      <c r="B145" s="85" t="s">
        <v>16</v>
      </c>
      <c r="C145" s="185">
        <f t="shared" ref="C145:D151" si="57">(C123-R123)/-1</f>
        <v>0</v>
      </c>
      <c r="D145" s="185">
        <f t="shared" si="57"/>
        <v>0</v>
      </c>
      <c r="E145" s="187">
        <f>(E123-T123)/-1</f>
        <v>1117120</v>
      </c>
    </row>
    <row r="146" spans="2:5" x14ac:dyDescent="0.25">
      <c r="B146" s="85" t="s">
        <v>18</v>
      </c>
      <c r="C146" s="187">
        <f t="shared" si="57"/>
        <v>35214</v>
      </c>
      <c r="D146" s="187">
        <f t="shared" si="57"/>
        <v>2788947</v>
      </c>
      <c r="E146" s="187">
        <f t="shared" ref="E146:E151" si="58">(E124-T124)/-1</f>
        <v>388260</v>
      </c>
    </row>
    <row r="147" spans="2:5" x14ac:dyDescent="0.25">
      <c r="B147" s="85" t="s">
        <v>20</v>
      </c>
      <c r="C147" s="185">
        <f t="shared" si="57"/>
        <v>0</v>
      </c>
      <c r="D147" s="187">
        <f t="shared" si="57"/>
        <v>1050932</v>
      </c>
      <c r="E147" s="185">
        <f t="shared" si="58"/>
        <v>0</v>
      </c>
    </row>
    <row r="148" spans="2:5" x14ac:dyDescent="0.25">
      <c r="B148" s="85" t="s">
        <v>21</v>
      </c>
      <c r="C148" s="185">
        <f t="shared" si="57"/>
        <v>0</v>
      </c>
      <c r="D148" s="185">
        <f t="shared" si="57"/>
        <v>0</v>
      </c>
      <c r="E148" s="185">
        <f t="shared" si="58"/>
        <v>0</v>
      </c>
    </row>
    <row r="149" spans="2:5" x14ac:dyDescent="0.25">
      <c r="B149" s="36" t="s">
        <v>42</v>
      </c>
      <c r="C149" s="185">
        <f t="shared" si="57"/>
        <v>0</v>
      </c>
      <c r="D149" s="185">
        <f t="shared" si="57"/>
        <v>0</v>
      </c>
      <c r="E149" s="185">
        <f t="shared" si="58"/>
        <v>0</v>
      </c>
    </row>
    <row r="150" spans="2:5" x14ac:dyDescent="0.25">
      <c r="B150" s="11" t="s">
        <v>32</v>
      </c>
      <c r="C150" s="185">
        <f t="shared" si="57"/>
        <v>11</v>
      </c>
      <c r="D150" s="185">
        <f t="shared" si="57"/>
        <v>0</v>
      </c>
      <c r="E150" s="185">
        <f t="shared" si="58"/>
        <v>0</v>
      </c>
    </row>
    <row r="151" spans="2:5" x14ac:dyDescent="0.25">
      <c r="B151" s="11" t="s">
        <v>23</v>
      </c>
      <c r="C151" s="185">
        <f t="shared" si="57"/>
        <v>4051</v>
      </c>
      <c r="D151" s="185">
        <f t="shared" si="57"/>
        <v>0</v>
      </c>
      <c r="E151" s="185">
        <f t="shared" si="58"/>
        <v>0</v>
      </c>
    </row>
    <row r="152" spans="2:5" x14ac:dyDescent="0.25">
      <c r="B152" s="36" t="s">
        <v>39</v>
      </c>
      <c r="C152" s="86">
        <f t="shared" ref="C152:C163" si="59">C130-R130</f>
        <v>0</v>
      </c>
      <c r="D152" s="86">
        <f t="shared" ref="D152:D163" si="60">D130-S130</f>
        <v>0</v>
      </c>
      <c r="E152" s="86">
        <f t="shared" ref="E152:E163" si="61">E130-T130</f>
        <v>0</v>
      </c>
    </row>
    <row r="153" spans="2:5" x14ac:dyDescent="0.25">
      <c r="B153" s="36" t="s">
        <v>33</v>
      </c>
      <c r="C153" s="86">
        <f t="shared" si="59"/>
        <v>0</v>
      </c>
      <c r="D153" s="86">
        <f t="shared" si="60"/>
        <v>0</v>
      </c>
      <c r="E153" s="86">
        <f t="shared" si="61"/>
        <v>0</v>
      </c>
    </row>
    <row r="154" spans="2:5" x14ac:dyDescent="0.25">
      <c r="B154" s="11" t="s">
        <v>56</v>
      </c>
      <c r="C154" s="86">
        <f t="shared" si="59"/>
        <v>0</v>
      </c>
      <c r="D154" s="86">
        <f t="shared" si="60"/>
        <v>0</v>
      </c>
      <c r="E154" s="86">
        <f t="shared" si="61"/>
        <v>0</v>
      </c>
    </row>
    <row r="155" spans="2:5" x14ac:dyDescent="0.25">
      <c r="B155" s="11" t="s">
        <v>30</v>
      </c>
      <c r="C155" s="86">
        <f t="shared" si="59"/>
        <v>0</v>
      </c>
      <c r="D155" s="86">
        <f t="shared" si="60"/>
        <v>0</v>
      </c>
      <c r="E155" s="86">
        <f t="shared" si="61"/>
        <v>0</v>
      </c>
    </row>
    <row r="156" spans="2:5" x14ac:dyDescent="0.25">
      <c r="B156" s="11" t="s">
        <v>25</v>
      </c>
      <c r="C156" s="86">
        <f t="shared" si="59"/>
        <v>0</v>
      </c>
      <c r="D156" s="86">
        <f t="shared" si="60"/>
        <v>0</v>
      </c>
      <c r="E156" s="86">
        <f t="shared" si="61"/>
        <v>0</v>
      </c>
    </row>
    <row r="157" spans="2:5" x14ac:dyDescent="0.25">
      <c r="B157" s="11" t="s">
        <v>61</v>
      </c>
      <c r="C157" s="86">
        <f t="shared" si="59"/>
        <v>0</v>
      </c>
      <c r="D157" s="86">
        <f t="shared" si="60"/>
        <v>0</v>
      </c>
      <c r="E157" s="86">
        <f t="shared" si="61"/>
        <v>0</v>
      </c>
    </row>
    <row r="158" spans="2:5" x14ac:dyDescent="0.25">
      <c r="B158" s="11" t="s">
        <v>58</v>
      </c>
      <c r="C158" s="86">
        <f t="shared" si="59"/>
        <v>0</v>
      </c>
      <c r="D158" s="86">
        <f t="shared" si="60"/>
        <v>0</v>
      </c>
      <c r="E158" s="86">
        <f t="shared" si="61"/>
        <v>0</v>
      </c>
    </row>
    <row r="159" spans="2:5" x14ac:dyDescent="0.25">
      <c r="B159" s="36" t="s">
        <v>41</v>
      </c>
      <c r="C159" s="86">
        <f t="shared" si="59"/>
        <v>0</v>
      </c>
      <c r="D159" s="86">
        <f t="shared" si="60"/>
        <v>0</v>
      </c>
      <c r="E159" s="86">
        <f t="shared" si="61"/>
        <v>0</v>
      </c>
    </row>
    <row r="160" spans="2:5" x14ac:dyDescent="0.25">
      <c r="B160" s="36" t="s">
        <v>37</v>
      </c>
      <c r="C160" s="86">
        <f t="shared" si="59"/>
        <v>0</v>
      </c>
      <c r="D160" s="86">
        <f t="shared" si="60"/>
        <v>0</v>
      </c>
      <c r="E160" s="86">
        <f t="shared" si="61"/>
        <v>0</v>
      </c>
    </row>
    <row r="161" spans="2:5" x14ac:dyDescent="0.25">
      <c r="B161" s="11" t="s">
        <v>28</v>
      </c>
      <c r="C161" s="86">
        <f t="shared" si="59"/>
        <v>0</v>
      </c>
      <c r="D161" s="86">
        <f t="shared" si="60"/>
        <v>0</v>
      </c>
      <c r="E161" s="86">
        <f t="shared" si="61"/>
        <v>0</v>
      </c>
    </row>
    <row r="162" spans="2:5" x14ac:dyDescent="0.25">
      <c r="B162" s="11" t="s">
        <v>35</v>
      </c>
      <c r="C162" s="86">
        <f t="shared" si="59"/>
        <v>0</v>
      </c>
      <c r="D162" s="86">
        <f t="shared" si="60"/>
        <v>0</v>
      </c>
      <c r="E162" s="86">
        <f t="shared" si="61"/>
        <v>0</v>
      </c>
    </row>
    <row r="163" spans="2:5" ht="15.75" thickBot="1" x14ac:dyDescent="0.3">
      <c r="B163" s="12" t="s">
        <v>29</v>
      </c>
      <c r="C163" s="86">
        <f t="shared" si="59"/>
        <v>0</v>
      </c>
      <c r="D163" s="86">
        <f t="shared" si="60"/>
        <v>0</v>
      </c>
      <c r="E163" s="86">
        <f t="shared" si="61"/>
        <v>0</v>
      </c>
    </row>
    <row r="164" spans="2:5" x14ac:dyDescent="0.25">
      <c r="C164" s="86"/>
      <c r="D164" s="86"/>
      <c r="E164" s="86"/>
    </row>
    <row r="165" spans="2:5" x14ac:dyDescent="0.25">
      <c r="C165" s="185" t="s">
        <v>117</v>
      </c>
      <c r="D165" s="86"/>
      <c r="E165" s="86"/>
    </row>
    <row r="166" spans="2:5" x14ac:dyDescent="0.25">
      <c r="C166" s="86"/>
      <c r="D166" s="86"/>
      <c r="E166" s="86"/>
    </row>
    <row r="167" spans="2:5" x14ac:dyDescent="0.25">
      <c r="C167" s="86"/>
      <c r="D167" s="86"/>
      <c r="E167" s="86"/>
    </row>
    <row r="178" spans="9:12" x14ac:dyDescent="0.25">
      <c r="I178" t="s">
        <v>16</v>
      </c>
      <c r="J178" t="s">
        <v>114</v>
      </c>
      <c r="K178">
        <v>1117120</v>
      </c>
      <c r="L178">
        <v>3</v>
      </c>
    </row>
    <row r="179" spans="9:12" x14ac:dyDescent="0.25">
      <c r="I179" t="s">
        <v>16</v>
      </c>
      <c r="J179" t="s">
        <v>115</v>
      </c>
      <c r="K179">
        <v>70143294</v>
      </c>
      <c r="L179">
        <v>4</v>
      </c>
    </row>
    <row r="180" spans="9:12" x14ac:dyDescent="0.25">
      <c r="I180" t="s">
        <v>16</v>
      </c>
      <c r="J180" t="s">
        <v>114</v>
      </c>
      <c r="K180">
        <v>12053587</v>
      </c>
      <c r="L180">
        <v>4</v>
      </c>
    </row>
    <row r="181" spans="9:12" x14ac:dyDescent="0.25">
      <c r="I181" t="s">
        <v>16</v>
      </c>
      <c r="J181" t="s">
        <v>116</v>
      </c>
      <c r="K181">
        <v>15942865</v>
      </c>
      <c r="L181">
        <v>4</v>
      </c>
    </row>
    <row r="185" spans="9:12" x14ac:dyDescent="0.25">
      <c r="K185">
        <f>SUM(K180,K178)</f>
        <v>13170707</v>
      </c>
    </row>
  </sheetData>
  <mergeCells count="5">
    <mergeCell ref="A2:A22"/>
    <mergeCell ref="A26:A46"/>
    <mergeCell ref="A50:A70"/>
    <mergeCell ref="A74:A94"/>
    <mergeCell ref="A98:A1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AM56"/>
  <sheetViews>
    <sheetView tabSelected="1" zoomScaleNormal="100" workbookViewId="0">
      <selection activeCell="H24" sqref="H24"/>
    </sheetView>
  </sheetViews>
  <sheetFormatPr defaultColWidth="8.7109375" defaultRowHeight="15" x14ac:dyDescent="0.25"/>
  <cols>
    <col min="1" max="1" width="4.140625" customWidth="1"/>
    <col min="2" max="2" width="4.42578125" customWidth="1"/>
    <col min="3" max="3" width="5.7109375" bestFit="1" customWidth="1"/>
    <col min="4" max="4" width="17" bestFit="1" customWidth="1"/>
    <col min="5" max="5" width="17" customWidth="1"/>
    <col min="6" max="12" width="16" bestFit="1" customWidth="1"/>
    <col min="13" max="16" width="13.28515625" customWidth="1"/>
    <col min="17" max="17" width="19.140625" bestFit="1" customWidth="1"/>
    <col min="18" max="18" width="12.42578125" bestFit="1" customWidth="1"/>
    <col min="19" max="19" width="27.140625" customWidth="1"/>
    <col min="20" max="21" width="12" customWidth="1"/>
    <col min="22" max="22" width="9.140625" customWidth="1"/>
    <col min="23" max="30" width="11.42578125" customWidth="1"/>
    <col min="31" max="33" width="13.28515625" customWidth="1"/>
    <col min="34" max="34" width="12" customWidth="1"/>
    <col min="35" max="35" width="8.7109375" customWidth="1"/>
    <col min="36" max="36" width="6.28515625" bestFit="1" customWidth="1"/>
    <col min="38" max="38" width="12.42578125" bestFit="1" customWidth="1"/>
    <col min="39" max="39" width="11" customWidth="1"/>
  </cols>
  <sheetData>
    <row r="2" spans="2:17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 ht="15.75" thickBot="1" x14ac:dyDescent="0.3">
      <c r="B3" s="1"/>
      <c r="C3" s="1" t="s">
        <v>49</v>
      </c>
    </row>
    <row r="4" spans="2:17" ht="15.75" thickBot="1" x14ac:dyDescent="0.3">
      <c r="B4" s="31"/>
      <c r="C4" s="31" t="s">
        <v>50</v>
      </c>
      <c r="D4" s="20">
        <v>2018</v>
      </c>
      <c r="E4" s="3" t="s">
        <v>0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5" t="s">
        <v>11</v>
      </c>
      <c r="Q4" s="32" t="s">
        <v>12</v>
      </c>
    </row>
    <row r="5" spans="2:17" x14ac:dyDescent="0.25">
      <c r="B5" s="1"/>
      <c r="C5" s="1">
        <v>1</v>
      </c>
      <c r="D5" s="21" t="s">
        <v>14</v>
      </c>
      <c r="E5" s="142">
        <f ca="1">SUMPRODUCT(--(SUM('2019 Impressions'!$C3:C3)&gt;INDIRECT("TB_"&amp;E31)),INDIRECT("RC_"&amp;E31&amp;$C5),SUM('2019 Impressions'!$C3:C3)-INDIRECT("TB_"&amp;E31))/1000</f>
        <v>101492.70912</v>
      </c>
      <c r="F5" s="142">
        <f ca="1">(SUMPRODUCT(--(SUM('2019 Impressions'!$C3:D3)&gt;INDIRECT("TB_"&amp;F31)),INDIRECT("RC_"&amp;F31&amp;$C5),SUM('2019 Impressions'!$C3:D3)-INDIRECT("TB_"&amp;F31))-SUMPRODUCT(--(SUM('2019 Impressions'!$C3:C3)&gt;INDIRECT("TB_"&amp;F31)),INDIRECT("RC_"&amp;F31&amp;$C5),SUM('2019 Impressions'!$C3:C3)-INDIRECT("TB_"&amp;F31)))/1000</f>
        <v>118204.24703999999</v>
      </c>
      <c r="G5" s="142">
        <f ca="1">(SUMPRODUCT(--(SUM('2019 Impressions'!$C3:E3)&gt;INDIRECT("TB_"&amp;G31)),INDIRECT("RC_"&amp;G31&amp;$C5),SUM('2019 Impressions'!$C3:E3)-INDIRECT("TB_"&amp;G31))-SUMPRODUCT(--(SUM('2019 Impressions'!$C3:D3)&gt;INDIRECT("TB_"&amp;G31)),INDIRECT("RC_"&amp;G31&amp;$C5),SUM('2019 Impressions'!$C3:D3)-INDIRECT("TB_"&amp;G31)))/1000</f>
        <v>116548.34743000004</v>
      </c>
      <c r="H5" s="142">
        <f ca="1">(SUMPRODUCT(--(SUM('2019 Impressions'!$C3:F3)&gt;INDIRECT("TB_"&amp;H31)),INDIRECT("RC_"&amp;H31&amp;$C5),SUM('2019 Impressions'!$C3:F3)-INDIRECT("TB_"&amp;H31))-SUMPRODUCT(--(SUM('2019 Impressions'!$C3:E3)&gt;INDIRECT("TB_"&amp;H31)),INDIRECT("RC_"&amp;H31&amp;$C5),SUM('2019 Impressions'!$C3:E3)-INDIRECT("TB_"&amp;H31)))/1000</f>
        <v>93688.278529999967</v>
      </c>
      <c r="I5" s="91">
        <f ca="1">(SUMPRODUCT(--(SUM('2019 Impressions'!$C3:G3)&gt;INDIRECT("TB_"&amp;I31)),INDIRECT("RC_"&amp;I31&amp;$C5),SUM('2019 Impressions'!$C3:G3)-INDIRECT("TB_"&amp;I31))-SUMPRODUCT(--(SUM('2019 Impressions'!$C3:F3)&gt;INDIRECT("TB_"&amp;I31)),INDIRECT("RC_"&amp;I31&amp;$C5),SUM('2019 Impressions'!$C3:F3)-INDIRECT("TB_"&amp;I31)))/1000</f>
        <v>0</v>
      </c>
      <c r="J5" s="91">
        <f ca="1">(SUMPRODUCT(--(SUM('2019 Impressions'!$C3:H3)&gt;INDIRECT("TB_"&amp;J31)),INDIRECT("RC_"&amp;J31&amp;$C5),SUM('2019 Impressions'!$C3:H3)-INDIRECT("TB_"&amp;J31))-SUMPRODUCT(--(SUM('2019 Impressions'!$C3:G3)&gt;INDIRECT("TB_"&amp;J31)),INDIRECT("RC_"&amp;J31&amp;$C5),SUM('2019 Impressions'!$C3:G3)-INDIRECT("TB_"&amp;J31)))/1000</f>
        <v>0</v>
      </c>
      <c r="K5" s="91">
        <f ca="1">(SUMPRODUCT(--(SUM('2019 Impressions'!$C3:I3)&gt;INDIRECT("TB_"&amp;K31)),INDIRECT("RC_"&amp;K31&amp;$C5),SUM('2019 Impressions'!$C3:I3)-INDIRECT("TB_"&amp;K31))-SUMPRODUCT(--(SUM('2019 Impressions'!$C3:H3)&gt;INDIRECT("TB_"&amp;K31)),INDIRECT("RC_"&amp;K31&amp;$C5),SUM('2019 Impressions'!$C3:H3)-INDIRECT("TB_"&amp;K31)))/1000</f>
        <v>0</v>
      </c>
      <c r="L5" s="91">
        <f ca="1">(SUMPRODUCT(--(SUM('2019 Impressions'!$C3:J3)&gt;INDIRECT("TB_"&amp;L31)),INDIRECT("RC_"&amp;L31&amp;$C5),SUM('2019 Impressions'!$C3:J3)-INDIRECT("TB_"&amp;L31))-SUMPRODUCT(--(SUM('2019 Impressions'!$C3:I3)&gt;INDIRECT("TB_"&amp;L31)),INDIRECT("RC_"&amp;L31&amp;$C5),SUM('2019 Impressions'!$C3:I3)-INDIRECT("TB_"&amp;L31)))/1000</f>
        <v>0</v>
      </c>
      <c r="M5" s="91">
        <f ca="1">(SUMPRODUCT(--(SUM('2019 Impressions'!$C3:K3)&gt;INDIRECT("TB_"&amp;M31)),INDIRECT("RC_"&amp;M31&amp;$C5),SUM('2019 Impressions'!$C3:K3)-INDIRECT("TB_"&amp;M31))-SUMPRODUCT(--(SUM('2019 Impressions'!$C3:J3)&gt;INDIRECT("TB_"&amp;M31)),INDIRECT("RC_"&amp;M31&amp;$C5),SUM('2019 Impressions'!$C3:J3)-INDIRECT("TB_"&amp;M31)))/1000</f>
        <v>0</v>
      </c>
      <c r="N5" s="91">
        <f ca="1">(SUMPRODUCT(--(SUM('2019 Impressions'!$C3:L3)&gt;INDIRECT("TB_"&amp;N31)),INDIRECT("RC_"&amp;N31&amp;$C5),SUM('2019 Impressions'!$C3:L3)-INDIRECT("TB_"&amp;N31))-SUMPRODUCT(--(SUM('2019 Impressions'!$C3:K3)&gt;INDIRECT("TB_"&amp;N31)),INDIRECT("RC_"&amp;N31&amp;$C5),SUM('2019 Impressions'!$C3:K3)-INDIRECT("TB_"&amp;N31)))/1000</f>
        <v>0</v>
      </c>
      <c r="O5" s="91">
        <f ca="1">(SUMPRODUCT(--(SUM('2019 Impressions'!$C3:M3)&gt;INDIRECT("TB_"&amp;O31)),INDIRECT("RC_"&amp;O31&amp;$C5),SUM('2019 Impressions'!$C3:M3)-INDIRECT("TB_"&amp;O31))-SUMPRODUCT(--(SUM('2019 Impressions'!$C3:L3)&gt;INDIRECT("TB_"&amp;O31)),INDIRECT("RC_"&amp;O31&amp;$C5),SUM('2019 Impressions'!$C3:L3)-INDIRECT("TB_"&amp;O31)))/1000</f>
        <v>0</v>
      </c>
      <c r="P5" s="91">
        <f ca="1">(SUMPRODUCT(--(SUM('2019 Impressions'!$C3:N3)&gt;INDIRECT("TB_"&amp;P31)),INDIRECT("RC_"&amp;P31&amp;$C5),SUM('2019 Impressions'!$C3:N3)-INDIRECT("TB_"&amp;P31))-SUMPRODUCT(--(SUM('2019 Impressions'!$C3:M3)&gt;INDIRECT("TB_"&amp;P31)),INDIRECT("RC_"&amp;P31&amp;$C5),SUM('2019 Impressions'!$C3:M3)-INDIRECT("TB_"&amp;P31)))/1000</f>
        <v>0</v>
      </c>
      <c r="Q5" s="47">
        <f ca="1">SUM(E5:P5)</f>
        <v>429933.58211999998</v>
      </c>
    </row>
    <row r="6" spans="2:17" x14ac:dyDescent="0.25">
      <c r="B6" s="1"/>
      <c r="C6" s="1">
        <v>1</v>
      </c>
      <c r="D6" s="85" t="s">
        <v>16</v>
      </c>
      <c r="E6" s="142">
        <f ca="1">SUMPRODUCT(--(SUM('2019 Impressions'!$C4:C4)&gt;INDIRECT("TB_"&amp;E32)),INDIRECT("RC_"&amp;E32&amp;$C6),SUM('2019 Impressions'!$C4:C4)-INDIRECT("TB_"&amp;E32))/1000</f>
        <v>438698.83166000003</v>
      </c>
      <c r="F6" s="142">
        <f ca="1">(SUMPRODUCT(--(SUM('2019 Impressions'!$C4:D4)&gt;INDIRECT("TB_"&amp;F32)),INDIRECT("RC_"&amp;F32&amp;$C6),SUM('2019 Impressions'!$C4:D4)-INDIRECT("TB_"&amp;F32))-SUMPRODUCT(--(SUM('2019 Impressions'!$C4:C4)&gt;INDIRECT("TB_"&amp;F32)),INDIRECT("RC_"&amp;F32&amp;$C6),SUM('2019 Impressions'!$C4:C4)-INDIRECT("TB_"&amp;F32)))/1000</f>
        <v>369654.42469000001</v>
      </c>
      <c r="G6" s="142">
        <f ca="1">(SUMPRODUCT(--(SUM('2019 Impressions'!$C4:E4)&gt;INDIRECT("TB_"&amp;G32)),INDIRECT("RC_"&amp;G32&amp;$C6),SUM('2019 Impressions'!$C4:E4)-INDIRECT("TB_"&amp;G32))-SUMPRODUCT(--(SUM('2019 Impressions'!$C4:D4)&gt;INDIRECT("TB_"&amp;G32)),INDIRECT("RC_"&amp;G32&amp;$C6),SUM('2019 Impressions'!$C4:D4)-INDIRECT("TB_"&amp;G32)))/1000</f>
        <v>290937.50117999996</v>
      </c>
      <c r="H6" s="142">
        <f ca="1">(SUMPRODUCT(--(SUM('2019 Impressions'!$C4:F4)&gt;INDIRECT("TB_"&amp;H32)),INDIRECT("RC_"&amp;H32&amp;$C6),SUM('2019 Impressions'!$C4:F4)-INDIRECT("TB_"&amp;H32))-SUMPRODUCT(--(SUM('2019 Impressions'!$C4:E4)&gt;INDIRECT("TB_"&amp;H32)),INDIRECT("RC_"&amp;H32&amp;$C6),SUM('2019 Impressions'!$C4:E4)-INDIRECT("TB_"&amp;H32)))/1000</f>
        <v>206877.48256000041</v>
      </c>
      <c r="I6" s="91">
        <f ca="1">(SUMPRODUCT(--(SUM('2019 Impressions'!$C4:G4)&gt;INDIRECT("TB_"&amp;I32)),INDIRECT("RC_"&amp;I32&amp;$C6),SUM('2019 Impressions'!$C4:G4)-INDIRECT("TB_"&amp;I32))-SUMPRODUCT(--(SUM('2019 Impressions'!$C4:F4)&gt;INDIRECT("TB_"&amp;I32)),INDIRECT("RC_"&amp;I32&amp;$C6),SUM('2019 Impressions'!$C4:F4)-INDIRECT("TB_"&amp;I32)))/1000</f>
        <v>0</v>
      </c>
      <c r="J6" s="91">
        <f ca="1">(SUMPRODUCT(--(SUM('2019 Impressions'!$C4:H4)&gt;INDIRECT("TB_"&amp;J32)),INDIRECT("RC_"&amp;J32&amp;$C6),SUM('2019 Impressions'!$C4:H4)-INDIRECT("TB_"&amp;J32))-SUMPRODUCT(--(SUM('2019 Impressions'!$C4:G4)&gt;INDIRECT("TB_"&amp;J32)),INDIRECT("RC_"&amp;J32&amp;$C6),SUM('2019 Impressions'!$C4:G4)-INDIRECT("TB_"&amp;J32)))/1000</f>
        <v>0</v>
      </c>
      <c r="K6" s="91">
        <f ca="1">(SUMPRODUCT(--(SUM('2019 Impressions'!$C4:I4)&gt;INDIRECT("TB_"&amp;K32)),INDIRECT("RC_"&amp;K32&amp;$C6),SUM('2019 Impressions'!$C4:I4)-INDIRECT("TB_"&amp;K32))-SUMPRODUCT(--(SUM('2019 Impressions'!$C4:H4)&gt;INDIRECT("TB_"&amp;K32)),INDIRECT("RC_"&amp;K32&amp;$C6),SUM('2019 Impressions'!$C4:H4)-INDIRECT("TB_"&amp;K32)))/1000</f>
        <v>0</v>
      </c>
      <c r="L6" s="91">
        <f ca="1">(SUMPRODUCT(--(SUM('2019 Impressions'!$C4:J4)&gt;INDIRECT("TB_"&amp;L32)),INDIRECT("RC_"&amp;L32&amp;$C6),SUM('2019 Impressions'!$C4:J4)-INDIRECT("TB_"&amp;L32))-SUMPRODUCT(--(SUM('2019 Impressions'!$C4:I4)&gt;INDIRECT("TB_"&amp;L32)),INDIRECT("RC_"&amp;L32&amp;$C6),SUM('2019 Impressions'!$C4:I4)-INDIRECT("TB_"&amp;L32)))/1000</f>
        <v>0</v>
      </c>
      <c r="M6" s="91">
        <f ca="1">(SUMPRODUCT(--(SUM('2019 Impressions'!$C4:K4)&gt;INDIRECT("TB_"&amp;M32)),INDIRECT("RC_"&amp;M32&amp;$C6),SUM('2019 Impressions'!$C4:K4)-INDIRECT("TB_"&amp;M32))-SUMPRODUCT(--(SUM('2019 Impressions'!$C4:J4)&gt;INDIRECT("TB_"&amp;M32)),INDIRECT("RC_"&amp;M32&amp;$C6),SUM('2019 Impressions'!$C4:J4)-INDIRECT("TB_"&amp;M32)))/1000</f>
        <v>0</v>
      </c>
      <c r="N6" s="91">
        <f ca="1">(SUMPRODUCT(--(SUM('2019 Impressions'!$C4:L4)&gt;INDIRECT("TB_"&amp;N32)),INDIRECT("RC_"&amp;N32&amp;$C6),SUM('2019 Impressions'!$C4:L4)-INDIRECT("TB_"&amp;N32))-SUMPRODUCT(--(SUM('2019 Impressions'!$C4:K4)&gt;INDIRECT("TB_"&amp;N32)),INDIRECT("RC_"&amp;N32&amp;$C6),SUM('2019 Impressions'!$C4:K4)-INDIRECT("TB_"&amp;N32)))/1000</f>
        <v>0</v>
      </c>
      <c r="O6" s="91">
        <f ca="1">(SUMPRODUCT(--(SUM('2019 Impressions'!$C4:M4)&gt;INDIRECT("TB_"&amp;O32)),INDIRECT("RC_"&amp;O32&amp;$C6),SUM('2019 Impressions'!$C4:M4)-INDIRECT("TB_"&amp;O32))-SUMPRODUCT(--(SUM('2019 Impressions'!$C4:L4)&gt;INDIRECT("TB_"&amp;O32)),INDIRECT("RC_"&amp;O32&amp;$C6),SUM('2019 Impressions'!$C4:L4)-INDIRECT("TB_"&amp;O32)))/1000</f>
        <v>0</v>
      </c>
      <c r="P6" s="91">
        <f ca="1">(SUMPRODUCT(--(SUM('2019 Impressions'!$C4:N4)&gt;INDIRECT("TB_"&amp;P32)),INDIRECT("RC_"&amp;P32&amp;$C6),SUM('2019 Impressions'!$C4:N4)-INDIRECT("TB_"&amp;P32))-SUMPRODUCT(--(SUM('2019 Impressions'!$C4:M4)&gt;INDIRECT("TB_"&amp;P32)),INDIRECT("RC_"&amp;P32&amp;$C6),SUM('2019 Impressions'!$C4:M4)-INDIRECT("TB_"&amp;P32)))/1000</f>
        <v>0</v>
      </c>
      <c r="Q6" s="47">
        <f t="shared" ref="Q6:Q24" ca="1" si="0">SUM(E6:P6)</f>
        <v>1306168.2400900004</v>
      </c>
    </row>
    <row r="7" spans="2:17" x14ac:dyDescent="0.25">
      <c r="B7" s="1"/>
      <c r="C7" s="1">
        <v>1</v>
      </c>
      <c r="D7" s="85" t="s">
        <v>18</v>
      </c>
      <c r="E7" s="142">
        <f ca="1">SUMPRODUCT(--(SUM('2019 Impressions'!$C5:C5)&gt;INDIRECT("TB_"&amp;E33)),INDIRECT("RC_"&amp;E33&amp;$C7),SUM('2019 Impressions'!$C5:C5)-INDIRECT("TB_"&amp;E33))/1000</f>
        <v>86579.089919999999</v>
      </c>
      <c r="F7" s="142">
        <f ca="1">(SUMPRODUCT(--(SUM('2019 Impressions'!$C5:D5)&gt;INDIRECT("TB_"&amp;F33)),INDIRECT("RC_"&amp;F33&amp;$C7),SUM('2019 Impressions'!$C5:D5)-INDIRECT("TB_"&amp;F33))-SUMPRODUCT(--(SUM('2019 Impressions'!$C5:C5)&gt;INDIRECT("TB_"&amp;F33)),INDIRECT("RC_"&amp;F33&amp;$C7),SUM('2019 Impressions'!$C5:C5)-INDIRECT("TB_"&amp;F33)))/1000</f>
        <v>87795.11808</v>
      </c>
      <c r="G7" s="142">
        <f ca="1">(SUMPRODUCT(--(SUM('2019 Impressions'!$C5:E5)&gt;INDIRECT("TB_"&amp;G33)),INDIRECT("RC_"&amp;G33&amp;$C7),SUM('2019 Impressions'!$C5:E5)-INDIRECT("TB_"&amp;G33))-SUMPRODUCT(--(SUM('2019 Impressions'!$C5:D5)&gt;INDIRECT("TB_"&amp;G33)),INDIRECT("RC_"&amp;G33&amp;$C7),SUM('2019 Impressions'!$C5:D5)-INDIRECT("TB_"&amp;G33)))/1000</f>
        <v>76085.006080000006</v>
      </c>
      <c r="H7" s="142">
        <f ca="1">(SUMPRODUCT(--(SUM('2019 Impressions'!$C5:F5)&gt;INDIRECT("TB_"&amp;H33)),INDIRECT("RC_"&amp;H33&amp;$C7),SUM('2019 Impressions'!$C5:F5)-INDIRECT("TB_"&amp;H33))-SUMPRODUCT(--(SUM('2019 Impressions'!$C5:E5)&gt;INDIRECT("TB_"&amp;H33)),INDIRECT("RC_"&amp;H33&amp;$C7),SUM('2019 Impressions'!$C5:E5)-INDIRECT("TB_"&amp;H33)))/1000</f>
        <v>78427.810879999961</v>
      </c>
      <c r="I7" s="91">
        <f ca="1">(SUMPRODUCT(--(SUM('2019 Impressions'!$C5:G5)&gt;INDIRECT("TB_"&amp;I33)),INDIRECT("RC_"&amp;I33&amp;$C7),SUM('2019 Impressions'!$C5:G5)-INDIRECT("TB_"&amp;I33))-SUMPRODUCT(--(SUM('2019 Impressions'!$C5:F5)&gt;INDIRECT("TB_"&amp;I33)),INDIRECT("RC_"&amp;I33&amp;$C7),SUM('2019 Impressions'!$C5:F5)-INDIRECT("TB_"&amp;I33)))/1000</f>
        <v>0</v>
      </c>
      <c r="J7" s="91">
        <f ca="1">(SUMPRODUCT(--(SUM('2019 Impressions'!$C5:H5)&gt;INDIRECT("TB_"&amp;J33)),INDIRECT("RC_"&amp;J33&amp;$C7),SUM('2019 Impressions'!$C5:H5)-INDIRECT("TB_"&amp;J33))-SUMPRODUCT(--(SUM('2019 Impressions'!$C5:G5)&gt;INDIRECT("TB_"&amp;J33)),INDIRECT("RC_"&amp;J33&amp;$C7),SUM('2019 Impressions'!$C5:G5)-INDIRECT("TB_"&amp;J33)))/1000</f>
        <v>0</v>
      </c>
      <c r="K7" s="91">
        <f ca="1">(SUMPRODUCT(--(SUM('2019 Impressions'!$C5:I5)&gt;INDIRECT("TB_"&amp;K33)),INDIRECT("RC_"&amp;K33&amp;$C7),SUM('2019 Impressions'!$C5:I5)-INDIRECT("TB_"&amp;K33))-SUMPRODUCT(--(SUM('2019 Impressions'!$C5:H5)&gt;INDIRECT("TB_"&amp;K33)),INDIRECT("RC_"&amp;K33&amp;$C7),SUM('2019 Impressions'!$C5:H5)-INDIRECT("TB_"&amp;K33)))/1000</f>
        <v>0</v>
      </c>
      <c r="L7" s="91">
        <f ca="1">(SUMPRODUCT(--(SUM('2019 Impressions'!$C5:J5)&gt;INDIRECT("TB_"&amp;L33)),INDIRECT("RC_"&amp;L33&amp;$C7),SUM('2019 Impressions'!$C5:J5)-INDIRECT("TB_"&amp;L33))-SUMPRODUCT(--(SUM('2019 Impressions'!$C5:I5)&gt;INDIRECT("TB_"&amp;L33)),INDIRECT("RC_"&amp;L33&amp;$C7),SUM('2019 Impressions'!$C5:I5)-INDIRECT("TB_"&amp;L33)))/1000</f>
        <v>0</v>
      </c>
      <c r="M7" s="91">
        <f ca="1">(SUMPRODUCT(--(SUM('2019 Impressions'!$C5:K5)&gt;INDIRECT("TB_"&amp;M33)),INDIRECT("RC_"&amp;M33&amp;$C7),SUM('2019 Impressions'!$C5:K5)-INDIRECT("TB_"&amp;M33))-SUMPRODUCT(--(SUM('2019 Impressions'!$C5:J5)&gt;INDIRECT("TB_"&amp;M33)),INDIRECT("RC_"&amp;M33&amp;$C7),SUM('2019 Impressions'!$C5:J5)-INDIRECT("TB_"&amp;M33)))/1000</f>
        <v>0</v>
      </c>
      <c r="N7" s="91">
        <f ca="1">(SUMPRODUCT(--(SUM('2019 Impressions'!$C5:L5)&gt;INDIRECT("TB_"&amp;N33)),INDIRECT("RC_"&amp;N33&amp;$C7),SUM('2019 Impressions'!$C5:L5)-INDIRECT("TB_"&amp;N33))-SUMPRODUCT(--(SUM('2019 Impressions'!$C5:K5)&gt;INDIRECT("TB_"&amp;N33)),INDIRECT("RC_"&amp;N33&amp;$C7),SUM('2019 Impressions'!$C5:K5)-INDIRECT("TB_"&amp;N33)))/1000</f>
        <v>0</v>
      </c>
      <c r="O7" s="91">
        <f ca="1">(SUMPRODUCT(--(SUM('2019 Impressions'!$C5:M5)&gt;INDIRECT("TB_"&amp;O33)),INDIRECT("RC_"&amp;O33&amp;$C7),SUM('2019 Impressions'!$C5:M5)-INDIRECT("TB_"&amp;O33))-SUMPRODUCT(--(SUM('2019 Impressions'!$C5:L5)&gt;INDIRECT("TB_"&amp;O33)),INDIRECT("RC_"&amp;O33&amp;$C7),SUM('2019 Impressions'!$C5:L5)-INDIRECT("TB_"&amp;O33)))/1000</f>
        <v>0</v>
      </c>
      <c r="P7" s="91">
        <f ca="1">(SUMPRODUCT(--(SUM('2019 Impressions'!$C5:N5)&gt;INDIRECT("TB_"&amp;P33)),INDIRECT("RC_"&amp;P33&amp;$C7),SUM('2019 Impressions'!$C5:N5)-INDIRECT("TB_"&amp;P33))-SUMPRODUCT(--(SUM('2019 Impressions'!$C5:M5)&gt;INDIRECT("TB_"&amp;P33)),INDIRECT("RC_"&amp;P33&amp;$C7),SUM('2019 Impressions'!$C5:M5)-INDIRECT("TB_"&amp;P33)))/1000</f>
        <v>0</v>
      </c>
      <c r="Q7" s="47">
        <f t="shared" ca="1" si="0"/>
        <v>328887.02495999995</v>
      </c>
    </row>
    <row r="8" spans="2:17" x14ac:dyDescent="0.25">
      <c r="B8" s="1"/>
      <c r="C8" s="1">
        <v>1</v>
      </c>
      <c r="D8" s="85" t="s">
        <v>20</v>
      </c>
      <c r="E8" s="142">
        <f ca="1">SUMPRODUCT(--(SUM('2019 Impressions'!$C6:C6)&gt;INDIRECT("TB_"&amp;E34)),INDIRECT("RC_"&amp;E34&amp;$C8),SUM('2019 Impressions'!$C6:C6)-INDIRECT("TB_"&amp;E34))/1000</f>
        <v>143739.04</v>
      </c>
      <c r="F8" s="142">
        <f ca="1">(SUMPRODUCT(--(SUM('2019 Impressions'!$C6:D6)&gt;INDIRECT("TB_"&amp;F34)),INDIRECT("RC_"&amp;F34&amp;$C8),SUM('2019 Impressions'!$C6:D6)-INDIRECT("TB_"&amp;F34))-SUMPRODUCT(--(SUM('2019 Impressions'!$C6:C6)&gt;INDIRECT("TB_"&amp;F34)),INDIRECT("RC_"&amp;F34&amp;$C8),SUM('2019 Impressions'!$C6:C6)-INDIRECT("TB_"&amp;F34)))/1000</f>
        <v>146876.16186000002</v>
      </c>
      <c r="G8" s="142">
        <f ca="1">(SUMPRODUCT(--(SUM('2019 Impressions'!$C6:E6)&gt;INDIRECT("TB_"&amp;G34)),INDIRECT("RC_"&amp;G34&amp;$C8),SUM('2019 Impressions'!$C6:E6)-INDIRECT("TB_"&amp;G34))-SUMPRODUCT(--(SUM('2019 Impressions'!$C6:D6)&gt;INDIRECT("TB_"&amp;G34)),INDIRECT("RC_"&amp;G34&amp;$C8),SUM('2019 Impressions'!$C6:D6)-INDIRECT("TB_"&amp;G34)))/1000</f>
        <v>131934.20655</v>
      </c>
      <c r="H8" s="159">
        <f ca="1">(SUMPRODUCT(--(SUM('2019 Impressions'!$C6:F6)&gt;INDIRECT("TB_"&amp;H34)),INDIRECT("RC_"&amp;H34&amp;$C8),SUM('2019 Impressions'!$C6:F6)-INDIRECT("TB_"&amp;H34))-SUMPRODUCT(--(SUM('2019 Impressions'!$C6:E6)&gt;INDIRECT("TB_"&amp;H34)),INDIRECT("RC_"&amp;H34&amp;$C8),SUM('2019 Impressions'!$C6:E6)-INDIRECT("TB_"&amp;H34)))/1000</f>
        <v>111402.91860999995</v>
      </c>
      <c r="I8" s="91">
        <f ca="1">(SUMPRODUCT(--(SUM('2019 Impressions'!$C6:G6)&gt;INDIRECT("TB_"&amp;I34)),INDIRECT("RC_"&amp;I34&amp;$C8),SUM('2019 Impressions'!$C6:G6)-INDIRECT("TB_"&amp;I34))-SUMPRODUCT(--(SUM('2019 Impressions'!$C6:F6)&gt;INDIRECT("TB_"&amp;I34)),INDIRECT("RC_"&amp;I34&amp;$C8),SUM('2019 Impressions'!$C6:F6)-INDIRECT("TB_"&amp;I34)))/1000</f>
        <v>0</v>
      </c>
      <c r="J8" s="91">
        <f ca="1">(SUMPRODUCT(--(SUM('2019 Impressions'!$C6:H6)&gt;INDIRECT("TB_"&amp;J34)),INDIRECT("RC_"&amp;J34&amp;$C8),SUM('2019 Impressions'!$C6:H6)-INDIRECT("TB_"&amp;J34))-SUMPRODUCT(--(SUM('2019 Impressions'!$C6:G6)&gt;INDIRECT("TB_"&amp;J34)),INDIRECT("RC_"&amp;J34&amp;$C8),SUM('2019 Impressions'!$C6:G6)-INDIRECT("TB_"&amp;J34)))/1000</f>
        <v>0</v>
      </c>
      <c r="K8" s="91">
        <f ca="1">(SUMPRODUCT(--(SUM('2019 Impressions'!$C6:I6)&gt;INDIRECT("TB_"&amp;K34)),INDIRECT("RC_"&amp;K34&amp;$C8),SUM('2019 Impressions'!$C6:I6)-INDIRECT("TB_"&amp;K34))-SUMPRODUCT(--(SUM('2019 Impressions'!$C6:H6)&gt;INDIRECT("TB_"&amp;K34)),INDIRECT("RC_"&amp;K34&amp;$C8),SUM('2019 Impressions'!$C6:H6)-INDIRECT("TB_"&amp;K34)))/1000</f>
        <v>0</v>
      </c>
      <c r="L8" s="91">
        <f ca="1">(SUMPRODUCT(--(SUM('2019 Impressions'!$C6:J6)&gt;INDIRECT("TB_"&amp;L34)),INDIRECT("RC_"&amp;L34&amp;$C8),SUM('2019 Impressions'!$C6:J6)-INDIRECT("TB_"&amp;L34))-SUMPRODUCT(--(SUM('2019 Impressions'!$C6:I6)&gt;INDIRECT("TB_"&amp;L34)),INDIRECT("RC_"&amp;L34&amp;$C8),SUM('2019 Impressions'!$C6:I6)-INDIRECT("TB_"&amp;L34)))/1000</f>
        <v>0</v>
      </c>
      <c r="M8" s="91">
        <f ca="1">(SUMPRODUCT(--(SUM('2019 Impressions'!$C6:K6)&gt;INDIRECT("TB_"&amp;M34)),INDIRECT("RC_"&amp;M34&amp;$C8),SUM('2019 Impressions'!$C6:K6)-INDIRECT("TB_"&amp;M34))-SUMPRODUCT(--(SUM('2019 Impressions'!$C6:J6)&gt;INDIRECT("TB_"&amp;M34)),INDIRECT("RC_"&amp;M34&amp;$C8),SUM('2019 Impressions'!$C6:J6)-INDIRECT("TB_"&amp;M34)))/1000</f>
        <v>0</v>
      </c>
      <c r="N8" s="91">
        <f ca="1">(SUMPRODUCT(--(SUM('2019 Impressions'!$C6:L6)&gt;INDIRECT("TB_"&amp;N34)),INDIRECT("RC_"&amp;N34&amp;$C8),SUM('2019 Impressions'!$C6:L6)-INDIRECT("TB_"&amp;N34))-SUMPRODUCT(--(SUM('2019 Impressions'!$C6:K6)&gt;INDIRECT("TB_"&amp;N34)),INDIRECT("RC_"&amp;N34&amp;$C8),SUM('2019 Impressions'!$C6:K6)-INDIRECT("TB_"&amp;N34)))/1000</f>
        <v>0</v>
      </c>
      <c r="O8" s="91">
        <f ca="1">(SUMPRODUCT(--(SUM('2019 Impressions'!$C6:M6)&gt;INDIRECT("TB_"&amp;O34)),INDIRECT("RC_"&amp;O34&amp;$C8),SUM('2019 Impressions'!$C6:M6)-INDIRECT("TB_"&amp;O34))-SUMPRODUCT(--(SUM('2019 Impressions'!$C6:L6)&gt;INDIRECT("TB_"&amp;O34)),INDIRECT("RC_"&amp;O34&amp;$C8),SUM('2019 Impressions'!$C6:L6)-INDIRECT("TB_"&amp;O34)))/1000</f>
        <v>0</v>
      </c>
      <c r="P8" s="91">
        <f ca="1">(SUMPRODUCT(--(SUM('2019 Impressions'!$C6:N6)&gt;INDIRECT("TB_"&amp;P34)),INDIRECT("RC_"&amp;P34&amp;$C8),SUM('2019 Impressions'!$C6:N6)-INDIRECT("TB_"&amp;P34))-SUMPRODUCT(--(SUM('2019 Impressions'!$C6:M6)&gt;INDIRECT("TB_"&amp;P34)),INDIRECT("RC_"&amp;P34&amp;$C8),SUM('2019 Impressions'!$C6:M6)-INDIRECT("TB_"&amp;P34)))/1000</f>
        <v>0</v>
      </c>
      <c r="Q8" s="47">
        <f t="shared" ca="1" si="0"/>
        <v>533952.32701999997</v>
      </c>
    </row>
    <row r="9" spans="2:17" x14ac:dyDescent="0.25">
      <c r="B9" s="1"/>
      <c r="C9" s="1">
        <v>1</v>
      </c>
      <c r="D9" s="85" t="s">
        <v>21</v>
      </c>
      <c r="E9" s="142">
        <f ca="1">SUMPRODUCT(--(SUM('2019 Impressions'!$C7:C7)&gt;INDIRECT("TB_"&amp;E35)),INDIRECT("RC_"&amp;E35&amp;$C9),SUM('2019 Impressions'!$C7:C7)-INDIRECT("TB_"&amp;E35))/1000</f>
        <v>16984.54912</v>
      </c>
      <c r="F9" s="142">
        <f ca="1">(SUMPRODUCT(--(SUM('2019 Impressions'!$C7:D7)&gt;INDIRECT("TB_"&amp;F35)),INDIRECT("RC_"&amp;F35&amp;$C9),SUM('2019 Impressions'!$C7:D7)-INDIRECT("TB_"&amp;F35))-SUMPRODUCT(--(SUM('2019 Impressions'!$C7:C7)&gt;INDIRECT("TB_"&amp;F35)),INDIRECT("RC_"&amp;F35&amp;$C9),SUM('2019 Impressions'!$C7:C7)-INDIRECT("TB_"&amp;F35)))/1000</f>
        <v>24833.478400000004</v>
      </c>
      <c r="G9" s="142">
        <f ca="1">(SUMPRODUCT(--(SUM('2019 Impressions'!$C7:E7)&gt;INDIRECT("TB_"&amp;G35)),INDIRECT("RC_"&amp;G35&amp;$C9),SUM('2019 Impressions'!$C7:E7)-INDIRECT("TB_"&amp;G35))-SUMPRODUCT(--(SUM('2019 Impressions'!$C7:D7)&gt;INDIRECT("TB_"&amp;G35)),INDIRECT("RC_"&amp;G35&amp;$C9),SUM('2019 Impressions'!$C7:D7)-INDIRECT("TB_"&amp;G35)))/1000</f>
        <v>26345.249279999993</v>
      </c>
      <c r="H9" s="142">
        <f ca="1">(SUMPRODUCT(--(SUM('2019 Impressions'!$C7:F7)&gt;INDIRECT("TB_"&amp;H35)),INDIRECT("RC_"&amp;H35&amp;$C9),SUM('2019 Impressions'!$C7:F7)-INDIRECT("TB_"&amp;H35))-SUMPRODUCT(--(SUM('2019 Impressions'!$C7:E7)&gt;INDIRECT("TB_"&amp;H35)),INDIRECT("RC_"&amp;H35&amp;$C9),SUM('2019 Impressions'!$C7:E7)-INDIRECT("TB_"&amp;H35)))/1000</f>
        <v>19603.386880000009</v>
      </c>
      <c r="I9" s="91">
        <f ca="1">(SUMPRODUCT(--(SUM('2019 Impressions'!$C7:G7)&gt;INDIRECT("TB_"&amp;I35)),INDIRECT("RC_"&amp;I35&amp;$C9),SUM('2019 Impressions'!$C7:G7)-INDIRECT("TB_"&amp;I35))-SUMPRODUCT(--(SUM('2019 Impressions'!$C7:F7)&gt;INDIRECT("TB_"&amp;I35)),INDIRECT("RC_"&amp;I35&amp;$C9),SUM('2019 Impressions'!$C7:F7)-INDIRECT("TB_"&amp;I35)))/1000</f>
        <v>0</v>
      </c>
      <c r="J9" s="91">
        <f ca="1">(SUMPRODUCT(--(SUM('2019 Impressions'!$C7:H7)&gt;INDIRECT("TB_"&amp;J35)),INDIRECT("RC_"&amp;J35&amp;$C9),SUM('2019 Impressions'!$C7:H7)-INDIRECT("TB_"&amp;J35))-SUMPRODUCT(--(SUM('2019 Impressions'!$C7:G7)&gt;INDIRECT("TB_"&amp;J35)),INDIRECT("RC_"&amp;J35&amp;$C9),SUM('2019 Impressions'!$C7:G7)-INDIRECT("TB_"&amp;J35)))/1000</f>
        <v>0</v>
      </c>
      <c r="K9" s="91">
        <f ca="1">(SUMPRODUCT(--(SUM('2019 Impressions'!$C7:I7)&gt;INDIRECT("TB_"&amp;K35)),INDIRECT("RC_"&amp;K35&amp;$C9),SUM('2019 Impressions'!$C7:I7)-INDIRECT("TB_"&amp;K35))-SUMPRODUCT(--(SUM('2019 Impressions'!$C7:H7)&gt;INDIRECT("TB_"&amp;K35)),INDIRECT("RC_"&amp;K35&amp;$C9),SUM('2019 Impressions'!$C7:H7)-INDIRECT("TB_"&amp;K35)))/1000</f>
        <v>0</v>
      </c>
      <c r="L9" s="91">
        <f ca="1">(SUMPRODUCT(--(SUM('2019 Impressions'!$C7:J7)&gt;INDIRECT("TB_"&amp;L35)),INDIRECT("RC_"&amp;L35&amp;$C9),SUM('2019 Impressions'!$C7:J7)-INDIRECT("TB_"&amp;L35))-SUMPRODUCT(--(SUM('2019 Impressions'!$C7:I7)&gt;INDIRECT("TB_"&amp;L35)),INDIRECT("RC_"&amp;L35&amp;$C9),SUM('2019 Impressions'!$C7:I7)-INDIRECT("TB_"&amp;L35)))/1000</f>
        <v>0</v>
      </c>
      <c r="M9" s="91">
        <f ca="1">(SUMPRODUCT(--(SUM('2019 Impressions'!$C7:K7)&gt;INDIRECT("TB_"&amp;M35)),INDIRECT("RC_"&amp;M35&amp;$C9),SUM('2019 Impressions'!$C7:K7)-INDIRECT("TB_"&amp;M35))-SUMPRODUCT(--(SUM('2019 Impressions'!$C7:J7)&gt;INDIRECT("TB_"&amp;M35)),INDIRECT("RC_"&amp;M35&amp;$C9),SUM('2019 Impressions'!$C7:J7)-INDIRECT("TB_"&amp;M35)))/1000</f>
        <v>0</v>
      </c>
      <c r="N9" s="91">
        <f ca="1">(SUMPRODUCT(--(SUM('2019 Impressions'!$C7:L7)&gt;INDIRECT("TB_"&amp;N35)),INDIRECT("RC_"&amp;N35&amp;$C9),SUM('2019 Impressions'!$C7:L7)-INDIRECT("TB_"&amp;N35))-SUMPRODUCT(--(SUM('2019 Impressions'!$C7:K7)&gt;INDIRECT("TB_"&amp;N35)),INDIRECT("RC_"&amp;N35&amp;$C9),SUM('2019 Impressions'!$C7:K7)-INDIRECT("TB_"&amp;N35)))/1000</f>
        <v>0</v>
      </c>
      <c r="O9" s="91">
        <f ca="1">(SUMPRODUCT(--(SUM('2019 Impressions'!$C7:M7)&gt;INDIRECT("TB_"&amp;O35)),INDIRECT("RC_"&amp;O35&amp;$C9),SUM('2019 Impressions'!$C7:M7)-INDIRECT("TB_"&amp;O35))-SUMPRODUCT(--(SUM('2019 Impressions'!$C7:L7)&gt;INDIRECT("TB_"&amp;O35)),INDIRECT("RC_"&amp;O35&amp;$C9),SUM('2019 Impressions'!$C7:L7)-INDIRECT("TB_"&amp;O35)))/1000</f>
        <v>0</v>
      </c>
      <c r="P9" s="91">
        <f ca="1">(SUMPRODUCT(--(SUM('2019 Impressions'!$C7:N7)&gt;INDIRECT("TB_"&amp;P35)),INDIRECT("RC_"&amp;P35&amp;$C9),SUM('2019 Impressions'!$C7:N7)-INDIRECT("TB_"&amp;P35))-SUMPRODUCT(--(SUM('2019 Impressions'!$C7:M7)&gt;INDIRECT("TB_"&amp;P35)),INDIRECT("RC_"&amp;P35&amp;$C9),SUM('2019 Impressions'!$C7:M7)-INDIRECT("TB_"&amp;P35)))/1000</f>
        <v>0</v>
      </c>
      <c r="Q9" s="47">
        <f t="shared" ca="1" si="0"/>
        <v>87766.663679999998</v>
      </c>
    </row>
    <row r="10" spans="2:17" x14ac:dyDescent="0.25">
      <c r="B10" s="1"/>
      <c r="C10" s="1">
        <v>2</v>
      </c>
      <c r="D10" s="36" t="s">
        <v>42</v>
      </c>
      <c r="E10" s="142">
        <f ca="1">SUMPRODUCT(--(SUM('2019 Impressions'!$C8:C8)&gt;INDIRECT("TB_"&amp;E36)),INDIRECT("RC_"&amp;E36&amp;$C10),SUM('2019 Impressions'!$C8:C8)-INDIRECT("TB_"&amp;E36))/1000</f>
        <v>0</v>
      </c>
      <c r="F10" s="145">
        <f ca="1">(SUMPRODUCT(--(SUM('2019 Impressions'!$C8:D8)&gt;INDIRECT("TB_"&amp;F36)),INDIRECT("RC_"&amp;F36&amp;$C10),SUM('2019 Impressions'!$C8:D8)-INDIRECT("TB_"&amp;F36))-SUMPRODUCT(--(SUM('2019 Impressions'!$C8:C8)&gt;INDIRECT("TB_"&amp;F36)),INDIRECT("RC_"&amp;F36&amp;$C10),SUM('2019 Impressions'!$C8:C8)-INDIRECT("TB_"&amp;F36)))/1000</f>
        <v>244.68729999999999</v>
      </c>
      <c r="G10" s="142">
        <f ca="1">(SUMPRODUCT(--(SUM('2019 Impressions'!$C8:E8)&gt;INDIRECT("TB_"&amp;G36)),INDIRECT("RC_"&amp;G36&amp;$C10),SUM('2019 Impressions'!$C8:E8)-INDIRECT("TB_"&amp;G36))-SUMPRODUCT(--(SUM('2019 Impressions'!$C8:D8)&gt;INDIRECT("TB_"&amp;G36)),INDIRECT("RC_"&amp;G36&amp;$C10),SUM('2019 Impressions'!$C8:D8)-INDIRECT("TB_"&amp;G36)))/1000</f>
        <v>301.4873</v>
      </c>
      <c r="H10" s="91">
        <f ca="1">(SUMPRODUCT(--(SUM('2019 Impressions'!$C8:F8)&gt;INDIRECT("TB_"&amp;H36)),INDIRECT("RC_"&amp;H36&amp;$C10),SUM('2019 Impressions'!$C8:F8)-INDIRECT("TB_"&amp;H36))-SUMPRODUCT(--(SUM('2019 Impressions'!$C8:E8)&gt;INDIRECT("TB_"&amp;H36)),INDIRECT("RC_"&amp;H36&amp;$C10),SUM('2019 Impressions'!$C8:E8)-INDIRECT("TB_"&amp;H36)))/1000</f>
        <v>1296.8050600000001</v>
      </c>
      <c r="I10" s="91">
        <f ca="1">(SUMPRODUCT(--(SUM('2019 Impressions'!$C8:G8)&gt;INDIRECT("TB_"&amp;I36)),INDIRECT("RC_"&amp;I36&amp;$C10),SUM('2019 Impressions'!$C8:G8)-INDIRECT("TB_"&amp;I36))-SUMPRODUCT(--(SUM('2019 Impressions'!$C8:F8)&gt;INDIRECT("TB_"&amp;I36)),INDIRECT("RC_"&amp;I36&amp;$C10),SUM('2019 Impressions'!$C8:F8)-INDIRECT("TB_"&amp;I36)))/1000</f>
        <v>0</v>
      </c>
      <c r="J10" s="91">
        <f ca="1">(SUMPRODUCT(--(SUM('2019 Impressions'!$C8:H8)&gt;INDIRECT("TB_"&amp;J36)),INDIRECT("RC_"&amp;J36&amp;$C10),SUM('2019 Impressions'!$C8:H8)-INDIRECT("TB_"&amp;J36))-SUMPRODUCT(--(SUM('2019 Impressions'!$C8:G8)&gt;INDIRECT("TB_"&amp;J36)),INDIRECT("RC_"&amp;J36&amp;$C10),SUM('2019 Impressions'!$C8:G8)-INDIRECT("TB_"&amp;J36)))/1000</f>
        <v>0</v>
      </c>
      <c r="K10" s="91">
        <f ca="1">(SUMPRODUCT(--(SUM('2019 Impressions'!$C8:I8)&gt;INDIRECT("TB_"&amp;K36)),INDIRECT("RC_"&amp;K36&amp;$C10),SUM('2019 Impressions'!$C8:I8)-INDIRECT("TB_"&amp;K36))-SUMPRODUCT(--(SUM('2019 Impressions'!$C8:H8)&gt;INDIRECT("TB_"&amp;K36)),INDIRECT("RC_"&amp;K36&amp;$C10),SUM('2019 Impressions'!$C8:H8)-INDIRECT("TB_"&amp;K36)))/1000</f>
        <v>0</v>
      </c>
      <c r="L10" s="91">
        <f ca="1">(SUMPRODUCT(--(SUM('2019 Impressions'!$C8:J8)&gt;INDIRECT("TB_"&amp;L36)),INDIRECT("RC_"&amp;L36&amp;$C10),SUM('2019 Impressions'!$C8:J8)-INDIRECT("TB_"&amp;L36))-SUMPRODUCT(--(SUM('2019 Impressions'!$C8:I8)&gt;INDIRECT("TB_"&amp;L36)),INDIRECT("RC_"&amp;L36&amp;$C10),SUM('2019 Impressions'!$C8:I8)-INDIRECT("TB_"&amp;L36)))/1000</f>
        <v>0</v>
      </c>
      <c r="M10" s="91">
        <f ca="1">(SUMPRODUCT(--(SUM('2019 Impressions'!$C8:K8)&gt;INDIRECT("TB_"&amp;M36)),INDIRECT("RC_"&amp;M36&amp;$C10),SUM('2019 Impressions'!$C8:K8)-INDIRECT("TB_"&amp;M36))-SUMPRODUCT(--(SUM('2019 Impressions'!$C8:J8)&gt;INDIRECT("TB_"&amp;M36)),INDIRECT("RC_"&amp;M36&amp;$C10),SUM('2019 Impressions'!$C8:J8)-INDIRECT("TB_"&amp;M36)))/1000</f>
        <v>0</v>
      </c>
      <c r="N10" s="91">
        <f ca="1">(SUMPRODUCT(--(SUM('2019 Impressions'!$C8:L8)&gt;INDIRECT("TB_"&amp;N36)),INDIRECT("RC_"&amp;N36&amp;$C10),SUM('2019 Impressions'!$C8:L8)-INDIRECT("TB_"&amp;N36))-SUMPRODUCT(--(SUM('2019 Impressions'!$C8:K8)&gt;INDIRECT("TB_"&amp;N36)),INDIRECT("RC_"&amp;N36&amp;$C10),SUM('2019 Impressions'!$C8:K8)-INDIRECT("TB_"&amp;N36)))/1000</f>
        <v>0</v>
      </c>
      <c r="O10" s="91">
        <f ca="1">(SUMPRODUCT(--(SUM('2019 Impressions'!$C8:M8)&gt;INDIRECT("TB_"&amp;O36)),INDIRECT("RC_"&amp;O36&amp;$C10),SUM('2019 Impressions'!$C8:M8)-INDIRECT("TB_"&amp;O36))-SUMPRODUCT(--(SUM('2019 Impressions'!$C8:L8)&gt;INDIRECT("TB_"&amp;O36)),INDIRECT("RC_"&amp;O36&amp;$C10),SUM('2019 Impressions'!$C8:L8)-INDIRECT("TB_"&amp;O36)))/1000</f>
        <v>0</v>
      </c>
      <c r="P10" s="91">
        <f ca="1">(SUMPRODUCT(--(SUM('2019 Impressions'!$C8:N8)&gt;INDIRECT("TB_"&amp;P36)),INDIRECT("RC_"&amp;P36&amp;$C10),SUM('2019 Impressions'!$C8:N8)-INDIRECT("TB_"&amp;P36))-SUMPRODUCT(--(SUM('2019 Impressions'!$C8:M8)&gt;INDIRECT("TB_"&amp;P36)),INDIRECT("RC_"&amp;P36&amp;$C10),SUM('2019 Impressions'!$C8:M8)-INDIRECT("TB_"&amp;P36)))/1000</f>
        <v>0</v>
      </c>
      <c r="Q10" s="47">
        <f t="shared" ca="1" si="0"/>
        <v>1842.9796600000002</v>
      </c>
    </row>
    <row r="11" spans="2:17" x14ac:dyDescent="0.25">
      <c r="B11" s="1"/>
      <c r="C11" s="1">
        <v>1</v>
      </c>
      <c r="D11" s="11" t="s">
        <v>32</v>
      </c>
      <c r="E11" s="142">
        <f ca="1">SUMPRODUCT(--(SUM('2019 Impressions'!$C9:C9)&gt;INDIRECT("TB_"&amp;E37)),INDIRECT("RC_"&amp;E37&amp;$C11),SUM('2019 Impressions'!$C9:C9)-INDIRECT("TB_"&amp;E37))/1000</f>
        <v>301440.66288000008</v>
      </c>
      <c r="F11" s="142">
        <f ca="1">(SUMPRODUCT(--(SUM('2019 Impressions'!$C9:D9)&gt;INDIRECT("TB_"&amp;F37)),INDIRECT("RC_"&amp;F37&amp;$C11),SUM('2019 Impressions'!$C9:D9)-INDIRECT("TB_"&amp;F37))-SUMPRODUCT(--(SUM('2019 Impressions'!$C9:C9)&gt;INDIRECT("TB_"&amp;F37)),INDIRECT("RC_"&amp;F37&amp;$C11),SUM('2019 Impressions'!$C9:C9)-INDIRECT("TB_"&amp;F37)))/1000</f>
        <v>266087.01617000002</v>
      </c>
      <c r="G11" s="142">
        <f ca="1">(SUMPRODUCT(--(SUM('2019 Impressions'!$C9:E9)&gt;INDIRECT("TB_"&amp;G37)),INDIRECT("RC_"&amp;G37&amp;$C11),SUM('2019 Impressions'!$C9:E9)-INDIRECT("TB_"&amp;G37))-SUMPRODUCT(--(SUM('2019 Impressions'!$C9:D9)&gt;INDIRECT("TB_"&amp;G37)),INDIRECT("RC_"&amp;G37&amp;$C11),SUM('2019 Impressions'!$C9:D9)-INDIRECT("TB_"&amp;G37)))/1000</f>
        <v>242881.08045000004</v>
      </c>
      <c r="H11" s="91">
        <f ca="1">(SUMPRODUCT(--(SUM('2019 Impressions'!$C9:F9)&gt;INDIRECT("TB_"&amp;H37)),INDIRECT("RC_"&amp;H37&amp;$C11),SUM('2019 Impressions'!$C9:F9)-INDIRECT("TB_"&amp;H37))-SUMPRODUCT(--(SUM('2019 Impressions'!$C9:E9)&gt;INDIRECT("TB_"&amp;H37)),INDIRECT("RC_"&amp;H37&amp;$C11),SUM('2019 Impressions'!$C9:E9)-INDIRECT("TB_"&amp;H37)))/1000</f>
        <v>174078.72765999974</v>
      </c>
      <c r="I11" s="91">
        <f ca="1">(SUMPRODUCT(--(SUM('2019 Impressions'!$C9:G9)&gt;INDIRECT("TB_"&amp;I37)),INDIRECT("RC_"&amp;I37&amp;$C11),SUM('2019 Impressions'!$C9:G9)-INDIRECT("TB_"&amp;I37))-SUMPRODUCT(--(SUM('2019 Impressions'!$C9:F9)&gt;INDIRECT("TB_"&amp;I37)),INDIRECT("RC_"&amp;I37&amp;$C11),SUM('2019 Impressions'!$C9:F9)-INDIRECT("TB_"&amp;I37)))/1000</f>
        <v>0</v>
      </c>
      <c r="J11" s="91">
        <f ca="1">(SUMPRODUCT(--(SUM('2019 Impressions'!$C9:H9)&gt;INDIRECT("TB_"&amp;J37)),INDIRECT("RC_"&amp;J37&amp;$C11),SUM('2019 Impressions'!$C9:H9)-INDIRECT("TB_"&amp;J37))-SUMPRODUCT(--(SUM('2019 Impressions'!$C9:G9)&gt;INDIRECT("TB_"&amp;J37)),INDIRECT("RC_"&amp;J37&amp;$C11),SUM('2019 Impressions'!$C9:G9)-INDIRECT("TB_"&amp;J37)))/1000</f>
        <v>0</v>
      </c>
      <c r="K11" s="91">
        <f ca="1">(SUMPRODUCT(--(SUM('2019 Impressions'!$C9:I9)&gt;INDIRECT("TB_"&amp;K37)),INDIRECT("RC_"&amp;K37&amp;$C11),SUM('2019 Impressions'!$C9:I9)-INDIRECT("TB_"&amp;K37))-SUMPRODUCT(--(SUM('2019 Impressions'!$C9:H9)&gt;INDIRECT("TB_"&amp;K37)),INDIRECT("RC_"&amp;K37&amp;$C11),SUM('2019 Impressions'!$C9:H9)-INDIRECT("TB_"&amp;K37)))/1000</f>
        <v>0</v>
      </c>
      <c r="L11" s="91">
        <f ca="1">(SUMPRODUCT(--(SUM('2019 Impressions'!$C9:J9)&gt;INDIRECT("TB_"&amp;L37)),INDIRECT("RC_"&amp;L37&amp;$C11),SUM('2019 Impressions'!$C9:J9)-INDIRECT("TB_"&amp;L37))-SUMPRODUCT(--(SUM('2019 Impressions'!$C9:I9)&gt;INDIRECT("TB_"&amp;L37)),INDIRECT("RC_"&amp;L37&amp;$C11),SUM('2019 Impressions'!$C9:I9)-INDIRECT("TB_"&amp;L37)))/1000</f>
        <v>0</v>
      </c>
      <c r="M11" s="91">
        <f ca="1">(SUMPRODUCT(--(SUM('2019 Impressions'!$C9:K9)&gt;INDIRECT("TB_"&amp;M37)),INDIRECT("RC_"&amp;M37&amp;$C11),SUM('2019 Impressions'!$C9:K9)-INDIRECT("TB_"&amp;M37))-SUMPRODUCT(--(SUM('2019 Impressions'!$C9:J9)&gt;INDIRECT("TB_"&amp;M37)),INDIRECT("RC_"&amp;M37&amp;$C11),SUM('2019 Impressions'!$C9:J9)-INDIRECT("TB_"&amp;M37)))/1000</f>
        <v>0</v>
      </c>
      <c r="N11" s="91">
        <f ca="1">(SUMPRODUCT(--(SUM('2019 Impressions'!$C9:L9)&gt;INDIRECT("TB_"&amp;N37)),INDIRECT("RC_"&amp;N37&amp;$C11),SUM('2019 Impressions'!$C9:L9)-INDIRECT("TB_"&amp;N37))-SUMPRODUCT(--(SUM('2019 Impressions'!$C9:K9)&gt;INDIRECT("TB_"&amp;N37)),INDIRECT("RC_"&amp;N37&amp;$C11),SUM('2019 Impressions'!$C9:K9)-INDIRECT("TB_"&amp;N37)))/1000</f>
        <v>0</v>
      </c>
      <c r="O11" s="91">
        <f ca="1">(SUMPRODUCT(--(SUM('2019 Impressions'!$C9:M9)&gt;INDIRECT("TB_"&amp;O37)),INDIRECT("RC_"&amp;O37&amp;$C11),SUM('2019 Impressions'!$C9:M9)-INDIRECT("TB_"&amp;O37))-SUMPRODUCT(--(SUM('2019 Impressions'!$C9:L9)&gt;INDIRECT("TB_"&amp;O37)),INDIRECT("RC_"&amp;O37&amp;$C11),SUM('2019 Impressions'!$C9:L9)-INDIRECT("TB_"&amp;O37)))/1000</f>
        <v>0</v>
      </c>
      <c r="P11" s="91">
        <f ca="1">(SUMPRODUCT(--(SUM('2019 Impressions'!$C9:N9)&gt;INDIRECT("TB_"&amp;P37)),INDIRECT("RC_"&amp;P37&amp;$C11),SUM('2019 Impressions'!$C9:N9)-INDIRECT("TB_"&amp;P37))-SUMPRODUCT(--(SUM('2019 Impressions'!$C9:M9)&gt;INDIRECT("TB_"&amp;P37)),INDIRECT("RC_"&amp;P37&amp;$C11),SUM('2019 Impressions'!$C9:M9)-INDIRECT("TB_"&amp;P37)))/1000</f>
        <v>0</v>
      </c>
      <c r="Q11" s="47">
        <f t="shared" ca="1" si="0"/>
        <v>984487.4871599999</v>
      </c>
    </row>
    <row r="12" spans="2:17" x14ac:dyDescent="0.25">
      <c r="B12" s="1"/>
      <c r="C12" s="1">
        <v>1</v>
      </c>
      <c r="D12" s="11" t="s">
        <v>23</v>
      </c>
      <c r="E12" s="142">
        <f ca="1">SUMPRODUCT(--(SUM('2019 Impressions'!$C10:C10)&gt;INDIRECT("TB_"&amp;E38)),INDIRECT("RC_"&amp;E38&amp;$C12),SUM('2019 Impressions'!$C10:C10)-INDIRECT("TB_"&amp;E38))/1000</f>
        <v>247036.576</v>
      </c>
      <c r="F12" s="142">
        <f ca="1">(SUMPRODUCT(--(SUM('2019 Impressions'!$C10:D10)&gt;INDIRECT("TB_"&amp;F38)),INDIRECT("RC_"&amp;F38&amp;$C12),SUM('2019 Impressions'!$C10:D10)-INDIRECT("TB_"&amp;F38))-SUMPRODUCT(--(SUM('2019 Impressions'!$C10:C10)&gt;INDIRECT("TB_"&amp;F38)),INDIRECT("RC_"&amp;F38&amp;$C12),SUM('2019 Impressions'!$C10:C10)-INDIRECT("TB_"&amp;F38)))/1000</f>
        <v>225194.12765000004</v>
      </c>
      <c r="G12" s="142">
        <f ca="1">(SUMPRODUCT(--(SUM('2019 Impressions'!$C10:E10)&gt;INDIRECT("TB_"&amp;G38)),INDIRECT("RC_"&amp;G38&amp;$C12),SUM('2019 Impressions'!$C10:E10)-INDIRECT("TB_"&amp;G38))-SUMPRODUCT(--(SUM('2019 Impressions'!$C10:D10)&gt;INDIRECT("TB_"&amp;G38)),INDIRECT("RC_"&amp;G38&amp;$C12),SUM('2019 Impressions'!$C10:D10)-INDIRECT("TB_"&amp;G38)))/1000</f>
        <v>204054.91336999994</v>
      </c>
      <c r="H12" s="91">
        <f ca="1">(SUMPRODUCT(--(SUM('2019 Impressions'!$C10:F10)&gt;INDIRECT("TB_"&amp;H38)),INDIRECT("RC_"&amp;H38&amp;$C12),SUM('2019 Impressions'!$C10:F10)-INDIRECT("TB_"&amp;H38))-SUMPRODUCT(--(SUM('2019 Impressions'!$C10:E10)&gt;INDIRECT("TB_"&amp;H38)),INDIRECT("RC_"&amp;H38&amp;$C12),SUM('2019 Impressions'!$C10:E10)-INDIRECT("TB_"&amp;H38)))/1000</f>
        <v>154575.75408000004</v>
      </c>
      <c r="I12" s="91">
        <f ca="1">(SUMPRODUCT(--(SUM('2019 Impressions'!$C10:G10)&gt;INDIRECT("TB_"&amp;I38)),INDIRECT("RC_"&amp;I38&amp;$C12),SUM('2019 Impressions'!$C10:G10)-INDIRECT("TB_"&amp;I38))-SUMPRODUCT(--(SUM('2019 Impressions'!$C10:F10)&gt;INDIRECT("TB_"&amp;I38)),INDIRECT("RC_"&amp;I38&amp;$C12),SUM('2019 Impressions'!$C10:F10)-INDIRECT("TB_"&amp;I38)))/1000</f>
        <v>0</v>
      </c>
      <c r="J12" s="91">
        <f ca="1">(SUMPRODUCT(--(SUM('2019 Impressions'!$C10:H10)&gt;INDIRECT("TB_"&amp;J38)),INDIRECT("RC_"&amp;J38&amp;$C12),SUM('2019 Impressions'!$C10:H10)-INDIRECT("TB_"&amp;J38))-SUMPRODUCT(--(SUM('2019 Impressions'!$C10:G10)&gt;INDIRECT("TB_"&amp;J38)),INDIRECT("RC_"&amp;J38&amp;$C12),SUM('2019 Impressions'!$C10:G10)-INDIRECT("TB_"&amp;J38)))/1000</f>
        <v>0</v>
      </c>
      <c r="K12" s="91">
        <f ca="1">(SUMPRODUCT(--(SUM('2019 Impressions'!$C10:I10)&gt;INDIRECT("TB_"&amp;K38)),INDIRECT("RC_"&amp;K38&amp;$C12),SUM('2019 Impressions'!$C10:I10)-INDIRECT("TB_"&amp;K38))-SUMPRODUCT(--(SUM('2019 Impressions'!$C10:H10)&gt;INDIRECT("TB_"&amp;K38)),INDIRECT("RC_"&amp;K38&amp;$C12),SUM('2019 Impressions'!$C10:H10)-INDIRECT("TB_"&amp;K38)))/1000</f>
        <v>0</v>
      </c>
      <c r="L12" s="91">
        <f ca="1">(SUMPRODUCT(--(SUM('2019 Impressions'!$C10:J10)&gt;INDIRECT("TB_"&amp;L38)),INDIRECT("RC_"&amp;L38&amp;$C12),SUM('2019 Impressions'!$C10:J10)-INDIRECT("TB_"&amp;L38))-SUMPRODUCT(--(SUM('2019 Impressions'!$C10:I10)&gt;INDIRECT("TB_"&amp;L38)),INDIRECT("RC_"&amp;L38&amp;$C12),SUM('2019 Impressions'!$C10:I10)-INDIRECT("TB_"&amp;L38)))/1000</f>
        <v>0</v>
      </c>
      <c r="M12" s="91">
        <f ca="1">(SUMPRODUCT(--(SUM('2019 Impressions'!$C10:K10)&gt;INDIRECT("TB_"&amp;M38)),INDIRECT("RC_"&amp;M38&amp;$C12),SUM('2019 Impressions'!$C10:K10)-INDIRECT("TB_"&amp;M38))-SUMPRODUCT(--(SUM('2019 Impressions'!$C10:J10)&gt;INDIRECT("TB_"&amp;M38)),INDIRECT("RC_"&amp;M38&amp;$C12),SUM('2019 Impressions'!$C10:J10)-INDIRECT("TB_"&amp;M38)))/1000</f>
        <v>0</v>
      </c>
      <c r="N12" s="91">
        <f ca="1">(SUMPRODUCT(--(SUM('2019 Impressions'!$C10:L10)&gt;INDIRECT("TB_"&amp;N38)),INDIRECT("RC_"&amp;N38&amp;$C12),SUM('2019 Impressions'!$C10:L10)-INDIRECT("TB_"&amp;N38))-SUMPRODUCT(--(SUM('2019 Impressions'!$C10:K10)&gt;INDIRECT("TB_"&amp;N38)),INDIRECT("RC_"&amp;N38&amp;$C12),SUM('2019 Impressions'!$C10:K10)-INDIRECT("TB_"&amp;N38)))/1000</f>
        <v>0</v>
      </c>
      <c r="O12" s="91">
        <f ca="1">(SUMPRODUCT(--(SUM('2019 Impressions'!$C10:M10)&gt;INDIRECT("TB_"&amp;O38)),INDIRECT("RC_"&amp;O38&amp;$C12),SUM('2019 Impressions'!$C10:M10)-INDIRECT("TB_"&amp;O38))-SUMPRODUCT(--(SUM('2019 Impressions'!$C10:L10)&gt;INDIRECT("TB_"&amp;O38)),INDIRECT("RC_"&amp;O38&amp;$C12),SUM('2019 Impressions'!$C10:L10)-INDIRECT("TB_"&amp;O38)))/1000</f>
        <v>0</v>
      </c>
      <c r="P12" s="91">
        <f ca="1">(SUMPRODUCT(--(SUM('2019 Impressions'!$C10:N10)&gt;INDIRECT("TB_"&amp;P38)),INDIRECT("RC_"&amp;P38&amp;$C12),SUM('2019 Impressions'!$C10:N10)-INDIRECT("TB_"&amp;P38))-SUMPRODUCT(--(SUM('2019 Impressions'!$C10:M10)&gt;INDIRECT("TB_"&amp;P38)),INDIRECT("RC_"&amp;P38&amp;$C12),SUM('2019 Impressions'!$C10:M10)-INDIRECT("TB_"&amp;P38)))/1000</f>
        <v>0</v>
      </c>
      <c r="Q12" s="47">
        <f t="shared" ca="1" si="0"/>
        <v>830861.37110000011</v>
      </c>
    </row>
    <row r="13" spans="2:17" x14ac:dyDescent="0.25">
      <c r="B13" s="1"/>
      <c r="C13" s="1">
        <v>2</v>
      </c>
      <c r="D13" s="36" t="s">
        <v>39</v>
      </c>
      <c r="E13" s="142">
        <f ca="1">SUMPRODUCT(--(SUM('2019 Impressions'!$C11:C11)&gt;INDIRECT("TB_"&amp;E39)),INDIRECT("RC_"&amp;E39&amp;$C13),SUM('2019 Impressions'!$C11:C11)-INDIRECT("TB_"&amp;E39))/1000</f>
        <v>0</v>
      </c>
      <c r="F13" s="142">
        <f ca="1">(SUMPRODUCT(--(SUM('2019 Impressions'!$C11:D11)&gt;INDIRECT("TB_"&amp;F39)),INDIRECT("RC_"&amp;F39&amp;$C13),SUM('2019 Impressions'!$C11:D11)-INDIRECT("TB_"&amp;F39))-SUMPRODUCT(--(SUM('2019 Impressions'!$C11:C11)&gt;INDIRECT("TB_"&amp;F39)),INDIRECT("RC_"&amp;F39&amp;$C13),SUM('2019 Impressions'!$C11:C11)-INDIRECT("TB_"&amp;F39)))/1000</f>
        <v>0</v>
      </c>
      <c r="G13" s="142">
        <f ca="1">(SUMPRODUCT(--(SUM('2019 Impressions'!$C11:E11)&gt;INDIRECT("TB_"&amp;G39)),INDIRECT("RC_"&amp;G39&amp;$C13),SUM('2019 Impressions'!$C11:E11)-INDIRECT("TB_"&amp;G39))-SUMPRODUCT(--(SUM('2019 Impressions'!$C11:D11)&gt;INDIRECT("TB_"&amp;G39)),INDIRECT("RC_"&amp;G39&amp;$C13),SUM('2019 Impressions'!$C11:D11)-INDIRECT("TB_"&amp;G39)))/1000</f>
        <v>0</v>
      </c>
      <c r="H13" s="142">
        <f ca="1">(SUMPRODUCT(--(SUM('2019 Impressions'!$C11:F11)&gt;INDIRECT("TB_"&amp;H39)),INDIRECT("RC_"&amp;H39&amp;$C13),SUM('2019 Impressions'!$C11:F11)-INDIRECT("TB_"&amp;H39))-SUMPRODUCT(--(SUM('2019 Impressions'!$C11:E11)&gt;INDIRECT("TB_"&amp;H39)),INDIRECT("RC_"&amp;H39&amp;$C13),SUM('2019 Impressions'!$C11:E11)-INDIRECT("TB_"&amp;H39)))/1000</f>
        <v>0</v>
      </c>
      <c r="I13" s="91">
        <f ca="1">(SUMPRODUCT(--(SUM('2019 Impressions'!$C11:G11)&gt;INDIRECT("TB_"&amp;I39)),INDIRECT("RC_"&amp;I39&amp;$C13),SUM('2019 Impressions'!$C11:G11)-INDIRECT("TB_"&amp;I39))-SUMPRODUCT(--(SUM('2019 Impressions'!$C11:F11)&gt;INDIRECT("TB_"&amp;I39)),INDIRECT("RC_"&amp;I39&amp;$C13),SUM('2019 Impressions'!$C11:F11)-INDIRECT("TB_"&amp;I39)))/1000</f>
        <v>0</v>
      </c>
      <c r="J13" s="91">
        <f ca="1">(SUMPRODUCT(--(SUM('2019 Impressions'!$C11:H11)&gt;INDIRECT("TB_"&amp;J39)),INDIRECT("RC_"&amp;J39&amp;$C13),SUM('2019 Impressions'!$C11:H11)-INDIRECT("TB_"&amp;J39))-SUMPRODUCT(--(SUM('2019 Impressions'!$C11:G11)&gt;INDIRECT("TB_"&amp;J39)),INDIRECT("RC_"&amp;J39&amp;$C13),SUM('2019 Impressions'!$C11:G11)-INDIRECT("TB_"&amp;J39)))/1000</f>
        <v>0</v>
      </c>
      <c r="K13" s="91">
        <f ca="1">(SUMPRODUCT(--(SUM('2019 Impressions'!$C11:I11)&gt;INDIRECT("TB_"&amp;K39)),INDIRECT("RC_"&amp;K39&amp;$C13),SUM('2019 Impressions'!$C11:I11)-INDIRECT("TB_"&amp;K39))-SUMPRODUCT(--(SUM('2019 Impressions'!$C11:H11)&gt;INDIRECT("TB_"&amp;K39)),INDIRECT("RC_"&amp;K39&amp;$C13),SUM('2019 Impressions'!$C11:H11)-INDIRECT("TB_"&amp;K39)))/1000</f>
        <v>0</v>
      </c>
      <c r="L13" s="91">
        <f ca="1">(SUMPRODUCT(--(SUM('2019 Impressions'!$C11:J11)&gt;INDIRECT("TB_"&amp;L39)),INDIRECT("RC_"&amp;L39&amp;$C13),SUM('2019 Impressions'!$C11:J11)-INDIRECT("TB_"&amp;L39))-SUMPRODUCT(--(SUM('2019 Impressions'!$C11:I11)&gt;INDIRECT("TB_"&amp;L39)),INDIRECT("RC_"&amp;L39&amp;$C13),SUM('2019 Impressions'!$C11:I11)-INDIRECT("TB_"&amp;L39)))/1000</f>
        <v>0</v>
      </c>
      <c r="M13" s="91">
        <f ca="1">(SUMPRODUCT(--(SUM('2019 Impressions'!$C11:K11)&gt;INDIRECT("TB_"&amp;M39)),INDIRECT("RC_"&amp;M39&amp;$C13),SUM('2019 Impressions'!$C11:K11)-INDIRECT("TB_"&amp;M39))-SUMPRODUCT(--(SUM('2019 Impressions'!$C11:J11)&gt;INDIRECT("TB_"&amp;M39)),INDIRECT("RC_"&amp;M39&amp;$C13),SUM('2019 Impressions'!$C11:J11)-INDIRECT("TB_"&amp;M39)))/1000</f>
        <v>0</v>
      </c>
      <c r="N13" s="91">
        <f ca="1">(SUMPRODUCT(--(SUM('2019 Impressions'!$C11:L11)&gt;INDIRECT("TB_"&amp;N39)),INDIRECT("RC_"&amp;N39&amp;$C13),SUM('2019 Impressions'!$C11:L11)-INDIRECT("TB_"&amp;N39))-SUMPRODUCT(--(SUM('2019 Impressions'!$C11:K11)&gt;INDIRECT("TB_"&amp;N39)),INDIRECT("RC_"&amp;N39&amp;$C13),SUM('2019 Impressions'!$C11:K11)-INDIRECT("TB_"&amp;N39)))/1000</f>
        <v>0</v>
      </c>
      <c r="O13" s="91">
        <f ca="1">(SUMPRODUCT(--(SUM('2019 Impressions'!$C11:M11)&gt;INDIRECT("TB_"&amp;O39)),INDIRECT("RC_"&amp;O39&amp;$C13),SUM('2019 Impressions'!$C11:M11)-INDIRECT("TB_"&amp;O39))-SUMPRODUCT(--(SUM('2019 Impressions'!$C11:L11)&gt;INDIRECT("TB_"&amp;O39)),INDIRECT("RC_"&amp;O39&amp;$C13),SUM('2019 Impressions'!$C11:L11)-INDIRECT("TB_"&amp;O39)))/1000</f>
        <v>0</v>
      </c>
      <c r="P13" s="91">
        <f ca="1">(SUMPRODUCT(--(SUM('2019 Impressions'!$C11:N11)&gt;INDIRECT("TB_"&amp;P39)),INDIRECT("RC_"&amp;P39&amp;$C13),SUM('2019 Impressions'!$C11:N11)-INDIRECT("TB_"&amp;P39))-SUMPRODUCT(--(SUM('2019 Impressions'!$C11:M11)&gt;INDIRECT("TB_"&amp;P39)),INDIRECT("RC_"&amp;P39&amp;$C13),SUM('2019 Impressions'!$C11:M11)-INDIRECT("TB_"&amp;P39)))/1000</f>
        <v>0</v>
      </c>
      <c r="Q13" s="47">
        <f t="shared" ca="1" si="0"/>
        <v>0</v>
      </c>
    </row>
    <row r="14" spans="2:17" x14ac:dyDescent="0.25">
      <c r="B14" s="1"/>
      <c r="C14" s="1">
        <v>2</v>
      </c>
      <c r="D14" s="36" t="s">
        <v>33</v>
      </c>
      <c r="E14" s="142">
        <f ca="1">SUMPRODUCT(--(SUM('2019 Impressions'!$C12:C12)&gt;INDIRECT("TB_"&amp;E40)),INDIRECT("RC_"&amp;E40&amp;$C14),SUM('2019 Impressions'!$C12:C12)-INDIRECT("TB_"&amp;E40))/1000</f>
        <v>614.24684999999999</v>
      </c>
      <c r="F14" s="142">
        <f ca="1">(SUMPRODUCT(--(SUM('2019 Impressions'!$C12:D12)&gt;INDIRECT("TB_"&amp;F40)),INDIRECT("RC_"&amp;F40&amp;$C14),SUM('2019 Impressions'!$C12:D12)-INDIRECT("TB_"&amp;F40))-SUMPRODUCT(--(SUM('2019 Impressions'!$C12:C12)&gt;INDIRECT("TB_"&amp;F40)),INDIRECT("RC_"&amp;F40&amp;$C14),SUM('2019 Impressions'!$C12:C12)-INDIRECT("TB_"&amp;F40)))/1000</f>
        <v>542.58855000000017</v>
      </c>
      <c r="G14" s="142">
        <f ca="1">(SUMPRODUCT(--(SUM('2019 Impressions'!$C12:E12)&gt;INDIRECT("TB_"&amp;G40)),INDIRECT("RC_"&amp;G40&amp;$C14),SUM('2019 Impressions'!$C12:E12)-INDIRECT("TB_"&amp;G40))-SUMPRODUCT(--(SUM('2019 Impressions'!$C12:D12)&gt;INDIRECT("TB_"&amp;G40)),INDIRECT("RC_"&amp;G40&amp;$C14),SUM('2019 Impressions'!$C12:D12)-INDIRECT("TB_"&amp;G40)))/1000</f>
        <v>393.1787999999998</v>
      </c>
      <c r="H14" s="142">
        <f ca="1">(SUMPRODUCT(--(SUM('2019 Impressions'!$C12:F12)&gt;INDIRECT("TB_"&amp;H40)),INDIRECT("RC_"&amp;H40&amp;$C14),SUM('2019 Impressions'!$C12:F12)-INDIRECT("TB_"&amp;H40))-SUMPRODUCT(--(SUM('2019 Impressions'!$C12:E12)&gt;INDIRECT("TB_"&amp;H40)),INDIRECT("RC_"&amp;H40&amp;$C14),SUM('2019 Impressions'!$C12:E12)-INDIRECT("TB_"&amp;H40)))/1000</f>
        <v>77.967749999999995</v>
      </c>
      <c r="I14" s="91">
        <f ca="1">(SUMPRODUCT(--(SUM('2019 Impressions'!$C12:G12)&gt;INDIRECT("TB_"&amp;I40)),INDIRECT("RC_"&amp;I40&amp;$C14),SUM('2019 Impressions'!$C12:G12)-INDIRECT("TB_"&amp;I40))-SUMPRODUCT(--(SUM('2019 Impressions'!$C12:F12)&gt;INDIRECT("TB_"&amp;I40)),INDIRECT("RC_"&amp;I40&amp;$C14),SUM('2019 Impressions'!$C12:F12)-INDIRECT("TB_"&amp;I40)))/1000</f>
        <v>0</v>
      </c>
      <c r="J14" s="91">
        <f ca="1">(SUMPRODUCT(--(SUM('2019 Impressions'!$C12:H12)&gt;INDIRECT("TB_"&amp;J40)),INDIRECT("RC_"&amp;J40&amp;$C14),SUM('2019 Impressions'!$C12:H12)-INDIRECT("TB_"&amp;J40))-SUMPRODUCT(--(SUM('2019 Impressions'!$C12:G12)&gt;INDIRECT("TB_"&amp;J40)),INDIRECT("RC_"&amp;J40&amp;$C14),SUM('2019 Impressions'!$C12:G12)-INDIRECT("TB_"&amp;J40)))/1000</f>
        <v>0</v>
      </c>
      <c r="K14" s="91">
        <f ca="1">(SUMPRODUCT(--(SUM('2019 Impressions'!$C12:I12)&gt;INDIRECT("TB_"&amp;K40)),INDIRECT("RC_"&amp;K40&amp;$C14),SUM('2019 Impressions'!$C12:I12)-INDIRECT("TB_"&amp;K40))-SUMPRODUCT(--(SUM('2019 Impressions'!$C12:H12)&gt;INDIRECT("TB_"&amp;K40)),INDIRECT("RC_"&amp;K40&amp;$C14),SUM('2019 Impressions'!$C12:H12)-INDIRECT("TB_"&amp;K40)))/1000</f>
        <v>0</v>
      </c>
      <c r="L14" s="91">
        <f ca="1">(SUMPRODUCT(--(SUM('2019 Impressions'!$C12:J12)&gt;INDIRECT("TB_"&amp;L40)),INDIRECT("RC_"&amp;L40&amp;$C14),SUM('2019 Impressions'!$C12:J12)-INDIRECT("TB_"&amp;L40))-SUMPRODUCT(--(SUM('2019 Impressions'!$C12:I12)&gt;INDIRECT("TB_"&amp;L40)),INDIRECT("RC_"&amp;L40&amp;$C14),SUM('2019 Impressions'!$C12:I12)-INDIRECT("TB_"&amp;L40)))/1000</f>
        <v>0</v>
      </c>
      <c r="M14" s="91">
        <f ca="1">(SUMPRODUCT(--(SUM('2019 Impressions'!$C12:K12)&gt;INDIRECT("TB_"&amp;M40)),INDIRECT("RC_"&amp;M40&amp;$C14),SUM('2019 Impressions'!$C12:K12)-INDIRECT("TB_"&amp;M40))-SUMPRODUCT(--(SUM('2019 Impressions'!$C12:J12)&gt;INDIRECT("TB_"&amp;M40)),INDIRECT("RC_"&amp;M40&amp;$C14),SUM('2019 Impressions'!$C12:J12)-INDIRECT("TB_"&amp;M40)))/1000</f>
        <v>0</v>
      </c>
      <c r="N14" s="91">
        <f ca="1">(SUMPRODUCT(--(SUM('2019 Impressions'!$C12:L12)&gt;INDIRECT("TB_"&amp;N40)),INDIRECT("RC_"&amp;N40&amp;$C14),SUM('2019 Impressions'!$C12:L12)-INDIRECT("TB_"&amp;N40))-SUMPRODUCT(--(SUM('2019 Impressions'!$C12:K12)&gt;INDIRECT("TB_"&amp;N40)),INDIRECT("RC_"&amp;N40&amp;$C14),SUM('2019 Impressions'!$C12:K12)-INDIRECT("TB_"&amp;N40)))/1000</f>
        <v>0</v>
      </c>
      <c r="O14" s="91">
        <f ca="1">(SUMPRODUCT(--(SUM('2019 Impressions'!$C12:M12)&gt;INDIRECT("TB_"&amp;O40)),INDIRECT("RC_"&amp;O40&amp;$C14),SUM('2019 Impressions'!$C12:M12)-INDIRECT("TB_"&amp;O40))-SUMPRODUCT(--(SUM('2019 Impressions'!$C12:L12)&gt;INDIRECT("TB_"&amp;O40)),INDIRECT("RC_"&amp;O40&amp;$C14),SUM('2019 Impressions'!$C12:L12)-INDIRECT("TB_"&amp;O40)))/1000</f>
        <v>0</v>
      </c>
      <c r="P14" s="91">
        <f ca="1">(SUMPRODUCT(--(SUM('2019 Impressions'!$C12:N12)&gt;INDIRECT("TB_"&amp;P40)),INDIRECT("RC_"&amp;P40&amp;$C14),SUM('2019 Impressions'!$C12:N12)-INDIRECT("TB_"&amp;P40))-SUMPRODUCT(--(SUM('2019 Impressions'!$C12:M12)&gt;INDIRECT("TB_"&amp;P40)),INDIRECT("RC_"&amp;P40&amp;$C14),SUM('2019 Impressions'!$C12:M12)-INDIRECT("TB_"&amp;P40)))/1000</f>
        <v>0</v>
      </c>
      <c r="Q14" s="47">
        <f t="shared" ca="1" si="0"/>
        <v>1627.9819500000001</v>
      </c>
    </row>
    <row r="15" spans="2:17" x14ac:dyDescent="0.25">
      <c r="B15" s="1"/>
      <c r="C15" s="1">
        <v>2</v>
      </c>
      <c r="D15" s="11" t="s">
        <v>56</v>
      </c>
      <c r="E15" s="142">
        <f ca="1">SUMPRODUCT(--(SUM('2019 Impressions'!$C13:C13)&gt;INDIRECT("TB_"&amp;E41)),INDIRECT("RC_"&amp;E41&amp;$C15),SUM('2019 Impressions'!$C13:C13)-INDIRECT("TB_"&amp;E41))/1000</f>
        <v>3675.1785</v>
      </c>
      <c r="F15" s="142">
        <f ca="1">(SUMPRODUCT(--(SUM('2019 Impressions'!$C13:D13)&gt;INDIRECT("TB_"&amp;F41)),INDIRECT("RC_"&amp;F41&amp;$C15),SUM('2019 Impressions'!$C13:D13)-INDIRECT("TB_"&amp;F41))-SUMPRODUCT(--(SUM('2019 Impressions'!$C13:C13)&gt;INDIRECT("TB_"&amp;F41)),INDIRECT("RC_"&amp;F41&amp;$C15),SUM('2019 Impressions'!$C13:C13)-INDIRECT("TB_"&amp;F41)))/1000</f>
        <v>87.053400000000366</v>
      </c>
      <c r="G15" s="142">
        <f ca="1">(SUMPRODUCT(--(SUM('2019 Impressions'!$C13:E13)&gt;INDIRECT("TB_"&amp;G41)),INDIRECT("RC_"&amp;G41&amp;$C15),SUM('2019 Impressions'!$C13:E13)-INDIRECT("TB_"&amp;G41))-SUMPRODUCT(--(SUM('2019 Impressions'!$C13:D13)&gt;INDIRECT("TB_"&amp;G41)),INDIRECT("RC_"&amp;G41&amp;$C15),SUM('2019 Impressions'!$C13:D13)-INDIRECT("TB_"&amp;G41)))/1000</f>
        <v>44.985149999999905</v>
      </c>
      <c r="H15" s="142">
        <f ca="1">(SUMPRODUCT(--(SUM('2019 Impressions'!$C13:F13)&gt;INDIRECT("TB_"&amp;H41)),INDIRECT("RC_"&amp;H41&amp;$C15),SUM('2019 Impressions'!$C13:F13)-INDIRECT("TB_"&amp;H41))-SUMPRODUCT(--(SUM('2019 Impressions'!$C13:E13)&gt;INDIRECT("TB_"&amp;H41)),INDIRECT("RC_"&amp;H41&amp;$C15),SUM('2019 Impressions'!$C13:E13)-INDIRECT("TB_"&amp;H41)))/1000</f>
        <v>841.23164999999995</v>
      </c>
      <c r="I15" s="91">
        <f ca="1">(SUMPRODUCT(--(SUM('2019 Impressions'!$C13:G13)&gt;INDIRECT("TB_"&amp;I41)),INDIRECT("RC_"&amp;I41&amp;$C15),SUM('2019 Impressions'!$C13:G13)-INDIRECT("TB_"&amp;I41))-SUMPRODUCT(--(SUM('2019 Impressions'!$C13:F13)&gt;INDIRECT("TB_"&amp;I41)),INDIRECT("RC_"&amp;I41&amp;$C15),SUM('2019 Impressions'!$C13:F13)-INDIRECT("TB_"&amp;I41)))/1000</f>
        <v>0</v>
      </c>
      <c r="J15" s="91">
        <f ca="1">(SUMPRODUCT(--(SUM('2019 Impressions'!$C13:H13)&gt;INDIRECT("TB_"&amp;J41)),INDIRECT("RC_"&amp;J41&amp;$C15),SUM('2019 Impressions'!$C13:H13)-INDIRECT("TB_"&amp;J41))-SUMPRODUCT(--(SUM('2019 Impressions'!$C13:G13)&gt;INDIRECT("TB_"&amp;J41)),INDIRECT("RC_"&amp;J41&amp;$C15),SUM('2019 Impressions'!$C13:G13)-INDIRECT("TB_"&amp;J41)))/1000</f>
        <v>0</v>
      </c>
      <c r="K15" s="91">
        <f ca="1">(SUMPRODUCT(--(SUM('2019 Impressions'!$C13:I13)&gt;INDIRECT("TB_"&amp;K41)),INDIRECT("RC_"&amp;K41&amp;$C15),SUM('2019 Impressions'!$C13:I13)-INDIRECT("TB_"&amp;K41))-SUMPRODUCT(--(SUM('2019 Impressions'!$C13:H13)&gt;INDIRECT("TB_"&amp;K41)),INDIRECT("RC_"&amp;K41&amp;$C15),SUM('2019 Impressions'!$C13:H13)-INDIRECT("TB_"&amp;K41)))/1000</f>
        <v>0</v>
      </c>
      <c r="L15" s="91">
        <f ca="1">(SUMPRODUCT(--(SUM('2019 Impressions'!$C13:J13)&gt;INDIRECT("TB_"&amp;L41)),INDIRECT("RC_"&amp;L41&amp;$C15),SUM('2019 Impressions'!$C13:J13)-INDIRECT("TB_"&amp;L41))-SUMPRODUCT(--(SUM('2019 Impressions'!$C13:I13)&gt;INDIRECT("TB_"&amp;L41)),INDIRECT("RC_"&amp;L41&amp;$C15),SUM('2019 Impressions'!$C13:I13)-INDIRECT("TB_"&amp;L41)))/1000</f>
        <v>0</v>
      </c>
      <c r="M15" s="91">
        <f ca="1">(SUMPRODUCT(--(SUM('2019 Impressions'!$C13:K13)&gt;INDIRECT("TB_"&amp;M41)),INDIRECT("RC_"&amp;M41&amp;$C15),SUM('2019 Impressions'!$C13:K13)-INDIRECT("TB_"&amp;M41))-SUMPRODUCT(--(SUM('2019 Impressions'!$C13:J13)&gt;INDIRECT("TB_"&amp;M41)),INDIRECT("RC_"&amp;M41&amp;$C15),SUM('2019 Impressions'!$C13:J13)-INDIRECT("TB_"&amp;M41)))/1000</f>
        <v>0</v>
      </c>
      <c r="N15" s="91">
        <f ca="1">(SUMPRODUCT(--(SUM('2019 Impressions'!$C13:L13)&gt;INDIRECT("TB_"&amp;N41)),INDIRECT("RC_"&amp;N41&amp;$C15),SUM('2019 Impressions'!$C13:L13)-INDIRECT("TB_"&amp;N41))-SUMPRODUCT(--(SUM('2019 Impressions'!$C13:K13)&gt;INDIRECT("TB_"&amp;N41)),INDIRECT("RC_"&amp;N41&amp;$C15),SUM('2019 Impressions'!$C13:K13)-INDIRECT("TB_"&amp;N41)))/1000</f>
        <v>0</v>
      </c>
      <c r="O15" s="91">
        <f ca="1">(SUMPRODUCT(--(SUM('2019 Impressions'!$C13:M13)&gt;INDIRECT("TB_"&amp;O41)),INDIRECT("RC_"&amp;O41&amp;$C15),SUM('2019 Impressions'!$C13:M13)-INDIRECT("TB_"&amp;O41))-SUMPRODUCT(--(SUM('2019 Impressions'!$C13:L13)&gt;INDIRECT("TB_"&amp;O41)),INDIRECT("RC_"&amp;O41&amp;$C15),SUM('2019 Impressions'!$C13:L13)-INDIRECT("TB_"&amp;O41)))/1000</f>
        <v>0</v>
      </c>
      <c r="P15" s="91">
        <f ca="1">(SUMPRODUCT(--(SUM('2019 Impressions'!$C13:N13)&gt;INDIRECT("TB_"&amp;P41)),INDIRECT("RC_"&amp;P41&amp;$C15),SUM('2019 Impressions'!$C13:N13)-INDIRECT("TB_"&amp;P41))-SUMPRODUCT(--(SUM('2019 Impressions'!$C13:M13)&gt;INDIRECT("TB_"&amp;P41)),INDIRECT("RC_"&amp;P41&amp;$C15),SUM('2019 Impressions'!$C13:M13)-INDIRECT("TB_"&amp;P41)))/1000</f>
        <v>0</v>
      </c>
      <c r="Q15" s="47">
        <f t="shared" ca="1" si="0"/>
        <v>4648.4486999999999</v>
      </c>
    </row>
    <row r="16" spans="2:17" x14ac:dyDescent="0.25">
      <c r="B16" s="1"/>
      <c r="C16" s="1">
        <v>1</v>
      </c>
      <c r="D16" s="11" t="s">
        <v>30</v>
      </c>
      <c r="E16" s="142">
        <f ca="1">SUMPRODUCT(--(SUM('2019 Impressions'!$C14:C14)&gt;INDIRECT("TB_"&amp;E42)),INDIRECT("RC_"&amp;E42&amp;$C16),SUM('2019 Impressions'!$C14:C14)-INDIRECT("TB_"&amp;E42))/1000</f>
        <v>6801.8726400000005</v>
      </c>
      <c r="F16" s="142">
        <f ca="1">(SUMPRODUCT(--(SUM('2019 Impressions'!$C14:D14)&gt;INDIRECT("TB_"&amp;F42)),INDIRECT("RC_"&amp;F42&amp;$C16),SUM('2019 Impressions'!$C14:D14)-INDIRECT("TB_"&amp;F42))-SUMPRODUCT(--(SUM('2019 Impressions'!$C14:C14)&gt;INDIRECT("TB_"&amp;F42)),INDIRECT("RC_"&amp;F42&amp;$C16),SUM('2019 Impressions'!$C14:C14)-INDIRECT("TB_"&amp;F42)))/1000</f>
        <v>7359.8720000000003</v>
      </c>
      <c r="G16" s="142">
        <f ca="1">(SUMPRODUCT(--(SUM('2019 Impressions'!$C14:E14)&gt;INDIRECT("TB_"&amp;G42)),INDIRECT("RC_"&amp;G42&amp;$C16),SUM('2019 Impressions'!$C14:E14)-INDIRECT("TB_"&amp;G42))-SUMPRODUCT(--(SUM('2019 Impressions'!$C14:D14)&gt;INDIRECT("TB_"&amp;G42)),INDIRECT("RC_"&amp;G42&amp;$C16),SUM('2019 Impressions'!$C14:D14)-INDIRECT("TB_"&amp;G42)))/1000</f>
        <v>8353.1622399999978</v>
      </c>
      <c r="H16" s="142">
        <f ca="1">(SUMPRODUCT(--(SUM('2019 Impressions'!$C14:F14)&gt;INDIRECT("TB_"&amp;H42)),INDIRECT("RC_"&amp;H42&amp;$C16),SUM('2019 Impressions'!$C14:F14)-INDIRECT("TB_"&amp;H42))-SUMPRODUCT(--(SUM('2019 Impressions'!$C14:E14)&gt;INDIRECT("TB_"&amp;H42)),INDIRECT("RC_"&amp;H42&amp;$C16),SUM('2019 Impressions'!$C14:E14)-INDIRECT("TB_"&amp;H42)))/1000</f>
        <v>7732.6515200000031</v>
      </c>
      <c r="I16" s="91">
        <f ca="1">(SUMPRODUCT(--(SUM('2019 Impressions'!$C14:G14)&gt;INDIRECT("TB_"&amp;I42)),INDIRECT("RC_"&amp;I42&amp;$C16),SUM('2019 Impressions'!$C14:G14)-INDIRECT("TB_"&amp;I42))-SUMPRODUCT(--(SUM('2019 Impressions'!$C14:F14)&gt;INDIRECT("TB_"&amp;I42)),INDIRECT("RC_"&amp;I42&amp;$C16),SUM('2019 Impressions'!$C14:F14)-INDIRECT("TB_"&amp;I42)))/1000</f>
        <v>0</v>
      </c>
      <c r="J16" s="91">
        <f ca="1">(SUMPRODUCT(--(SUM('2019 Impressions'!$C14:H14)&gt;INDIRECT("TB_"&amp;J42)),INDIRECT("RC_"&amp;J42&amp;$C16),SUM('2019 Impressions'!$C14:H14)-INDIRECT("TB_"&amp;J42))-SUMPRODUCT(--(SUM('2019 Impressions'!$C14:G14)&gt;INDIRECT("TB_"&amp;J42)),INDIRECT("RC_"&amp;J42&amp;$C16),SUM('2019 Impressions'!$C14:G14)-INDIRECT("TB_"&amp;J42)))/1000</f>
        <v>0</v>
      </c>
      <c r="K16" s="91">
        <f ca="1">(SUMPRODUCT(--(SUM('2019 Impressions'!$C14:I14)&gt;INDIRECT("TB_"&amp;K42)),INDIRECT("RC_"&amp;K42&amp;$C16),SUM('2019 Impressions'!$C14:I14)-INDIRECT("TB_"&amp;K42))-SUMPRODUCT(--(SUM('2019 Impressions'!$C14:H14)&gt;INDIRECT("TB_"&amp;K42)),INDIRECT("RC_"&amp;K42&amp;$C16),SUM('2019 Impressions'!$C14:H14)-INDIRECT("TB_"&amp;K42)))/1000</f>
        <v>0</v>
      </c>
      <c r="L16" s="91">
        <f ca="1">(SUMPRODUCT(--(SUM('2019 Impressions'!$C14:J14)&gt;INDIRECT("TB_"&amp;L42)),INDIRECT("RC_"&amp;L42&amp;$C16),SUM('2019 Impressions'!$C14:J14)-INDIRECT("TB_"&amp;L42))-SUMPRODUCT(--(SUM('2019 Impressions'!$C14:I14)&gt;INDIRECT("TB_"&amp;L42)),INDIRECT("RC_"&amp;L42&amp;$C16),SUM('2019 Impressions'!$C14:I14)-INDIRECT("TB_"&amp;L42)))/1000</f>
        <v>0</v>
      </c>
      <c r="M16" s="91">
        <f ca="1">(SUMPRODUCT(--(SUM('2019 Impressions'!$C14:K14)&gt;INDIRECT("TB_"&amp;M42)),INDIRECT("RC_"&amp;M42&amp;$C16),SUM('2019 Impressions'!$C14:K14)-INDIRECT("TB_"&amp;M42))-SUMPRODUCT(--(SUM('2019 Impressions'!$C14:J14)&gt;INDIRECT("TB_"&amp;M42)),INDIRECT("RC_"&amp;M42&amp;$C16),SUM('2019 Impressions'!$C14:J14)-INDIRECT("TB_"&amp;M42)))/1000</f>
        <v>0</v>
      </c>
      <c r="N16" s="91">
        <f ca="1">(SUMPRODUCT(--(SUM('2019 Impressions'!$C14:L14)&gt;INDIRECT("TB_"&amp;N42)),INDIRECT("RC_"&amp;N42&amp;$C16),SUM('2019 Impressions'!$C14:L14)-INDIRECT("TB_"&amp;N42))-SUMPRODUCT(--(SUM('2019 Impressions'!$C14:K14)&gt;INDIRECT("TB_"&amp;N42)),INDIRECT("RC_"&amp;N42&amp;$C16),SUM('2019 Impressions'!$C14:K14)-INDIRECT("TB_"&amp;N42)))/1000</f>
        <v>0</v>
      </c>
      <c r="O16" s="91">
        <f ca="1">(SUMPRODUCT(--(SUM('2019 Impressions'!$C14:M14)&gt;INDIRECT("TB_"&amp;O42)),INDIRECT("RC_"&amp;O42&amp;$C16),SUM('2019 Impressions'!$C14:M14)-INDIRECT("TB_"&amp;O42))-SUMPRODUCT(--(SUM('2019 Impressions'!$C14:L14)&gt;INDIRECT("TB_"&amp;O42)),INDIRECT("RC_"&amp;O42&amp;$C16),SUM('2019 Impressions'!$C14:L14)-INDIRECT("TB_"&amp;O42)))/1000</f>
        <v>0</v>
      </c>
      <c r="P16" s="91">
        <f ca="1">(SUMPRODUCT(--(SUM('2019 Impressions'!$C14:N14)&gt;INDIRECT("TB_"&amp;P42)),INDIRECT("RC_"&amp;P42&amp;$C16),SUM('2019 Impressions'!$C14:N14)-INDIRECT("TB_"&amp;P42))-SUMPRODUCT(--(SUM('2019 Impressions'!$C14:M14)&gt;INDIRECT("TB_"&amp;P42)),INDIRECT("RC_"&amp;P42&amp;$C16),SUM('2019 Impressions'!$C14:M14)-INDIRECT("TB_"&amp;P42)))/1000</f>
        <v>0</v>
      </c>
      <c r="Q16" s="47">
        <f t="shared" ca="1" si="0"/>
        <v>30247.558400000002</v>
      </c>
    </row>
    <row r="17" spans="2:39" x14ac:dyDescent="0.25">
      <c r="B17" s="1"/>
      <c r="C17" s="1">
        <v>1</v>
      </c>
      <c r="D17" s="11" t="s">
        <v>25</v>
      </c>
      <c r="E17" s="142">
        <f ca="1">SUMPRODUCT(--(SUM('2019 Impressions'!$C15:C15)&gt;INDIRECT("TB_"&amp;E43)),INDIRECT("RC_"&amp;E43&amp;$C17),SUM('2019 Impressions'!$C15:C15)-INDIRECT("TB_"&amp;E43))/1000</f>
        <v>468163.03587000002</v>
      </c>
      <c r="F17" s="142">
        <f ca="1">(SUMPRODUCT(--(SUM('2019 Impressions'!$C15:D15)&gt;INDIRECT("TB_"&amp;F43)),INDIRECT("RC_"&amp;F43&amp;$C17),SUM('2019 Impressions'!$C15:D15)-INDIRECT("TB_"&amp;F43))-SUMPRODUCT(--(SUM('2019 Impressions'!$C15:C15)&gt;INDIRECT("TB_"&amp;F43)),INDIRECT("RC_"&amp;F43&amp;$C17),SUM('2019 Impressions'!$C15:C15)-INDIRECT("TB_"&amp;F43)))/1000</f>
        <v>399596.65420999989</v>
      </c>
      <c r="G17" s="142">
        <f ca="1">(SUMPRODUCT(--(SUM('2019 Impressions'!$C15:E15)&gt;INDIRECT("TB_"&amp;G43)),INDIRECT("RC_"&amp;G43&amp;$C17),SUM('2019 Impressions'!$C15:E15)-INDIRECT("TB_"&amp;G43))-SUMPRODUCT(--(SUM('2019 Impressions'!$C15:D15)&gt;INDIRECT("TB_"&amp;G43)),INDIRECT("RC_"&amp;G43&amp;$C17),SUM('2019 Impressions'!$C15:D15)-INDIRECT("TB_"&amp;G43)))/1000</f>
        <v>324925.15970000008</v>
      </c>
      <c r="H17" s="142">
        <f ca="1">(SUMPRODUCT(--(SUM('2019 Impressions'!$C15:F15)&gt;INDIRECT("TB_"&amp;H43)),INDIRECT("RC_"&amp;H43&amp;$C17),SUM('2019 Impressions'!$C15:F15)-INDIRECT("TB_"&amp;H43))-SUMPRODUCT(--(SUM('2019 Impressions'!$C15:E15)&gt;INDIRECT("TB_"&amp;H43)),INDIRECT("RC_"&amp;H43&amp;$C17),SUM('2019 Impressions'!$C15:E15)-INDIRECT("TB_"&amp;H43)))/1000</f>
        <v>368154.86579999997</v>
      </c>
      <c r="I17" s="91">
        <f ca="1">(SUMPRODUCT(--(SUM('2019 Impressions'!$C15:G15)&gt;INDIRECT("TB_"&amp;I43)),INDIRECT("RC_"&amp;I43&amp;$C17),SUM('2019 Impressions'!$C15:G15)-INDIRECT("TB_"&amp;I43))-SUMPRODUCT(--(SUM('2019 Impressions'!$C15:F15)&gt;INDIRECT("TB_"&amp;I43)),INDIRECT("RC_"&amp;I43&amp;$C17),SUM('2019 Impressions'!$C15:F15)-INDIRECT("TB_"&amp;I43)))/1000</f>
        <v>0</v>
      </c>
      <c r="J17" s="91">
        <f ca="1">(SUMPRODUCT(--(SUM('2019 Impressions'!$C15:H15)&gt;INDIRECT("TB_"&amp;J43)),INDIRECT("RC_"&amp;J43&amp;$C17),SUM('2019 Impressions'!$C15:H15)-INDIRECT("TB_"&amp;J43))-SUMPRODUCT(--(SUM('2019 Impressions'!$C15:G15)&gt;INDIRECT("TB_"&amp;J43)),INDIRECT("RC_"&amp;J43&amp;$C17),SUM('2019 Impressions'!$C15:G15)-INDIRECT("TB_"&amp;J43)))/1000</f>
        <v>0</v>
      </c>
      <c r="K17" s="91">
        <f ca="1">(SUMPRODUCT(--(SUM('2019 Impressions'!$C15:I15)&gt;INDIRECT("TB_"&amp;K43)),INDIRECT("RC_"&amp;K43&amp;$C17),SUM('2019 Impressions'!$C15:I15)-INDIRECT("TB_"&amp;K43))-SUMPRODUCT(--(SUM('2019 Impressions'!$C15:H15)&gt;INDIRECT("TB_"&amp;K43)),INDIRECT("RC_"&amp;K43&amp;$C17),SUM('2019 Impressions'!$C15:H15)-INDIRECT("TB_"&amp;K43)))/1000</f>
        <v>0</v>
      </c>
      <c r="L17" s="91">
        <f ca="1">(SUMPRODUCT(--(SUM('2019 Impressions'!$C15:J15)&gt;INDIRECT("TB_"&amp;L43)),INDIRECT("RC_"&amp;L43&amp;$C17),SUM('2019 Impressions'!$C15:J15)-INDIRECT("TB_"&amp;L43))-SUMPRODUCT(--(SUM('2019 Impressions'!$C15:I15)&gt;INDIRECT("TB_"&amp;L43)),INDIRECT("RC_"&amp;L43&amp;$C17),SUM('2019 Impressions'!$C15:I15)-INDIRECT("TB_"&amp;L43)))/1000</f>
        <v>0</v>
      </c>
      <c r="M17" s="91">
        <f ca="1">(SUMPRODUCT(--(SUM('2019 Impressions'!$C15:K15)&gt;INDIRECT("TB_"&amp;M43)),INDIRECT("RC_"&amp;M43&amp;$C17),SUM('2019 Impressions'!$C15:K15)-INDIRECT("TB_"&amp;M43))-SUMPRODUCT(--(SUM('2019 Impressions'!$C15:J15)&gt;INDIRECT("TB_"&amp;M43)),INDIRECT("RC_"&amp;M43&amp;$C17),SUM('2019 Impressions'!$C15:J15)-INDIRECT("TB_"&amp;M43)))/1000</f>
        <v>0</v>
      </c>
      <c r="N17" s="91">
        <f ca="1">(SUMPRODUCT(--(SUM('2019 Impressions'!$C15:L15)&gt;INDIRECT("TB_"&amp;N43)),INDIRECT("RC_"&amp;N43&amp;$C17),SUM('2019 Impressions'!$C15:L15)-INDIRECT("TB_"&amp;N43))-SUMPRODUCT(--(SUM('2019 Impressions'!$C15:K15)&gt;INDIRECT("TB_"&amp;N43)),INDIRECT("RC_"&amp;N43&amp;$C17),SUM('2019 Impressions'!$C15:K15)-INDIRECT("TB_"&amp;N43)))/1000</f>
        <v>0</v>
      </c>
      <c r="O17" s="91">
        <f ca="1">(SUMPRODUCT(--(SUM('2019 Impressions'!$C15:M15)&gt;INDIRECT("TB_"&amp;O43)),INDIRECT("RC_"&amp;O43&amp;$C17),SUM('2019 Impressions'!$C15:M15)-INDIRECT("TB_"&amp;O43))-SUMPRODUCT(--(SUM('2019 Impressions'!$C15:L15)&gt;INDIRECT("TB_"&amp;O43)),INDIRECT("RC_"&amp;O43&amp;$C17),SUM('2019 Impressions'!$C15:L15)-INDIRECT("TB_"&amp;O43)))/1000</f>
        <v>0</v>
      </c>
      <c r="P17" s="91">
        <f ca="1">(SUMPRODUCT(--(SUM('2019 Impressions'!$C15:N15)&gt;INDIRECT("TB_"&amp;P43)),INDIRECT("RC_"&amp;P43&amp;$C17),SUM('2019 Impressions'!$C15:N15)-INDIRECT("TB_"&amp;P43))-SUMPRODUCT(--(SUM('2019 Impressions'!$C15:M15)&gt;INDIRECT("TB_"&amp;P43)),INDIRECT("RC_"&amp;P43&amp;$C17),SUM('2019 Impressions'!$C15:M15)-INDIRECT("TB_"&amp;P43)))/1000</f>
        <v>0</v>
      </c>
      <c r="Q17" s="47">
        <f t="shared" ca="1" si="0"/>
        <v>1560839.7155799998</v>
      </c>
    </row>
    <row r="18" spans="2:39" x14ac:dyDescent="0.25">
      <c r="B18" s="1"/>
      <c r="C18" s="1">
        <v>2</v>
      </c>
      <c r="D18" s="36" t="s">
        <v>61</v>
      </c>
      <c r="E18" s="142">
        <f ca="1">SUMPRODUCT(--(SUM('2019 Impressions'!$C16:C16)&gt;INDIRECT("TB_"&amp;E44)),INDIRECT("RC_"&amp;E44&amp;$C18),SUM('2019 Impressions'!$C16:C16)-INDIRECT("TB_"&amp;E44))/1000</f>
        <v>0</v>
      </c>
      <c r="F18" s="142">
        <f ca="1">(SUMPRODUCT(--(SUM('2019 Impressions'!$C16:D16)&gt;INDIRECT("TB_"&amp;F44)),INDIRECT("RC_"&amp;F44&amp;$C18),SUM('2019 Impressions'!$C16:D16)-INDIRECT("TB_"&amp;F44))-SUMPRODUCT(--(SUM('2019 Impressions'!$C16:C16)&gt;INDIRECT("TB_"&amp;F44)),INDIRECT("RC_"&amp;F44&amp;$C18),SUM('2019 Impressions'!$C16:C16)-INDIRECT("TB_"&amp;F44)))/1000</f>
        <v>0</v>
      </c>
      <c r="G18" s="142">
        <f ca="1">(SUMPRODUCT(--(SUM('2019 Impressions'!$C16:E16)&gt;INDIRECT("TB_"&amp;G44)),INDIRECT("RC_"&amp;G44&amp;$C18),SUM('2019 Impressions'!$C16:E16)-INDIRECT("TB_"&amp;G44))-SUMPRODUCT(--(SUM('2019 Impressions'!$C16:D16)&gt;INDIRECT("TB_"&amp;G44)),INDIRECT("RC_"&amp;G44&amp;$C18),SUM('2019 Impressions'!$C16:D16)-INDIRECT("TB_"&amp;G44)))/1000</f>
        <v>0</v>
      </c>
      <c r="H18" s="142">
        <f ca="1">(SUMPRODUCT(--(SUM('2019 Impressions'!$C16:F16)&gt;INDIRECT("TB_"&amp;H44)),INDIRECT("RC_"&amp;H44&amp;$C18),SUM('2019 Impressions'!$C16:F16)-INDIRECT("TB_"&amp;H44))-SUMPRODUCT(--(SUM('2019 Impressions'!$C16:E16)&gt;INDIRECT("TB_"&amp;H44)),INDIRECT("RC_"&amp;H44&amp;$C18),SUM('2019 Impressions'!$C16:E16)-INDIRECT("TB_"&amp;H44)))/1000</f>
        <v>0</v>
      </c>
      <c r="I18" s="91">
        <f ca="1">(SUMPRODUCT(--(SUM('2019 Impressions'!$C16:G16)&gt;INDIRECT("TB_"&amp;I44)),INDIRECT("RC_"&amp;I44&amp;$C18),SUM('2019 Impressions'!$C16:G16)-INDIRECT("TB_"&amp;I44))-SUMPRODUCT(--(SUM('2019 Impressions'!$C16:F16)&gt;INDIRECT("TB_"&amp;I44)),INDIRECT("RC_"&amp;I44&amp;$C18),SUM('2019 Impressions'!$C16:F16)-INDIRECT("TB_"&amp;I44)))/1000</f>
        <v>0</v>
      </c>
      <c r="J18" s="91">
        <f ca="1">(SUMPRODUCT(--(SUM('2019 Impressions'!$C16:H16)&gt;INDIRECT("TB_"&amp;J44)),INDIRECT("RC_"&amp;J44&amp;$C18),SUM('2019 Impressions'!$C16:H16)-INDIRECT("TB_"&amp;J44))-SUMPRODUCT(--(SUM('2019 Impressions'!$C16:G16)&gt;INDIRECT("TB_"&amp;J44)),INDIRECT("RC_"&amp;J44&amp;$C18),SUM('2019 Impressions'!$C16:G16)-INDIRECT("TB_"&amp;J44)))/1000</f>
        <v>0</v>
      </c>
      <c r="K18" s="91">
        <f ca="1">(SUMPRODUCT(--(SUM('2019 Impressions'!$C16:I16)&gt;INDIRECT("TB_"&amp;K44)),INDIRECT("RC_"&amp;K44&amp;$C18),SUM('2019 Impressions'!$C16:I16)-INDIRECT("TB_"&amp;K44))-SUMPRODUCT(--(SUM('2019 Impressions'!$C16:H16)&gt;INDIRECT("TB_"&amp;K44)),INDIRECT("RC_"&amp;K44&amp;$C18),SUM('2019 Impressions'!$C16:H16)-INDIRECT("TB_"&amp;K44)))/1000</f>
        <v>0</v>
      </c>
      <c r="L18" s="91">
        <f ca="1">(SUMPRODUCT(--(SUM('2019 Impressions'!$C16:J16)&gt;INDIRECT("TB_"&amp;L44)),INDIRECT("RC_"&amp;L44&amp;$C18),SUM('2019 Impressions'!$C16:J16)-INDIRECT("TB_"&amp;L44))-SUMPRODUCT(--(SUM('2019 Impressions'!$C16:I16)&gt;INDIRECT("TB_"&amp;L44)),INDIRECT("RC_"&amp;L44&amp;$C18),SUM('2019 Impressions'!$C16:I16)-INDIRECT("TB_"&amp;L44)))/1000</f>
        <v>0</v>
      </c>
      <c r="M18" s="91">
        <f ca="1">(SUMPRODUCT(--(SUM('2019 Impressions'!$C16:K16)&gt;INDIRECT("TB_"&amp;M44)),INDIRECT("RC_"&amp;M44&amp;$C18),SUM('2019 Impressions'!$C16:K16)-INDIRECT("TB_"&amp;M44))-SUMPRODUCT(--(SUM('2019 Impressions'!$C16:J16)&gt;INDIRECT("TB_"&amp;M44)),INDIRECT("RC_"&amp;M44&amp;$C18),SUM('2019 Impressions'!$C16:J16)-INDIRECT("TB_"&amp;M44)))/1000</f>
        <v>0</v>
      </c>
      <c r="N18" s="91">
        <f ca="1">(SUMPRODUCT(--(SUM('2019 Impressions'!$C16:L16)&gt;INDIRECT("TB_"&amp;N44)),INDIRECT("RC_"&amp;N44&amp;$C18),SUM('2019 Impressions'!$C16:L16)-INDIRECT("TB_"&amp;N44))-SUMPRODUCT(--(SUM('2019 Impressions'!$C16:K16)&gt;INDIRECT("TB_"&amp;N44)),INDIRECT("RC_"&amp;N44&amp;$C18),SUM('2019 Impressions'!$C16:K16)-INDIRECT("TB_"&amp;N44)))/1000</f>
        <v>0</v>
      </c>
      <c r="O18" s="91">
        <f ca="1">(SUMPRODUCT(--(SUM('2019 Impressions'!$C16:M16)&gt;INDIRECT("TB_"&amp;O44)),INDIRECT("RC_"&amp;O44&amp;$C18),SUM('2019 Impressions'!$C16:M16)-INDIRECT("TB_"&amp;O44))-SUMPRODUCT(--(SUM('2019 Impressions'!$C16:L16)&gt;INDIRECT("TB_"&amp;O44)),INDIRECT("RC_"&amp;O44&amp;$C18),SUM('2019 Impressions'!$C16:L16)-INDIRECT("TB_"&amp;O44)))/1000</f>
        <v>0</v>
      </c>
      <c r="P18" s="91">
        <f ca="1">(SUMPRODUCT(--(SUM('2019 Impressions'!$C16:N16)&gt;INDIRECT("TB_"&amp;P44)),INDIRECT("RC_"&amp;P44&amp;$C18),SUM('2019 Impressions'!$C16:N16)-INDIRECT("TB_"&amp;P44))-SUMPRODUCT(--(SUM('2019 Impressions'!$C16:M16)&gt;INDIRECT("TB_"&amp;P44)),INDIRECT("RC_"&amp;P44&amp;$C18),SUM('2019 Impressions'!$C16:M16)-INDIRECT("TB_"&amp;P44)))/1000</f>
        <v>0</v>
      </c>
      <c r="Q18" s="47">
        <f t="shared" ca="1" si="0"/>
        <v>0</v>
      </c>
    </row>
    <row r="19" spans="2:39" x14ac:dyDescent="0.25">
      <c r="B19" s="1"/>
      <c r="C19" s="1">
        <v>2</v>
      </c>
      <c r="D19" s="11" t="s">
        <v>58</v>
      </c>
      <c r="E19" s="142">
        <f ca="1">SUMPRODUCT(--(SUM('2019 Impressions'!$C17:C17)&gt;INDIRECT("TB_"&amp;E45)),INDIRECT("RC_"&amp;E45&amp;$C19),SUM('2019 Impressions'!$C17:C17)-INDIRECT("TB_"&amp;E45))/1000</f>
        <v>178.38039999999998</v>
      </c>
      <c r="F19" s="142">
        <f ca="1">(SUMPRODUCT(--(SUM('2019 Impressions'!$C17:D17)&gt;INDIRECT("TB_"&amp;F45)),INDIRECT("RC_"&amp;F45&amp;$C19),SUM('2019 Impressions'!$C17:D17)-INDIRECT("TB_"&amp;F45))-SUMPRODUCT(--(SUM('2019 Impressions'!$C17:C17)&gt;INDIRECT("TB_"&amp;F45)),INDIRECT("RC_"&amp;F45&amp;$C19),SUM('2019 Impressions'!$C17:C17)-INDIRECT("TB_"&amp;F45)))/1000</f>
        <v>0.33654000000000817</v>
      </c>
      <c r="G19" s="142">
        <f ca="1">(SUMPRODUCT(--(SUM('2019 Impressions'!$C17:E17)&gt;INDIRECT("TB_"&amp;G45)),INDIRECT("RC_"&amp;G45&amp;$C19),SUM('2019 Impressions'!$C17:E17)-INDIRECT("TB_"&amp;G45))-SUMPRODUCT(--(SUM('2019 Impressions'!$C17:D17)&gt;INDIRECT("TB_"&amp;G45)),INDIRECT("RC_"&amp;G45&amp;$C19),SUM('2019 Impressions'!$C17:D17)-INDIRECT("TB_"&amp;G45)))/1000</f>
        <v>173.05823999999998</v>
      </c>
      <c r="H19" s="91">
        <f ca="1">(SUMPRODUCT(--(SUM('2019 Impressions'!$C17:F17)&gt;INDIRECT("TB_"&amp;H45)),INDIRECT("RC_"&amp;H45&amp;$C19),SUM('2019 Impressions'!$C17:F17)-INDIRECT("TB_"&amp;H45))-SUMPRODUCT(--(SUM('2019 Impressions'!$C17:E17)&gt;INDIRECT("TB_"&amp;H45)),INDIRECT("RC_"&amp;H45&amp;$C19),SUM('2019 Impressions'!$C17:E17)-INDIRECT("TB_"&amp;H45)))/1000</f>
        <v>306.28547999999995</v>
      </c>
      <c r="I19" s="91">
        <f ca="1">(SUMPRODUCT(--(SUM('2019 Impressions'!$C17:G17)&gt;INDIRECT("TB_"&amp;I45)),INDIRECT("RC_"&amp;I45&amp;$C19),SUM('2019 Impressions'!$C17:G17)-INDIRECT("TB_"&amp;I45))-SUMPRODUCT(--(SUM('2019 Impressions'!$C17:F17)&gt;INDIRECT("TB_"&amp;I45)),INDIRECT("RC_"&amp;I45&amp;$C19),SUM('2019 Impressions'!$C17:F17)-INDIRECT("TB_"&amp;I45)))/1000</f>
        <v>0</v>
      </c>
      <c r="J19" s="91">
        <f ca="1">(SUMPRODUCT(--(SUM('2019 Impressions'!$C17:H17)&gt;INDIRECT("TB_"&amp;J45)),INDIRECT("RC_"&amp;J45&amp;$C19),SUM('2019 Impressions'!$C17:H17)-INDIRECT("TB_"&amp;J45))-SUMPRODUCT(--(SUM('2019 Impressions'!$C17:G17)&gt;INDIRECT("TB_"&amp;J45)),INDIRECT("RC_"&amp;J45&amp;$C19),SUM('2019 Impressions'!$C17:G17)-INDIRECT("TB_"&amp;J45)))/1000</f>
        <v>0</v>
      </c>
      <c r="K19" s="91">
        <f ca="1">(SUMPRODUCT(--(SUM('2019 Impressions'!$C17:I17)&gt;INDIRECT("TB_"&amp;K45)),INDIRECT("RC_"&amp;K45&amp;$C19),SUM('2019 Impressions'!$C17:I17)-INDIRECT("TB_"&amp;K45))-SUMPRODUCT(--(SUM('2019 Impressions'!$C17:H17)&gt;INDIRECT("TB_"&amp;K45)),INDIRECT("RC_"&amp;K45&amp;$C19),SUM('2019 Impressions'!$C17:H17)-INDIRECT("TB_"&amp;K45)))/1000</f>
        <v>0</v>
      </c>
      <c r="L19" s="91">
        <f ca="1">(SUMPRODUCT(--(SUM('2019 Impressions'!$C17:J17)&gt;INDIRECT("TB_"&amp;L45)),INDIRECT("RC_"&amp;L45&amp;$C19),SUM('2019 Impressions'!$C17:J17)-INDIRECT("TB_"&amp;L45))-SUMPRODUCT(--(SUM('2019 Impressions'!$C17:I17)&gt;INDIRECT("TB_"&amp;L45)),INDIRECT("RC_"&amp;L45&amp;$C19),SUM('2019 Impressions'!$C17:I17)-INDIRECT("TB_"&amp;L45)))/1000</f>
        <v>0</v>
      </c>
      <c r="M19" s="91">
        <f ca="1">(SUMPRODUCT(--(SUM('2019 Impressions'!$C17:K17)&gt;INDIRECT("TB_"&amp;M45)),INDIRECT("RC_"&amp;M45&amp;$C19),SUM('2019 Impressions'!$C17:K17)-INDIRECT("TB_"&amp;M45))-SUMPRODUCT(--(SUM('2019 Impressions'!$C17:J17)&gt;INDIRECT("TB_"&amp;M45)),INDIRECT("RC_"&amp;M45&amp;$C19),SUM('2019 Impressions'!$C17:J17)-INDIRECT("TB_"&amp;M45)))/1000</f>
        <v>0</v>
      </c>
      <c r="N19" s="91">
        <f ca="1">(SUMPRODUCT(--(SUM('2019 Impressions'!$C17:L17)&gt;INDIRECT("TB_"&amp;N45)),INDIRECT("RC_"&amp;N45&amp;$C19),SUM('2019 Impressions'!$C17:L17)-INDIRECT("TB_"&amp;N45))-SUMPRODUCT(--(SUM('2019 Impressions'!$C17:K17)&gt;INDIRECT("TB_"&amp;N45)),INDIRECT("RC_"&amp;N45&amp;$C19),SUM('2019 Impressions'!$C17:K17)-INDIRECT("TB_"&amp;N45)))/1000</f>
        <v>0</v>
      </c>
      <c r="O19" s="91">
        <f ca="1">(SUMPRODUCT(--(SUM('2019 Impressions'!$C17:M17)&gt;INDIRECT("TB_"&amp;O45)),INDIRECT("RC_"&amp;O45&amp;$C19),SUM('2019 Impressions'!$C17:M17)-INDIRECT("TB_"&amp;O45))-SUMPRODUCT(--(SUM('2019 Impressions'!$C17:L17)&gt;INDIRECT("TB_"&amp;O45)),INDIRECT("RC_"&amp;O45&amp;$C19),SUM('2019 Impressions'!$C17:L17)-INDIRECT("TB_"&amp;O45)))/1000</f>
        <v>0</v>
      </c>
      <c r="P19" s="91">
        <f ca="1">(SUMPRODUCT(--(SUM('2019 Impressions'!$C17:N17)&gt;INDIRECT("TB_"&amp;P45)),INDIRECT("RC_"&amp;P45&amp;$C19),SUM('2019 Impressions'!$C17:N17)-INDIRECT("TB_"&amp;P45))-SUMPRODUCT(--(SUM('2019 Impressions'!$C17:M17)&gt;INDIRECT("TB_"&amp;P45)),INDIRECT("RC_"&amp;P45&amp;$C19),SUM('2019 Impressions'!$C17:M17)-INDIRECT("TB_"&amp;P45)))/1000</f>
        <v>0</v>
      </c>
      <c r="Q19" s="47">
        <f t="shared" ca="1" si="0"/>
        <v>658.06065999999987</v>
      </c>
    </row>
    <row r="20" spans="2:39" x14ac:dyDescent="0.25">
      <c r="B20" s="1"/>
      <c r="C20" s="1">
        <v>2</v>
      </c>
      <c r="D20" s="36" t="s">
        <v>41</v>
      </c>
      <c r="E20" s="142">
        <f ca="1">SUMPRODUCT(--(SUM('2019 Impressions'!$C18:C18)&gt;INDIRECT("TB_"&amp;E46)),INDIRECT("RC_"&amp;E46&amp;$C20),SUM('2019 Impressions'!$C18:C18)-INDIRECT("TB_"&amp;E46))/1000</f>
        <v>9954.2236499999999</v>
      </c>
      <c r="F20" s="142">
        <f ca="1">(SUMPRODUCT(--(SUM('2019 Impressions'!$C18:D18)&gt;INDIRECT("TB_"&amp;F46)),INDIRECT("RC_"&amp;F46&amp;$C20),SUM('2019 Impressions'!$C18:D18)-INDIRECT("TB_"&amp;F46))-SUMPRODUCT(--(SUM('2019 Impressions'!$C18:C18)&gt;INDIRECT("TB_"&amp;F46)),INDIRECT("RC_"&amp;F46&amp;$C20),SUM('2019 Impressions'!$C18:C18)-INDIRECT("TB_"&amp;F46)))/1000</f>
        <v>6495.3556500000004</v>
      </c>
      <c r="G20" s="142">
        <f ca="1">(SUMPRODUCT(--(SUM('2019 Impressions'!$C18:E18)&gt;INDIRECT("TB_"&amp;G46)),INDIRECT("RC_"&amp;G46&amp;$C20),SUM('2019 Impressions'!$C18:E18)-INDIRECT("TB_"&amp;G46))-SUMPRODUCT(--(SUM('2019 Impressions'!$C18:D18)&gt;INDIRECT("TB_"&amp;G46)),INDIRECT("RC_"&amp;G46&amp;$C20),SUM('2019 Impressions'!$C18:D18)-INDIRECT("TB_"&amp;G46)))/1000</f>
        <v>13388.500650000002</v>
      </c>
      <c r="H20" s="91">
        <f ca="1">(SUMPRODUCT(--(SUM('2019 Impressions'!$C18:F18)&gt;INDIRECT("TB_"&amp;H46)),INDIRECT("RC_"&amp;H46&amp;$C20),SUM('2019 Impressions'!$C18:F18)-INDIRECT("TB_"&amp;H46))-SUMPRODUCT(--(SUM('2019 Impressions'!$C18:E18)&gt;INDIRECT("TB_"&amp;H46)),INDIRECT("RC_"&amp;H46&amp;$C20),SUM('2019 Impressions'!$C18:E18)-INDIRECT("TB_"&amp;H46)))/1000</f>
        <v>11326.57575</v>
      </c>
      <c r="I20" s="91">
        <f ca="1">(SUMPRODUCT(--(SUM('2019 Impressions'!$C18:G18)&gt;INDIRECT("TB_"&amp;I46)),INDIRECT("RC_"&amp;I46&amp;$C20),SUM('2019 Impressions'!$C18:G18)-INDIRECT("TB_"&amp;I46))-SUMPRODUCT(--(SUM('2019 Impressions'!$C18:F18)&gt;INDIRECT("TB_"&amp;I46)),INDIRECT("RC_"&amp;I46&amp;$C20),SUM('2019 Impressions'!$C18:F18)-INDIRECT("TB_"&amp;I46)))/1000</f>
        <v>0</v>
      </c>
      <c r="J20" s="91">
        <f ca="1">(SUMPRODUCT(--(SUM('2019 Impressions'!$C18:H18)&gt;INDIRECT("TB_"&amp;J46)),INDIRECT("RC_"&amp;J46&amp;$C20),SUM('2019 Impressions'!$C18:H18)-INDIRECT("TB_"&amp;J46))-SUMPRODUCT(--(SUM('2019 Impressions'!$C18:G18)&gt;INDIRECT("TB_"&amp;J46)),INDIRECT("RC_"&amp;J46&amp;$C20),SUM('2019 Impressions'!$C18:G18)-INDIRECT("TB_"&amp;J46)))/1000</f>
        <v>0</v>
      </c>
      <c r="K20" s="91">
        <f ca="1">(SUMPRODUCT(--(SUM('2019 Impressions'!$C18:I18)&gt;INDIRECT("TB_"&amp;K46)),INDIRECT("RC_"&amp;K46&amp;$C20),SUM('2019 Impressions'!$C18:I18)-INDIRECT("TB_"&amp;K46))-SUMPRODUCT(--(SUM('2019 Impressions'!$C18:H18)&gt;INDIRECT("TB_"&amp;K46)),INDIRECT("RC_"&amp;K46&amp;$C20),SUM('2019 Impressions'!$C18:H18)-INDIRECT("TB_"&amp;K46)))/1000</f>
        <v>0</v>
      </c>
      <c r="L20" s="91">
        <f ca="1">(SUMPRODUCT(--(SUM('2019 Impressions'!$C18:J18)&gt;INDIRECT("TB_"&amp;L46)),INDIRECT("RC_"&amp;L46&amp;$C20),SUM('2019 Impressions'!$C18:J18)-INDIRECT("TB_"&amp;L46))-SUMPRODUCT(--(SUM('2019 Impressions'!$C18:I18)&gt;INDIRECT("TB_"&amp;L46)),INDIRECT("RC_"&amp;L46&amp;$C20),SUM('2019 Impressions'!$C18:I18)-INDIRECT("TB_"&amp;L46)))/1000</f>
        <v>0</v>
      </c>
      <c r="M20" s="91">
        <f ca="1">(SUMPRODUCT(--(SUM('2019 Impressions'!$C18:K18)&gt;INDIRECT("TB_"&amp;M46)),INDIRECT("RC_"&amp;M46&amp;$C20),SUM('2019 Impressions'!$C18:K18)-INDIRECT("TB_"&amp;M46))-SUMPRODUCT(--(SUM('2019 Impressions'!$C18:J18)&gt;INDIRECT("TB_"&amp;M46)),INDIRECT("RC_"&amp;M46&amp;$C20),SUM('2019 Impressions'!$C18:J18)-INDIRECT("TB_"&amp;M46)))/1000</f>
        <v>0</v>
      </c>
      <c r="N20" s="91">
        <f ca="1">(SUMPRODUCT(--(SUM('2019 Impressions'!$C18:L18)&gt;INDIRECT("TB_"&amp;N46)),INDIRECT("RC_"&amp;N46&amp;$C20),SUM('2019 Impressions'!$C18:L18)-INDIRECT("TB_"&amp;N46))-SUMPRODUCT(--(SUM('2019 Impressions'!$C18:K18)&gt;INDIRECT("TB_"&amp;N46)),INDIRECT("RC_"&amp;N46&amp;$C20),SUM('2019 Impressions'!$C18:K18)-INDIRECT("TB_"&amp;N46)))/1000</f>
        <v>0</v>
      </c>
      <c r="O20" s="91">
        <f ca="1">(SUMPRODUCT(--(SUM('2019 Impressions'!$C18:M18)&gt;INDIRECT("TB_"&amp;O46)),INDIRECT("RC_"&amp;O46&amp;$C20),SUM('2019 Impressions'!$C18:M18)-INDIRECT("TB_"&amp;O46))-SUMPRODUCT(--(SUM('2019 Impressions'!$C18:L18)&gt;INDIRECT("TB_"&amp;O46)),INDIRECT("RC_"&amp;O46&amp;$C20),SUM('2019 Impressions'!$C18:L18)-INDIRECT("TB_"&amp;O46)))/1000</f>
        <v>0</v>
      </c>
      <c r="P20" s="91">
        <f ca="1">(SUMPRODUCT(--(SUM('2019 Impressions'!$C18:N18)&gt;INDIRECT("TB_"&amp;P46)),INDIRECT("RC_"&amp;P46&amp;$C20),SUM('2019 Impressions'!$C18:N18)-INDIRECT("TB_"&amp;P46))-SUMPRODUCT(--(SUM('2019 Impressions'!$C18:M18)&gt;INDIRECT("TB_"&amp;P46)),INDIRECT("RC_"&amp;P46&amp;$C20),SUM('2019 Impressions'!$C18:M18)-INDIRECT("TB_"&amp;P46)))/1000</f>
        <v>0</v>
      </c>
      <c r="Q20" s="47">
        <f t="shared" ca="1" si="0"/>
        <v>41164.655700000003</v>
      </c>
    </row>
    <row r="21" spans="2:39" x14ac:dyDescent="0.25">
      <c r="B21" s="1"/>
      <c r="C21" s="1">
        <v>2</v>
      </c>
      <c r="D21" s="36" t="s">
        <v>37</v>
      </c>
      <c r="E21" s="142">
        <f ca="1">SUMPRODUCT(--(SUM('2019 Impressions'!$C19:C19)&gt;INDIRECT("TB_"&amp;E47)),INDIRECT("RC_"&amp;E47&amp;$C21),SUM('2019 Impressions'!$C19:C19)-INDIRECT("TB_"&amp;E47))/1000</f>
        <v>22.454249999999998</v>
      </c>
      <c r="F21" s="142">
        <f ca="1">(SUMPRODUCT(--(SUM('2019 Impressions'!$C19:D19)&gt;INDIRECT("TB_"&amp;F47)),INDIRECT("RC_"&amp;F47&amp;$C21),SUM('2019 Impressions'!$C19:D19)-INDIRECT("TB_"&amp;F47))-SUMPRODUCT(--(SUM('2019 Impressions'!$C19:C19)&gt;INDIRECT("TB_"&amp;F47)),INDIRECT("RC_"&amp;F47&amp;$C21),SUM('2019 Impressions'!$C19:C19)-INDIRECT("TB_"&amp;F47)))/1000</f>
        <v>113.54070000000002</v>
      </c>
      <c r="G21" s="142">
        <f ca="1">(SUMPRODUCT(--(SUM('2019 Impressions'!$C19:E19)&gt;INDIRECT("TB_"&amp;G47)),INDIRECT("RC_"&amp;G47&amp;$C21),SUM('2019 Impressions'!$C19:E19)-INDIRECT("TB_"&amp;G47))-SUMPRODUCT(--(SUM('2019 Impressions'!$C19:D19)&gt;INDIRECT("TB_"&amp;G47)),INDIRECT("RC_"&amp;G47&amp;$C21),SUM('2019 Impressions'!$C19:D19)-INDIRECT("TB_"&amp;G47)))/1000</f>
        <v>81.730950000000007</v>
      </c>
      <c r="H21" s="142">
        <f ca="1">(SUMPRODUCT(--(SUM('2019 Impressions'!$C19:F19)&gt;INDIRECT("TB_"&amp;H47)),INDIRECT("RC_"&amp;H47&amp;$C21),SUM('2019 Impressions'!$C19:F19)-INDIRECT("TB_"&amp;H47))-SUMPRODUCT(--(SUM('2019 Impressions'!$C19:E19)&gt;INDIRECT("TB_"&amp;H47)),INDIRECT("RC_"&amp;H47&amp;$C21),SUM('2019 Impressions'!$C19:E19)-INDIRECT("TB_"&amp;H47)))/1000</f>
        <v>284.09640000000002</v>
      </c>
      <c r="I21" s="91">
        <f ca="1">(SUMPRODUCT(--(SUM('2019 Impressions'!$C19:G19)&gt;INDIRECT("TB_"&amp;I47)),INDIRECT("RC_"&amp;I47&amp;$C21),SUM('2019 Impressions'!$C19:G19)-INDIRECT("TB_"&amp;I47))-SUMPRODUCT(--(SUM('2019 Impressions'!$C19:F19)&gt;INDIRECT("TB_"&amp;I47)),INDIRECT("RC_"&amp;I47&amp;$C21),SUM('2019 Impressions'!$C19:F19)-INDIRECT("TB_"&amp;I47)))/1000</f>
        <v>0</v>
      </c>
      <c r="J21" s="91">
        <f ca="1">(SUMPRODUCT(--(SUM('2019 Impressions'!$C19:H19)&gt;INDIRECT("TB_"&amp;J47)),INDIRECT("RC_"&amp;J47&amp;$C21),SUM('2019 Impressions'!$C19:H19)-INDIRECT("TB_"&amp;J47))-SUMPRODUCT(--(SUM('2019 Impressions'!$C19:G19)&gt;INDIRECT("TB_"&amp;J47)),INDIRECT("RC_"&amp;J47&amp;$C21),SUM('2019 Impressions'!$C19:G19)-INDIRECT("TB_"&amp;J47)))/1000</f>
        <v>0</v>
      </c>
      <c r="K21" s="91">
        <f ca="1">(SUMPRODUCT(--(SUM('2019 Impressions'!$C19:I19)&gt;INDIRECT("TB_"&amp;K47)),INDIRECT("RC_"&amp;K47&amp;$C21),SUM('2019 Impressions'!$C19:I19)-INDIRECT("TB_"&amp;K47))-SUMPRODUCT(--(SUM('2019 Impressions'!$C19:H19)&gt;INDIRECT("TB_"&amp;K47)),INDIRECT("RC_"&amp;K47&amp;$C21),SUM('2019 Impressions'!$C19:H19)-INDIRECT("TB_"&amp;K47)))/1000</f>
        <v>0</v>
      </c>
      <c r="L21" s="91">
        <f ca="1">(SUMPRODUCT(--(SUM('2019 Impressions'!$C19:J19)&gt;INDIRECT("TB_"&amp;L47)),INDIRECT("RC_"&amp;L47&amp;$C21),SUM('2019 Impressions'!$C19:J19)-INDIRECT("TB_"&amp;L47))-SUMPRODUCT(--(SUM('2019 Impressions'!$C19:I19)&gt;INDIRECT("TB_"&amp;L47)),INDIRECT("RC_"&amp;L47&amp;$C21),SUM('2019 Impressions'!$C19:I19)-INDIRECT("TB_"&amp;L47)))/1000</f>
        <v>0</v>
      </c>
      <c r="M21" s="91">
        <f ca="1">(SUMPRODUCT(--(SUM('2019 Impressions'!$C19:K19)&gt;INDIRECT("TB_"&amp;M47)),INDIRECT("RC_"&amp;M47&amp;$C21),SUM('2019 Impressions'!$C19:K19)-INDIRECT("TB_"&amp;M47))-SUMPRODUCT(--(SUM('2019 Impressions'!$C19:J19)&gt;INDIRECT("TB_"&amp;M47)),INDIRECT("RC_"&amp;M47&amp;$C21),SUM('2019 Impressions'!$C19:J19)-INDIRECT("TB_"&amp;M47)))/1000</f>
        <v>0</v>
      </c>
      <c r="N21" s="91">
        <f ca="1">(SUMPRODUCT(--(SUM('2019 Impressions'!$C19:L19)&gt;INDIRECT("TB_"&amp;N47)),INDIRECT("RC_"&amp;N47&amp;$C21),SUM('2019 Impressions'!$C19:L19)-INDIRECT("TB_"&amp;N47))-SUMPRODUCT(--(SUM('2019 Impressions'!$C19:K19)&gt;INDIRECT("TB_"&amp;N47)),INDIRECT("RC_"&amp;N47&amp;$C21),SUM('2019 Impressions'!$C19:K19)-INDIRECT("TB_"&amp;N47)))/1000</f>
        <v>0</v>
      </c>
      <c r="O21" s="91">
        <f ca="1">(SUMPRODUCT(--(SUM('2019 Impressions'!$C19:M19)&gt;INDIRECT("TB_"&amp;O47)),INDIRECT("RC_"&amp;O47&amp;$C21),SUM('2019 Impressions'!$C19:M19)-INDIRECT("TB_"&amp;O47))-SUMPRODUCT(--(SUM('2019 Impressions'!$C19:L19)&gt;INDIRECT("TB_"&amp;O47)),INDIRECT("RC_"&amp;O47&amp;$C21),SUM('2019 Impressions'!$C19:L19)-INDIRECT("TB_"&amp;O47)))/1000</f>
        <v>0</v>
      </c>
      <c r="P21" s="91">
        <f ca="1">(SUMPRODUCT(--(SUM('2019 Impressions'!$C19:N19)&gt;INDIRECT("TB_"&amp;P47)),INDIRECT("RC_"&amp;P47&amp;$C21),SUM('2019 Impressions'!$C19:N19)-INDIRECT("TB_"&amp;P47))-SUMPRODUCT(--(SUM('2019 Impressions'!$C19:M19)&gt;INDIRECT("TB_"&amp;P47)),INDIRECT("RC_"&amp;P47&amp;$C21),SUM('2019 Impressions'!$C19:M19)-INDIRECT("TB_"&amp;P47)))/1000</f>
        <v>0</v>
      </c>
      <c r="Q21" s="47">
        <f t="shared" ca="1" si="0"/>
        <v>501.82230000000004</v>
      </c>
    </row>
    <row r="22" spans="2:39" x14ac:dyDescent="0.25">
      <c r="B22" s="1"/>
      <c r="C22" s="1">
        <v>1</v>
      </c>
      <c r="D22" s="11" t="s">
        <v>28</v>
      </c>
      <c r="E22" s="142">
        <f ca="1">SUMPRODUCT(--(SUM('2019 Impressions'!$C20:C20)&gt;INDIRECT("TB_"&amp;E48)),INDIRECT("RC_"&amp;E48&amp;$C22),SUM('2019 Impressions'!$C20:C20)-INDIRECT("TB_"&amp;E48))/1000</f>
        <v>377567.97979000001</v>
      </c>
      <c r="F22" s="142">
        <f ca="1">(SUMPRODUCT(--(SUM('2019 Impressions'!$C20:D20)&gt;INDIRECT("TB_"&amp;F48)),INDIRECT("RC_"&amp;F48&amp;$C22),SUM('2019 Impressions'!$C20:D20)-INDIRECT("TB_"&amp;F48))-SUMPRODUCT(--(SUM('2019 Impressions'!$C20:C20)&gt;INDIRECT("TB_"&amp;F48)),INDIRECT("RC_"&amp;F48&amp;$C22),SUM('2019 Impressions'!$C20:C20)-INDIRECT("TB_"&amp;F48)))/1000</f>
        <v>297103.0581100001</v>
      </c>
      <c r="G22" s="142">
        <f ca="1">(SUMPRODUCT(--(SUM('2019 Impressions'!$C20:E20)&gt;INDIRECT("TB_"&amp;G48)),INDIRECT("RC_"&amp;G48&amp;$C22),SUM('2019 Impressions'!$C20:E20)-INDIRECT("TB_"&amp;G48))-SUMPRODUCT(--(SUM('2019 Impressions'!$C20:D20)&gt;INDIRECT("TB_"&amp;G48)),INDIRECT("RC_"&amp;G48&amp;$C22),SUM('2019 Impressions'!$C20:D20)-INDIRECT("TB_"&amp;G48)))/1000</f>
        <v>272028.24847999989</v>
      </c>
      <c r="H22" s="91">
        <f ca="1">(SUMPRODUCT(--(SUM('2019 Impressions'!$C20:F20)&gt;INDIRECT("TB_"&amp;H48)),INDIRECT("RC_"&amp;H48&amp;$C22),SUM('2019 Impressions'!$C20:F20)-INDIRECT("TB_"&amp;H48))-SUMPRODUCT(--(SUM('2019 Impressions'!$C20:E20)&gt;INDIRECT("TB_"&amp;H48)),INDIRECT("RC_"&amp;H48&amp;$C22),SUM('2019 Impressions'!$C20:E20)-INDIRECT("TB_"&amp;H48)))/1000</f>
        <v>193280.91227000035</v>
      </c>
      <c r="I22" s="91">
        <f ca="1">(SUMPRODUCT(--(SUM('2019 Impressions'!$C20:G20)&gt;INDIRECT("TB_"&amp;I48)),INDIRECT("RC_"&amp;I48&amp;$C22),SUM('2019 Impressions'!$C20:G20)-INDIRECT("TB_"&amp;I48))-SUMPRODUCT(--(SUM('2019 Impressions'!$C20:F20)&gt;INDIRECT("TB_"&amp;I48)),INDIRECT("RC_"&amp;I48&amp;$C22),SUM('2019 Impressions'!$C20:F20)-INDIRECT("TB_"&amp;I48)))/1000</f>
        <v>0</v>
      </c>
      <c r="J22" s="91">
        <f ca="1">(SUMPRODUCT(--(SUM('2019 Impressions'!$C20:H20)&gt;INDIRECT("TB_"&amp;J48)),INDIRECT("RC_"&amp;J48&amp;$C22),SUM('2019 Impressions'!$C20:H20)-INDIRECT("TB_"&amp;J48))-SUMPRODUCT(--(SUM('2019 Impressions'!$C20:G20)&gt;INDIRECT("TB_"&amp;J48)),INDIRECT("RC_"&amp;J48&amp;$C22),SUM('2019 Impressions'!$C20:G20)-INDIRECT("TB_"&amp;J48)))/1000</f>
        <v>0</v>
      </c>
      <c r="K22" s="91">
        <f ca="1">(SUMPRODUCT(--(SUM('2019 Impressions'!$C20:I20)&gt;INDIRECT("TB_"&amp;K48)),INDIRECT("RC_"&amp;K48&amp;$C22),SUM('2019 Impressions'!$C20:I20)-INDIRECT("TB_"&amp;K48))-SUMPRODUCT(--(SUM('2019 Impressions'!$C20:H20)&gt;INDIRECT("TB_"&amp;K48)),INDIRECT("RC_"&amp;K48&amp;$C22),SUM('2019 Impressions'!$C20:H20)-INDIRECT("TB_"&amp;K48)))/1000</f>
        <v>0</v>
      </c>
      <c r="L22" s="91">
        <f ca="1">(SUMPRODUCT(--(SUM('2019 Impressions'!$C20:J20)&gt;INDIRECT("TB_"&amp;L48)),INDIRECT("RC_"&amp;L48&amp;$C22),SUM('2019 Impressions'!$C20:J20)-INDIRECT("TB_"&amp;L48))-SUMPRODUCT(--(SUM('2019 Impressions'!$C20:I20)&gt;INDIRECT("TB_"&amp;L48)),INDIRECT("RC_"&amp;L48&amp;$C22),SUM('2019 Impressions'!$C20:I20)-INDIRECT("TB_"&amp;L48)))/1000</f>
        <v>0</v>
      </c>
      <c r="M22" s="91">
        <f ca="1">(SUMPRODUCT(--(SUM('2019 Impressions'!$C20:K20)&gt;INDIRECT("TB_"&amp;M48)),INDIRECT("RC_"&amp;M48&amp;$C22),SUM('2019 Impressions'!$C20:K20)-INDIRECT("TB_"&amp;M48))-SUMPRODUCT(--(SUM('2019 Impressions'!$C20:J20)&gt;INDIRECT("TB_"&amp;M48)),INDIRECT("RC_"&amp;M48&amp;$C22),SUM('2019 Impressions'!$C20:J20)-INDIRECT("TB_"&amp;M48)))/1000</f>
        <v>0</v>
      </c>
      <c r="N22" s="91">
        <f ca="1">(SUMPRODUCT(--(SUM('2019 Impressions'!$C20:L20)&gt;INDIRECT("TB_"&amp;N48)),INDIRECT("RC_"&amp;N48&amp;$C22),SUM('2019 Impressions'!$C20:L20)-INDIRECT("TB_"&amp;N48))-SUMPRODUCT(--(SUM('2019 Impressions'!$C20:K20)&gt;INDIRECT("TB_"&amp;N48)),INDIRECT("RC_"&amp;N48&amp;$C22),SUM('2019 Impressions'!$C20:K20)-INDIRECT("TB_"&amp;N48)))/1000</f>
        <v>0</v>
      </c>
      <c r="O22" s="91">
        <f ca="1">(SUMPRODUCT(--(SUM('2019 Impressions'!$C20:M20)&gt;INDIRECT("TB_"&amp;O48)),INDIRECT("RC_"&amp;O48&amp;$C22),SUM('2019 Impressions'!$C20:M20)-INDIRECT("TB_"&amp;O48))-SUMPRODUCT(--(SUM('2019 Impressions'!$C20:L20)&gt;INDIRECT("TB_"&amp;O48)),INDIRECT("RC_"&amp;O48&amp;$C22),SUM('2019 Impressions'!$C20:L20)-INDIRECT("TB_"&amp;O48)))/1000</f>
        <v>0</v>
      </c>
      <c r="P22" s="91">
        <f ca="1">(SUMPRODUCT(--(SUM('2019 Impressions'!$C20:N20)&gt;INDIRECT("TB_"&amp;P48)),INDIRECT("RC_"&amp;P48&amp;$C22),SUM('2019 Impressions'!$C20:N20)-INDIRECT("TB_"&amp;P48))-SUMPRODUCT(--(SUM('2019 Impressions'!$C20:M20)&gt;INDIRECT("TB_"&amp;P48)),INDIRECT("RC_"&amp;P48&amp;$C22),SUM('2019 Impressions'!$C20:M20)-INDIRECT("TB_"&amp;P48)))/1000</f>
        <v>0</v>
      </c>
      <c r="Q22" s="47">
        <f t="shared" ca="1" si="0"/>
        <v>1139980.1986500004</v>
      </c>
      <c r="S22" s="55"/>
    </row>
    <row r="23" spans="2:39" x14ac:dyDescent="0.25">
      <c r="B23" s="1"/>
      <c r="C23" s="1">
        <v>2</v>
      </c>
      <c r="D23" s="11" t="s">
        <v>35</v>
      </c>
      <c r="E23" s="142">
        <f ca="1">SUMPRODUCT(--(SUM('2019 Impressions'!$C21:C21)&gt;INDIRECT("TB_"&amp;E49)),INDIRECT("RC_"&amp;E49&amp;$C23),SUM('2019 Impressions'!$C21:C21)-INDIRECT("TB_"&amp;E49))/1000</f>
        <v>271.79669999999999</v>
      </c>
      <c r="F23" s="142">
        <f ca="1">(SUMPRODUCT(--(SUM('2019 Impressions'!$C21:D21)&gt;INDIRECT("TB_"&amp;F49)),INDIRECT("RC_"&amp;F49&amp;$C23),SUM('2019 Impressions'!$C21:D21)-INDIRECT("TB_"&amp;F49))-SUMPRODUCT(--(SUM('2019 Impressions'!$C21:C21)&gt;INDIRECT("TB_"&amp;F49)),INDIRECT("RC_"&amp;F49&amp;$C23),SUM('2019 Impressions'!$C21:C21)-INDIRECT("TB_"&amp;F49)))/1000</f>
        <v>224.47110000000004</v>
      </c>
      <c r="G23" s="142">
        <f ca="1">(SUMPRODUCT(--(SUM('2019 Impressions'!$C21:E21)&gt;INDIRECT("TB_"&amp;G49)),INDIRECT("RC_"&amp;G49&amp;$C23),SUM('2019 Impressions'!$C21:E21)-INDIRECT("TB_"&amp;G49))-SUMPRODUCT(--(SUM('2019 Impressions'!$C21:D21)&gt;INDIRECT("TB_"&amp;G49)),INDIRECT("RC_"&amp;G49&amp;$C23),SUM('2019 Impressions'!$C21:D21)-INDIRECT("TB_"&amp;G49)))/1000</f>
        <v>1020.81315</v>
      </c>
      <c r="H23" s="91">
        <f ca="1">(SUMPRODUCT(--(SUM('2019 Impressions'!$C21:F21)&gt;INDIRECT("TB_"&amp;H49)),INDIRECT("RC_"&amp;H49&amp;$C23),SUM('2019 Impressions'!$C21:F21)-INDIRECT("TB_"&amp;H49))-SUMPRODUCT(--(SUM('2019 Impressions'!$C21:E21)&gt;INDIRECT("TB_"&amp;H49)),INDIRECT("RC_"&amp;H49&amp;$C23),SUM('2019 Impressions'!$C21:E21)-INDIRECT("TB_"&amp;H49)))/1000</f>
        <v>928.38165000000015</v>
      </c>
      <c r="I23" s="91">
        <f ca="1">(SUMPRODUCT(--(SUM('2019 Impressions'!$C21:G21)&gt;INDIRECT("TB_"&amp;I49)),INDIRECT("RC_"&amp;I49&amp;$C23),SUM('2019 Impressions'!$C21:G21)-INDIRECT("TB_"&amp;I49))-SUMPRODUCT(--(SUM('2019 Impressions'!$C21:F21)&gt;INDIRECT("TB_"&amp;I49)),INDIRECT("RC_"&amp;I49&amp;$C23),SUM('2019 Impressions'!$C21:F21)-INDIRECT("TB_"&amp;I49)))/1000</f>
        <v>0</v>
      </c>
      <c r="J23" s="91">
        <f ca="1">(SUMPRODUCT(--(SUM('2019 Impressions'!$C21:H21)&gt;INDIRECT("TB_"&amp;J49)),INDIRECT("RC_"&amp;J49&amp;$C23),SUM('2019 Impressions'!$C21:H21)-INDIRECT("TB_"&amp;J49))-SUMPRODUCT(--(SUM('2019 Impressions'!$C21:G21)&gt;INDIRECT("TB_"&amp;J49)),INDIRECT("RC_"&amp;J49&amp;$C23),SUM('2019 Impressions'!$C21:G21)-INDIRECT("TB_"&amp;J49)))/1000</f>
        <v>0</v>
      </c>
      <c r="K23" s="91">
        <f ca="1">(SUMPRODUCT(--(SUM('2019 Impressions'!$C21:I21)&gt;INDIRECT("TB_"&amp;K49)),INDIRECT("RC_"&amp;K49&amp;$C23),SUM('2019 Impressions'!$C21:I21)-INDIRECT("TB_"&amp;K49))-SUMPRODUCT(--(SUM('2019 Impressions'!$C21:H21)&gt;INDIRECT("TB_"&amp;K49)),INDIRECT("RC_"&amp;K49&amp;$C23),SUM('2019 Impressions'!$C21:H21)-INDIRECT("TB_"&amp;K49)))/1000</f>
        <v>0</v>
      </c>
      <c r="L23" s="91">
        <f ca="1">(SUMPRODUCT(--(SUM('2019 Impressions'!$C21:J21)&gt;INDIRECT("TB_"&amp;L49)),INDIRECT("RC_"&amp;L49&amp;$C23),SUM('2019 Impressions'!$C21:J21)-INDIRECT("TB_"&amp;L49))-SUMPRODUCT(--(SUM('2019 Impressions'!$C21:I21)&gt;INDIRECT("TB_"&amp;L49)),INDIRECT("RC_"&amp;L49&amp;$C23),SUM('2019 Impressions'!$C21:I21)-INDIRECT("TB_"&amp;L49)))/1000</f>
        <v>0</v>
      </c>
      <c r="M23" s="91">
        <f ca="1">(SUMPRODUCT(--(SUM('2019 Impressions'!$C21:K21)&gt;INDIRECT("TB_"&amp;M49)),INDIRECT("RC_"&amp;M49&amp;$C23),SUM('2019 Impressions'!$C21:K21)-INDIRECT("TB_"&amp;M49))-SUMPRODUCT(--(SUM('2019 Impressions'!$C21:J21)&gt;INDIRECT("TB_"&amp;M49)),INDIRECT("RC_"&amp;M49&amp;$C23),SUM('2019 Impressions'!$C21:J21)-INDIRECT("TB_"&amp;M49)))/1000</f>
        <v>0</v>
      </c>
      <c r="N23" s="91">
        <f ca="1">(SUMPRODUCT(--(SUM('2019 Impressions'!$C21:L21)&gt;INDIRECT("TB_"&amp;N49)),INDIRECT("RC_"&amp;N49&amp;$C23),SUM('2019 Impressions'!$C21:L21)-INDIRECT("TB_"&amp;N49))-SUMPRODUCT(--(SUM('2019 Impressions'!$C21:K21)&gt;INDIRECT("TB_"&amp;N49)),INDIRECT("RC_"&amp;N49&amp;$C23),SUM('2019 Impressions'!$C21:K21)-INDIRECT("TB_"&amp;N49)))/1000</f>
        <v>0</v>
      </c>
      <c r="O23" s="91">
        <f ca="1">(SUMPRODUCT(--(SUM('2019 Impressions'!$C21:M21)&gt;INDIRECT("TB_"&amp;O49)),INDIRECT("RC_"&amp;O49&amp;$C23),SUM('2019 Impressions'!$C21:M21)-INDIRECT("TB_"&amp;O49))-SUMPRODUCT(--(SUM('2019 Impressions'!$C21:L21)&gt;INDIRECT("TB_"&amp;O49)),INDIRECT("RC_"&amp;O49&amp;$C23),SUM('2019 Impressions'!$C21:L21)-INDIRECT("TB_"&amp;O49)))/1000</f>
        <v>0</v>
      </c>
      <c r="P23" s="91">
        <f ca="1">(SUMPRODUCT(--(SUM('2019 Impressions'!$C21:N21)&gt;INDIRECT("TB_"&amp;P49)),INDIRECT("RC_"&amp;P49&amp;$C23),SUM('2019 Impressions'!$C21:N21)-INDIRECT("TB_"&amp;P49))-SUMPRODUCT(--(SUM('2019 Impressions'!$C21:M21)&gt;INDIRECT("TB_"&amp;P49)),INDIRECT("RC_"&amp;P49&amp;$C23),SUM('2019 Impressions'!$C21:M21)-INDIRECT("TB_"&amp;P49)))/1000</f>
        <v>0</v>
      </c>
      <c r="Q23" s="47">
        <f t="shared" ca="1" si="0"/>
        <v>2445.4626000000003</v>
      </c>
    </row>
    <row r="24" spans="2:39" ht="15.75" thickBot="1" x14ac:dyDescent="0.3">
      <c r="B24" s="1"/>
      <c r="C24" s="1">
        <v>1</v>
      </c>
      <c r="D24" s="12" t="s">
        <v>29</v>
      </c>
      <c r="E24" s="145">
        <f ca="1">SUMPRODUCT(--(SUM('2019 Impressions'!$C22:C22)&gt;INDIRECT("TB_"&amp;E50)),INDIRECT("RC_"&amp;E50&amp;$C24),SUM('2019 Impressions'!$C22:C22)-INDIRECT("TB_"&amp;E50))/1000</f>
        <v>299425.46946999995</v>
      </c>
      <c r="F24" s="145">
        <f ca="1">(SUMPRODUCT(--(SUM('2019 Impressions'!$C22:D22)&gt;INDIRECT("TB_"&amp;F50)),INDIRECT("RC_"&amp;F50&amp;$C24),SUM('2019 Impressions'!$C22:D22)-INDIRECT("TB_"&amp;F50))-SUMPRODUCT(--(SUM('2019 Impressions'!$C22:C22)&gt;INDIRECT("TB_"&amp;F50)),INDIRECT("RC_"&amp;F50&amp;$C24),SUM('2019 Impressions'!$C22:C22)-INDIRECT("TB_"&amp;F50)))/1000</f>
        <v>220412.41666000002</v>
      </c>
      <c r="G24" s="142">
        <f ca="1">(SUMPRODUCT(--(SUM('2019 Impressions'!$C22:E22)&gt;INDIRECT("TB_"&amp;G50)),INDIRECT("RC_"&amp;G50&amp;$C24),SUM('2019 Impressions'!$C22:E22)-INDIRECT("TB_"&amp;G50))-SUMPRODUCT(--(SUM('2019 Impressions'!$C22:D22)&gt;INDIRECT("TB_"&amp;G50)),INDIRECT("RC_"&amp;G50&amp;$C24),SUM('2019 Impressions'!$C22:D22)-INDIRECT("TB_"&amp;G50)))/1000</f>
        <v>259401.46006999994</v>
      </c>
      <c r="H24" s="142">
        <f ca="1">(SUMPRODUCT(--(SUM('2019 Impressions'!$C22:F22)&gt;INDIRECT("TB_"&amp;H50)),INDIRECT("RC_"&amp;H50&amp;$C24),SUM('2019 Impressions'!$C22:F22)-INDIRECT("TB_"&amp;H50))-SUMPRODUCT(--(SUM('2019 Impressions'!$C22:E22)&gt;INDIRECT("TB_"&amp;H50)),INDIRECT("RC_"&amp;H50&amp;$C24),SUM('2019 Impressions'!$C22:E22)-INDIRECT("TB_"&amp;H50)))/1000</f>
        <v>188658.11269000018</v>
      </c>
      <c r="I24" s="91">
        <f ca="1">(SUMPRODUCT(--(SUM('2019 Impressions'!$C22:G22)&gt;INDIRECT("TB_"&amp;I50)),INDIRECT("RC_"&amp;I50&amp;$C24),SUM('2019 Impressions'!$C22:G22)-INDIRECT("TB_"&amp;I50))-SUMPRODUCT(--(SUM('2019 Impressions'!$C22:F22)&gt;INDIRECT("TB_"&amp;I50)),INDIRECT("RC_"&amp;I50&amp;$C24),SUM('2019 Impressions'!$C22:F22)-INDIRECT("TB_"&amp;I50)))/1000</f>
        <v>0</v>
      </c>
      <c r="J24" s="91">
        <f ca="1">(SUMPRODUCT(--(SUM('2019 Impressions'!$C22:H22)&gt;INDIRECT("TB_"&amp;J50)),INDIRECT("RC_"&amp;J50&amp;$C24),SUM('2019 Impressions'!$C22:H22)-INDIRECT("TB_"&amp;J50))-SUMPRODUCT(--(SUM('2019 Impressions'!$C22:G22)&gt;INDIRECT("TB_"&amp;J50)),INDIRECT("RC_"&amp;J50&amp;$C24),SUM('2019 Impressions'!$C22:G22)-INDIRECT("TB_"&amp;J50)))/1000</f>
        <v>0</v>
      </c>
      <c r="K24" s="91">
        <f ca="1">(SUMPRODUCT(--(SUM('2019 Impressions'!$C22:I22)&gt;INDIRECT("TB_"&amp;K50)),INDIRECT("RC_"&amp;K50&amp;$C24),SUM('2019 Impressions'!$C22:I22)-INDIRECT("TB_"&amp;K50))-SUMPRODUCT(--(SUM('2019 Impressions'!$C22:H22)&gt;INDIRECT("TB_"&amp;K50)),INDIRECT("RC_"&amp;K50&amp;$C24),SUM('2019 Impressions'!$C22:H22)-INDIRECT("TB_"&amp;K50)))/1000</f>
        <v>0</v>
      </c>
      <c r="L24" s="91">
        <f ca="1">(SUMPRODUCT(--(SUM('2019 Impressions'!$C22:J22)&gt;INDIRECT("TB_"&amp;L50)),INDIRECT("RC_"&amp;L50&amp;$C24),SUM('2019 Impressions'!$C22:J22)-INDIRECT("TB_"&amp;L50))-SUMPRODUCT(--(SUM('2019 Impressions'!$C22:I22)&gt;INDIRECT("TB_"&amp;L50)),INDIRECT("RC_"&amp;L50&amp;$C24),SUM('2019 Impressions'!$C22:I22)-INDIRECT("TB_"&amp;L50)))/1000</f>
        <v>0</v>
      </c>
      <c r="M24" s="91">
        <f ca="1">(SUMPRODUCT(--(SUM('2019 Impressions'!$C22:K22)&gt;INDIRECT("TB_"&amp;M50)),INDIRECT("RC_"&amp;M50&amp;$C24),SUM('2019 Impressions'!$C22:K22)-INDIRECT("TB_"&amp;M50))-SUMPRODUCT(--(SUM('2019 Impressions'!$C22:J22)&gt;INDIRECT("TB_"&amp;M50)),INDIRECT("RC_"&amp;M50&amp;$C24),SUM('2019 Impressions'!$C22:J22)-INDIRECT("TB_"&amp;M50)))/1000</f>
        <v>0</v>
      </c>
      <c r="N24" s="91">
        <f ca="1">(SUMPRODUCT(--(SUM('2019 Impressions'!$C22:L22)&gt;INDIRECT("TB_"&amp;N50)),INDIRECT("RC_"&amp;N50&amp;$C24),SUM('2019 Impressions'!$C22:L22)-INDIRECT("TB_"&amp;N50))-SUMPRODUCT(--(SUM('2019 Impressions'!$C22:K22)&gt;INDIRECT("TB_"&amp;N50)),INDIRECT("RC_"&amp;N50&amp;$C24),SUM('2019 Impressions'!$C22:K22)-INDIRECT("TB_"&amp;N50)))/1000</f>
        <v>0</v>
      </c>
      <c r="O24" s="91">
        <f ca="1">(SUMPRODUCT(--(SUM('2019 Impressions'!$C22:M22)&gt;INDIRECT("TB_"&amp;O50)),INDIRECT("RC_"&amp;O50&amp;$C24),SUM('2019 Impressions'!$C22:M22)-INDIRECT("TB_"&amp;O50))-SUMPRODUCT(--(SUM('2019 Impressions'!$C22:L22)&gt;INDIRECT("TB_"&amp;O50)),INDIRECT("RC_"&amp;O50&amp;$C24),SUM('2019 Impressions'!$C22:L22)-INDIRECT("TB_"&amp;O50)))/1000</f>
        <v>0</v>
      </c>
      <c r="P24" s="91">
        <f ca="1">(SUMPRODUCT(--(SUM('2019 Impressions'!$C22:N22)&gt;INDIRECT("TB_"&amp;P50)),INDIRECT("RC_"&amp;P50&amp;$C24),SUM('2019 Impressions'!$C22:N22)-INDIRECT("TB_"&amp;P50))-SUMPRODUCT(--(SUM('2019 Impressions'!$C22:M22)&gt;INDIRECT("TB_"&amp;P50)),INDIRECT("RC_"&amp;P50&amp;$C24),SUM('2019 Impressions'!$C22:M22)-INDIRECT("TB_"&amp;P50)))/1000</f>
        <v>0</v>
      </c>
      <c r="Q24" s="47">
        <f t="shared" ca="1" si="0"/>
        <v>967897.45889000013</v>
      </c>
    </row>
    <row r="25" spans="2:39" ht="15.75" thickBot="1" x14ac:dyDescent="0.3">
      <c r="E25" s="94">
        <f ca="1">SUM(E5:E24)</f>
        <v>2502646.0968199996</v>
      </c>
      <c r="F25" s="49">
        <f ca="1">SUM(F5:F24)</f>
        <v>2170824.6081099999</v>
      </c>
      <c r="G25" s="49">
        <f ca="1">SUM(G5:G24)</f>
        <v>1968898.08907</v>
      </c>
      <c r="H25" s="49">
        <f ca="1">SUM(H5:H24)</f>
        <v>1611542.2452200006</v>
      </c>
      <c r="I25" s="49">
        <f ca="1">SUM(I5:I24)</f>
        <v>0</v>
      </c>
      <c r="J25" s="49">
        <f t="shared" ref="J25:P25" ca="1" si="1">SUM(J5:J24)</f>
        <v>0</v>
      </c>
      <c r="K25" s="49">
        <f t="shared" ca="1" si="1"/>
        <v>0</v>
      </c>
      <c r="L25" s="49">
        <f t="shared" ca="1" si="1"/>
        <v>0</v>
      </c>
      <c r="M25" s="49">
        <f t="shared" ca="1" si="1"/>
        <v>0</v>
      </c>
      <c r="N25" s="49">
        <f t="shared" ca="1" si="1"/>
        <v>0</v>
      </c>
      <c r="O25" s="49">
        <f t="shared" ca="1" si="1"/>
        <v>0</v>
      </c>
      <c r="P25" s="95">
        <f t="shared" ca="1" si="1"/>
        <v>0</v>
      </c>
      <c r="Q25" s="50">
        <f ca="1">SUM(E25:P25)</f>
        <v>8253911.0392200006</v>
      </c>
    </row>
    <row r="26" spans="2:39" ht="15.75" thickBot="1" x14ac:dyDescent="0.3">
      <c r="E26">
        <v>2020439083</v>
      </c>
      <c r="F26">
        <v>2069648528</v>
      </c>
      <c r="G26">
        <v>2268092986</v>
      </c>
      <c r="H26" s="19"/>
      <c r="Q26" s="191">
        <f>SUM(E26:P26)</f>
        <v>6358180597</v>
      </c>
      <c r="AM26" s="57"/>
    </row>
    <row r="27" spans="2:39" x14ac:dyDescent="0.25">
      <c r="E27" s="37" t="s">
        <v>102</v>
      </c>
      <c r="F27" s="37" t="s">
        <v>102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154">
        <f ca="1">Q25/(Q26/1000)</f>
        <v>1.2981561176658727</v>
      </c>
      <c r="R27" s="37"/>
    </row>
    <row r="28" spans="2:39" x14ac:dyDescent="0.25">
      <c r="E28" s="152">
        <f ca="1">'Rev to Goal'!B43-'Revenue Calc 2019'!E24</f>
        <v>5764.4405300000217</v>
      </c>
      <c r="F28" s="152">
        <f ca="1">'Rev to Goal'!C43-'Revenue Calc 2019'!F24</f>
        <v>4235.513340000005</v>
      </c>
      <c r="G28" s="17"/>
      <c r="H28" s="17"/>
      <c r="I28" s="17"/>
      <c r="J28" s="17"/>
      <c r="K28" s="17"/>
      <c r="L28" s="17"/>
      <c r="M28" s="37"/>
      <c r="N28" s="37"/>
      <c r="O28" s="37"/>
      <c r="P28" s="37"/>
      <c r="Q28" s="155"/>
      <c r="R28" s="37"/>
    </row>
    <row r="29" spans="2:39" x14ac:dyDescent="0.25"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2:39" ht="15.75" thickBot="1" x14ac:dyDescent="0.3"/>
    <row r="31" spans="2:39" x14ac:dyDescent="0.25">
      <c r="D31" s="58" t="s">
        <v>14</v>
      </c>
      <c r="E31" s="48" t="s">
        <v>51</v>
      </c>
      <c r="F31" s="64" t="s">
        <v>51</v>
      </c>
      <c r="G31" s="64" t="s">
        <v>51</v>
      </c>
      <c r="H31" s="64" t="s">
        <v>51</v>
      </c>
      <c r="I31" s="64" t="s">
        <v>51</v>
      </c>
      <c r="J31" s="64" t="s">
        <v>51</v>
      </c>
      <c r="K31" s="64" t="s">
        <v>51</v>
      </c>
      <c r="L31" s="64" t="s">
        <v>51</v>
      </c>
      <c r="M31" s="64" t="s">
        <v>51</v>
      </c>
      <c r="N31" s="64" t="s">
        <v>51</v>
      </c>
      <c r="O31" s="64" t="s">
        <v>51</v>
      </c>
      <c r="P31" s="65" t="s">
        <v>51</v>
      </c>
      <c r="R31">
        <v>6283668894</v>
      </c>
    </row>
    <row r="32" spans="2:39" x14ac:dyDescent="0.25">
      <c r="D32" s="59" t="s">
        <v>16</v>
      </c>
      <c r="E32" s="66" t="s">
        <v>51</v>
      </c>
      <c r="F32" s="61" t="s">
        <v>51</v>
      </c>
      <c r="G32" s="61" t="s">
        <v>51</v>
      </c>
      <c r="H32" s="61" t="s">
        <v>51</v>
      </c>
      <c r="I32" s="61" t="s">
        <v>51</v>
      </c>
      <c r="J32" s="61" t="s">
        <v>51</v>
      </c>
      <c r="K32" s="61" t="s">
        <v>51</v>
      </c>
      <c r="L32" s="61" t="s">
        <v>51</v>
      </c>
      <c r="M32" s="61" t="s">
        <v>51</v>
      </c>
      <c r="N32" s="61" t="s">
        <v>51</v>
      </c>
      <c r="O32" s="61" t="s">
        <v>51</v>
      </c>
      <c r="P32" s="67" t="s">
        <v>51</v>
      </c>
    </row>
    <row r="33" spans="4:18" x14ac:dyDescent="0.25">
      <c r="D33" s="59" t="s">
        <v>18</v>
      </c>
      <c r="E33" s="66" t="s">
        <v>51</v>
      </c>
      <c r="F33" s="61" t="s">
        <v>51</v>
      </c>
      <c r="G33" s="62" t="s">
        <v>51</v>
      </c>
      <c r="H33" s="62" t="s">
        <v>51</v>
      </c>
      <c r="I33" s="62" t="s">
        <v>51</v>
      </c>
      <c r="J33" s="62" t="s">
        <v>51</v>
      </c>
      <c r="K33" s="61" t="s">
        <v>51</v>
      </c>
      <c r="L33" s="61" t="s">
        <v>51</v>
      </c>
      <c r="M33" s="61" t="s">
        <v>51</v>
      </c>
      <c r="N33" s="61" t="s">
        <v>51</v>
      </c>
      <c r="O33" s="61" t="s">
        <v>51</v>
      </c>
      <c r="P33" s="67" t="s">
        <v>51</v>
      </c>
    </row>
    <row r="34" spans="4:18" x14ac:dyDescent="0.25">
      <c r="D34" s="59" t="s">
        <v>20</v>
      </c>
      <c r="E34" s="66" t="s">
        <v>51</v>
      </c>
      <c r="F34" s="63" t="s">
        <v>51</v>
      </c>
      <c r="G34" s="63" t="s">
        <v>51</v>
      </c>
      <c r="H34" s="63" t="s">
        <v>51</v>
      </c>
      <c r="I34" s="63" t="s">
        <v>51</v>
      </c>
      <c r="J34" s="61" t="s">
        <v>51</v>
      </c>
      <c r="K34" s="61" t="s">
        <v>51</v>
      </c>
      <c r="L34" s="61" t="s">
        <v>51</v>
      </c>
      <c r="M34" s="61" t="s">
        <v>51</v>
      </c>
      <c r="N34" s="61" t="s">
        <v>51</v>
      </c>
      <c r="O34" s="61" t="s">
        <v>51</v>
      </c>
      <c r="P34" s="67" t="s">
        <v>51</v>
      </c>
      <c r="R34" s="156">
        <f>Q26-R31</f>
        <v>74511703</v>
      </c>
    </row>
    <row r="35" spans="4:18" x14ac:dyDescent="0.25">
      <c r="D35" s="59" t="s">
        <v>21</v>
      </c>
      <c r="E35" s="66" t="s">
        <v>51</v>
      </c>
      <c r="F35" s="61" t="s">
        <v>51</v>
      </c>
      <c r="G35" s="61" t="s">
        <v>51</v>
      </c>
      <c r="H35" s="61" t="s">
        <v>51</v>
      </c>
      <c r="I35" s="61" t="s">
        <v>51</v>
      </c>
      <c r="J35" s="61" t="s">
        <v>51</v>
      </c>
      <c r="K35" s="61" t="s">
        <v>51</v>
      </c>
      <c r="L35" s="61" t="s">
        <v>51</v>
      </c>
      <c r="M35" s="61" t="s">
        <v>51</v>
      </c>
      <c r="N35" s="61" t="s">
        <v>51</v>
      </c>
      <c r="O35" s="61" t="s">
        <v>51</v>
      </c>
      <c r="P35" s="67" t="s">
        <v>51</v>
      </c>
    </row>
    <row r="36" spans="4:18" x14ac:dyDescent="0.25">
      <c r="D36" s="59" t="s">
        <v>42</v>
      </c>
      <c r="E36" s="66" t="s">
        <v>51</v>
      </c>
      <c r="F36" s="61" t="s">
        <v>51</v>
      </c>
      <c r="G36" s="61" t="s">
        <v>51</v>
      </c>
      <c r="H36" s="61" t="s">
        <v>51</v>
      </c>
      <c r="I36" s="61" t="s">
        <v>51</v>
      </c>
      <c r="J36" s="61" t="s">
        <v>51</v>
      </c>
      <c r="K36" s="61" t="s">
        <v>51</v>
      </c>
      <c r="L36" s="61" t="s">
        <v>51</v>
      </c>
      <c r="M36" s="61" t="s">
        <v>51</v>
      </c>
      <c r="N36" s="61" t="s">
        <v>51</v>
      </c>
      <c r="O36" s="61" t="s">
        <v>51</v>
      </c>
      <c r="P36" s="67" t="s">
        <v>51</v>
      </c>
    </row>
    <row r="37" spans="4:18" x14ac:dyDescent="0.25">
      <c r="D37" s="59" t="s">
        <v>32</v>
      </c>
      <c r="E37" s="66" t="s">
        <v>51</v>
      </c>
      <c r="F37" s="66" t="s">
        <v>51</v>
      </c>
      <c r="G37" s="61" t="s">
        <v>51</v>
      </c>
      <c r="H37" s="61" t="s">
        <v>51</v>
      </c>
      <c r="I37" s="61" t="s">
        <v>51</v>
      </c>
      <c r="J37" s="61" t="s">
        <v>51</v>
      </c>
      <c r="K37" s="61" t="s">
        <v>51</v>
      </c>
      <c r="L37" s="61" t="s">
        <v>51</v>
      </c>
      <c r="M37" s="61" t="s">
        <v>51</v>
      </c>
      <c r="N37" s="61" t="s">
        <v>51</v>
      </c>
      <c r="O37" s="61" t="s">
        <v>51</v>
      </c>
      <c r="P37" s="67" t="s">
        <v>51</v>
      </c>
    </row>
    <row r="38" spans="4:18" x14ac:dyDescent="0.25">
      <c r="D38" s="59" t="s">
        <v>23</v>
      </c>
      <c r="E38" s="66" t="s">
        <v>51</v>
      </c>
      <c r="F38" s="61" t="s">
        <v>51</v>
      </c>
      <c r="G38" s="61" t="s">
        <v>51</v>
      </c>
      <c r="H38" s="61" t="s">
        <v>51</v>
      </c>
      <c r="I38" s="61" t="s">
        <v>51</v>
      </c>
      <c r="J38" s="61" t="s">
        <v>51</v>
      </c>
      <c r="K38" s="61" t="s">
        <v>51</v>
      </c>
      <c r="L38" s="61" t="s">
        <v>51</v>
      </c>
      <c r="M38" s="61" t="s">
        <v>51</v>
      </c>
      <c r="N38" s="61" t="s">
        <v>51</v>
      </c>
      <c r="O38" s="61" t="s">
        <v>51</v>
      </c>
      <c r="P38" s="67" t="s">
        <v>51</v>
      </c>
    </row>
    <row r="39" spans="4:18" x14ac:dyDescent="0.25">
      <c r="D39" s="59" t="s">
        <v>39</v>
      </c>
      <c r="E39" s="66">
        <v>2017</v>
      </c>
      <c r="F39" s="61">
        <v>2017</v>
      </c>
      <c r="G39" s="61">
        <v>2017</v>
      </c>
      <c r="H39" s="61">
        <v>2017</v>
      </c>
      <c r="I39" s="61">
        <v>2017</v>
      </c>
      <c r="J39" s="61">
        <v>2017</v>
      </c>
      <c r="K39" s="61">
        <v>2017</v>
      </c>
      <c r="L39" s="61">
        <v>2017</v>
      </c>
      <c r="M39" s="61">
        <v>2017</v>
      </c>
      <c r="N39" s="61">
        <v>2017</v>
      </c>
      <c r="O39" s="61">
        <v>2017</v>
      </c>
      <c r="P39" s="67">
        <v>2017</v>
      </c>
    </row>
    <row r="40" spans="4:18" x14ac:dyDescent="0.25">
      <c r="D40" s="59" t="s">
        <v>33</v>
      </c>
      <c r="E40" s="66">
        <v>2017</v>
      </c>
      <c r="F40" s="61">
        <v>2017</v>
      </c>
      <c r="G40" s="61">
        <v>2017</v>
      </c>
      <c r="H40" s="61">
        <v>2017</v>
      </c>
      <c r="I40" s="61">
        <v>2017</v>
      </c>
      <c r="J40" s="61">
        <v>2017</v>
      </c>
      <c r="K40" s="61">
        <v>2017</v>
      </c>
      <c r="L40" s="61">
        <v>2017</v>
      </c>
      <c r="M40" s="61">
        <v>2017</v>
      </c>
      <c r="N40" s="61">
        <v>2017</v>
      </c>
      <c r="O40" s="61">
        <v>2017</v>
      </c>
      <c r="P40" s="67">
        <v>2017</v>
      </c>
    </row>
    <row r="41" spans="4:18" x14ac:dyDescent="0.25">
      <c r="D41" s="59" t="s">
        <v>56</v>
      </c>
      <c r="E41" s="66">
        <v>2017</v>
      </c>
      <c r="F41" s="61">
        <v>2017</v>
      </c>
      <c r="G41" s="61">
        <v>2017</v>
      </c>
      <c r="H41" s="61">
        <v>2017</v>
      </c>
      <c r="I41" s="61">
        <v>2017</v>
      </c>
      <c r="J41" s="61">
        <v>2017</v>
      </c>
      <c r="K41" s="61">
        <v>2017</v>
      </c>
      <c r="L41" s="61">
        <v>2017</v>
      </c>
      <c r="M41" s="61">
        <v>2017</v>
      </c>
      <c r="N41" s="61">
        <v>2017</v>
      </c>
      <c r="O41" s="61">
        <v>2017</v>
      </c>
      <c r="P41" s="67">
        <v>2017</v>
      </c>
    </row>
    <row r="42" spans="4:18" x14ac:dyDescent="0.25">
      <c r="D42" s="59" t="s">
        <v>30</v>
      </c>
      <c r="E42" s="68" t="s">
        <v>51</v>
      </c>
      <c r="F42" s="62" t="s">
        <v>51</v>
      </c>
      <c r="G42" s="61" t="s">
        <v>51</v>
      </c>
      <c r="H42" s="61" t="s">
        <v>51</v>
      </c>
      <c r="I42" s="61" t="s">
        <v>51</v>
      </c>
      <c r="J42" s="61" t="s">
        <v>51</v>
      </c>
      <c r="K42" s="61" t="s">
        <v>51</v>
      </c>
      <c r="L42" s="61" t="s">
        <v>51</v>
      </c>
      <c r="M42" s="61" t="s">
        <v>51</v>
      </c>
      <c r="N42" s="61" t="s">
        <v>51</v>
      </c>
      <c r="O42" s="61" t="s">
        <v>51</v>
      </c>
      <c r="P42" s="67" t="s">
        <v>51</v>
      </c>
    </row>
    <row r="43" spans="4:18" x14ac:dyDescent="0.25">
      <c r="D43" s="59" t="s">
        <v>25</v>
      </c>
      <c r="E43" s="66" t="s">
        <v>51</v>
      </c>
      <c r="F43" s="62" t="s">
        <v>51</v>
      </c>
      <c r="G43" s="62" t="s">
        <v>51</v>
      </c>
      <c r="H43" s="61" t="s">
        <v>51</v>
      </c>
      <c r="I43" s="61" t="s">
        <v>51</v>
      </c>
      <c r="J43" s="61" t="s">
        <v>51</v>
      </c>
      <c r="K43" s="61" t="s">
        <v>51</v>
      </c>
      <c r="L43" s="61" t="s">
        <v>51</v>
      </c>
      <c r="M43" s="61" t="s">
        <v>51</v>
      </c>
      <c r="N43" s="61" t="s">
        <v>51</v>
      </c>
      <c r="O43" s="61" t="s">
        <v>51</v>
      </c>
      <c r="P43" s="67" t="s">
        <v>51</v>
      </c>
    </row>
    <row r="44" spans="4:18" x14ac:dyDescent="0.25">
      <c r="D44" s="59" t="s">
        <v>61</v>
      </c>
      <c r="E44" s="66">
        <v>2017</v>
      </c>
      <c r="F44" s="61">
        <v>2017</v>
      </c>
      <c r="G44" s="61">
        <v>2017</v>
      </c>
      <c r="H44" s="61">
        <v>2017</v>
      </c>
      <c r="I44" s="61">
        <v>2017</v>
      </c>
      <c r="J44" s="61">
        <v>2017</v>
      </c>
      <c r="K44" s="61">
        <v>2017</v>
      </c>
      <c r="L44" s="61">
        <v>2017</v>
      </c>
      <c r="M44" s="61">
        <v>2017</v>
      </c>
      <c r="N44" s="61">
        <v>2017</v>
      </c>
      <c r="O44" s="61">
        <v>2017</v>
      </c>
      <c r="P44" s="67">
        <v>2017</v>
      </c>
    </row>
    <row r="45" spans="4:18" x14ac:dyDescent="0.25">
      <c r="D45" s="59" t="s">
        <v>58</v>
      </c>
      <c r="E45" s="68" t="s">
        <v>51</v>
      </c>
      <c r="F45" s="62" t="s">
        <v>51</v>
      </c>
      <c r="G45" s="61" t="s">
        <v>51</v>
      </c>
      <c r="H45" s="61" t="s">
        <v>51</v>
      </c>
      <c r="I45" s="61" t="s">
        <v>51</v>
      </c>
      <c r="J45" s="61" t="s">
        <v>51</v>
      </c>
      <c r="K45" s="61" t="s">
        <v>51</v>
      </c>
      <c r="L45" s="61" t="s">
        <v>51</v>
      </c>
      <c r="M45" s="61" t="s">
        <v>51</v>
      </c>
      <c r="N45" s="61" t="s">
        <v>51</v>
      </c>
      <c r="O45" s="61" t="s">
        <v>51</v>
      </c>
      <c r="P45" s="67" t="s">
        <v>51</v>
      </c>
    </row>
    <row r="46" spans="4:18" x14ac:dyDescent="0.25">
      <c r="D46" s="59" t="s">
        <v>41</v>
      </c>
      <c r="E46" s="66">
        <v>2017</v>
      </c>
      <c r="F46" s="61">
        <v>2017</v>
      </c>
      <c r="G46" s="61">
        <v>2017</v>
      </c>
      <c r="H46" s="61">
        <v>2017</v>
      </c>
      <c r="I46" s="61">
        <v>2017</v>
      </c>
      <c r="J46" s="61">
        <v>2017</v>
      </c>
      <c r="K46" s="61">
        <v>2017</v>
      </c>
      <c r="L46" s="61">
        <v>2017</v>
      </c>
      <c r="M46" s="61">
        <v>2017</v>
      </c>
      <c r="N46" s="61">
        <v>2017</v>
      </c>
      <c r="O46" s="61">
        <v>2017</v>
      </c>
      <c r="P46" s="67">
        <v>2017</v>
      </c>
    </row>
    <row r="47" spans="4:18" x14ac:dyDescent="0.25">
      <c r="D47" s="59" t="s">
        <v>37</v>
      </c>
      <c r="E47" s="66">
        <v>2017</v>
      </c>
      <c r="F47" s="61">
        <v>2017</v>
      </c>
      <c r="G47" s="61">
        <v>2017</v>
      </c>
      <c r="H47" s="61">
        <v>2017</v>
      </c>
      <c r="I47" s="61">
        <v>2017</v>
      </c>
      <c r="J47" s="61">
        <v>2017</v>
      </c>
      <c r="K47" s="61">
        <v>2017</v>
      </c>
      <c r="L47" s="61">
        <v>2017</v>
      </c>
      <c r="M47" s="61">
        <v>2017</v>
      </c>
      <c r="N47" s="61">
        <v>2017</v>
      </c>
      <c r="O47" s="61">
        <v>2017</v>
      </c>
      <c r="P47" s="67">
        <v>2017</v>
      </c>
    </row>
    <row r="48" spans="4:18" x14ac:dyDescent="0.25">
      <c r="D48" s="59" t="s">
        <v>28</v>
      </c>
      <c r="E48" s="66" t="s">
        <v>51</v>
      </c>
      <c r="F48" s="61" t="s">
        <v>51</v>
      </c>
      <c r="G48" s="62" t="s">
        <v>51</v>
      </c>
      <c r="H48" s="62" t="s">
        <v>51</v>
      </c>
      <c r="I48" s="61" t="s">
        <v>51</v>
      </c>
      <c r="J48" s="61" t="s">
        <v>51</v>
      </c>
      <c r="K48" s="61" t="s">
        <v>51</v>
      </c>
      <c r="L48" s="61" t="s">
        <v>51</v>
      </c>
      <c r="M48" s="61" t="s">
        <v>51</v>
      </c>
      <c r="N48" s="61" t="s">
        <v>51</v>
      </c>
      <c r="O48" s="61" t="s">
        <v>51</v>
      </c>
      <c r="P48" s="67" t="s">
        <v>51</v>
      </c>
    </row>
    <row r="49" spans="4:16" x14ac:dyDescent="0.25">
      <c r="D49" s="59" t="s">
        <v>35</v>
      </c>
      <c r="E49" s="66">
        <v>2017</v>
      </c>
      <c r="F49" s="61">
        <v>2017</v>
      </c>
      <c r="G49" s="62">
        <v>2017</v>
      </c>
      <c r="H49" s="62">
        <v>2017</v>
      </c>
      <c r="I49" s="62">
        <v>2017</v>
      </c>
      <c r="J49" s="62">
        <v>2017</v>
      </c>
      <c r="K49" s="62">
        <v>2017</v>
      </c>
      <c r="L49" s="62">
        <v>2017</v>
      </c>
      <c r="M49" s="62">
        <v>2017</v>
      </c>
      <c r="N49" s="62">
        <v>2017</v>
      </c>
      <c r="O49" s="62">
        <v>2017</v>
      </c>
      <c r="P49" s="69">
        <v>2017</v>
      </c>
    </row>
    <row r="50" spans="4:16" ht="15.75" thickBot="1" x14ac:dyDescent="0.3">
      <c r="D50" s="60" t="s">
        <v>29</v>
      </c>
      <c r="E50" s="70" t="s">
        <v>51</v>
      </c>
      <c r="F50" s="71" t="s">
        <v>51</v>
      </c>
      <c r="G50" s="72" t="s">
        <v>51</v>
      </c>
      <c r="H50" s="72" t="s">
        <v>51</v>
      </c>
      <c r="I50" s="71" t="s">
        <v>51</v>
      </c>
      <c r="J50" s="71" t="s">
        <v>51</v>
      </c>
      <c r="K50" s="71" t="s">
        <v>51</v>
      </c>
      <c r="L50" s="71" t="s">
        <v>51</v>
      </c>
      <c r="M50" s="71" t="s">
        <v>51</v>
      </c>
      <c r="N50" s="71" t="s">
        <v>51</v>
      </c>
      <c r="O50" s="71" t="s">
        <v>51</v>
      </c>
      <c r="P50" s="73" t="s">
        <v>51</v>
      </c>
    </row>
    <row r="56" spans="4:16" x14ac:dyDescent="0.25">
      <c r="E56" t="s">
        <v>57</v>
      </c>
    </row>
  </sheetData>
  <conditionalFormatting sqref="E31:P50">
    <cfRule type="cellIs" dxfId="1" priority="1" operator="equal">
      <formula>"P4"</formula>
    </cfRule>
    <cfRule type="cellIs" dxfId="0" priority="2" operator="equal">
      <formula>2017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N29"/>
  <sheetViews>
    <sheetView topLeftCell="A4" workbookViewId="0">
      <selection activeCell="F23" sqref="F23"/>
    </sheetView>
  </sheetViews>
  <sheetFormatPr defaultColWidth="8.7109375" defaultRowHeight="18.75" x14ac:dyDescent="0.3"/>
  <cols>
    <col min="1" max="1" width="5.42578125" customWidth="1"/>
    <col min="2" max="2" width="17.7109375" style="54" bestFit="1" customWidth="1"/>
    <col min="3" max="4" width="13.28515625" style="54" customWidth="1"/>
    <col min="5" max="5" width="15.28515625" style="54" customWidth="1"/>
    <col min="6" max="14" width="13.28515625" style="54" customWidth="1"/>
    <col min="15" max="15" width="11.28515625" customWidth="1"/>
    <col min="16" max="16" width="11.140625" customWidth="1"/>
  </cols>
  <sheetData>
    <row r="1" spans="2:14" ht="19.5" thickBot="1" x14ac:dyDescent="0.35"/>
    <row r="2" spans="2:14" ht="15.75" thickBot="1" x14ac:dyDescent="0.3">
      <c r="B2" s="2">
        <v>2018</v>
      </c>
      <c r="C2" s="79" t="s">
        <v>0</v>
      </c>
      <c r="D2" s="79" t="s">
        <v>1</v>
      </c>
      <c r="E2" s="79" t="s">
        <v>2</v>
      </c>
      <c r="F2" s="79" t="s">
        <v>3</v>
      </c>
      <c r="G2" s="79" t="s">
        <v>4</v>
      </c>
      <c r="H2" s="79" t="s">
        <v>5</v>
      </c>
      <c r="I2" s="79" t="s">
        <v>6</v>
      </c>
      <c r="J2" s="79" t="s">
        <v>7</v>
      </c>
      <c r="K2" s="79" t="s">
        <v>8</v>
      </c>
      <c r="L2" s="79" t="s">
        <v>9</v>
      </c>
      <c r="M2" s="79" t="s">
        <v>10</v>
      </c>
      <c r="N2" s="80" t="s">
        <v>11</v>
      </c>
    </row>
    <row r="3" spans="2:14" ht="15" x14ac:dyDescent="0.25">
      <c r="B3" s="21" t="s">
        <v>14</v>
      </c>
      <c r="C3" s="141">
        <v>8401</v>
      </c>
      <c r="D3" s="146">
        <v>8423</v>
      </c>
      <c r="E3" s="146">
        <v>8445</v>
      </c>
      <c r="F3" s="146">
        <v>8471</v>
      </c>
      <c r="G3" s="96"/>
      <c r="H3" s="96"/>
      <c r="I3" s="96"/>
      <c r="J3" s="97"/>
      <c r="K3" s="96"/>
      <c r="L3" s="96"/>
      <c r="M3" s="96"/>
      <c r="N3" s="98"/>
    </row>
    <row r="4" spans="2:14" ht="15" x14ac:dyDescent="0.25">
      <c r="B4" s="11" t="s">
        <v>16</v>
      </c>
      <c r="C4" s="140">
        <v>8402</v>
      </c>
      <c r="D4" s="147">
        <v>8424</v>
      </c>
      <c r="E4" s="147">
        <v>8446</v>
      </c>
      <c r="F4" s="147">
        <v>8472</v>
      </c>
      <c r="G4" s="99"/>
      <c r="H4" s="99"/>
      <c r="I4" s="99"/>
      <c r="J4" s="100"/>
      <c r="K4" s="99"/>
      <c r="L4" s="99"/>
      <c r="M4" s="99"/>
      <c r="N4" s="101"/>
    </row>
    <row r="5" spans="2:14" ht="15" x14ac:dyDescent="0.25">
      <c r="B5" s="11" t="s">
        <v>18</v>
      </c>
      <c r="C5" s="140">
        <v>8403</v>
      </c>
      <c r="D5" s="147">
        <v>8425</v>
      </c>
      <c r="E5" s="147">
        <v>8447</v>
      </c>
      <c r="F5" s="147">
        <v>8473</v>
      </c>
      <c r="G5" s="99"/>
      <c r="H5" s="99"/>
      <c r="I5" s="99"/>
      <c r="J5" s="99"/>
      <c r="K5" s="99"/>
      <c r="L5" s="99"/>
      <c r="M5" s="99"/>
      <c r="N5" s="101"/>
    </row>
    <row r="6" spans="2:14" ht="15" x14ac:dyDescent="0.25">
      <c r="B6" s="11" t="s">
        <v>20</v>
      </c>
      <c r="C6" s="140">
        <v>8404</v>
      </c>
      <c r="D6" s="147">
        <v>8426</v>
      </c>
      <c r="E6" s="147">
        <v>8448</v>
      </c>
      <c r="F6" s="147">
        <v>8474</v>
      </c>
      <c r="G6" s="99"/>
      <c r="H6" s="99"/>
      <c r="I6" s="99"/>
      <c r="J6" s="99"/>
      <c r="K6" s="99"/>
      <c r="L6" s="99"/>
      <c r="M6" s="99"/>
      <c r="N6" s="101"/>
    </row>
    <row r="7" spans="2:14" ht="15" x14ac:dyDescent="0.25">
      <c r="B7" s="11" t="s">
        <v>21</v>
      </c>
      <c r="C7" s="140">
        <v>8405</v>
      </c>
      <c r="D7" s="147">
        <v>8427</v>
      </c>
      <c r="E7" s="147">
        <v>8449</v>
      </c>
      <c r="F7" s="147">
        <v>8475</v>
      </c>
      <c r="G7" s="99"/>
      <c r="H7" s="99"/>
      <c r="I7" s="99"/>
      <c r="J7" s="99"/>
      <c r="K7" s="99"/>
      <c r="L7" s="99"/>
      <c r="M7" s="99"/>
      <c r="N7" s="101"/>
    </row>
    <row r="8" spans="2:14" ht="15" x14ac:dyDescent="0.25">
      <c r="B8" s="11" t="s">
        <v>42</v>
      </c>
      <c r="C8" s="143">
        <v>8406</v>
      </c>
      <c r="D8" s="147">
        <v>8428</v>
      </c>
      <c r="E8" s="147">
        <v>8450</v>
      </c>
      <c r="F8" s="99">
        <v>8476</v>
      </c>
      <c r="G8" s="99"/>
      <c r="H8" s="99"/>
      <c r="I8" s="99"/>
      <c r="J8" s="99"/>
      <c r="K8" s="99"/>
      <c r="L8" s="99"/>
      <c r="M8" s="99"/>
      <c r="N8" s="101"/>
    </row>
    <row r="9" spans="2:14" ht="15" x14ac:dyDescent="0.25">
      <c r="B9" s="11" t="s">
        <v>52</v>
      </c>
      <c r="C9" s="140">
        <v>8407</v>
      </c>
      <c r="D9" s="147">
        <v>8429</v>
      </c>
      <c r="E9" s="147">
        <v>8451</v>
      </c>
      <c r="F9" s="99">
        <v>8477</v>
      </c>
      <c r="G9" s="99"/>
      <c r="H9" s="99"/>
      <c r="I9" s="99"/>
      <c r="J9" s="100"/>
      <c r="K9" s="99"/>
      <c r="L9" s="99"/>
      <c r="M9" s="99"/>
      <c r="N9" s="101"/>
    </row>
    <row r="10" spans="2:14" ht="15" x14ac:dyDescent="0.25">
      <c r="B10" s="11" t="s">
        <v>101</v>
      </c>
      <c r="C10" s="140">
        <v>8408</v>
      </c>
      <c r="D10" s="147">
        <v>8430</v>
      </c>
      <c r="E10" s="147">
        <v>8452</v>
      </c>
      <c r="F10" s="147">
        <v>8478</v>
      </c>
      <c r="G10" s="99"/>
      <c r="H10" s="99"/>
      <c r="I10" s="99"/>
      <c r="J10" s="100"/>
      <c r="K10" s="99"/>
      <c r="L10" s="99"/>
      <c r="M10" s="99"/>
      <c r="N10" s="101"/>
    </row>
    <row r="11" spans="2:14" ht="15" x14ac:dyDescent="0.25">
      <c r="B11" s="11" t="s">
        <v>23</v>
      </c>
      <c r="C11" s="140">
        <v>8409</v>
      </c>
      <c r="D11" s="147">
        <v>8431</v>
      </c>
      <c r="E11" s="147">
        <v>8453</v>
      </c>
      <c r="F11" s="147">
        <v>8479</v>
      </c>
      <c r="G11" s="99"/>
      <c r="H11" s="99"/>
      <c r="I11" s="99"/>
      <c r="J11" s="100"/>
      <c r="K11" s="99"/>
      <c r="L11" s="99"/>
      <c r="M11" s="99"/>
      <c r="N11" s="101"/>
    </row>
    <row r="12" spans="2:14" ht="15" x14ac:dyDescent="0.25">
      <c r="B12" s="11" t="s">
        <v>39</v>
      </c>
      <c r="C12" s="143">
        <v>8410</v>
      </c>
      <c r="D12" s="148">
        <v>8432</v>
      </c>
      <c r="E12" s="148">
        <v>8454</v>
      </c>
      <c r="F12" s="147">
        <v>8480</v>
      </c>
      <c r="G12" s="99"/>
      <c r="H12" s="99"/>
      <c r="I12" s="99"/>
      <c r="J12" s="99"/>
      <c r="K12" s="99"/>
      <c r="L12" s="99"/>
      <c r="M12" s="99"/>
      <c r="N12" s="101"/>
    </row>
    <row r="13" spans="2:14" ht="15" x14ac:dyDescent="0.25">
      <c r="B13" s="11" t="s">
        <v>33</v>
      </c>
      <c r="C13" s="140">
        <v>8411</v>
      </c>
      <c r="D13" s="147">
        <v>8433</v>
      </c>
      <c r="E13" s="147">
        <v>8455</v>
      </c>
      <c r="F13" s="147">
        <v>8481</v>
      </c>
      <c r="G13" s="99"/>
      <c r="H13" s="99"/>
      <c r="I13" s="99"/>
      <c r="J13" s="99"/>
      <c r="K13" s="99"/>
      <c r="L13" s="99"/>
      <c r="M13" s="99"/>
      <c r="N13" s="101"/>
    </row>
    <row r="14" spans="2:14" ht="15" x14ac:dyDescent="0.25">
      <c r="B14" s="11" t="s">
        <v>56</v>
      </c>
      <c r="C14" s="143">
        <v>8412</v>
      </c>
      <c r="D14" s="148">
        <v>8434</v>
      </c>
      <c r="E14" s="148">
        <v>8456</v>
      </c>
      <c r="F14" s="99">
        <v>8482</v>
      </c>
      <c r="G14" s="99"/>
      <c r="H14" s="99"/>
      <c r="I14" s="99"/>
      <c r="J14" s="99"/>
      <c r="K14" s="99"/>
      <c r="L14" s="99"/>
      <c r="M14" s="99"/>
      <c r="N14" s="101"/>
    </row>
    <row r="15" spans="2:14" ht="15" x14ac:dyDescent="0.25">
      <c r="B15" s="11" t="s">
        <v>30</v>
      </c>
      <c r="C15" s="140">
        <v>8413</v>
      </c>
      <c r="D15" s="147">
        <v>8435</v>
      </c>
      <c r="E15" s="147">
        <v>8457</v>
      </c>
      <c r="F15" s="147">
        <v>8483</v>
      </c>
      <c r="G15" s="99"/>
      <c r="H15" s="99"/>
      <c r="I15" s="99"/>
      <c r="J15" s="100"/>
      <c r="K15" s="99"/>
      <c r="L15" s="99"/>
      <c r="M15" s="99"/>
      <c r="N15" s="101"/>
    </row>
    <row r="16" spans="2:14" ht="15" x14ac:dyDescent="0.25">
      <c r="B16" s="11" t="s">
        <v>25</v>
      </c>
      <c r="C16" s="140">
        <v>8414</v>
      </c>
      <c r="D16" s="147">
        <v>8436</v>
      </c>
      <c r="E16" s="147">
        <v>8458</v>
      </c>
      <c r="F16" s="147">
        <v>8484</v>
      </c>
      <c r="G16" s="99"/>
      <c r="H16" s="99"/>
      <c r="I16" s="99"/>
      <c r="J16" s="100"/>
      <c r="K16" s="99"/>
      <c r="L16" s="99"/>
      <c r="M16" s="99"/>
      <c r="N16" s="101"/>
    </row>
    <row r="17" spans="2:14" ht="15" x14ac:dyDescent="0.25">
      <c r="B17" s="11" t="s">
        <v>61</v>
      </c>
      <c r="C17" s="140">
        <v>8415</v>
      </c>
      <c r="D17" s="147">
        <v>8437</v>
      </c>
      <c r="E17" s="147">
        <v>8459</v>
      </c>
      <c r="F17" s="147">
        <v>8485</v>
      </c>
      <c r="G17" s="99"/>
      <c r="H17" s="99"/>
      <c r="I17" s="99"/>
      <c r="J17" s="99"/>
      <c r="K17" s="99"/>
      <c r="L17" s="99"/>
      <c r="M17" s="99"/>
      <c r="N17" s="101"/>
    </row>
    <row r="18" spans="2:14" ht="15" x14ac:dyDescent="0.25">
      <c r="B18" s="11" t="s">
        <v>58</v>
      </c>
      <c r="C18" s="140">
        <v>8416</v>
      </c>
      <c r="D18" s="147">
        <v>8438</v>
      </c>
      <c r="E18" s="147">
        <v>8460</v>
      </c>
      <c r="F18" s="99">
        <v>8486</v>
      </c>
      <c r="G18" s="99"/>
      <c r="H18" s="99"/>
      <c r="I18" s="99"/>
      <c r="J18" s="99"/>
      <c r="K18" s="99"/>
      <c r="L18" s="99"/>
      <c r="M18" s="99"/>
      <c r="N18" s="101"/>
    </row>
    <row r="19" spans="2:14" ht="15" x14ac:dyDescent="0.25">
      <c r="B19" s="11" t="s">
        <v>41</v>
      </c>
      <c r="C19" s="140">
        <v>8417</v>
      </c>
      <c r="D19" s="147">
        <v>8439</v>
      </c>
      <c r="E19" s="147">
        <v>8461</v>
      </c>
      <c r="F19" s="147">
        <v>8487</v>
      </c>
      <c r="G19" s="99"/>
      <c r="H19" s="99"/>
      <c r="I19" s="99"/>
      <c r="J19" s="99"/>
      <c r="K19" s="99"/>
      <c r="L19" s="99"/>
      <c r="M19" s="99"/>
      <c r="N19" s="101"/>
    </row>
    <row r="20" spans="2:14" ht="15" x14ac:dyDescent="0.25">
      <c r="B20" s="11" t="s">
        <v>37</v>
      </c>
      <c r="C20" s="140">
        <v>8418</v>
      </c>
      <c r="D20" s="147">
        <v>8440</v>
      </c>
      <c r="E20" s="147">
        <v>8462</v>
      </c>
      <c r="F20" s="147">
        <v>8488</v>
      </c>
      <c r="G20" s="99"/>
      <c r="H20" s="99"/>
      <c r="I20" s="99"/>
      <c r="J20" s="100"/>
      <c r="K20" s="99"/>
      <c r="L20" s="99"/>
      <c r="M20" s="99"/>
      <c r="N20" s="101"/>
    </row>
    <row r="21" spans="2:14" ht="15" x14ac:dyDescent="0.25">
      <c r="B21" s="11" t="s">
        <v>28</v>
      </c>
      <c r="C21" s="140">
        <v>8419</v>
      </c>
      <c r="D21" s="147">
        <v>8441</v>
      </c>
      <c r="E21" s="147">
        <v>8463</v>
      </c>
      <c r="F21" s="99">
        <v>8489</v>
      </c>
      <c r="G21" s="99"/>
      <c r="H21" s="99"/>
      <c r="I21" s="99"/>
      <c r="J21" s="99"/>
      <c r="K21" s="99"/>
      <c r="L21" s="99"/>
      <c r="M21" s="99"/>
      <c r="N21" s="101"/>
    </row>
    <row r="22" spans="2:14" ht="15" x14ac:dyDescent="0.25">
      <c r="B22" s="11" t="s">
        <v>35</v>
      </c>
      <c r="C22" s="140">
        <v>8420</v>
      </c>
      <c r="D22" s="147">
        <v>8442</v>
      </c>
      <c r="E22" s="147">
        <v>8464</v>
      </c>
      <c r="F22" s="99">
        <v>8490</v>
      </c>
      <c r="G22" s="99"/>
      <c r="H22" s="99"/>
      <c r="I22" s="99"/>
      <c r="J22" s="100"/>
      <c r="K22" s="99"/>
      <c r="L22" s="99"/>
      <c r="M22" s="99"/>
      <c r="N22" s="101"/>
    </row>
    <row r="23" spans="2:14" ht="15" x14ac:dyDescent="0.25">
      <c r="B23" s="11" t="s">
        <v>29</v>
      </c>
      <c r="C23" s="140">
        <v>8421</v>
      </c>
      <c r="D23" s="147">
        <v>8443</v>
      </c>
      <c r="E23" s="147">
        <v>8465</v>
      </c>
      <c r="F23" s="147">
        <v>8491</v>
      </c>
      <c r="G23" s="99"/>
      <c r="H23" s="99"/>
      <c r="I23" s="99"/>
      <c r="J23" s="100"/>
      <c r="K23" s="99"/>
      <c r="L23" s="99"/>
      <c r="M23" s="99"/>
      <c r="N23" s="101"/>
    </row>
    <row r="24" spans="2:14" ht="15.75" thickBot="1" x14ac:dyDescent="0.3">
      <c r="B24" s="12" t="s">
        <v>103</v>
      </c>
      <c r="C24" s="144">
        <v>8422</v>
      </c>
      <c r="D24" s="153">
        <v>8444</v>
      </c>
      <c r="E24" s="77">
        <v>8466</v>
      </c>
      <c r="F24" s="77">
        <v>8492</v>
      </c>
      <c r="G24" s="77"/>
      <c r="H24" s="77"/>
      <c r="I24" s="77"/>
      <c r="J24" s="102"/>
      <c r="K24" s="77"/>
      <c r="L24" s="77"/>
      <c r="M24" s="77"/>
      <c r="N24" s="103"/>
    </row>
    <row r="25" spans="2:14" s="22" customFormat="1" ht="15" x14ac:dyDescent="0.25">
      <c r="B25" s="74"/>
      <c r="C25" s="75"/>
      <c r="D25" s="75"/>
      <c r="E25" s="76"/>
      <c r="F25" s="75"/>
      <c r="G25" s="75"/>
      <c r="H25" s="75"/>
      <c r="I25" s="75"/>
      <c r="J25" s="75"/>
      <c r="K25" s="78"/>
      <c r="L25" s="75"/>
      <c r="M25" s="75"/>
      <c r="N25" s="75"/>
    </row>
    <row r="26" spans="2:14" x14ac:dyDescent="0.3">
      <c r="E26" s="56" t="s">
        <v>108</v>
      </c>
      <c r="K26" s="56" t="s">
        <v>62</v>
      </c>
    </row>
    <row r="27" spans="2:14" x14ac:dyDescent="0.3">
      <c r="E27" s="56" t="s">
        <v>110</v>
      </c>
      <c r="K27" s="56" t="s">
        <v>63</v>
      </c>
    </row>
    <row r="28" spans="2:14" x14ac:dyDescent="0.3">
      <c r="E28" s="56" t="s">
        <v>109</v>
      </c>
    </row>
    <row r="29" spans="2:14" x14ac:dyDescent="0.3">
      <c r="E29" s="56" t="s">
        <v>111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1"/>
  <sheetViews>
    <sheetView workbookViewId="0">
      <selection activeCell="D14" sqref="D14"/>
    </sheetView>
  </sheetViews>
  <sheetFormatPr defaultColWidth="9.140625" defaultRowHeight="15" x14ac:dyDescent="0.25"/>
  <cols>
    <col min="1" max="1" width="18.42578125" bestFit="1" customWidth="1"/>
    <col min="2" max="2" width="18.140625" bestFit="1" customWidth="1"/>
    <col min="3" max="3" width="14.7109375" customWidth="1"/>
    <col min="4" max="4" width="19.140625" bestFit="1" customWidth="1"/>
    <col min="5" max="5" width="14.7109375" customWidth="1"/>
    <col min="6" max="6" width="18.7109375" bestFit="1" customWidth="1"/>
    <col min="7" max="9" width="14.7109375" customWidth="1"/>
    <col min="10" max="10" width="18.7109375" bestFit="1" customWidth="1"/>
    <col min="11" max="19" width="14.7109375" customWidth="1"/>
    <col min="20" max="20" width="12.7109375" bestFit="1" customWidth="1"/>
    <col min="21" max="21" width="13.140625" customWidth="1"/>
  </cols>
  <sheetData>
    <row r="1" spans="1:13" ht="15.75" thickBot="1" x14ac:dyDescent="0.3">
      <c r="B1" s="195" t="s">
        <v>96</v>
      </c>
      <c r="C1" s="195"/>
      <c r="D1" s="195" t="s">
        <v>95</v>
      </c>
      <c r="E1" s="195"/>
    </row>
    <row r="2" spans="1:13" ht="30.75" thickBot="1" x14ac:dyDescent="0.3">
      <c r="B2" s="139" t="s">
        <v>94</v>
      </c>
      <c r="C2" s="137" t="s">
        <v>93</v>
      </c>
      <c r="D2" s="138" t="s">
        <v>92</v>
      </c>
      <c r="E2" s="137" t="s">
        <v>91</v>
      </c>
      <c r="F2" s="136" t="s">
        <v>90</v>
      </c>
    </row>
    <row r="3" spans="1:13" x14ac:dyDescent="0.25">
      <c r="A3" s="128" t="s">
        <v>89</v>
      </c>
      <c r="B3" s="135">
        <v>2567832.8582096999</v>
      </c>
      <c r="C3" s="134">
        <f>B45+B48</f>
        <v>2510307.3942500004</v>
      </c>
      <c r="D3" s="135">
        <f>SUM($B$3:B3)</f>
        <v>2567832.8582096999</v>
      </c>
      <c r="E3" s="134">
        <f>SUM($C$3:C3)</f>
        <v>2510307.3942500004</v>
      </c>
      <c r="F3" s="133">
        <f>SUM($C$3:C3)-D3</f>
        <v>-57525.463959699497</v>
      </c>
      <c r="G3" s="132"/>
      <c r="H3" s="132"/>
      <c r="I3" s="132"/>
      <c r="J3" s="132"/>
      <c r="K3" s="132"/>
      <c r="L3" s="132"/>
      <c r="M3" s="132"/>
    </row>
    <row r="4" spans="1:13" x14ac:dyDescent="0.25">
      <c r="A4" s="128" t="s">
        <v>88</v>
      </c>
      <c r="B4" s="131">
        <v>1930214.2037005106</v>
      </c>
      <c r="C4" s="130">
        <f>C45+C48</f>
        <v>2174996.4807000007</v>
      </c>
      <c r="D4" s="131">
        <f>SUM($B$3:B4)</f>
        <v>4498047.0619102102</v>
      </c>
      <c r="E4" s="130">
        <f>SUM($C$3:C4)</f>
        <v>4685303.874950001</v>
      </c>
      <c r="F4" s="129">
        <f>SUM($C$3:C4)-D4</f>
        <v>187256.81303979084</v>
      </c>
    </row>
    <row r="5" spans="1:13" x14ac:dyDescent="0.25">
      <c r="A5" s="128" t="s">
        <v>87</v>
      </c>
      <c r="B5" s="131">
        <v>1990638.2006108603</v>
      </c>
      <c r="C5" s="130">
        <f>D45+D48</f>
        <v>2003898.0809499996</v>
      </c>
      <c r="D5" s="131">
        <f>SUM($B$3:B5)</f>
        <v>6488685.2625210704</v>
      </c>
      <c r="E5" s="130">
        <f>SUM($C$3:C5)</f>
        <v>6689201.9559000004</v>
      </c>
      <c r="F5" s="129">
        <f>SUM($C$3:C5)-D5</f>
        <v>200516.69337892998</v>
      </c>
    </row>
    <row r="6" spans="1:13" x14ac:dyDescent="0.25">
      <c r="A6" s="128" t="s">
        <v>86</v>
      </c>
      <c r="B6" s="131">
        <v>1799732.9473559994</v>
      </c>
      <c r="C6" s="130">
        <f>E45+E48</f>
        <v>1607514.5191700007</v>
      </c>
      <c r="D6" s="131">
        <f>SUM($B$3:B6)</f>
        <v>8288418.20987707</v>
      </c>
      <c r="E6" s="130">
        <f>SUM($C$3:C6)</f>
        <v>8296716.4750700016</v>
      </c>
      <c r="F6" s="129">
        <f>SUM($C$3:C6)-D6</f>
        <v>8298.265192931518</v>
      </c>
    </row>
    <row r="7" spans="1:13" x14ac:dyDescent="0.25">
      <c r="A7" s="128" t="s">
        <v>4</v>
      </c>
      <c r="B7" s="131">
        <v>1796150.03742246</v>
      </c>
      <c r="C7" s="130">
        <f>F45+F48</f>
        <v>0</v>
      </c>
      <c r="D7" s="131">
        <f>SUM($B$3:B7)</f>
        <v>10084568.24729953</v>
      </c>
      <c r="E7" s="130">
        <f>SUM($C$3:C7)</f>
        <v>8296716.4750700016</v>
      </c>
      <c r="F7" s="129">
        <f>SUM($C$3:C7)-D7</f>
        <v>-1787851.7722295281</v>
      </c>
    </row>
    <row r="8" spans="1:13" x14ac:dyDescent="0.25">
      <c r="A8" s="128" t="s">
        <v>85</v>
      </c>
      <c r="B8" s="131">
        <v>1528229.8589029985</v>
      </c>
      <c r="C8" s="130">
        <f>G45+G48</f>
        <v>0</v>
      </c>
      <c r="D8" s="131">
        <f>SUM($B$3:B8)</f>
        <v>11612798.106202528</v>
      </c>
      <c r="E8" s="130">
        <f>SUM($C$3:C8)</f>
        <v>8296716.4750700016</v>
      </c>
      <c r="F8" s="129">
        <f>SUM($C$3:C8)-D8</f>
        <v>-3316081.6311325263</v>
      </c>
    </row>
    <row r="9" spans="1:13" x14ac:dyDescent="0.25">
      <c r="A9" s="128" t="s">
        <v>84</v>
      </c>
      <c r="B9" s="131">
        <v>1483748.4786181208</v>
      </c>
      <c r="C9" s="130">
        <f>H45+H48</f>
        <v>0</v>
      </c>
      <c r="D9" s="131">
        <f>SUM($B$3:B9)</f>
        <v>13096546.584820649</v>
      </c>
      <c r="E9" s="130">
        <f>SUM($C$3:C9)</f>
        <v>8296716.4750700016</v>
      </c>
      <c r="F9" s="129">
        <f>SUM($C$3:C9)-D9</f>
        <v>-4799830.1097506471</v>
      </c>
    </row>
    <row r="10" spans="1:13" x14ac:dyDescent="0.25">
      <c r="A10" s="128" t="s">
        <v>83</v>
      </c>
      <c r="B10" s="131">
        <v>1405491.194349898</v>
      </c>
      <c r="C10" s="130">
        <f>I45+I48</f>
        <v>0</v>
      </c>
      <c r="D10" s="131">
        <f>SUM($B$3:B10)</f>
        <v>14502037.779170547</v>
      </c>
      <c r="E10" s="130">
        <f>SUM($C$3:C10)</f>
        <v>8296716.4750700016</v>
      </c>
      <c r="F10" s="129">
        <f>SUM($C$3:C10)-D10</f>
        <v>-6205321.3041005451</v>
      </c>
    </row>
    <row r="11" spans="1:13" x14ac:dyDescent="0.25">
      <c r="A11" s="128" t="s">
        <v>82</v>
      </c>
      <c r="B11" s="131">
        <v>1216387.9285904216</v>
      </c>
      <c r="C11" s="130">
        <f>J45+J48</f>
        <v>0</v>
      </c>
      <c r="D11" s="131">
        <f>SUM($B$3:B11)</f>
        <v>15718425.707760967</v>
      </c>
      <c r="E11" s="130">
        <f>SUM($C$3:C11)</f>
        <v>8296716.4750700016</v>
      </c>
      <c r="F11" s="129">
        <f>SUM($C$3:C11)-D11</f>
        <v>-7421709.2326909658</v>
      </c>
    </row>
    <row r="12" spans="1:13" x14ac:dyDescent="0.25">
      <c r="A12" s="128" t="s">
        <v>81</v>
      </c>
      <c r="B12" s="131">
        <v>1392056.7166050603</v>
      </c>
      <c r="C12" s="130">
        <f>K45+K48</f>
        <v>0</v>
      </c>
      <c r="D12" s="131">
        <f>SUM($B$3:B12)</f>
        <v>17110482.424366027</v>
      </c>
      <c r="E12" s="130">
        <f>SUM($C$3:C12)</f>
        <v>8296716.4750700016</v>
      </c>
      <c r="F12" s="129">
        <f>SUM($C$3:C12)-D12</f>
        <v>-8813765.9492960256</v>
      </c>
    </row>
    <row r="13" spans="1:13" x14ac:dyDescent="0.25">
      <c r="A13" s="128" t="s">
        <v>80</v>
      </c>
      <c r="B13" s="131">
        <v>1478942.6891171723</v>
      </c>
      <c r="C13" s="130">
        <f>L45+L48</f>
        <v>0</v>
      </c>
      <c r="D13" s="131">
        <f>SUM($B$3:B13)</f>
        <v>18589425.113483198</v>
      </c>
      <c r="E13" s="130">
        <f>SUM($C$3:C13)</f>
        <v>8296716.4750700016</v>
      </c>
      <c r="F13" s="129">
        <f>SUM($C$3:C13)-D13</f>
        <v>-10292708.638413196</v>
      </c>
    </row>
    <row r="14" spans="1:13" ht="15.75" thickBot="1" x14ac:dyDescent="0.3">
      <c r="A14" s="128" t="s">
        <v>79</v>
      </c>
      <c r="B14" s="127">
        <v>1402999.4669359298</v>
      </c>
      <c r="C14" s="126">
        <f>M45+M48</f>
        <v>0</v>
      </c>
      <c r="D14" s="127">
        <f>SUM($B$3:B14)</f>
        <v>19992424.580419127</v>
      </c>
      <c r="E14" s="126">
        <f>SUM($C$3:C14)</f>
        <v>8296716.4750700016</v>
      </c>
      <c r="F14" s="125">
        <f>SUM($C$3:C14)-D14</f>
        <v>-11695708.105349125</v>
      </c>
    </row>
    <row r="15" spans="1:13" ht="15.75" thickBot="1" x14ac:dyDescent="0.3"/>
    <row r="16" spans="1:13" ht="15.75" thickBot="1" x14ac:dyDescent="0.3">
      <c r="A16" s="111"/>
      <c r="B16" s="124" t="s">
        <v>78</v>
      </c>
      <c r="C16" s="123" t="s">
        <v>77</v>
      </c>
      <c r="D16" s="122" t="s">
        <v>76</v>
      </c>
      <c r="E16" s="37"/>
      <c r="F16" s="121"/>
    </row>
    <row r="17" spans="1:14" x14ac:dyDescent="0.25">
      <c r="A17" s="111" t="s">
        <v>75</v>
      </c>
      <c r="B17" s="120">
        <f>SUM(B3:B5)</f>
        <v>6488685.2625210704</v>
      </c>
      <c r="C17" s="119">
        <f>SUM(C3:C5)</f>
        <v>6689201.9559000004</v>
      </c>
      <c r="D17" s="151">
        <f>C17-B17</f>
        <v>200516.69337892998</v>
      </c>
      <c r="E17" s="37"/>
    </row>
    <row r="18" spans="1:14" x14ac:dyDescent="0.25">
      <c r="A18" s="111" t="s">
        <v>74</v>
      </c>
      <c r="B18" s="117">
        <f ca="1">(DAY(TODAY()-1)/DAY(EOMONTH(TODAY(),0)))*VLOOKUP(TEXT(TODAY(), "mmm"), A3:C14,2, FALSE)</f>
        <v>405582.26651474903</v>
      </c>
      <c r="C18" s="116">
        <f ca="1">VLOOKUP(TEXT(TODAY(), "mmm"), A3:C14,3, FALSE)</f>
        <v>0</v>
      </c>
      <c r="D18" s="115">
        <f ca="1">C18-B18</f>
        <v>-405582.26651474903</v>
      </c>
    </row>
    <row r="19" spans="1:14" ht="15.75" thickBot="1" x14ac:dyDescent="0.3">
      <c r="A19" s="111" t="s">
        <v>73</v>
      </c>
      <c r="B19" s="114">
        <f ca="1">SUM(B17:B18)</f>
        <v>6894267.5290358197</v>
      </c>
      <c r="C19" s="113">
        <f ca="1">SUM(C17:C18)</f>
        <v>6689201.9559000004</v>
      </c>
      <c r="D19" s="112">
        <f ca="1">C19-B19</f>
        <v>-205065.57313581929</v>
      </c>
    </row>
    <row r="20" spans="1:14" x14ac:dyDescent="0.25">
      <c r="A20" s="111"/>
      <c r="B20" s="37"/>
      <c r="C20" s="37"/>
      <c r="D20" s="37"/>
    </row>
    <row r="21" spans="1:14" x14ac:dyDescent="0.25">
      <c r="A21" s="111"/>
      <c r="B21" s="37"/>
      <c r="C21" s="37"/>
      <c r="D21" s="37"/>
    </row>
    <row r="22" spans="1:14" ht="15.75" thickBot="1" x14ac:dyDescent="0.3">
      <c r="A22" s="111"/>
      <c r="B22" s="37"/>
      <c r="C22" s="37"/>
      <c r="D22" s="37"/>
    </row>
    <row r="23" spans="1:14" ht="15.75" thickBot="1" x14ac:dyDescent="0.3">
      <c r="A23" s="2">
        <v>2019</v>
      </c>
      <c r="B23" s="3" t="s">
        <v>0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I23" s="4" t="s">
        <v>7</v>
      </c>
      <c r="J23" s="4" t="s">
        <v>8</v>
      </c>
      <c r="K23" s="4" t="s">
        <v>9</v>
      </c>
      <c r="L23" s="4" t="s">
        <v>10</v>
      </c>
      <c r="M23" s="5" t="s">
        <v>11</v>
      </c>
      <c r="N23" s="24" t="s">
        <v>12</v>
      </c>
    </row>
    <row r="24" spans="1:14" x14ac:dyDescent="0.25">
      <c r="A24" s="21" t="s">
        <v>14</v>
      </c>
      <c r="B24" s="150">
        <v>101492.67</v>
      </c>
      <c r="C24" s="149">
        <v>118204.20999999999</v>
      </c>
      <c r="D24" s="149">
        <v>116548.36</v>
      </c>
      <c r="E24" s="110">
        <v>93688.278529999967</v>
      </c>
      <c r="F24" s="110"/>
      <c r="G24" s="110"/>
      <c r="H24" s="110"/>
      <c r="I24" s="110"/>
      <c r="J24" s="110"/>
      <c r="K24" s="110"/>
      <c r="L24" s="110"/>
      <c r="M24" s="110"/>
      <c r="N24" s="109">
        <f t="shared" ref="N24:N45" si="0">SUM(B24:M24)</f>
        <v>429933.51852999994</v>
      </c>
    </row>
    <row r="25" spans="1:14" x14ac:dyDescent="0.25">
      <c r="A25" s="11" t="s">
        <v>16</v>
      </c>
      <c r="B25" s="150">
        <v>438698.73</v>
      </c>
      <c r="C25" s="149">
        <v>369654.46</v>
      </c>
      <c r="D25" s="149">
        <v>290937.36</v>
      </c>
      <c r="E25" s="110">
        <v>206074.36179999996</v>
      </c>
      <c r="F25" s="110"/>
      <c r="G25" s="110"/>
      <c r="H25" s="110"/>
      <c r="I25" s="110"/>
      <c r="J25" s="110"/>
      <c r="K25" s="110"/>
      <c r="L25" s="110"/>
      <c r="M25" s="110"/>
      <c r="N25" s="109">
        <f t="shared" si="0"/>
        <v>1305364.9117999999</v>
      </c>
    </row>
    <row r="26" spans="1:14" x14ac:dyDescent="0.25">
      <c r="A26" s="11" t="s">
        <v>18</v>
      </c>
      <c r="B26" s="150">
        <v>86579.079999999987</v>
      </c>
      <c r="C26" s="149">
        <v>87795.079999999987</v>
      </c>
      <c r="D26" s="149">
        <v>76085</v>
      </c>
      <c r="E26" s="110">
        <v>74791.757900000011</v>
      </c>
      <c r="F26" s="110"/>
      <c r="G26" s="110"/>
      <c r="H26" s="110"/>
      <c r="I26" s="110"/>
      <c r="J26" s="110"/>
      <c r="K26" s="110"/>
      <c r="L26" s="110"/>
      <c r="M26" s="110"/>
      <c r="N26" s="109">
        <f t="shared" si="0"/>
        <v>325250.9179</v>
      </c>
    </row>
    <row r="27" spans="1:14" x14ac:dyDescent="0.25">
      <c r="A27" s="11" t="s">
        <v>20</v>
      </c>
      <c r="B27" s="150">
        <v>143739.04999999999</v>
      </c>
      <c r="C27" s="149">
        <v>146876.16</v>
      </c>
      <c r="D27" s="149">
        <v>131934.25</v>
      </c>
      <c r="E27" s="110">
        <v>110357.48058999998</v>
      </c>
      <c r="F27" s="110"/>
      <c r="G27" s="110"/>
      <c r="H27" s="110"/>
      <c r="I27" s="110"/>
      <c r="J27" s="110"/>
      <c r="K27" s="110"/>
      <c r="L27" s="110"/>
      <c r="M27" s="110"/>
      <c r="N27" s="109">
        <f t="shared" si="0"/>
        <v>532906.9405899999</v>
      </c>
    </row>
    <row r="28" spans="1:14" x14ac:dyDescent="0.25">
      <c r="A28" s="11" t="s">
        <v>21</v>
      </c>
      <c r="B28" s="150">
        <v>16984.54</v>
      </c>
      <c r="C28" s="149">
        <v>24833.499999999985</v>
      </c>
      <c r="D28" s="149">
        <v>26345.25</v>
      </c>
      <c r="E28" s="110">
        <v>19601.827840000005</v>
      </c>
      <c r="F28" s="110"/>
      <c r="G28" s="110"/>
      <c r="H28" s="110"/>
      <c r="I28" s="110"/>
      <c r="J28" s="110"/>
      <c r="K28" s="110"/>
      <c r="L28" s="110"/>
      <c r="M28" s="110"/>
      <c r="N28" s="109">
        <f t="shared" si="0"/>
        <v>87765.117839999992</v>
      </c>
    </row>
    <row r="29" spans="1:14" x14ac:dyDescent="0.25">
      <c r="A29" s="11" t="s">
        <v>42</v>
      </c>
      <c r="B29" s="150">
        <v>0</v>
      </c>
      <c r="C29" s="149">
        <v>180.93</v>
      </c>
      <c r="D29" s="149">
        <v>301.49</v>
      </c>
      <c r="E29" s="110">
        <v>1296.8050600000001</v>
      </c>
      <c r="F29" s="110"/>
      <c r="G29" s="110"/>
      <c r="H29" s="110"/>
      <c r="I29" s="110"/>
      <c r="J29" s="110"/>
      <c r="K29" s="110"/>
      <c r="L29" s="110"/>
      <c r="M29" s="110"/>
      <c r="N29" s="109">
        <f t="shared" si="0"/>
        <v>1779.2250600000002</v>
      </c>
    </row>
    <row r="30" spans="1:14" x14ac:dyDescent="0.25">
      <c r="A30" s="11" t="s">
        <v>32</v>
      </c>
      <c r="B30" s="150">
        <v>301440.67000000004</v>
      </c>
      <c r="C30" s="149">
        <v>266087.13</v>
      </c>
      <c r="D30" s="149">
        <v>242881.05999999994</v>
      </c>
      <c r="E30" s="110">
        <v>174078.72765999974</v>
      </c>
      <c r="F30" s="110"/>
      <c r="G30" s="110"/>
      <c r="H30" s="110"/>
      <c r="I30" s="110"/>
      <c r="J30" s="110"/>
      <c r="K30" s="110"/>
      <c r="L30" s="110"/>
      <c r="M30" s="110"/>
      <c r="N30" s="109">
        <f t="shared" si="0"/>
        <v>984487.58765999973</v>
      </c>
    </row>
    <row r="31" spans="1:14" x14ac:dyDescent="0.25">
      <c r="A31" s="11" t="s">
        <v>23</v>
      </c>
      <c r="B31" s="150">
        <v>247036.53</v>
      </c>
      <c r="C31" s="149">
        <v>225194.09999999998</v>
      </c>
      <c r="D31" s="149">
        <v>204054.93000000002</v>
      </c>
      <c r="E31" s="110">
        <v>154575.75408000004</v>
      </c>
      <c r="F31" s="110"/>
      <c r="G31" s="110"/>
      <c r="H31" s="110"/>
      <c r="I31" s="110"/>
      <c r="J31" s="110"/>
      <c r="K31" s="110"/>
      <c r="L31" s="110"/>
      <c r="M31" s="110"/>
      <c r="N31" s="109">
        <f t="shared" si="0"/>
        <v>830861.31408000016</v>
      </c>
    </row>
    <row r="32" spans="1:14" x14ac:dyDescent="0.25">
      <c r="A32" s="11" t="s">
        <v>39</v>
      </c>
      <c r="B32" s="150">
        <v>0</v>
      </c>
      <c r="C32" s="149">
        <v>0</v>
      </c>
      <c r="D32" s="149">
        <v>0</v>
      </c>
      <c r="E32" s="110">
        <v>53.481749999999998</v>
      </c>
      <c r="F32" s="110"/>
      <c r="G32" s="110"/>
      <c r="H32" s="110"/>
      <c r="I32" s="110"/>
      <c r="J32" s="110"/>
      <c r="K32" s="110"/>
      <c r="L32" s="110"/>
      <c r="M32" s="110"/>
      <c r="N32" s="109">
        <f t="shared" si="0"/>
        <v>53.481749999999998</v>
      </c>
    </row>
    <row r="33" spans="1:14" x14ac:dyDescent="0.25">
      <c r="A33" s="11" t="s">
        <v>33</v>
      </c>
      <c r="B33" s="150">
        <v>614.25</v>
      </c>
      <c r="C33" s="149">
        <v>542.59</v>
      </c>
      <c r="D33" s="149">
        <v>393.18</v>
      </c>
      <c r="E33" s="110">
        <v>77.934150000000145</v>
      </c>
      <c r="F33" s="110"/>
      <c r="G33" s="110"/>
      <c r="H33" s="110"/>
      <c r="I33" s="110"/>
      <c r="J33" s="110"/>
      <c r="K33" s="110"/>
      <c r="L33" s="110"/>
      <c r="M33" s="110"/>
      <c r="N33" s="109">
        <f t="shared" si="0"/>
        <v>1627.9541500000003</v>
      </c>
    </row>
    <row r="34" spans="1:14" x14ac:dyDescent="0.25">
      <c r="A34" s="11" t="s">
        <v>56</v>
      </c>
      <c r="B34" s="150">
        <v>3675.18</v>
      </c>
      <c r="C34" s="149">
        <v>87.05</v>
      </c>
      <c r="D34" s="149">
        <v>44.99</v>
      </c>
      <c r="E34" s="110">
        <v>841.22955000000024</v>
      </c>
      <c r="F34" s="110"/>
      <c r="G34" s="110"/>
      <c r="H34" s="110"/>
      <c r="I34" s="110"/>
      <c r="J34" s="110"/>
      <c r="K34" s="110"/>
      <c r="L34" s="110"/>
      <c r="M34" s="110"/>
      <c r="N34" s="109">
        <f t="shared" si="0"/>
        <v>4648.4495500000003</v>
      </c>
    </row>
    <row r="35" spans="1:14" x14ac:dyDescent="0.25">
      <c r="A35" s="11" t="s">
        <v>30</v>
      </c>
      <c r="B35" s="150">
        <v>6801.88</v>
      </c>
      <c r="C35" s="149">
        <v>7359.86</v>
      </c>
      <c r="D35" s="149">
        <v>8353.17</v>
      </c>
      <c r="E35" s="110">
        <v>7732.6515200000031</v>
      </c>
      <c r="F35" s="110"/>
      <c r="G35" s="110"/>
      <c r="H35" s="110"/>
      <c r="I35" s="110"/>
      <c r="J35" s="110"/>
      <c r="K35" s="110"/>
      <c r="L35" s="110"/>
      <c r="M35" s="110"/>
      <c r="N35" s="109">
        <f t="shared" si="0"/>
        <v>30247.561520000003</v>
      </c>
    </row>
    <row r="36" spans="1:14" x14ac:dyDescent="0.25">
      <c r="A36" s="11" t="s">
        <v>25</v>
      </c>
      <c r="B36" s="150">
        <v>468163.22999999986</v>
      </c>
      <c r="C36" s="149">
        <v>399596.68000000005</v>
      </c>
      <c r="D36" s="149">
        <v>324925.0999999998</v>
      </c>
      <c r="E36" s="110">
        <v>368154.86579999997</v>
      </c>
      <c r="F36" s="110"/>
      <c r="G36" s="110"/>
      <c r="H36" s="110"/>
      <c r="I36" s="110"/>
      <c r="J36" s="110"/>
      <c r="K36" s="110"/>
      <c r="L36" s="110"/>
      <c r="M36" s="110"/>
      <c r="N36" s="109">
        <f t="shared" si="0"/>
        <v>1560839.8757999998</v>
      </c>
    </row>
    <row r="37" spans="1:14" x14ac:dyDescent="0.25">
      <c r="A37" s="11" t="s">
        <v>61</v>
      </c>
      <c r="B37" s="150">
        <v>0</v>
      </c>
      <c r="C37" s="149">
        <v>0</v>
      </c>
      <c r="D37" s="149">
        <v>0</v>
      </c>
      <c r="E37" s="110">
        <v>600.91079999999999</v>
      </c>
      <c r="F37" s="110"/>
      <c r="G37" s="110"/>
      <c r="H37" s="110"/>
      <c r="I37" s="110"/>
      <c r="J37" s="110"/>
      <c r="K37" s="110"/>
      <c r="L37" s="110"/>
      <c r="M37" s="110"/>
      <c r="N37" s="109">
        <f t="shared" si="0"/>
        <v>600.91079999999999</v>
      </c>
    </row>
    <row r="38" spans="1:14" x14ac:dyDescent="0.25">
      <c r="A38" s="11" t="s">
        <v>58</v>
      </c>
      <c r="B38" s="150">
        <v>178.38</v>
      </c>
      <c r="C38" s="149">
        <v>0.34</v>
      </c>
      <c r="D38" s="149">
        <v>173.06</v>
      </c>
      <c r="E38" s="110">
        <v>306.28547999999995</v>
      </c>
      <c r="F38" s="110"/>
      <c r="G38" s="110"/>
      <c r="H38" s="110"/>
      <c r="I38" s="110"/>
      <c r="J38" s="110"/>
      <c r="K38" s="110"/>
      <c r="L38" s="110"/>
      <c r="M38" s="110"/>
      <c r="N38" s="109">
        <f t="shared" si="0"/>
        <v>658.06547999999998</v>
      </c>
    </row>
    <row r="39" spans="1:14" x14ac:dyDescent="0.25">
      <c r="A39" s="11" t="s">
        <v>41</v>
      </c>
      <c r="B39" s="150">
        <v>9954.2199999999993</v>
      </c>
      <c r="C39" s="149">
        <v>6495.36</v>
      </c>
      <c r="D39" s="149">
        <v>13388.5</v>
      </c>
      <c r="E39" s="110">
        <v>11325.678</v>
      </c>
      <c r="F39" s="110"/>
      <c r="G39" s="110"/>
      <c r="H39" s="110"/>
      <c r="I39" s="110"/>
      <c r="J39" s="110"/>
      <c r="K39" s="110"/>
      <c r="L39" s="110"/>
      <c r="M39" s="110"/>
      <c r="N39" s="109">
        <f t="shared" si="0"/>
        <v>41163.758000000002</v>
      </c>
    </row>
    <row r="40" spans="1:14" x14ac:dyDescent="0.25">
      <c r="A40" s="11" t="s">
        <v>37</v>
      </c>
      <c r="B40" s="150">
        <v>22.454250000000002</v>
      </c>
      <c r="C40" s="149">
        <v>113.5407</v>
      </c>
      <c r="D40" s="149">
        <v>81.730950000000021</v>
      </c>
      <c r="E40" s="110">
        <v>1089.0820499999998</v>
      </c>
      <c r="F40" s="110"/>
      <c r="G40" s="110"/>
      <c r="H40" s="110"/>
      <c r="I40" s="110"/>
      <c r="J40" s="110"/>
      <c r="K40" s="110"/>
      <c r="L40" s="110"/>
      <c r="M40" s="110"/>
      <c r="N40" s="109">
        <f t="shared" si="0"/>
        <v>1306.8079499999999</v>
      </c>
    </row>
    <row r="41" spans="1:14" x14ac:dyDescent="0.25">
      <c r="A41" s="11" t="s">
        <v>28</v>
      </c>
      <c r="B41" s="150">
        <v>377567.9</v>
      </c>
      <c r="C41" s="149">
        <v>297103.09999999998</v>
      </c>
      <c r="D41" s="149">
        <v>272028.37</v>
      </c>
      <c r="E41" s="110">
        <v>193280.91227000035</v>
      </c>
      <c r="F41" s="110"/>
      <c r="G41" s="110"/>
      <c r="H41" s="110"/>
      <c r="I41" s="110"/>
      <c r="J41" s="110"/>
      <c r="K41" s="110"/>
      <c r="L41" s="110"/>
      <c r="M41" s="110"/>
      <c r="N41" s="109">
        <f t="shared" si="0"/>
        <v>1139980.2822700003</v>
      </c>
    </row>
    <row r="42" spans="1:14" x14ac:dyDescent="0.25">
      <c r="A42" s="11" t="s">
        <v>35</v>
      </c>
      <c r="B42" s="150">
        <v>271.78999999999996</v>
      </c>
      <c r="C42" s="149">
        <v>224.45999999999998</v>
      </c>
      <c r="D42" s="149">
        <v>1020.8299999999999</v>
      </c>
      <c r="E42" s="110">
        <v>928.38165000000015</v>
      </c>
      <c r="F42" s="110"/>
      <c r="G42" s="110"/>
      <c r="H42" s="110"/>
      <c r="I42" s="110"/>
      <c r="J42" s="110"/>
      <c r="K42" s="110"/>
      <c r="L42" s="110"/>
      <c r="M42" s="110"/>
      <c r="N42" s="109">
        <f t="shared" si="0"/>
        <v>2445.4616500000002</v>
      </c>
    </row>
    <row r="43" spans="1:14" x14ac:dyDescent="0.25">
      <c r="A43" s="11" t="s">
        <v>29</v>
      </c>
      <c r="B43" s="150">
        <v>305189.90999999997</v>
      </c>
      <c r="C43" s="149">
        <v>224647.93000000002</v>
      </c>
      <c r="D43" s="149">
        <v>259401.44999999995</v>
      </c>
      <c r="E43" s="110">
        <v>188658.11269000018</v>
      </c>
      <c r="F43" s="110"/>
      <c r="G43" s="110"/>
      <c r="H43" s="110"/>
      <c r="I43" s="110"/>
      <c r="J43" s="110"/>
      <c r="K43" s="110"/>
      <c r="L43" s="110"/>
      <c r="M43" s="110"/>
      <c r="N43" s="109">
        <f t="shared" si="0"/>
        <v>977897.40269000013</v>
      </c>
    </row>
    <row r="44" spans="1:14" ht="15.75" thickBot="1" x14ac:dyDescent="0.3">
      <c r="A44" s="12" t="s">
        <v>104</v>
      </c>
      <c r="B44" s="150">
        <v>1896.9299999999998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09"/>
    </row>
    <row r="45" spans="1:14" ht="15.75" thickBot="1" x14ac:dyDescent="0.3">
      <c r="B45" s="108">
        <f>SUM(B24:B44)</f>
        <v>2510307.3942500004</v>
      </c>
      <c r="C45" s="108">
        <f>SUM(C24:C44)</f>
        <v>2174996.4807000007</v>
      </c>
      <c r="D45" s="108">
        <f>SUM(D24:D44)</f>
        <v>1968898.0809499996</v>
      </c>
      <c r="E45" s="108">
        <f t="shared" ref="E45:M45" si="1">SUM(E24:E44)</f>
        <v>1607514.5191700007</v>
      </c>
      <c r="F45" s="108">
        <f t="shared" si="1"/>
        <v>0</v>
      </c>
      <c r="G45" s="108">
        <f t="shared" si="1"/>
        <v>0</v>
      </c>
      <c r="H45" s="108">
        <f t="shared" si="1"/>
        <v>0</v>
      </c>
      <c r="I45" s="108">
        <f t="shared" si="1"/>
        <v>0</v>
      </c>
      <c r="J45" s="108">
        <f t="shared" si="1"/>
        <v>0</v>
      </c>
      <c r="K45" s="108">
        <f t="shared" si="1"/>
        <v>0</v>
      </c>
      <c r="L45" s="108">
        <f t="shared" si="1"/>
        <v>0</v>
      </c>
      <c r="M45" s="108">
        <f t="shared" si="1"/>
        <v>0</v>
      </c>
      <c r="N45" s="105">
        <f t="shared" si="0"/>
        <v>8261716.4750700016</v>
      </c>
    </row>
    <row r="47" spans="1:14" ht="15.75" thickBot="1" x14ac:dyDescent="0.3">
      <c r="D47" s="107" t="s">
        <v>72</v>
      </c>
      <c r="J47" s="107" t="s">
        <v>71</v>
      </c>
      <c r="N47" s="31" t="s">
        <v>70</v>
      </c>
    </row>
    <row r="48" spans="1:14" ht="15.75" thickBot="1" x14ac:dyDescent="0.3">
      <c r="D48" s="106">
        <v>35000</v>
      </c>
      <c r="J48" s="106"/>
      <c r="N48" s="105">
        <f>SUM(B48:M48)</f>
        <v>35000</v>
      </c>
    </row>
    <row r="49" spans="7:14" x14ac:dyDescent="0.25">
      <c r="G49" t="s">
        <v>69</v>
      </c>
    </row>
    <row r="50" spans="7:14" ht="15.75" thickBot="1" x14ac:dyDescent="0.3"/>
    <row r="51" spans="7:14" ht="15.75" thickBot="1" x14ac:dyDescent="0.3">
      <c r="N51" s="104">
        <f>SUM(N48,N45)</f>
        <v>8296716.4750700016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2:L42"/>
  <sheetViews>
    <sheetView zoomScaleNormal="100" workbookViewId="0">
      <selection activeCell="D32" sqref="D32"/>
    </sheetView>
  </sheetViews>
  <sheetFormatPr defaultColWidth="8.7109375" defaultRowHeight="15" x14ac:dyDescent="0.25"/>
  <cols>
    <col min="2" max="2" width="16.7109375" bestFit="1" customWidth="1"/>
    <col min="3" max="6" width="23.42578125" bestFit="1" customWidth="1"/>
    <col min="7" max="7" width="10.7109375" style="22" customWidth="1"/>
    <col min="12" max="12" width="13.7109375" bestFit="1" customWidth="1"/>
  </cols>
  <sheetData>
    <row r="2" spans="2:7" ht="15.75" thickBot="1" x14ac:dyDescent="0.3"/>
    <row r="3" spans="2:7" ht="15.75" thickBot="1" x14ac:dyDescent="0.3">
      <c r="B3" s="53" t="s">
        <v>54</v>
      </c>
      <c r="C3" s="196">
        <v>2017</v>
      </c>
      <c r="D3" s="197"/>
      <c r="E3" s="198" t="s">
        <v>53</v>
      </c>
      <c r="F3" s="199"/>
      <c r="G3" s="23"/>
    </row>
    <row r="4" spans="2:7" ht="15.75" thickBot="1" x14ac:dyDescent="0.3">
      <c r="B4" s="46" t="s">
        <v>44</v>
      </c>
      <c r="C4" s="24" t="s">
        <v>45</v>
      </c>
      <c r="D4" s="24" t="s">
        <v>46</v>
      </c>
      <c r="E4" s="25" t="s">
        <v>47</v>
      </c>
      <c r="F4" s="26" t="s">
        <v>48</v>
      </c>
    </row>
    <row r="5" spans="2:7" x14ac:dyDescent="0.25">
      <c r="B5" s="27">
        <v>0</v>
      </c>
      <c r="C5" s="38">
        <v>0.95</v>
      </c>
      <c r="D5" s="38">
        <v>1.05</v>
      </c>
      <c r="E5" s="39">
        <v>1.28</v>
      </c>
      <c r="F5" s="39">
        <v>1.42</v>
      </c>
    </row>
    <row r="6" spans="2:7" x14ac:dyDescent="0.25">
      <c r="B6" s="28">
        <v>200000000</v>
      </c>
      <c r="C6" s="40">
        <v>-0.10999999999999999</v>
      </c>
      <c r="D6" s="40">
        <v>-5.0000000000000044E-2</v>
      </c>
      <c r="E6" s="41">
        <v>-0.15</v>
      </c>
      <c r="F6" s="41">
        <v>-7.0000000000000007E-2</v>
      </c>
    </row>
    <row r="7" spans="2:7" x14ac:dyDescent="0.25">
      <c r="B7" s="28">
        <v>400000000</v>
      </c>
      <c r="C7" s="40">
        <v>-9.9999999999999978E-2</v>
      </c>
      <c r="D7" s="40">
        <v>-5.0000000000000044E-2</v>
      </c>
      <c r="E7" s="41">
        <v>-0.14000000000000001</v>
      </c>
      <c r="F7" s="41">
        <v>-7.0000000000000007E-2</v>
      </c>
    </row>
    <row r="8" spans="2:7" x14ac:dyDescent="0.25">
      <c r="B8" s="28">
        <v>600000000</v>
      </c>
      <c r="C8" s="40">
        <v>-0.10999999999999999</v>
      </c>
      <c r="D8" s="40">
        <v>-5.9999999999999942E-2</v>
      </c>
      <c r="E8" s="41">
        <v>-0.14000000000000001</v>
      </c>
      <c r="F8" s="41">
        <v>-7.0000000000000007E-2</v>
      </c>
    </row>
    <row r="9" spans="2:7" x14ac:dyDescent="0.25">
      <c r="B9" s="28">
        <v>800000000</v>
      </c>
      <c r="C9" s="40">
        <v>-9.9999999999999978E-2</v>
      </c>
      <c r="D9" s="40">
        <v>-4.9999999999999933E-2</v>
      </c>
      <c r="E9" s="41">
        <v>-0.14000000000000001</v>
      </c>
      <c r="F9" s="41">
        <v>-0.08</v>
      </c>
    </row>
    <row r="10" spans="2:7" x14ac:dyDescent="0.25">
      <c r="B10" s="28">
        <v>2000000000</v>
      </c>
      <c r="C10" s="40">
        <v>-8.0000000000000016E-2</v>
      </c>
      <c r="D10" s="40">
        <v>-5.0000000000000044E-2</v>
      </c>
      <c r="E10" s="41">
        <v>-0.1</v>
      </c>
      <c r="F10" s="41">
        <v>-7.0000000000000007E-2</v>
      </c>
    </row>
    <row r="11" spans="2:7" x14ac:dyDescent="0.25">
      <c r="B11" s="29">
        <v>3000000000</v>
      </c>
      <c r="C11" s="41">
        <v>-0.02</v>
      </c>
      <c r="D11" s="40">
        <v>-0.03</v>
      </c>
      <c r="E11" s="41">
        <v>-0.03</v>
      </c>
      <c r="F11" s="41">
        <v>-0.03</v>
      </c>
    </row>
    <row r="12" spans="2:7" x14ac:dyDescent="0.25">
      <c r="B12" s="29">
        <v>4000000000</v>
      </c>
      <c r="C12" s="44">
        <v>-0.02</v>
      </c>
      <c r="D12" s="45">
        <v>-0.03</v>
      </c>
      <c r="E12" s="44">
        <v>-0.03</v>
      </c>
      <c r="F12" s="44">
        <v>-0.04</v>
      </c>
    </row>
    <row r="13" spans="2:7" ht="15.75" thickBot="1" x14ac:dyDescent="0.3">
      <c r="B13" s="34">
        <v>5000000000</v>
      </c>
      <c r="C13" s="42">
        <v>0</v>
      </c>
      <c r="D13" s="43">
        <v>0</v>
      </c>
      <c r="E13" s="42">
        <v>-0.05</v>
      </c>
      <c r="F13" s="42">
        <v>-0.05</v>
      </c>
    </row>
    <row r="14" spans="2:7" ht="15.75" thickBot="1" x14ac:dyDescent="0.3"/>
    <row r="15" spans="2:7" ht="15.75" thickBot="1" x14ac:dyDescent="0.3">
      <c r="B15" s="53" t="s">
        <v>55</v>
      </c>
      <c r="C15" s="196">
        <v>2017</v>
      </c>
      <c r="D15" s="197"/>
      <c r="E15" s="198" t="s">
        <v>53</v>
      </c>
      <c r="F15" s="199"/>
    </row>
    <row r="16" spans="2:7" x14ac:dyDescent="0.25">
      <c r="B16" s="51">
        <v>0</v>
      </c>
      <c r="C16" s="39">
        <f>C5</f>
        <v>0.95</v>
      </c>
      <c r="D16" s="39">
        <f>D5</f>
        <v>1.05</v>
      </c>
      <c r="E16" s="39">
        <f>E5</f>
        <v>1.28</v>
      </c>
      <c r="F16" s="39">
        <f>F5</f>
        <v>1.42</v>
      </c>
      <c r="G16" s="30"/>
    </row>
    <row r="17" spans="2:12" x14ac:dyDescent="0.25">
      <c r="B17" s="29">
        <v>200000000</v>
      </c>
      <c r="C17" s="41">
        <f t="shared" ref="C17:F24" si="0">C16+C6</f>
        <v>0.84</v>
      </c>
      <c r="D17" s="41">
        <f t="shared" si="0"/>
        <v>1</v>
      </c>
      <c r="E17" s="41">
        <f t="shared" si="0"/>
        <v>1.1300000000000001</v>
      </c>
      <c r="F17" s="41">
        <f t="shared" si="0"/>
        <v>1.3499999999999999</v>
      </c>
      <c r="G17" s="30"/>
      <c r="L17" s="55"/>
    </row>
    <row r="18" spans="2:12" x14ac:dyDescent="0.25">
      <c r="B18" s="29">
        <v>400000000</v>
      </c>
      <c r="C18" s="41">
        <f t="shared" si="0"/>
        <v>0.74</v>
      </c>
      <c r="D18" s="41">
        <f t="shared" si="0"/>
        <v>0.95</v>
      </c>
      <c r="E18" s="41">
        <f t="shared" si="0"/>
        <v>0.9900000000000001</v>
      </c>
      <c r="F18" s="41">
        <f t="shared" si="0"/>
        <v>1.2799999999999998</v>
      </c>
      <c r="G18" s="30"/>
    </row>
    <row r="19" spans="2:12" x14ac:dyDescent="0.25">
      <c r="B19" s="29">
        <v>600000000</v>
      </c>
      <c r="C19" s="41">
        <f t="shared" si="0"/>
        <v>0.63</v>
      </c>
      <c r="D19" s="41">
        <f t="shared" si="0"/>
        <v>0.89</v>
      </c>
      <c r="E19" s="41">
        <f t="shared" si="0"/>
        <v>0.85000000000000009</v>
      </c>
      <c r="F19" s="41">
        <f t="shared" si="0"/>
        <v>1.2099999999999997</v>
      </c>
      <c r="G19" s="30"/>
    </row>
    <row r="20" spans="2:12" x14ac:dyDescent="0.25">
      <c r="B20" s="29">
        <v>800000000</v>
      </c>
      <c r="C20" s="41">
        <f t="shared" si="0"/>
        <v>0.53</v>
      </c>
      <c r="D20" s="41">
        <f t="shared" si="0"/>
        <v>0.84000000000000008</v>
      </c>
      <c r="E20" s="41">
        <f t="shared" si="0"/>
        <v>0.71000000000000008</v>
      </c>
      <c r="F20" s="41">
        <f t="shared" si="0"/>
        <v>1.1299999999999997</v>
      </c>
      <c r="G20" s="30"/>
    </row>
    <row r="21" spans="2:12" x14ac:dyDescent="0.25">
      <c r="B21" s="29">
        <v>2000000000</v>
      </c>
      <c r="C21" s="41">
        <f t="shared" si="0"/>
        <v>0.45</v>
      </c>
      <c r="D21" s="41">
        <f t="shared" si="0"/>
        <v>0.79</v>
      </c>
      <c r="E21" s="41">
        <f t="shared" si="0"/>
        <v>0.6100000000000001</v>
      </c>
      <c r="F21" s="41">
        <f t="shared" si="0"/>
        <v>1.0599999999999996</v>
      </c>
      <c r="G21" s="30"/>
    </row>
    <row r="22" spans="2:12" x14ac:dyDescent="0.25">
      <c r="B22" s="29">
        <v>3000000000</v>
      </c>
      <c r="C22" s="41">
        <f t="shared" si="0"/>
        <v>0.43</v>
      </c>
      <c r="D22" s="41">
        <f t="shared" si="0"/>
        <v>0.76</v>
      </c>
      <c r="E22" s="41">
        <f t="shared" si="0"/>
        <v>0.58000000000000007</v>
      </c>
      <c r="F22" s="41">
        <f t="shared" si="0"/>
        <v>1.0299999999999996</v>
      </c>
      <c r="G22" s="30"/>
    </row>
    <row r="23" spans="2:12" x14ac:dyDescent="0.25">
      <c r="B23" s="29">
        <v>4000000000</v>
      </c>
      <c r="C23" s="41">
        <f t="shared" si="0"/>
        <v>0.41</v>
      </c>
      <c r="D23" s="41">
        <f t="shared" si="0"/>
        <v>0.73</v>
      </c>
      <c r="E23" s="41">
        <f t="shared" si="0"/>
        <v>0.55000000000000004</v>
      </c>
      <c r="F23" s="41">
        <f t="shared" si="0"/>
        <v>0.98999999999999955</v>
      </c>
      <c r="G23" s="30"/>
    </row>
    <row r="24" spans="2:12" ht="15.75" thickBot="1" x14ac:dyDescent="0.3">
      <c r="B24" s="52">
        <v>5000000000</v>
      </c>
      <c r="C24" s="42">
        <f t="shared" si="0"/>
        <v>0.41</v>
      </c>
      <c r="D24" s="42">
        <f t="shared" si="0"/>
        <v>0.73</v>
      </c>
      <c r="E24" s="42">
        <f>E23+E13</f>
        <v>0.5</v>
      </c>
      <c r="F24" s="42">
        <f>F23+F13</f>
        <v>0.9399999999999995</v>
      </c>
    </row>
    <row r="26" spans="2:12" x14ac:dyDescent="0.25">
      <c r="D26" s="22"/>
      <c r="G26"/>
    </row>
    <row r="27" spans="2:12" x14ac:dyDescent="0.25">
      <c r="B27" s="35"/>
      <c r="D27" s="22"/>
      <c r="G27"/>
    </row>
    <row r="28" spans="2:12" x14ac:dyDescent="0.25">
      <c r="G28"/>
    </row>
    <row r="29" spans="2:12" x14ac:dyDescent="0.25">
      <c r="G29"/>
    </row>
    <row r="30" spans="2:12" x14ac:dyDescent="0.25">
      <c r="G30"/>
    </row>
    <row r="31" spans="2:12" x14ac:dyDescent="0.25">
      <c r="G31"/>
    </row>
    <row r="32" spans="2:12" x14ac:dyDescent="0.25">
      <c r="G32"/>
    </row>
    <row r="33" spans="3:7" x14ac:dyDescent="0.25">
      <c r="G33"/>
    </row>
    <row r="34" spans="3:7" x14ac:dyDescent="0.25">
      <c r="G34"/>
    </row>
    <row r="35" spans="3:7" x14ac:dyDescent="0.25">
      <c r="G35"/>
    </row>
    <row r="36" spans="3:7" x14ac:dyDescent="0.25">
      <c r="G36"/>
    </row>
    <row r="37" spans="3:7" x14ac:dyDescent="0.25">
      <c r="C37" s="22"/>
      <c r="G37"/>
    </row>
    <row r="38" spans="3:7" x14ac:dyDescent="0.25">
      <c r="C38" s="22"/>
      <c r="G38"/>
    </row>
    <row r="39" spans="3:7" x14ac:dyDescent="0.25">
      <c r="C39" s="22"/>
      <c r="G39"/>
    </row>
    <row r="40" spans="3:7" x14ac:dyDescent="0.25">
      <c r="C40" s="22"/>
      <c r="G40"/>
    </row>
    <row r="41" spans="3:7" x14ac:dyDescent="0.25">
      <c r="C41" s="22"/>
      <c r="G41"/>
    </row>
    <row r="42" spans="3:7" x14ac:dyDescent="0.25">
      <c r="C42" s="22"/>
      <c r="G42"/>
    </row>
  </sheetData>
  <mergeCells count="4">
    <mergeCell ref="C3:D3"/>
    <mergeCell ref="E3:F3"/>
    <mergeCell ref="C15:D15"/>
    <mergeCell ref="E15:F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11"/>
  <sheetViews>
    <sheetView workbookViewId="0">
      <selection activeCell="G19" sqref="G19"/>
    </sheetView>
  </sheetViews>
  <sheetFormatPr defaultRowHeight="15" x14ac:dyDescent="0.25"/>
  <cols>
    <col min="1" max="1" width="18.5703125" bestFit="1" customWidth="1"/>
    <col min="2" max="2" width="10.85546875" bestFit="1" customWidth="1"/>
  </cols>
  <sheetData>
    <row r="3" spans="1:2" x14ac:dyDescent="0.25">
      <c r="A3" s="190" t="s">
        <v>128</v>
      </c>
      <c r="B3" t="s">
        <v>130</v>
      </c>
    </row>
    <row r="4" spans="1:2" x14ac:dyDescent="0.25">
      <c r="A4" s="93" t="s">
        <v>17</v>
      </c>
      <c r="B4" s="17">
        <v>2650138</v>
      </c>
    </row>
    <row r="5" spans="1:2" x14ac:dyDescent="0.25">
      <c r="A5" s="93" t="s">
        <v>124</v>
      </c>
      <c r="B5" s="17">
        <v>586637</v>
      </c>
    </row>
    <row r="6" spans="1:2" x14ac:dyDescent="0.25">
      <c r="A6" s="93" t="s">
        <v>125</v>
      </c>
      <c r="B6" s="17">
        <v>367914</v>
      </c>
    </row>
    <row r="7" spans="1:2" x14ac:dyDescent="0.25">
      <c r="A7" s="93" t="s">
        <v>118</v>
      </c>
      <c r="B7" s="17">
        <v>6405</v>
      </c>
    </row>
    <row r="8" spans="1:2" x14ac:dyDescent="0.25">
      <c r="A8" s="93" t="s">
        <v>119</v>
      </c>
      <c r="B8" s="17">
        <v>733</v>
      </c>
    </row>
    <row r="9" spans="1:2" x14ac:dyDescent="0.25">
      <c r="A9" s="93" t="s">
        <v>120</v>
      </c>
      <c r="B9" s="17">
        <v>280821</v>
      </c>
    </row>
    <row r="10" spans="1:2" x14ac:dyDescent="0.25">
      <c r="A10" s="93" t="s">
        <v>121</v>
      </c>
      <c r="B10" s="17">
        <v>7049</v>
      </c>
    </row>
    <row r="11" spans="1:2" x14ac:dyDescent="0.25">
      <c r="A11" s="93" t="s">
        <v>129</v>
      </c>
      <c r="B11" s="17">
        <v>3899697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T21" sqref="T21"/>
    </sheetView>
  </sheetViews>
  <sheetFormatPr defaultRowHeight="15" x14ac:dyDescent="0.25"/>
  <cols>
    <col min="1" max="1" width="14.85546875" bestFit="1" customWidth="1"/>
    <col min="2" max="2" width="18.5703125" bestFit="1" customWidth="1"/>
    <col min="3" max="3" width="6.5703125" bestFit="1" customWidth="1"/>
    <col min="4" max="4" width="8" bestFit="1" customWidth="1"/>
    <col min="5" max="5" width="7.28515625" bestFit="1" customWidth="1"/>
    <col min="6" max="6" width="11.85546875" customWidth="1"/>
  </cols>
  <sheetData>
    <row r="1" spans="1:9" x14ac:dyDescent="0.25">
      <c r="A1" t="s">
        <v>126</v>
      </c>
      <c r="B1" t="s">
        <v>122</v>
      </c>
      <c r="C1" t="s">
        <v>77</v>
      </c>
      <c r="D1" t="s">
        <v>77</v>
      </c>
      <c r="E1" t="s">
        <v>123</v>
      </c>
      <c r="F1" t="s">
        <v>127</v>
      </c>
    </row>
    <row r="2" spans="1:9" ht="15.75" x14ac:dyDescent="0.25">
      <c r="A2" s="188" t="s">
        <v>18</v>
      </c>
      <c r="B2" t="s">
        <v>17</v>
      </c>
      <c r="C2">
        <v>1</v>
      </c>
      <c r="D2">
        <v>27355</v>
      </c>
      <c r="E2">
        <v>412</v>
      </c>
      <c r="F2">
        <f>D2-E2</f>
        <v>26943</v>
      </c>
    </row>
    <row r="3" spans="1:9" ht="15.75" x14ac:dyDescent="0.25">
      <c r="A3" s="188" t="s">
        <v>18</v>
      </c>
      <c r="B3" t="s">
        <v>17</v>
      </c>
      <c r="C3">
        <v>2</v>
      </c>
      <c r="D3">
        <v>2397240</v>
      </c>
      <c r="E3">
        <v>12154</v>
      </c>
      <c r="F3">
        <f t="shared" ref="F3:F22" si="0">D3-E3</f>
        <v>2385086</v>
      </c>
    </row>
    <row r="4" spans="1:9" ht="15.75" x14ac:dyDescent="0.25">
      <c r="A4" s="188" t="s">
        <v>18</v>
      </c>
      <c r="B4" t="s">
        <v>17</v>
      </c>
      <c r="C4">
        <v>3</v>
      </c>
      <c r="D4">
        <v>12083</v>
      </c>
      <c r="E4" s="189">
        <v>12083</v>
      </c>
      <c r="F4">
        <f t="shared" si="0"/>
        <v>0</v>
      </c>
      <c r="H4" s="188"/>
      <c r="I4" s="189"/>
    </row>
    <row r="5" spans="1:9" ht="15.75" x14ac:dyDescent="0.25">
      <c r="A5" s="188" t="s">
        <v>18</v>
      </c>
      <c r="B5" t="s">
        <v>17</v>
      </c>
      <c r="C5">
        <v>4</v>
      </c>
      <c r="D5">
        <v>238109</v>
      </c>
      <c r="F5">
        <f t="shared" si="0"/>
        <v>238109</v>
      </c>
      <c r="H5" s="188"/>
      <c r="I5" s="189"/>
    </row>
    <row r="6" spans="1:9" ht="15.75" x14ac:dyDescent="0.25">
      <c r="A6" s="188" t="s">
        <v>18</v>
      </c>
      <c r="B6" t="s">
        <v>124</v>
      </c>
      <c r="C6">
        <v>2</v>
      </c>
      <c r="D6">
        <v>78393</v>
      </c>
      <c r="F6">
        <f t="shared" si="0"/>
        <v>78393</v>
      </c>
      <c r="H6" s="188"/>
      <c r="I6" s="189"/>
    </row>
    <row r="7" spans="1:9" ht="15.75" x14ac:dyDescent="0.25">
      <c r="A7" s="188" t="s">
        <v>18</v>
      </c>
      <c r="B7" t="s">
        <v>124</v>
      </c>
      <c r="C7">
        <v>3</v>
      </c>
      <c r="D7">
        <v>248553</v>
      </c>
      <c r="F7">
        <f t="shared" si="0"/>
        <v>248553</v>
      </c>
      <c r="H7" s="188"/>
      <c r="I7" s="189"/>
    </row>
    <row r="8" spans="1:9" ht="15.75" x14ac:dyDescent="0.25">
      <c r="A8" s="188" t="s">
        <v>18</v>
      </c>
      <c r="B8" t="s">
        <v>124</v>
      </c>
      <c r="C8">
        <v>4</v>
      </c>
      <c r="D8">
        <v>259691</v>
      </c>
      <c r="F8">
        <f t="shared" si="0"/>
        <v>259691</v>
      </c>
      <c r="H8" s="188"/>
      <c r="I8" s="189"/>
    </row>
    <row r="9" spans="1:9" x14ac:dyDescent="0.25">
      <c r="A9" t="s">
        <v>18</v>
      </c>
      <c r="B9" t="s">
        <v>125</v>
      </c>
      <c r="C9">
        <v>2</v>
      </c>
      <c r="D9">
        <v>38731</v>
      </c>
      <c r="F9">
        <f t="shared" si="0"/>
        <v>38731</v>
      </c>
    </row>
    <row r="10" spans="1:9" x14ac:dyDescent="0.25">
      <c r="A10" t="s">
        <v>18</v>
      </c>
      <c r="B10" t="s">
        <v>125</v>
      </c>
      <c r="C10">
        <v>3</v>
      </c>
      <c r="D10">
        <v>139707</v>
      </c>
      <c r="F10">
        <f t="shared" si="0"/>
        <v>139707</v>
      </c>
    </row>
    <row r="11" spans="1:9" x14ac:dyDescent="0.25">
      <c r="A11" t="s">
        <v>18</v>
      </c>
      <c r="B11" t="s">
        <v>125</v>
      </c>
      <c r="C11">
        <v>4</v>
      </c>
      <c r="D11">
        <v>189476</v>
      </c>
      <c r="F11">
        <f t="shared" si="0"/>
        <v>189476</v>
      </c>
    </row>
    <row r="12" spans="1:9" x14ac:dyDescent="0.25">
      <c r="A12" t="s">
        <v>18</v>
      </c>
      <c r="B12" t="s">
        <v>118</v>
      </c>
      <c r="C12">
        <v>1</v>
      </c>
      <c r="D12">
        <v>5737</v>
      </c>
      <c r="F12">
        <f t="shared" si="0"/>
        <v>5737</v>
      </c>
    </row>
    <row r="13" spans="1:9" x14ac:dyDescent="0.25">
      <c r="A13" t="s">
        <v>18</v>
      </c>
      <c r="B13" t="s">
        <v>118</v>
      </c>
      <c r="C13">
        <v>2</v>
      </c>
      <c r="D13">
        <v>668</v>
      </c>
      <c r="F13">
        <f t="shared" si="0"/>
        <v>668</v>
      </c>
    </row>
    <row r="14" spans="1:9" ht="15.75" x14ac:dyDescent="0.25">
      <c r="A14" t="s">
        <v>18</v>
      </c>
      <c r="B14" t="s">
        <v>118</v>
      </c>
      <c r="C14">
        <v>3</v>
      </c>
      <c r="D14">
        <v>244</v>
      </c>
      <c r="E14" s="189">
        <v>244</v>
      </c>
      <c r="F14">
        <f t="shared" si="0"/>
        <v>0</v>
      </c>
    </row>
    <row r="15" spans="1:9" x14ac:dyDescent="0.25">
      <c r="A15" t="s">
        <v>18</v>
      </c>
      <c r="B15" t="s">
        <v>119</v>
      </c>
      <c r="C15">
        <v>2</v>
      </c>
      <c r="D15">
        <v>733</v>
      </c>
      <c r="F15">
        <f t="shared" si="0"/>
        <v>733</v>
      </c>
    </row>
    <row r="16" spans="1:9" ht="15.75" x14ac:dyDescent="0.25">
      <c r="A16" t="s">
        <v>18</v>
      </c>
      <c r="B16" t="s">
        <v>119</v>
      </c>
      <c r="C16">
        <v>3</v>
      </c>
      <c r="D16">
        <v>139</v>
      </c>
      <c r="E16" s="189">
        <v>139</v>
      </c>
      <c r="F16">
        <f t="shared" si="0"/>
        <v>0</v>
      </c>
    </row>
    <row r="17" spans="1:6" x14ac:dyDescent="0.25">
      <c r="A17" t="s">
        <v>18</v>
      </c>
      <c r="B17" t="s">
        <v>120</v>
      </c>
      <c r="C17">
        <v>1</v>
      </c>
      <c r="D17">
        <v>1160</v>
      </c>
      <c r="F17">
        <f t="shared" si="0"/>
        <v>1160</v>
      </c>
    </row>
    <row r="18" spans="1:6" x14ac:dyDescent="0.25">
      <c r="A18" t="s">
        <v>18</v>
      </c>
      <c r="B18" t="s">
        <v>120</v>
      </c>
      <c r="C18">
        <v>2</v>
      </c>
      <c r="D18">
        <v>279661</v>
      </c>
      <c r="F18">
        <f t="shared" si="0"/>
        <v>279661</v>
      </c>
    </row>
    <row r="19" spans="1:6" ht="15.75" x14ac:dyDescent="0.25">
      <c r="A19" t="s">
        <v>18</v>
      </c>
      <c r="B19" t="s">
        <v>120</v>
      </c>
      <c r="C19">
        <v>3</v>
      </c>
      <c r="D19">
        <v>740</v>
      </c>
      <c r="E19" s="189">
        <v>740</v>
      </c>
      <c r="F19">
        <f t="shared" si="0"/>
        <v>0</v>
      </c>
    </row>
    <row r="20" spans="1:6" x14ac:dyDescent="0.25">
      <c r="A20" t="s">
        <v>18</v>
      </c>
      <c r="B20" t="s">
        <v>121</v>
      </c>
      <c r="C20">
        <v>1</v>
      </c>
      <c r="D20">
        <v>1374</v>
      </c>
      <c r="F20">
        <f t="shared" si="0"/>
        <v>1374</v>
      </c>
    </row>
    <row r="21" spans="1:6" x14ac:dyDescent="0.25">
      <c r="A21" t="s">
        <v>18</v>
      </c>
      <c r="B21" t="s">
        <v>121</v>
      </c>
      <c r="C21">
        <v>2</v>
      </c>
      <c r="D21">
        <v>5675</v>
      </c>
      <c r="F21">
        <f t="shared" si="0"/>
        <v>5675</v>
      </c>
    </row>
    <row r="22" spans="1:6" ht="15.75" x14ac:dyDescent="0.25">
      <c r="A22" t="s">
        <v>18</v>
      </c>
      <c r="B22" t="s">
        <v>121</v>
      </c>
      <c r="C22">
        <v>3</v>
      </c>
      <c r="D22">
        <v>4765</v>
      </c>
      <c r="E22" s="189">
        <v>4765</v>
      </c>
      <c r="F22">
        <f t="shared" si="0"/>
        <v>0</v>
      </c>
    </row>
    <row r="23" spans="1:6" x14ac:dyDescent="0.25">
      <c r="A23" t="s">
        <v>20</v>
      </c>
      <c r="B23" t="s">
        <v>19</v>
      </c>
      <c r="C23">
        <v>1</v>
      </c>
      <c r="D23">
        <v>66668</v>
      </c>
    </row>
    <row r="24" spans="1:6" x14ac:dyDescent="0.25">
      <c r="A24" t="s">
        <v>20</v>
      </c>
      <c r="B24" t="s">
        <v>19</v>
      </c>
      <c r="C24">
        <v>2</v>
      </c>
      <c r="D24">
        <v>2118039</v>
      </c>
    </row>
    <row r="25" spans="1:6" x14ac:dyDescent="0.25">
      <c r="A25" t="s">
        <v>20</v>
      </c>
      <c r="B25" t="s">
        <v>19</v>
      </c>
      <c r="C25">
        <v>3</v>
      </c>
      <c r="D25">
        <v>8328414</v>
      </c>
    </row>
    <row r="26" spans="1:6" x14ac:dyDescent="0.25">
      <c r="A26" t="s">
        <v>20</v>
      </c>
      <c r="B26" t="s">
        <v>19</v>
      </c>
      <c r="C26">
        <v>4</v>
      </c>
      <c r="D26">
        <v>4121535</v>
      </c>
    </row>
    <row r="27" spans="1:6" x14ac:dyDescent="0.25">
      <c r="A27" t="s">
        <v>20</v>
      </c>
      <c r="B27" t="s">
        <v>19</v>
      </c>
      <c r="C27">
        <v>5</v>
      </c>
      <c r="D27">
        <v>819330</v>
      </c>
    </row>
    <row r="28" spans="1:6" x14ac:dyDescent="0.25">
      <c r="A28" t="s">
        <v>20</v>
      </c>
      <c r="B28" t="s">
        <v>131</v>
      </c>
      <c r="C28">
        <v>2</v>
      </c>
      <c r="D28">
        <v>198</v>
      </c>
    </row>
    <row r="29" spans="1:6" x14ac:dyDescent="0.25">
      <c r="A29" t="s">
        <v>20</v>
      </c>
      <c r="B29" t="s">
        <v>131</v>
      </c>
      <c r="C29">
        <v>3</v>
      </c>
      <c r="D29">
        <v>832182</v>
      </c>
    </row>
    <row r="30" spans="1:6" x14ac:dyDescent="0.25">
      <c r="A30" t="s">
        <v>20</v>
      </c>
      <c r="B30" t="s">
        <v>131</v>
      </c>
      <c r="C30">
        <v>4</v>
      </c>
      <c r="D30">
        <v>264692</v>
      </c>
    </row>
    <row r="31" spans="1:6" x14ac:dyDescent="0.25">
      <c r="A31" t="s">
        <v>20</v>
      </c>
      <c r="B31" t="s">
        <v>131</v>
      </c>
      <c r="C31">
        <v>5</v>
      </c>
      <c r="D31">
        <v>580</v>
      </c>
    </row>
  </sheetData>
  <autoFilter ref="A1:F2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0"/>
  <sheetViews>
    <sheetView workbookViewId="0">
      <selection activeCell="E21" sqref="E21"/>
    </sheetView>
  </sheetViews>
  <sheetFormatPr defaultColWidth="9.140625" defaultRowHeight="15" x14ac:dyDescent="0.25"/>
  <cols>
    <col min="1" max="1" width="18.42578125" bestFit="1" customWidth="1"/>
    <col min="2" max="2" width="18.140625" bestFit="1" customWidth="1"/>
    <col min="3" max="3" width="14.7109375" customWidth="1"/>
    <col min="4" max="4" width="19.140625" bestFit="1" customWidth="1"/>
    <col min="5" max="5" width="14.7109375" customWidth="1"/>
    <col min="6" max="6" width="18.7109375" bestFit="1" customWidth="1"/>
    <col min="7" max="9" width="14.7109375" customWidth="1"/>
    <col min="10" max="10" width="18.7109375" bestFit="1" customWidth="1"/>
    <col min="11" max="19" width="14.7109375" customWidth="1"/>
    <col min="20" max="20" width="12.7109375" bestFit="1" customWidth="1"/>
    <col min="21" max="21" width="13.140625" customWidth="1"/>
  </cols>
  <sheetData>
    <row r="1" spans="1:13" ht="15.75" thickBot="1" x14ac:dyDescent="0.3">
      <c r="B1" s="195" t="s">
        <v>96</v>
      </c>
      <c r="C1" s="195"/>
      <c r="D1" s="195" t="s">
        <v>95</v>
      </c>
      <c r="E1" s="195"/>
    </row>
    <row r="2" spans="1:13" ht="30.75" thickBot="1" x14ac:dyDescent="0.3">
      <c r="B2" s="139" t="s">
        <v>94</v>
      </c>
      <c r="C2" s="137" t="s">
        <v>93</v>
      </c>
      <c r="D2" s="138" t="s">
        <v>92</v>
      </c>
      <c r="E2" s="137" t="s">
        <v>91</v>
      </c>
      <c r="F2" s="136" t="s">
        <v>90</v>
      </c>
    </row>
    <row r="3" spans="1:13" x14ac:dyDescent="0.25">
      <c r="A3" s="128" t="s">
        <v>89</v>
      </c>
      <c r="B3" s="135">
        <v>2674205.1079626903</v>
      </c>
      <c r="C3" s="134">
        <f>B44+B47</f>
        <v>2502560.2344199996</v>
      </c>
      <c r="D3" s="135">
        <f>SUM($B$3:B3)</f>
        <v>2674205.1079626903</v>
      </c>
      <c r="E3" s="134">
        <f>SUM($C$3:C3)</f>
        <v>2502560.2344199996</v>
      </c>
      <c r="F3" s="133">
        <f>SUM($C$3:C3)-D3</f>
        <v>-171644.87354269065</v>
      </c>
      <c r="G3" s="132"/>
      <c r="H3" s="132"/>
      <c r="I3" s="132"/>
      <c r="J3" s="132"/>
      <c r="K3" s="132"/>
      <c r="L3" s="132"/>
      <c r="M3" s="132"/>
    </row>
    <row r="4" spans="1:13" x14ac:dyDescent="0.25">
      <c r="A4" s="128" t="s">
        <v>88</v>
      </c>
      <c r="B4" s="131">
        <v>1987549.4566585298</v>
      </c>
      <c r="C4" s="130">
        <f>C44+C47</f>
        <v>0</v>
      </c>
      <c r="D4" s="131">
        <f>SUM($B$3:B4)</f>
        <v>4661754.5646212203</v>
      </c>
      <c r="E4" s="130">
        <f>SUM($C$3:C4)</f>
        <v>2502560.2344199996</v>
      </c>
      <c r="F4" s="129">
        <f>SUM($C$3:C4)-D4</f>
        <v>-2159194.3302012207</v>
      </c>
    </row>
    <row r="5" spans="1:13" x14ac:dyDescent="0.25">
      <c r="A5" s="128" t="s">
        <v>87</v>
      </c>
      <c r="B5" s="131">
        <v>2009573.4048434601</v>
      </c>
      <c r="C5" s="130">
        <f>D44+D47</f>
        <v>0</v>
      </c>
      <c r="D5" s="131">
        <f>SUM($B$3:B5)</f>
        <v>6671327.9694646802</v>
      </c>
      <c r="E5" s="130">
        <f>SUM($C$3:C5)</f>
        <v>2502560.2344199996</v>
      </c>
      <c r="F5" s="129">
        <f>SUM($C$3:C5)-D5</f>
        <v>-4168767.7350446805</v>
      </c>
    </row>
    <row r="6" spans="1:13" x14ac:dyDescent="0.25">
      <c r="A6" s="128" t="s">
        <v>86</v>
      </c>
      <c r="B6" s="131">
        <v>1813529.9065009998</v>
      </c>
      <c r="C6" s="130">
        <f>E44+E47</f>
        <v>0</v>
      </c>
      <c r="D6" s="131">
        <f>SUM($B$3:B6)</f>
        <v>8484857.8759656809</v>
      </c>
      <c r="E6" s="130">
        <f>SUM($C$3:C6)</f>
        <v>2502560.2344199996</v>
      </c>
      <c r="F6" s="129">
        <f>SUM($C$3:C6)-D6</f>
        <v>-5982297.6415456813</v>
      </c>
    </row>
    <row r="7" spans="1:13" x14ac:dyDescent="0.25">
      <c r="A7" s="128" t="s">
        <v>4</v>
      </c>
      <c r="B7" s="131">
        <v>1802966.53886376</v>
      </c>
      <c r="C7" s="130">
        <f>F44+F47</f>
        <v>0</v>
      </c>
      <c r="D7" s="131">
        <f>SUM($B$3:B7)</f>
        <v>10287824.41482944</v>
      </c>
      <c r="E7" s="130">
        <f>SUM($C$3:C7)</f>
        <v>2502560.2344199996</v>
      </c>
      <c r="F7" s="129">
        <f>SUM($C$3:C7)-D7</f>
        <v>-7785264.1804094408</v>
      </c>
    </row>
    <row r="8" spans="1:13" x14ac:dyDescent="0.25">
      <c r="A8" s="128" t="s">
        <v>85</v>
      </c>
      <c r="B8" s="131">
        <v>1537683.66495286</v>
      </c>
      <c r="C8" s="130">
        <f>G44+G47</f>
        <v>0</v>
      </c>
      <c r="D8" s="131">
        <f>SUM($B$3:B8)</f>
        <v>11825508.0797823</v>
      </c>
      <c r="E8" s="130">
        <f>SUM($C$3:C8)</f>
        <v>2502560.2344199996</v>
      </c>
      <c r="F8" s="129">
        <f>SUM($C$3:C8)-D8</f>
        <v>-9322947.8453623001</v>
      </c>
    </row>
    <row r="9" spans="1:13" x14ac:dyDescent="0.25">
      <c r="A9" s="128" t="s">
        <v>84</v>
      </c>
      <c r="B9" s="131">
        <v>1502773.6479136294</v>
      </c>
      <c r="C9" s="130">
        <f>H44+H47</f>
        <v>0</v>
      </c>
      <c r="D9" s="131">
        <f>SUM($B$3:B9)</f>
        <v>13328281.727695929</v>
      </c>
      <c r="E9" s="130">
        <f>SUM($C$3:C9)</f>
        <v>2502560.2344199996</v>
      </c>
      <c r="F9" s="129">
        <f>SUM($C$3:C9)-D9</f>
        <v>-10825721.493275929</v>
      </c>
    </row>
    <row r="10" spans="1:13" x14ac:dyDescent="0.25">
      <c r="A10" s="128" t="s">
        <v>83</v>
      </c>
      <c r="B10" s="131">
        <v>1414868.2417854969</v>
      </c>
      <c r="C10" s="130">
        <f>I44+I47</f>
        <v>0</v>
      </c>
      <c r="D10" s="131">
        <f>SUM($B$3:B10)</f>
        <v>14743149.969481425</v>
      </c>
      <c r="E10" s="130">
        <f>SUM($C$3:C10)</f>
        <v>2502560.2344199996</v>
      </c>
      <c r="F10" s="129">
        <f>SUM($C$3:C10)-D10</f>
        <v>-12240589.735061426</v>
      </c>
    </row>
    <row r="11" spans="1:13" x14ac:dyDescent="0.25">
      <c r="A11" s="128" t="s">
        <v>82</v>
      </c>
      <c r="B11" s="131">
        <v>1232190.1734168604</v>
      </c>
      <c r="C11" s="130">
        <f>J44+J47</f>
        <v>0</v>
      </c>
      <c r="D11" s="131">
        <f>SUM($B$3:B11)</f>
        <v>15975340.142898286</v>
      </c>
      <c r="E11" s="130">
        <f>SUM($C$3:C11)</f>
        <v>2502560.2344199996</v>
      </c>
      <c r="F11" s="129">
        <f>SUM($C$3:C11)-D11</f>
        <v>-13472779.908478286</v>
      </c>
    </row>
    <row r="12" spans="1:13" x14ac:dyDescent="0.25">
      <c r="A12" s="128" t="s">
        <v>81</v>
      </c>
      <c r="B12" s="131">
        <v>1424295.879350292</v>
      </c>
      <c r="C12" s="130">
        <f>K44+K47</f>
        <v>0</v>
      </c>
      <c r="D12" s="131">
        <f>SUM($B$3:B12)</f>
        <v>17399636.022248577</v>
      </c>
      <c r="E12" s="130">
        <f>SUM($C$3:C12)</f>
        <v>2502560.2344199996</v>
      </c>
      <c r="F12" s="129">
        <f>SUM($C$3:C12)-D12</f>
        <v>-14897075.787828578</v>
      </c>
    </row>
    <row r="13" spans="1:13" x14ac:dyDescent="0.25">
      <c r="A13" s="128" t="s">
        <v>80</v>
      </c>
      <c r="B13" s="131">
        <v>1506052.7929659786</v>
      </c>
      <c r="C13" s="130">
        <f>L44+L47</f>
        <v>0</v>
      </c>
      <c r="D13" s="131">
        <f>SUM($B$3:B13)</f>
        <v>18905688.815214556</v>
      </c>
      <c r="E13" s="130">
        <f>SUM($C$3:C13)</f>
        <v>2502560.2344199996</v>
      </c>
      <c r="F13" s="129">
        <f>SUM($C$3:C13)-D13</f>
        <v>-16403128.580794556</v>
      </c>
    </row>
    <row r="14" spans="1:13" ht="15.75" thickBot="1" x14ac:dyDescent="0.3">
      <c r="A14" s="128" t="s">
        <v>79</v>
      </c>
      <c r="B14" s="127">
        <v>1438949.7156009669</v>
      </c>
      <c r="C14" s="126">
        <f>M44+M47</f>
        <v>0</v>
      </c>
      <c r="D14" s="127">
        <f>SUM($B$3:B14)</f>
        <v>20344638.530815523</v>
      </c>
      <c r="E14" s="126">
        <f>SUM($C$3:C14)</f>
        <v>2502560.2344199996</v>
      </c>
      <c r="F14" s="125">
        <f>SUM($C$3:C14)-D14</f>
        <v>-17842078.296395525</v>
      </c>
    </row>
    <row r="15" spans="1:13" ht="15.75" thickBot="1" x14ac:dyDescent="0.3"/>
    <row r="16" spans="1:13" ht="15.75" thickBot="1" x14ac:dyDescent="0.3">
      <c r="A16" s="111"/>
      <c r="B16" s="124" t="s">
        <v>78</v>
      </c>
      <c r="C16" s="123" t="s">
        <v>77</v>
      </c>
      <c r="D16" s="122" t="s">
        <v>76</v>
      </c>
      <c r="E16" s="37"/>
      <c r="F16" s="121"/>
    </row>
    <row r="17" spans="1:14" x14ac:dyDescent="0.25">
      <c r="A17" s="111" t="s">
        <v>75</v>
      </c>
      <c r="B17" s="120"/>
      <c r="C17" s="119"/>
      <c r="D17" s="118"/>
      <c r="E17" s="37"/>
    </row>
    <row r="18" spans="1:14" x14ac:dyDescent="0.25">
      <c r="A18" s="111" t="s">
        <v>74</v>
      </c>
      <c r="B18" s="117">
        <f ca="1">(DAY(TODAY()-1)/DAY(EOMONTH(TODAY(),0)))*VLOOKUP(TEXT(TODAY(), "mmm"), A3:C14,2, FALSE)</f>
        <v>407121.47651762323</v>
      </c>
      <c r="C18" s="116">
        <f ca="1">VLOOKUP(TEXT(TODAY(), "mmm"), A3:C14,3, FALSE)</f>
        <v>0</v>
      </c>
      <c r="D18" s="115">
        <f ca="1">C18-B18</f>
        <v>-407121.47651762323</v>
      </c>
    </row>
    <row r="19" spans="1:14" ht="15.75" thickBot="1" x14ac:dyDescent="0.3">
      <c r="A19" s="111" t="s">
        <v>73</v>
      </c>
      <c r="B19" s="114">
        <f ca="1">SUM(B17:B18)</f>
        <v>407121.47651762323</v>
      </c>
      <c r="C19" s="113">
        <f ca="1">SUM(C17:C18)</f>
        <v>0</v>
      </c>
      <c r="D19" s="112">
        <f ca="1">C19-B19</f>
        <v>-407121.47651762323</v>
      </c>
    </row>
    <row r="20" spans="1:14" x14ac:dyDescent="0.25">
      <c r="A20" s="111"/>
      <c r="B20" s="37"/>
      <c r="C20" s="37"/>
      <c r="D20" s="37"/>
    </row>
    <row r="21" spans="1:14" x14ac:dyDescent="0.25">
      <c r="A21" s="111"/>
      <c r="B21" s="37"/>
      <c r="C21" s="37"/>
      <c r="D21" s="37"/>
    </row>
    <row r="22" spans="1:14" ht="15.75" thickBot="1" x14ac:dyDescent="0.3">
      <c r="A22" s="111"/>
      <c r="B22" s="37"/>
      <c r="C22" s="37"/>
      <c r="D22" s="37"/>
    </row>
    <row r="23" spans="1:14" ht="15.75" thickBot="1" x14ac:dyDescent="0.3">
      <c r="A23" s="2">
        <v>2019</v>
      </c>
      <c r="B23" s="3" t="s">
        <v>0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I23" s="4" t="s">
        <v>7</v>
      </c>
      <c r="J23" s="4" t="s">
        <v>8</v>
      </c>
      <c r="K23" s="4" t="s">
        <v>9</v>
      </c>
      <c r="L23" s="4" t="s">
        <v>10</v>
      </c>
      <c r="M23" s="5" t="s">
        <v>11</v>
      </c>
      <c r="N23" s="24" t="s">
        <v>12</v>
      </c>
    </row>
    <row r="24" spans="1:14" x14ac:dyDescent="0.25">
      <c r="A24" s="21" t="s">
        <v>14</v>
      </c>
      <c r="B24" s="91">
        <v>101492.70912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09">
        <f t="shared" ref="N24:N44" si="0">SUM(B24:M24)</f>
        <v>101492.70912</v>
      </c>
    </row>
    <row r="25" spans="1:14" x14ac:dyDescent="0.25">
      <c r="A25" s="11" t="s">
        <v>16</v>
      </c>
      <c r="B25" s="91">
        <v>438698.83166000003</v>
      </c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09">
        <f t="shared" si="0"/>
        <v>438698.83166000003</v>
      </c>
    </row>
    <row r="26" spans="1:14" x14ac:dyDescent="0.25">
      <c r="A26" s="11" t="s">
        <v>18</v>
      </c>
      <c r="B26" s="91">
        <v>86578.562560000006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09">
        <f t="shared" si="0"/>
        <v>86578.562560000006</v>
      </c>
    </row>
    <row r="27" spans="1:14" x14ac:dyDescent="0.25">
      <c r="A27" s="11" t="s">
        <v>20</v>
      </c>
      <c r="B27" s="91">
        <v>143653.70496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09">
        <f t="shared" si="0"/>
        <v>143653.70496</v>
      </c>
    </row>
    <row r="28" spans="1:14" x14ac:dyDescent="0.25">
      <c r="A28" s="11" t="s">
        <v>21</v>
      </c>
      <c r="B28" s="91">
        <v>16984.54912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09">
        <f t="shared" si="0"/>
        <v>16984.54912</v>
      </c>
    </row>
    <row r="29" spans="1:14" x14ac:dyDescent="0.25">
      <c r="A29" s="11" t="s">
        <v>42</v>
      </c>
      <c r="B29" s="91">
        <v>0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09">
        <f t="shared" si="0"/>
        <v>0</v>
      </c>
    </row>
    <row r="30" spans="1:14" x14ac:dyDescent="0.25">
      <c r="A30" s="11" t="s">
        <v>32</v>
      </c>
      <c r="B30" s="91">
        <v>301440.66288000008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09">
        <f t="shared" si="0"/>
        <v>301440.66288000008</v>
      </c>
    </row>
    <row r="31" spans="1:14" x14ac:dyDescent="0.25">
      <c r="A31" s="11" t="s">
        <v>23</v>
      </c>
      <c r="B31" s="91">
        <v>247036.576</v>
      </c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09">
        <f t="shared" si="0"/>
        <v>247036.576</v>
      </c>
    </row>
    <row r="32" spans="1:14" x14ac:dyDescent="0.25">
      <c r="A32" s="11" t="s">
        <v>39</v>
      </c>
      <c r="B32" s="91">
        <v>0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09">
        <f t="shared" si="0"/>
        <v>0</v>
      </c>
    </row>
    <row r="33" spans="1:14" x14ac:dyDescent="0.25">
      <c r="A33" s="11" t="s">
        <v>33</v>
      </c>
      <c r="B33" s="91">
        <v>614.24684999999999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09">
        <f t="shared" si="0"/>
        <v>614.24684999999999</v>
      </c>
    </row>
    <row r="34" spans="1:14" x14ac:dyDescent="0.25">
      <c r="A34" s="11" t="s">
        <v>56</v>
      </c>
      <c r="B34" s="91">
        <v>3675.1785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09">
        <f t="shared" si="0"/>
        <v>3675.1785</v>
      </c>
    </row>
    <row r="35" spans="1:14" x14ac:dyDescent="0.25">
      <c r="A35" s="11" t="s">
        <v>30</v>
      </c>
      <c r="B35" s="91">
        <v>6801.8726400000005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09">
        <f t="shared" si="0"/>
        <v>6801.8726400000005</v>
      </c>
    </row>
    <row r="36" spans="1:14" x14ac:dyDescent="0.25">
      <c r="A36" s="11" t="s">
        <v>25</v>
      </c>
      <c r="B36" s="91">
        <v>468163.03587000002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09">
        <f t="shared" si="0"/>
        <v>468163.03587000002</v>
      </c>
    </row>
    <row r="37" spans="1:14" x14ac:dyDescent="0.25">
      <c r="A37" s="11" t="s">
        <v>61</v>
      </c>
      <c r="B37" s="91">
        <v>0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09">
        <f t="shared" si="0"/>
        <v>0</v>
      </c>
    </row>
    <row r="38" spans="1:14" x14ac:dyDescent="0.25">
      <c r="A38" s="11" t="s">
        <v>58</v>
      </c>
      <c r="B38" s="91">
        <v>178.38039999999998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09">
        <f t="shared" si="0"/>
        <v>178.38039999999998</v>
      </c>
    </row>
    <row r="39" spans="1:14" x14ac:dyDescent="0.25">
      <c r="A39" s="11" t="s">
        <v>41</v>
      </c>
      <c r="B39" s="91">
        <v>9954.2236499999999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09">
        <f t="shared" si="0"/>
        <v>9954.2236499999999</v>
      </c>
    </row>
    <row r="40" spans="1:14" x14ac:dyDescent="0.25">
      <c r="A40" s="11" t="s">
        <v>37</v>
      </c>
      <c r="B40" s="91">
        <v>22.454249999999998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09">
        <f t="shared" si="0"/>
        <v>22.454249999999998</v>
      </c>
    </row>
    <row r="41" spans="1:14" x14ac:dyDescent="0.25">
      <c r="A41" s="11" t="s">
        <v>28</v>
      </c>
      <c r="B41" s="91">
        <v>377567.97979000001</v>
      </c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09">
        <f t="shared" si="0"/>
        <v>377567.97979000001</v>
      </c>
    </row>
    <row r="42" spans="1:14" x14ac:dyDescent="0.25">
      <c r="A42" s="11" t="s">
        <v>35</v>
      </c>
      <c r="B42" s="91">
        <v>271.79669999999999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09">
        <f t="shared" si="0"/>
        <v>271.79669999999999</v>
      </c>
    </row>
    <row r="43" spans="1:14" ht="15.75" thickBot="1" x14ac:dyDescent="0.3">
      <c r="A43" s="12" t="s">
        <v>29</v>
      </c>
      <c r="B43" s="91">
        <v>299425.46946999995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09">
        <f t="shared" si="0"/>
        <v>299425.46946999995</v>
      </c>
    </row>
    <row r="44" spans="1:14" ht="15.75" thickBot="1" x14ac:dyDescent="0.3">
      <c r="B44" s="108">
        <f t="shared" ref="B44:M44" si="1">SUM(B24:B43)</f>
        <v>2502560.2344199996</v>
      </c>
      <c r="C44" s="108">
        <f t="shared" si="1"/>
        <v>0</v>
      </c>
      <c r="D44" s="108">
        <f t="shared" si="1"/>
        <v>0</v>
      </c>
      <c r="E44" s="108">
        <f t="shared" si="1"/>
        <v>0</v>
      </c>
      <c r="F44" s="108">
        <f t="shared" si="1"/>
        <v>0</v>
      </c>
      <c r="G44" s="108">
        <f t="shared" si="1"/>
        <v>0</v>
      </c>
      <c r="H44" s="108">
        <f t="shared" si="1"/>
        <v>0</v>
      </c>
      <c r="I44" s="108">
        <f t="shared" si="1"/>
        <v>0</v>
      </c>
      <c r="J44" s="108">
        <f t="shared" si="1"/>
        <v>0</v>
      </c>
      <c r="K44" s="108">
        <f t="shared" si="1"/>
        <v>0</v>
      </c>
      <c r="L44" s="108">
        <f t="shared" si="1"/>
        <v>0</v>
      </c>
      <c r="M44" s="108">
        <f t="shared" si="1"/>
        <v>0</v>
      </c>
      <c r="N44" s="105">
        <f t="shared" si="0"/>
        <v>2502560.2344199996</v>
      </c>
    </row>
    <row r="46" spans="1:14" ht="15.75" thickBot="1" x14ac:dyDescent="0.3">
      <c r="D46" s="107" t="s">
        <v>72</v>
      </c>
      <c r="J46" s="107" t="s">
        <v>71</v>
      </c>
      <c r="N46" s="31" t="s">
        <v>70</v>
      </c>
    </row>
    <row r="47" spans="1:14" ht="15.75" thickBot="1" x14ac:dyDescent="0.3">
      <c r="D47" s="106"/>
      <c r="J47" s="106"/>
      <c r="N47" s="105">
        <f>SUM(B47:M47)</f>
        <v>0</v>
      </c>
    </row>
    <row r="48" spans="1:14" x14ac:dyDescent="0.25">
      <c r="G48" t="s">
        <v>69</v>
      </c>
    </row>
    <row r="49" spans="14:14" ht="15.75" thickBot="1" x14ac:dyDescent="0.3"/>
    <row r="50" spans="14:14" ht="15.75" thickBot="1" x14ac:dyDescent="0.3">
      <c r="N50" s="104">
        <f>SUM(N47,N44)</f>
        <v>2502560.2344199996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2017 Orig</vt:lpstr>
      <vt:lpstr>2019 Impressions</vt:lpstr>
      <vt:lpstr>Revenue Calc 2019</vt:lpstr>
      <vt:lpstr>Invoice Numbers</vt:lpstr>
      <vt:lpstr>Rev to Goal</vt:lpstr>
      <vt:lpstr>Rate Card</vt:lpstr>
      <vt:lpstr>Sheet2</vt:lpstr>
      <vt:lpstr>Sheet1</vt:lpstr>
      <vt:lpstr>Rev to Goal (Orig)</vt:lpstr>
      <vt:lpstr>RC_20171</vt:lpstr>
      <vt:lpstr>RC_20172</vt:lpstr>
      <vt:lpstr>RC_P41</vt:lpstr>
      <vt:lpstr>RC_P42</vt:lpstr>
      <vt:lpstr>TB_2017</vt:lpstr>
      <vt:lpstr>TB_P4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Henrique Aguiar</cp:lastModifiedBy>
  <dcterms:created xsi:type="dcterms:W3CDTF">2017-05-05T18:10:42Z</dcterms:created>
  <dcterms:modified xsi:type="dcterms:W3CDTF">2019-05-08T19:31:56Z</dcterms:modified>
</cp:coreProperties>
</file>