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180" windowWidth="12390" windowHeight="6795" tabRatio="539" activeTab="1"/>
  </bookViews>
  <sheets>
    <sheet name="Jan_1" sheetId="1" r:id="rId1"/>
    <sheet name="Feb_1" sheetId="3" r:id="rId2"/>
    <sheet name="März_1" sheetId="5" r:id="rId3"/>
    <sheet name="April_1" sheetId="7" r:id="rId4"/>
    <sheet name="Mai_1" sheetId="9" r:id="rId5"/>
    <sheet name="Juni_1" sheetId="11" r:id="rId6"/>
    <sheet name="Juli_1" sheetId="13" r:id="rId7"/>
    <sheet name="Aug_1" sheetId="15" r:id="rId8"/>
    <sheet name="Sep_1" sheetId="17" r:id="rId9"/>
    <sheet name="Okt_1" sheetId="19" r:id="rId10"/>
    <sheet name="Nov_1" sheetId="21" r:id="rId11"/>
    <sheet name="Dez_1" sheetId="23" r:id="rId12"/>
  </sheets>
  <calcPr calcId="145621" iterateCount="1"/>
  <customWorkbookViews>
    <customWorkbookView name="administrator - Persönliche Ansicht" guid="{B6ED9F5D-61BD-40D6-902A-409318D15853}" mergeInterval="0" personalView="1" maximized="1" windowWidth="1020" windowHeight="573" tabRatio="481" activeSheetId="1" showComments="commIndAndComment"/>
  </customWorkbookViews>
</workbook>
</file>

<file path=xl/calcChain.xml><?xml version="1.0" encoding="utf-8"?>
<calcChain xmlns="http://schemas.openxmlformats.org/spreadsheetml/2006/main">
  <c r="Q6" i="3" l="1"/>
  <c r="Q6" i="5"/>
  <c r="Q9" i="1" l="1"/>
  <c r="K7" i="1"/>
  <c r="K51" i="1" s="1"/>
  <c r="J51" i="1" s="1"/>
  <c r="L7" i="1"/>
  <c r="L51" i="1" s="1"/>
  <c r="M51" i="1" s="1"/>
  <c r="N7" i="1"/>
  <c r="K8" i="1"/>
  <c r="L8" i="1"/>
  <c r="L52" i="1" s="1"/>
  <c r="M52" i="1" s="1"/>
  <c r="N8" i="1"/>
  <c r="K9" i="1"/>
  <c r="L9" i="1"/>
  <c r="L53" i="1" s="1"/>
  <c r="M53" i="1" s="1"/>
  <c r="N9" i="1"/>
  <c r="K10" i="1"/>
  <c r="K54" i="1" s="1"/>
  <c r="J54" i="1" s="1"/>
  <c r="L10" i="1"/>
  <c r="N10" i="1"/>
  <c r="K11" i="1"/>
  <c r="K55" i="1" s="1"/>
  <c r="J55" i="1" s="1"/>
  <c r="L11" i="1"/>
  <c r="L55" i="1" s="1"/>
  <c r="M55" i="1" s="1"/>
  <c r="N11" i="1"/>
  <c r="K12" i="1"/>
  <c r="L12" i="1"/>
  <c r="L56" i="1" s="1"/>
  <c r="M56" i="1" s="1"/>
  <c r="N12" i="1"/>
  <c r="K13" i="1"/>
  <c r="L13" i="1"/>
  <c r="L57" i="1" s="1"/>
  <c r="M57" i="1" s="1"/>
  <c r="N13" i="1"/>
  <c r="K14" i="1"/>
  <c r="K58" i="1" s="1"/>
  <c r="J58" i="1" s="1"/>
  <c r="L14" i="1"/>
  <c r="N14" i="1"/>
  <c r="K15" i="1"/>
  <c r="K59" i="1" s="1"/>
  <c r="J59" i="1" s="1"/>
  <c r="L15" i="1"/>
  <c r="L59" i="1" s="1"/>
  <c r="M59" i="1" s="1"/>
  <c r="N15" i="1"/>
  <c r="K16" i="1"/>
  <c r="L16" i="1"/>
  <c r="L60" i="1" s="1"/>
  <c r="M60" i="1" s="1"/>
  <c r="N16" i="1"/>
  <c r="K17" i="1"/>
  <c r="L17" i="1"/>
  <c r="L61" i="1" s="1"/>
  <c r="M61" i="1" s="1"/>
  <c r="N17" i="1"/>
  <c r="K18" i="1"/>
  <c r="K62" i="1" s="1"/>
  <c r="J62" i="1" s="1"/>
  <c r="L18" i="1"/>
  <c r="N18" i="1"/>
  <c r="K19" i="1"/>
  <c r="K63" i="1" s="1"/>
  <c r="J63" i="1" s="1"/>
  <c r="L19" i="1"/>
  <c r="L63" i="1" s="1"/>
  <c r="M63" i="1" s="1"/>
  <c r="N19" i="1"/>
  <c r="K20" i="1"/>
  <c r="L20" i="1"/>
  <c r="L64" i="1" s="1"/>
  <c r="M64" i="1" s="1"/>
  <c r="N20" i="1"/>
  <c r="K21" i="1"/>
  <c r="L21" i="1"/>
  <c r="L65" i="1" s="1"/>
  <c r="M65" i="1" s="1"/>
  <c r="N21" i="1"/>
  <c r="K22" i="1"/>
  <c r="K66" i="1" s="1"/>
  <c r="J66" i="1" s="1"/>
  <c r="L22" i="1"/>
  <c r="N22" i="1"/>
  <c r="K23" i="1"/>
  <c r="K67" i="1" s="1"/>
  <c r="J67" i="1" s="1"/>
  <c r="L23" i="1"/>
  <c r="L67" i="1" s="1"/>
  <c r="M67" i="1" s="1"/>
  <c r="N23" i="1"/>
  <c r="K24" i="1"/>
  <c r="L24" i="1"/>
  <c r="L68" i="1" s="1"/>
  <c r="M68" i="1" s="1"/>
  <c r="N24" i="1"/>
  <c r="K25" i="1"/>
  <c r="L25" i="1"/>
  <c r="L69" i="1" s="1"/>
  <c r="M69" i="1" s="1"/>
  <c r="N25" i="1"/>
  <c r="K26" i="1"/>
  <c r="K70" i="1" s="1"/>
  <c r="J70" i="1" s="1"/>
  <c r="L26" i="1"/>
  <c r="N26" i="1"/>
  <c r="K27" i="1"/>
  <c r="K71" i="1" s="1"/>
  <c r="J71" i="1" s="1"/>
  <c r="L27" i="1"/>
  <c r="L71" i="1" s="1"/>
  <c r="M71" i="1" s="1"/>
  <c r="N27" i="1"/>
  <c r="K28" i="1"/>
  <c r="L28" i="1"/>
  <c r="L72" i="1" s="1"/>
  <c r="M72" i="1" s="1"/>
  <c r="N28" i="1"/>
  <c r="K29" i="1"/>
  <c r="L29" i="1"/>
  <c r="L73" i="1" s="1"/>
  <c r="M73" i="1" s="1"/>
  <c r="N29" i="1"/>
  <c r="K30" i="1"/>
  <c r="K74" i="1" s="1"/>
  <c r="J74" i="1" s="1"/>
  <c r="L30" i="1"/>
  <c r="N30" i="1"/>
  <c r="K31" i="1"/>
  <c r="K75" i="1" s="1"/>
  <c r="J75" i="1" s="1"/>
  <c r="L31" i="1"/>
  <c r="L75" i="1" s="1"/>
  <c r="M75" i="1" s="1"/>
  <c r="N31" i="1"/>
  <c r="K32" i="1"/>
  <c r="L32" i="1"/>
  <c r="L76" i="1" s="1"/>
  <c r="M76" i="1" s="1"/>
  <c r="N32" i="1"/>
  <c r="K33" i="1"/>
  <c r="L33" i="1"/>
  <c r="L77" i="1" s="1"/>
  <c r="M77" i="1" s="1"/>
  <c r="N33" i="1"/>
  <c r="K34" i="1"/>
  <c r="K78" i="1" s="1"/>
  <c r="J78" i="1" s="1"/>
  <c r="L34" i="1"/>
  <c r="N34" i="1"/>
  <c r="K35" i="1"/>
  <c r="K79" i="1" s="1"/>
  <c r="J79" i="1" s="1"/>
  <c r="L35" i="1"/>
  <c r="L79" i="1" s="1"/>
  <c r="M79" i="1" s="1"/>
  <c r="N35" i="1"/>
  <c r="K36" i="1"/>
  <c r="L36" i="1"/>
  <c r="L80" i="1" s="1"/>
  <c r="M80" i="1" s="1"/>
  <c r="N36" i="1"/>
  <c r="G39" i="1"/>
  <c r="H39" i="1"/>
  <c r="I39" i="1"/>
  <c r="G40" i="1"/>
  <c r="H40" i="1"/>
  <c r="I40" i="1"/>
  <c r="G41" i="1"/>
  <c r="H41" i="1"/>
  <c r="I41" i="1"/>
  <c r="K50" i="1"/>
  <c r="J50" i="1" s="1"/>
  <c r="L50" i="1"/>
  <c r="M50" i="1" s="1"/>
  <c r="K52" i="1"/>
  <c r="J52" i="1" s="1"/>
  <c r="K53" i="1"/>
  <c r="J53" i="1" s="1"/>
  <c r="L54" i="1"/>
  <c r="M54" i="1" s="1"/>
  <c r="K56" i="1"/>
  <c r="J56" i="1" s="1"/>
  <c r="K57" i="1"/>
  <c r="J57" i="1" s="1"/>
  <c r="L58" i="1"/>
  <c r="M58" i="1" s="1"/>
  <c r="K60" i="1"/>
  <c r="J60" i="1" s="1"/>
  <c r="K61" i="1"/>
  <c r="J61" i="1" s="1"/>
  <c r="L62" i="1"/>
  <c r="M62" i="1" s="1"/>
  <c r="K64" i="1"/>
  <c r="J64" i="1" s="1"/>
  <c r="K65" i="1"/>
  <c r="J65" i="1" s="1"/>
  <c r="L66" i="1"/>
  <c r="M66" i="1" s="1"/>
  <c r="K68" i="1"/>
  <c r="J68" i="1" s="1"/>
  <c r="K69" i="1"/>
  <c r="J69" i="1" s="1"/>
  <c r="L70" i="1"/>
  <c r="M70" i="1" s="1"/>
  <c r="K72" i="1"/>
  <c r="J72" i="1" s="1"/>
  <c r="K73" i="1"/>
  <c r="J73" i="1" s="1"/>
  <c r="L74" i="1"/>
  <c r="M74" i="1" s="1"/>
  <c r="K76" i="1"/>
  <c r="J76" i="1" s="1"/>
  <c r="K77" i="1"/>
  <c r="J77" i="1" s="1"/>
  <c r="L78" i="1"/>
  <c r="M78" i="1" s="1"/>
  <c r="K80" i="1"/>
  <c r="J80" i="1" s="1"/>
  <c r="O8" i="1" l="1"/>
  <c r="K38" i="1"/>
  <c r="K43" i="1"/>
  <c r="O7" i="1"/>
  <c r="N39" i="1"/>
  <c r="N38" i="1"/>
  <c r="L38" i="1"/>
  <c r="N41" i="1"/>
  <c r="N40" i="1"/>
  <c r="H50" i="1"/>
  <c r="K28" i="13" l="1"/>
  <c r="L6" i="19"/>
  <c r="K9" i="23" l="1"/>
  <c r="K7" i="15" l="1"/>
  <c r="L7" i="15"/>
  <c r="N7" i="15"/>
  <c r="O7" i="15" s="1"/>
  <c r="Q7" i="15"/>
  <c r="N6" i="5" l="1"/>
  <c r="N24" i="3"/>
  <c r="N20" i="3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7" i="1"/>
  <c r="K6" i="23" l="1"/>
  <c r="O6" i="23" s="1"/>
  <c r="Q6" i="23"/>
  <c r="L7" i="23"/>
  <c r="L51" i="23" s="1"/>
  <c r="M51" i="23" s="1"/>
  <c r="Q7" i="23"/>
  <c r="L8" i="23"/>
  <c r="O8" i="23"/>
  <c r="Q8" i="23"/>
  <c r="O9" i="23"/>
  <c r="Q9" i="23"/>
  <c r="L10" i="23"/>
  <c r="L54" i="23" s="1"/>
  <c r="M54" i="23" s="1"/>
  <c r="O10" i="23"/>
  <c r="Q10" i="23"/>
  <c r="L11" i="23"/>
  <c r="O11" i="23"/>
  <c r="Q11" i="23"/>
  <c r="O12" i="23"/>
  <c r="L12" i="23"/>
  <c r="Q12" i="23"/>
  <c r="L13" i="23"/>
  <c r="O13" i="23" s="1"/>
  <c r="Q13" i="23"/>
  <c r="K14" i="23"/>
  <c r="O14" i="23" s="1"/>
  <c r="Q14" i="23"/>
  <c r="L15" i="23"/>
  <c r="Q15" i="23"/>
  <c r="L16" i="23"/>
  <c r="L60" i="23" s="1"/>
  <c r="M60" i="23" s="1"/>
  <c r="Q16" i="23"/>
  <c r="L17" i="23"/>
  <c r="Q17" i="23"/>
  <c r="O18" i="23"/>
  <c r="L18" i="23"/>
  <c r="Q18" i="23"/>
  <c r="L19" i="23"/>
  <c r="L63" i="23" s="1"/>
  <c r="M63" i="23" s="1"/>
  <c r="Q19" i="23"/>
  <c r="L20" i="23"/>
  <c r="L64" i="23" s="1"/>
  <c r="M64" i="23" s="1"/>
  <c r="Q20" i="23"/>
  <c r="K21" i="23"/>
  <c r="O21" i="23" s="1"/>
  <c r="Q21" i="23"/>
  <c r="K22" i="23"/>
  <c r="O22" i="23" s="1"/>
  <c r="Q22" i="23"/>
  <c r="K23" i="23"/>
  <c r="K67" i="23" s="1"/>
  <c r="J67" i="23" s="1"/>
  <c r="Q23" i="23"/>
  <c r="L24" i="23"/>
  <c r="L68" i="23" s="1"/>
  <c r="M68" i="23" s="1"/>
  <c r="O24" i="23"/>
  <c r="Q24" i="23"/>
  <c r="L25" i="23"/>
  <c r="O25" i="23" s="1"/>
  <c r="Q25" i="23"/>
  <c r="L26" i="23"/>
  <c r="Q26" i="23"/>
  <c r="L27" i="23"/>
  <c r="Q27" i="23"/>
  <c r="L28" i="23"/>
  <c r="O28" i="23" s="1"/>
  <c r="Q28" i="23"/>
  <c r="L29" i="23"/>
  <c r="L73" i="23" s="1"/>
  <c r="M73" i="23" s="1"/>
  <c r="Q29" i="23"/>
  <c r="L30" i="23"/>
  <c r="Q30" i="23"/>
  <c r="L31" i="23"/>
  <c r="O31" i="23" s="1"/>
  <c r="Q31" i="23"/>
  <c r="L32" i="23"/>
  <c r="O32" i="23"/>
  <c r="Q32" i="23"/>
  <c r="L33" i="23"/>
  <c r="O33" i="23"/>
  <c r="Q33" i="23"/>
  <c r="O34" i="23"/>
  <c r="L34" i="23"/>
  <c r="Q34" i="23"/>
  <c r="O35" i="23"/>
  <c r="L35" i="23"/>
  <c r="L79" i="23" s="1"/>
  <c r="M79" i="23" s="1"/>
  <c r="Q35" i="23"/>
  <c r="K36" i="23"/>
  <c r="O36" i="23"/>
  <c r="Q36" i="23"/>
  <c r="N38" i="23"/>
  <c r="F39" i="23"/>
  <c r="G39" i="23"/>
  <c r="H39" i="23"/>
  <c r="I39" i="23"/>
  <c r="N39" i="23"/>
  <c r="F40" i="23"/>
  <c r="G40" i="23"/>
  <c r="H40" i="23"/>
  <c r="I40" i="23"/>
  <c r="N40" i="23"/>
  <c r="F41" i="23"/>
  <c r="G41" i="23"/>
  <c r="H41" i="23"/>
  <c r="I41" i="23"/>
  <c r="N41" i="23"/>
  <c r="L50" i="23"/>
  <c r="M50" i="23" s="1"/>
  <c r="K51" i="23"/>
  <c r="J51" i="23" s="1"/>
  <c r="K52" i="23"/>
  <c r="J52" i="23" s="1"/>
  <c r="H52" i="23" s="1"/>
  <c r="L52" i="23"/>
  <c r="M52" i="23" s="1"/>
  <c r="K53" i="23"/>
  <c r="J53" i="23" s="1"/>
  <c r="H53" i="23" s="1"/>
  <c r="L53" i="23"/>
  <c r="M53" i="23"/>
  <c r="K54" i="23"/>
  <c r="J54" i="23" s="1"/>
  <c r="H54" i="23" s="1"/>
  <c r="K55" i="23"/>
  <c r="J55" i="23" s="1"/>
  <c r="L55" i="23"/>
  <c r="M55" i="23"/>
  <c r="K56" i="23"/>
  <c r="J56" i="23" s="1"/>
  <c r="H56" i="23" s="1"/>
  <c r="L56" i="23"/>
  <c r="M56" i="23"/>
  <c r="K57" i="23"/>
  <c r="J57" i="23" s="1"/>
  <c r="K58" i="23"/>
  <c r="J58" i="23" s="1"/>
  <c r="H58" i="23" s="1"/>
  <c r="L58" i="23"/>
  <c r="M58" i="23" s="1"/>
  <c r="K59" i="23"/>
  <c r="J59" i="23" s="1"/>
  <c r="L59" i="23"/>
  <c r="M59" i="23" s="1"/>
  <c r="K60" i="23"/>
  <c r="J60" i="23" s="1"/>
  <c r="K61" i="23"/>
  <c r="J61" i="23" s="1"/>
  <c r="L61" i="23"/>
  <c r="M61" i="23" s="1"/>
  <c r="K62" i="23"/>
  <c r="J62" i="23" s="1"/>
  <c r="H62" i="23" s="1"/>
  <c r="L62" i="23"/>
  <c r="M62" i="23" s="1"/>
  <c r="K63" i="23"/>
  <c r="J63" i="23" s="1"/>
  <c r="K64" i="23"/>
  <c r="J64" i="23" s="1"/>
  <c r="L65" i="23"/>
  <c r="M65" i="23" s="1"/>
  <c r="K66" i="23"/>
  <c r="J66" i="23" s="1"/>
  <c r="H66" i="23" s="1"/>
  <c r="L66" i="23"/>
  <c r="M66" i="23" s="1"/>
  <c r="L67" i="23"/>
  <c r="M67" i="23" s="1"/>
  <c r="K68" i="23"/>
  <c r="J68" i="23" s="1"/>
  <c r="H68" i="23" s="1"/>
  <c r="K69" i="23"/>
  <c r="J69" i="23" s="1"/>
  <c r="L69" i="23"/>
  <c r="M69" i="23" s="1"/>
  <c r="K70" i="23"/>
  <c r="J70" i="23" s="1"/>
  <c r="L70" i="23"/>
  <c r="M70" i="23" s="1"/>
  <c r="K71" i="23"/>
  <c r="J71" i="23" s="1"/>
  <c r="L71" i="23"/>
  <c r="M71" i="23"/>
  <c r="K72" i="23"/>
  <c r="J72" i="23" s="1"/>
  <c r="K73" i="23"/>
  <c r="J73" i="23" s="1"/>
  <c r="K74" i="23"/>
  <c r="J74" i="23" s="1"/>
  <c r="L74" i="23"/>
  <c r="M74" i="23" s="1"/>
  <c r="K75" i="23"/>
  <c r="J75" i="23" s="1"/>
  <c r="K76" i="23"/>
  <c r="J76" i="23" s="1"/>
  <c r="L76" i="23"/>
  <c r="M76" i="23" s="1"/>
  <c r="K77" i="23"/>
  <c r="J77" i="23" s="1"/>
  <c r="L77" i="23"/>
  <c r="M77" i="23" s="1"/>
  <c r="K78" i="23"/>
  <c r="J78" i="23" s="1"/>
  <c r="H78" i="23" s="1"/>
  <c r="L78" i="23"/>
  <c r="M78" i="23" s="1"/>
  <c r="K79" i="23"/>
  <c r="J79" i="23" s="1"/>
  <c r="K80" i="23"/>
  <c r="J80" i="23" s="1"/>
  <c r="L80" i="23"/>
  <c r="M80" i="23" s="1"/>
  <c r="L6" i="21"/>
  <c r="L50" i="21" s="1"/>
  <c r="M50" i="21" s="1"/>
  <c r="Q6" i="21"/>
  <c r="L7" i="21"/>
  <c r="O7" i="21" s="1"/>
  <c r="Q7" i="21"/>
  <c r="K8" i="21"/>
  <c r="O8" i="21" s="1"/>
  <c r="Q8" i="21"/>
  <c r="L9" i="21"/>
  <c r="O9" i="21" s="1"/>
  <c r="Q9" i="21"/>
  <c r="L10" i="21"/>
  <c r="L54" i="21" s="1"/>
  <c r="M54" i="21" s="1"/>
  <c r="Q10" i="21"/>
  <c r="L11" i="21"/>
  <c r="L55" i="21" s="1"/>
  <c r="M55" i="21" s="1"/>
  <c r="Q11" i="21"/>
  <c r="L12" i="21"/>
  <c r="O12" i="21" s="1"/>
  <c r="Q12" i="21"/>
  <c r="L13" i="21"/>
  <c r="L57" i="21" s="1"/>
  <c r="M57" i="21" s="1"/>
  <c r="Q13" i="21"/>
  <c r="L14" i="21"/>
  <c r="O14" i="21" s="1"/>
  <c r="Q14" i="21"/>
  <c r="L15" i="21"/>
  <c r="O15" i="21" s="1"/>
  <c r="Q15" i="21"/>
  <c r="L16" i="21"/>
  <c r="Q16" i="21"/>
  <c r="L17" i="21"/>
  <c r="O17" i="21" s="1"/>
  <c r="Q17" i="21"/>
  <c r="L18" i="21"/>
  <c r="O18" i="21" s="1"/>
  <c r="Q18" i="21"/>
  <c r="K19" i="21"/>
  <c r="O19" i="21" s="1"/>
  <c r="Q19" i="21"/>
  <c r="L20" i="21"/>
  <c r="O20" i="21" s="1"/>
  <c r="Q20" i="21"/>
  <c r="L21" i="21"/>
  <c r="O21" i="21" s="1"/>
  <c r="Q21" i="21"/>
  <c r="O22" i="21"/>
  <c r="Q22" i="21"/>
  <c r="L23" i="21"/>
  <c r="O23" i="21" s="1"/>
  <c r="Q23" i="21"/>
  <c r="L24" i="21"/>
  <c r="O24" i="21" s="1"/>
  <c r="Q24" i="21"/>
  <c r="O25" i="21"/>
  <c r="Q25" i="21"/>
  <c r="O26" i="21"/>
  <c r="Q26" i="21"/>
  <c r="L27" i="21"/>
  <c r="O27" i="21" s="1"/>
  <c r="Q27" i="21"/>
  <c r="O28" i="21"/>
  <c r="Q28" i="21"/>
  <c r="O29" i="21"/>
  <c r="Q29" i="21"/>
  <c r="L30" i="21"/>
  <c r="O30" i="21" s="1"/>
  <c r="Q30" i="21"/>
  <c r="L31" i="21"/>
  <c r="O31" i="21" s="1"/>
  <c r="Q31" i="21"/>
  <c r="L32" i="21"/>
  <c r="Q32" i="21"/>
  <c r="K33" i="21"/>
  <c r="Q33" i="21"/>
  <c r="K34" i="21"/>
  <c r="Q34" i="21"/>
  <c r="L35" i="21"/>
  <c r="Q35" i="21"/>
  <c r="F39" i="21"/>
  <c r="G39" i="21"/>
  <c r="H39" i="21"/>
  <c r="I39" i="21"/>
  <c r="N39" i="21"/>
  <c r="Q39" i="21"/>
  <c r="F40" i="21"/>
  <c r="G40" i="21"/>
  <c r="H40" i="21"/>
  <c r="I40" i="21"/>
  <c r="N40" i="21"/>
  <c r="Q40" i="21"/>
  <c r="F41" i="21"/>
  <c r="G41" i="21"/>
  <c r="H41" i="21"/>
  <c r="I41" i="21"/>
  <c r="N41" i="21"/>
  <c r="Q41" i="21"/>
  <c r="K50" i="21"/>
  <c r="J50" i="21" s="1"/>
  <c r="K51" i="21"/>
  <c r="J51" i="21" s="1"/>
  <c r="K52" i="21"/>
  <c r="J52" i="21" s="1"/>
  <c r="L52" i="21"/>
  <c r="M52" i="21" s="1"/>
  <c r="K53" i="21"/>
  <c r="J53" i="21" s="1"/>
  <c r="K54" i="21"/>
  <c r="J54" i="21" s="1"/>
  <c r="K55" i="21"/>
  <c r="J55" i="21" s="1"/>
  <c r="K56" i="21"/>
  <c r="J56" i="21" s="1"/>
  <c r="K57" i="21"/>
  <c r="J57" i="21" s="1"/>
  <c r="K58" i="21"/>
  <c r="J58" i="21" s="1"/>
  <c r="L58" i="21"/>
  <c r="M58" i="21" s="1"/>
  <c r="K59" i="21"/>
  <c r="J59" i="21" s="1"/>
  <c r="L59" i="21"/>
  <c r="M59" i="21" s="1"/>
  <c r="K60" i="21"/>
  <c r="J60" i="21" s="1"/>
  <c r="L60" i="21"/>
  <c r="M60" i="21" s="1"/>
  <c r="K61" i="21"/>
  <c r="J61" i="21" s="1"/>
  <c r="L61" i="21"/>
  <c r="M61" i="21" s="1"/>
  <c r="K62" i="21"/>
  <c r="J62" i="21" s="1"/>
  <c r="L62" i="21"/>
  <c r="M62" i="21" s="1"/>
  <c r="L63" i="21"/>
  <c r="M63" i="21" s="1"/>
  <c r="K64" i="21"/>
  <c r="J64" i="21" s="1"/>
  <c r="K65" i="21"/>
  <c r="J65" i="21" s="1"/>
  <c r="K66" i="21"/>
  <c r="J66" i="21" s="1"/>
  <c r="H66" i="21" s="1"/>
  <c r="L66" i="21"/>
  <c r="M66" i="21" s="1"/>
  <c r="K67" i="21"/>
  <c r="J67" i="21" s="1"/>
  <c r="L67" i="21"/>
  <c r="M67" i="21" s="1"/>
  <c r="K68" i="21"/>
  <c r="J68" i="21" s="1"/>
  <c r="L68" i="21"/>
  <c r="M68" i="21" s="1"/>
  <c r="K69" i="21"/>
  <c r="J69" i="21" s="1"/>
  <c r="H69" i="21" s="1"/>
  <c r="L69" i="21"/>
  <c r="M69" i="21"/>
  <c r="K70" i="21"/>
  <c r="J70" i="21" s="1"/>
  <c r="H70" i="21" s="1"/>
  <c r="L70" i="21"/>
  <c r="M70" i="21" s="1"/>
  <c r="K71" i="21"/>
  <c r="J71" i="21" s="1"/>
  <c r="L71" i="21"/>
  <c r="M71" i="21" s="1"/>
  <c r="K72" i="21"/>
  <c r="J72" i="21" s="1"/>
  <c r="H72" i="21" s="1"/>
  <c r="L72" i="21"/>
  <c r="M72" i="21" s="1"/>
  <c r="K73" i="21"/>
  <c r="J73" i="21" s="1"/>
  <c r="L73" i="21"/>
  <c r="M73" i="21" s="1"/>
  <c r="K74" i="21"/>
  <c r="J74" i="21" s="1"/>
  <c r="L74" i="21"/>
  <c r="M74" i="21" s="1"/>
  <c r="K75" i="21"/>
  <c r="J75" i="21" s="1"/>
  <c r="L75" i="21"/>
  <c r="M75" i="21" s="1"/>
  <c r="K76" i="21"/>
  <c r="J76" i="21" s="1"/>
  <c r="L76" i="21"/>
  <c r="M76" i="21" s="1"/>
  <c r="K77" i="21"/>
  <c r="J77" i="21" s="1"/>
  <c r="L77" i="21"/>
  <c r="M77" i="21" s="1"/>
  <c r="K78" i="21"/>
  <c r="J78" i="21" s="1"/>
  <c r="L78" i="21"/>
  <c r="M78" i="21" s="1"/>
  <c r="K79" i="21"/>
  <c r="J79" i="21" s="1"/>
  <c r="L79" i="21"/>
  <c r="M79" i="21" s="1"/>
  <c r="K80" i="21"/>
  <c r="J80" i="21" s="1"/>
  <c r="H80" i="21" s="1"/>
  <c r="L80" i="21"/>
  <c r="M80" i="21" s="1"/>
  <c r="O6" i="19"/>
  <c r="Q6" i="19"/>
  <c r="L7" i="19"/>
  <c r="L51" i="19" s="1"/>
  <c r="M51" i="19" s="1"/>
  <c r="Q7" i="19"/>
  <c r="L8" i="19"/>
  <c r="O8" i="19" s="1"/>
  <c r="Q8" i="19"/>
  <c r="Q38" i="19" s="1"/>
  <c r="L9" i="19"/>
  <c r="Q9" i="19"/>
  <c r="L10" i="19"/>
  <c r="O10" i="19" s="1"/>
  <c r="Q10" i="19"/>
  <c r="K11" i="19"/>
  <c r="K38" i="19" s="1"/>
  <c r="Q11" i="19"/>
  <c r="K12" i="19"/>
  <c r="O12" i="19" s="1"/>
  <c r="Q12" i="19"/>
  <c r="L13" i="19"/>
  <c r="O13" i="19" s="1"/>
  <c r="Q13" i="19"/>
  <c r="O14" i="19"/>
  <c r="L14" i="19"/>
  <c r="Q14" i="19"/>
  <c r="L15" i="19"/>
  <c r="O15" i="19" s="1"/>
  <c r="H59" i="19" s="1"/>
  <c r="Q15" i="19"/>
  <c r="O16" i="19"/>
  <c r="L16" i="19"/>
  <c r="Q16" i="19"/>
  <c r="L17" i="19"/>
  <c r="O17" i="19" s="1"/>
  <c r="Q17" i="19"/>
  <c r="K18" i="19"/>
  <c r="O18" i="19" s="1"/>
  <c r="Q18" i="19"/>
  <c r="K19" i="19"/>
  <c r="O19" i="19" s="1"/>
  <c r="Q19" i="19"/>
  <c r="K20" i="19"/>
  <c r="O20" i="19" s="1"/>
  <c r="Q20" i="19"/>
  <c r="O21" i="19"/>
  <c r="Q21" i="19"/>
  <c r="K22" i="19"/>
  <c r="O22" i="19" s="1"/>
  <c r="Q22" i="19"/>
  <c r="K23" i="19"/>
  <c r="O23" i="19" s="1"/>
  <c r="Q23" i="19"/>
  <c r="L24" i="19"/>
  <c r="O24" i="19" s="1"/>
  <c r="Q24" i="19"/>
  <c r="L25" i="19"/>
  <c r="O25" i="19" s="1"/>
  <c r="Q25" i="19"/>
  <c r="O26" i="19"/>
  <c r="L26" i="19"/>
  <c r="Q26" i="19"/>
  <c r="L27" i="19"/>
  <c r="O27" i="19" s="1"/>
  <c r="Q27" i="19"/>
  <c r="L28" i="19"/>
  <c r="O28" i="19" s="1"/>
  <c r="Q28" i="19"/>
  <c r="L29" i="19"/>
  <c r="O29" i="19" s="1"/>
  <c r="Q29" i="19"/>
  <c r="O30" i="19"/>
  <c r="L30" i="19"/>
  <c r="Q30" i="19"/>
  <c r="L31" i="19"/>
  <c r="O31" i="19" s="1"/>
  <c r="H75" i="19" s="1"/>
  <c r="Q31" i="19"/>
  <c r="O32" i="19"/>
  <c r="L32" i="19"/>
  <c r="Q32" i="19"/>
  <c r="L33" i="19"/>
  <c r="Q33" i="19"/>
  <c r="L34" i="19"/>
  <c r="Q34" i="19"/>
  <c r="L35" i="19"/>
  <c r="Q35" i="19"/>
  <c r="L36" i="19"/>
  <c r="L80" i="19"/>
  <c r="M80" i="19" s="1"/>
  <c r="Q36" i="19"/>
  <c r="F39" i="19"/>
  <c r="G39" i="19"/>
  <c r="H39" i="19"/>
  <c r="I39" i="19"/>
  <c r="F40" i="19"/>
  <c r="G40" i="19"/>
  <c r="H40" i="19"/>
  <c r="I40" i="19"/>
  <c r="Q40" i="19"/>
  <c r="F41" i="19"/>
  <c r="G41" i="19"/>
  <c r="H41" i="19"/>
  <c r="I41" i="19"/>
  <c r="K50" i="19"/>
  <c r="J50" i="19" s="1"/>
  <c r="H50" i="19" s="1"/>
  <c r="L50" i="19"/>
  <c r="M50" i="19" s="1"/>
  <c r="K51" i="19"/>
  <c r="J51" i="19" s="1"/>
  <c r="K52" i="19"/>
  <c r="J52" i="19" s="1"/>
  <c r="K53" i="19"/>
  <c r="J53" i="19" s="1"/>
  <c r="L53" i="19"/>
  <c r="M53" i="19" s="1"/>
  <c r="K54" i="19"/>
  <c r="J54" i="19" s="1"/>
  <c r="L54" i="19"/>
  <c r="M54" i="19" s="1"/>
  <c r="K55" i="19"/>
  <c r="J55" i="19" s="1"/>
  <c r="L55" i="19"/>
  <c r="M55" i="19" s="1"/>
  <c r="K56" i="19"/>
  <c r="J56" i="19" s="1"/>
  <c r="L56" i="19"/>
  <c r="M56" i="19" s="1"/>
  <c r="K57" i="19"/>
  <c r="J57" i="19" s="1"/>
  <c r="K58" i="19"/>
  <c r="J58" i="19" s="1"/>
  <c r="H58" i="19" s="1"/>
  <c r="L58" i="19"/>
  <c r="M58" i="19"/>
  <c r="K59" i="19"/>
  <c r="J59" i="19"/>
  <c r="K60" i="19"/>
  <c r="J60" i="19" s="1"/>
  <c r="L60" i="19"/>
  <c r="M60" i="19" s="1"/>
  <c r="K61" i="19"/>
  <c r="J61" i="19" s="1"/>
  <c r="L61" i="19"/>
  <c r="M61" i="19" s="1"/>
  <c r="L62" i="19"/>
  <c r="M62" i="19" s="1"/>
  <c r="L63" i="19"/>
  <c r="M63" i="19" s="1"/>
  <c r="K64" i="19"/>
  <c r="J64" i="19" s="1"/>
  <c r="L64" i="19"/>
  <c r="M64" i="19" s="1"/>
  <c r="K65" i="19"/>
  <c r="J65" i="19" s="1"/>
  <c r="H65" i="19" s="1"/>
  <c r="L65" i="19"/>
  <c r="M65" i="19"/>
  <c r="L66" i="19"/>
  <c r="M66" i="19" s="1"/>
  <c r="K67" i="19"/>
  <c r="J67" i="19" s="1"/>
  <c r="H67" i="19" s="1"/>
  <c r="L67" i="19"/>
  <c r="M67" i="19"/>
  <c r="K68" i="19"/>
  <c r="J68" i="19" s="1"/>
  <c r="L68" i="19"/>
  <c r="M68" i="19" s="1"/>
  <c r="K69" i="19"/>
  <c r="J69" i="19" s="1"/>
  <c r="L69" i="19"/>
  <c r="M69" i="19" s="1"/>
  <c r="K70" i="19"/>
  <c r="J70" i="19" s="1"/>
  <c r="H70" i="19" s="1"/>
  <c r="L70" i="19"/>
  <c r="M70" i="19" s="1"/>
  <c r="K71" i="19"/>
  <c r="J71" i="19" s="1"/>
  <c r="K72" i="19"/>
  <c r="J72" i="19"/>
  <c r="K73" i="19"/>
  <c r="J73" i="19" s="1"/>
  <c r="K74" i="19"/>
  <c r="J74" i="19" s="1"/>
  <c r="L74" i="19"/>
  <c r="M74" i="19" s="1"/>
  <c r="K75" i="19"/>
  <c r="J75" i="19" s="1"/>
  <c r="L75" i="19"/>
  <c r="M75" i="19" s="1"/>
  <c r="K76" i="19"/>
  <c r="J76" i="19" s="1"/>
  <c r="L76" i="19"/>
  <c r="M76" i="19" s="1"/>
  <c r="K77" i="19"/>
  <c r="J77" i="19" s="1"/>
  <c r="L77" i="19"/>
  <c r="M77" i="19" s="1"/>
  <c r="K78" i="19"/>
  <c r="J78" i="19" s="1"/>
  <c r="H78" i="19" s="1"/>
  <c r="L78" i="19"/>
  <c r="M78" i="19" s="1"/>
  <c r="K79" i="19"/>
  <c r="J79" i="19" s="1"/>
  <c r="K80" i="19"/>
  <c r="J80" i="19" s="1"/>
  <c r="L50" i="17"/>
  <c r="M50" i="17" s="1"/>
  <c r="Q6" i="17"/>
  <c r="K7" i="17"/>
  <c r="O7" i="17" s="1"/>
  <c r="Q7" i="17"/>
  <c r="K8" i="17"/>
  <c r="Q8" i="17"/>
  <c r="L9" i="17"/>
  <c r="L53" i="17" s="1"/>
  <c r="M53" i="17" s="1"/>
  <c r="Q9" i="17"/>
  <c r="L10" i="17"/>
  <c r="Q10" i="17"/>
  <c r="K11" i="17"/>
  <c r="O11" i="17" s="1"/>
  <c r="Q11" i="17"/>
  <c r="L12" i="17"/>
  <c r="O12" i="17"/>
  <c r="Q12" i="17"/>
  <c r="L13" i="17"/>
  <c r="L57" i="17"/>
  <c r="M57" i="17"/>
  <c r="Q13" i="17"/>
  <c r="L14" i="17"/>
  <c r="Q14" i="17"/>
  <c r="O15" i="17"/>
  <c r="L15" i="17"/>
  <c r="L59" i="17" s="1"/>
  <c r="M59" i="17" s="1"/>
  <c r="Q15" i="17"/>
  <c r="L16" i="17"/>
  <c r="O16" i="17" s="1"/>
  <c r="Q16" i="17"/>
  <c r="L17" i="17"/>
  <c r="L61" i="17"/>
  <c r="M61" i="17" s="1"/>
  <c r="Q17" i="17"/>
  <c r="Q39" i="17" s="1"/>
  <c r="L18" i="17"/>
  <c r="Q18" i="17"/>
  <c r="O19" i="17"/>
  <c r="Q19" i="17"/>
  <c r="O20" i="17"/>
  <c r="L20" i="17"/>
  <c r="Q20" i="17"/>
  <c r="O21" i="17"/>
  <c r="L21" i="17"/>
  <c r="Q21" i="17"/>
  <c r="L22" i="17"/>
  <c r="O22" i="17" s="1"/>
  <c r="Q22" i="17"/>
  <c r="K23" i="17"/>
  <c r="O23" i="17" s="1"/>
  <c r="Q23" i="17"/>
  <c r="L24" i="17"/>
  <c r="O24" i="17" s="1"/>
  <c r="Q24" i="17"/>
  <c r="L25" i="17"/>
  <c r="L69" i="17" s="1"/>
  <c r="M69" i="17" s="1"/>
  <c r="Q25" i="17"/>
  <c r="L26" i="17"/>
  <c r="L70" i="17" s="1"/>
  <c r="M70" i="17" s="1"/>
  <c r="Q26" i="17"/>
  <c r="K27" i="17"/>
  <c r="O27" i="17"/>
  <c r="Q27" i="17"/>
  <c r="K28" i="17"/>
  <c r="O28" i="17"/>
  <c r="Q28" i="17"/>
  <c r="L29" i="17"/>
  <c r="Q29" i="17"/>
  <c r="L30" i="17"/>
  <c r="Q30" i="17"/>
  <c r="L31" i="17"/>
  <c r="O31" i="17" s="1"/>
  <c r="Q31" i="17"/>
  <c r="L32" i="17"/>
  <c r="O32" i="17" s="1"/>
  <c r="Q32" i="17"/>
  <c r="L33" i="17"/>
  <c r="L77" i="17" s="1"/>
  <c r="M77" i="17" s="1"/>
  <c r="Q33" i="17"/>
  <c r="L34" i="17"/>
  <c r="Q34" i="17"/>
  <c r="L35" i="17"/>
  <c r="O35" i="17"/>
  <c r="H79" i="17" s="1"/>
  <c r="Q35" i="17"/>
  <c r="F39" i="17"/>
  <c r="G39" i="17"/>
  <c r="H39" i="17"/>
  <c r="I39" i="17"/>
  <c r="F40" i="17"/>
  <c r="G40" i="17"/>
  <c r="H40" i="17"/>
  <c r="I40" i="17"/>
  <c r="F41" i="17"/>
  <c r="G41" i="17"/>
  <c r="H41" i="17"/>
  <c r="I41" i="17"/>
  <c r="L51" i="17"/>
  <c r="M51" i="17" s="1"/>
  <c r="K52" i="17"/>
  <c r="J52" i="17" s="1"/>
  <c r="L52" i="17"/>
  <c r="M52" i="17" s="1"/>
  <c r="K53" i="17"/>
  <c r="J53" i="17" s="1"/>
  <c r="L54" i="17"/>
  <c r="M54" i="17"/>
  <c r="L55" i="17"/>
  <c r="M55" i="17" s="1"/>
  <c r="K56" i="17"/>
  <c r="J56" i="17" s="1"/>
  <c r="L56" i="17"/>
  <c r="M56" i="17" s="1"/>
  <c r="K57" i="17"/>
  <c r="J57" i="17" s="1"/>
  <c r="L58" i="17"/>
  <c r="M58" i="17" s="1"/>
  <c r="K59" i="17"/>
  <c r="J59" i="17" s="1"/>
  <c r="H59" i="17" s="1"/>
  <c r="K60" i="17"/>
  <c r="J60" i="17" s="1"/>
  <c r="L60" i="17"/>
  <c r="M60" i="17" s="1"/>
  <c r="K61" i="17"/>
  <c r="J61" i="17" s="1"/>
  <c r="L62" i="17"/>
  <c r="M62" i="17" s="1"/>
  <c r="K63" i="17"/>
  <c r="J63" i="17" s="1"/>
  <c r="H63" i="17" s="1"/>
  <c r="L63" i="17"/>
  <c r="M63" i="17" s="1"/>
  <c r="K64" i="17"/>
  <c r="J64" i="17" s="1"/>
  <c r="H64" i="17" s="1"/>
  <c r="L64" i="17"/>
  <c r="M64" i="17" s="1"/>
  <c r="K65" i="17"/>
  <c r="J65" i="17" s="1"/>
  <c r="K67" i="17"/>
  <c r="J67" i="17"/>
  <c r="L67" i="17"/>
  <c r="M67" i="17" s="1"/>
  <c r="K68" i="17"/>
  <c r="J68" i="17" s="1"/>
  <c r="K69" i="17"/>
  <c r="J69" i="17" s="1"/>
  <c r="K71" i="17"/>
  <c r="J71" i="17" s="1"/>
  <c r="L71" i="17"/>
  <c r="M71" i="17" s="1"/>
  <c r="K72" i="17"/>
  <c r="J72" i="17" s="1"/>
  <c r="L72" i="17"/>
  <c r="M72" i="17" s="1"/>
  <c r="K73" i="17"/>
  <c r="J73" i="17" s="1"/>
  <c r="L74" i="17"/>
  <c r="M74" i="17" s="1"/>
  <c r="K75" i="17"/>
  <c r="J75" i="17" s="1"/>
  <c r="K76" i="17"/>
  <c r="J76" i="17" s="1"/>
  <c r="K77" i="17"/>
  <c r="J77" i="17" s="1"/>
  <c r="L78" i="17"/>
  <c r="M78" i="17" s="1"/>
  <c r="J79" i="17"/>
  <c r="K79" i="17"/>
  <c r="L79" i="17"/>
  <c r="M79" i="17" s="1"/>
  <c r="K80" i="17"/>
  <c r="J80" i="17" s="1"/>
  <c r="H80" i="17" s="1"/>
  <c r="L80" i="17"/>
  <c r="M80" i="17" s="1"/>
  <c r="L6" i="15"/>
  <c r="L50" i="15" s="1"/>
  <c r="M50" i="15" s="1"/>
  <c r="N6" i="15"/>
  <c r="Q6" i="15"/>
  <c r="K8" i="15"/>
  <c r="L8" i="15"/>
  <c r="L52" i="15" s="1"/>
  <c r="M52" i="15" s="1"/>
  <c r="N8" i="15"/>
  <c r="Q8" i="15"/>
  <c r="L9" i="15"/>
  <c r="N9" i="15"/>
  <c r="N40" i="15" s="1"/>
  <c r="Q9" i="15"/>
  <c r="L10" i="15"/>
  <c r="Q10" i="15"/>
  <c r="O11" i="15"/>
  <c r="L11" i="15"/>
  <c r="Q11" i="15"/>
  <c r="L12" i="15"/>
  <c r="Q12" i="15"/>
  <c r="Q13" i="15"/>
  <c r="L14" i="15"/>
  <c r="O14" i="15" s="1"/>
  <c r="Q14" i="15"/>
  <c r="L15" i="15"/>
  <c r="O15" i="15" s="1"/>
  <c r="H59" i="15" s="1"/>
  <c r="Q15" i="15"/>
  <c r="L16" i="15"/>
  <c r="Q16" i="15"/>
  <c r="L17" i="15"/>
  <c r="O17" i="15" s="1"/>
  <c r="Q17" i="15"/>
  <c r="O18" i="15"/>
  <c r="L18" i="15"/>
  <c r="Q18" i="15"/>
  <c r="O19" i="15"/>
  <c r="Q19" i="15"/>
  <c r="K20" i="15"/>
  <c r="Q20" i="15"/>
  <c r="K21" i="15"/>
  <c r="Q21" i="15"/>
  <c r="K22" i="15"/>
  <c r="O22" i="15" s="1"/>
  <c r="Q22" i="15"/>
  <c r="O23" i="15"/>
  <c r="Q23" i="15"/>
  <c r="Q24" i="15"/>
  <c r="Q25" i="15"/>
  <c r="O26" i="15"/>
  <c r="Q26" i="15"/>
  <c r="Q27" i="15"/>
  <c r="K28" i="15"/>
  <c r="Q28" i="15"/>
  <c r="K29" i="15"/>
  <c r="O29" i="15" s="1"/>
  <c r="Q29" i="15"/>
  <c r="K30" i="15"/>
  <c r="O30" i="15" s="1"/>
  <c r="Q30" i="15"/>
  <c r="K31" i="15"/>
  <c r="O31" i="15"/>
  <c r="Q31" i="15"/>
  <c r="L32" i="15"/>
  <c r="Q32" i="15"/>
  <c r="O33" i="15"/>
  <c r="L33" i="15"/>
  <c r="Q33" i="15"/>
  <c r="L34" i="15"/>
  <c r="O34" i="15" s="1"/>
  <c r="Q34" i="15"/>
  <c r="O35" i="15"/>
  <c r="L35" i="15"/>
  <c r="Q35" i="15"/>
  <c r="L36" i="15"/>
  <c r="O36" i="15"/>
  <c r="Q36" i="15"/>
  <c r="F39" i="15"/>
  <c r="G39" i="15"/>
  <c r="H39" i="15"/>
  <c r="I39" i="15"/>
  <c r="N39" i="15"/>
  <c r="F40" i="15"/>
  <c r="G40" i="15"/>
  <c r="H40" i="15"/>
  <c r="I40" i="15"/>
  <c r="F41" i="15"/>
  <c r="G41" i="15"/>
  <c r="H41" i="15"/>
  <c r="I41" i="15"/>
  <c r="K50" i="15"/>
  <c r="J50" i="15" s="1"/>
  <c r="K51" i="15"/>
  <c r="J51" i="15" s="1"/>
  <c r="H51" i="15" s="1"/>
  <c r="L51" i="15"/>
  <c r="M51" i="15" s="1"/>
  <c r="K52" i="15"/>
  <c r="J52" i="15" s="1"/>
  <c r="K53" i="15"/>
  <c r="J53" i="15" s="1"/>
  <c r="L53" i="15"/>
  <c r="M53" i="15" s="1"/>
  <c r="K54" i="15"/>
  <c r="J54" i="15" s="1"/>
  <c r="L54" i="15"/>
  <c r="M54" i="15" s="1"/>
  <c r="K55" i="15"/>
  <c r="J55" i="15"/>
  <c r="H55" i="15" s="1"/>
  <c r="L55" i="15"/>
  <c r="M55" i="15" s="1"/>
  <c r="K56" i="15"/>
  <c r="J56" i="15" s="1"/>
  <c r="L57" i="15"/>
  <c r="M57" i="15" s="1"/>
  <c r="K58" i="15"/>
  <c r="J58" i="15" s="1"/>
  <c r="K59" i="15"/>
  <c r="J59" i="15"/>
  <c r="K60" i="15"/>
  <c r="J60" i="15"/>
  <c r="K61" i="15"/>
  <c r="J61" i="15" s="1"/>
  <c r="L61" i="15"/>
  <c r="M61" i="15" s="1"/>
  <c r="K62" i="15"/>
  <c r="J62" i="15" s="1"/>
  <c r="L62" i="15"/>
  <c r="M62" i="15" s="1"/>
  <c r="K63" i="15"/>
  <c r="J63" i="15" s="1"/>
  <c r="H63" i="15" s="1"/>
  <c r="L63" i="15"/>
  <c r="M63" i="15" s="1"/>
  <c r="K64" i="15"/>
  <c r="J64" i="15" s="1"/>
  <c r="L65" i="15"/>
  <c r="M65" i="15" s="1"/>
  <c r="K66" i="15"/>
  <c r="J66" i="15" s="1"/>
  <c r="H66" i="15" s="1"/>
  <c r="L66" i="15"/>
  <c r="M66" i="15" s="1"/>
  <c r="K67" i="15"/>
  <c r="J67" i="15" s="1"/>
  <c r="H67" i="15" s="1"/>
  <c r="L67" i="15"/>
  <c r="M67" i="15" s="1"/>
  <c r="K68" i="15"/>
  <c r="J68" i="15" s="1"/>
  <c r="K69" i="15"/>
  <c r="J69" i="15" s="1"/>
  <c r="L69" i="15"/>
  <c r="M69" i="15" s="1"/>
  <c r="K70" i="15"/>
  <c r="J70" i="15" s="1"/>
  <c r="H70" i="15" s="1"/>
  <c r="L70" i="15"/>
  <c r="M70" i="15" s="1"/>
  <c r="K71" i="15"/>
  <c r="J71" i="15" s="1"/>
  <c r="L71" i="15"/>
  <c r="M71" i="15" s="1"/>
  <c r="K72" i="15"/>
  <c r="J72" i="15" s="1"/>
  <c r="L73" i="15"/>
  <c r="M73" i="15" s="1"/>
  <c r="K74" i="15"/>
  <c r="J74" i="15" s="1"/>
  <c r="L74" i="15"/>
  <c r="M74" i="15" s="1"/>
  <c r="K75" i="15"/>
  <c r="J75" i="15" s="1"/>
  <c r="H75" i="15" s="1"/>
  <c r="L75" i="15"/>
  <c r="M75" i="15" s="1"/>
  <c r="K76" i="15"/>
  <c r="J76" i="15" s="1"/>
  <c r="K77" i="15"/>
  <c r="J77" i="15"/>
  <c r="H77" i="15" s="1"/>
  <c r="L77" i="15"/>
  <c r="M77" i="15" s="1"/>
  <c r="K78" i="15"/>
  <c r="J78" i="15" s="1"/>
  <c r="H78" i="15" s="1"/>
  <c r="K79" i="15"/>
  <c r="J79" i="15" s="1"/>
  <c r="H79" i="15" s="1"/>
  <c r="L79" i="15"/>
  <c r="M79" i="15"/>
  <c r="K80" i="15"/>
  <c r="J80" i="15" s="1"/>
  <c r="L80" i="15"/>
  <c r="M80" i="15" s="1"/>
  <c r="K6" i="13"/>
  <c r="L6" i="13"/>
  <c r="O6" i="13" s="1"/>
  <c r="H50" i="13" s="1"/>
  <c r="N6" i="13"/>
  <c r="Q6" i="13"/>
  <c r="Q41" i="13" s="1"/>
  <c r="K7" i="13"/>
  <c r="L7" i="13"/>
  <c r="N7" i="13"/>
  <c r="Q7" i="13"/>
  <c r="K8" i="13"/>
  <c r="L8" i="13"/>
  <c r="N8" i="13"/>
  <c r="Q8" i="13"/>
  <c r="K9" i="13"/>
  <c r="L9" i="13"/>
  <c r="O9" i="13" s="1"/>
  <c r="N9" i="13"/>
  <c r="Q9" i="13"/>
  <c r="K10" i="13"/>
  <c r="L10" i="13"/>
  <c r="L54" i="13" s="1"/>
  <c r="M54" i="13" s="1"/>
  <c r="N10" i="13"/>
  <c r="Q10" i="13"/>
  <c r="K11" i="13"/>
  <c r="L11" i="13"/>
  <c r="O11" i="13" s="1"/>
  <c r="N11" i="13"/>
  <c r="Q11" i="13"/>
  <c r="K12" i="13"/>
  <c r="L12" i="13"/>
  <c r="N12" i="13"/>
  <c r="Q12" i="13"/>
  <c r="K13" i="13"/>
  <c r="L13" i="13"/>
  <c r="N13" i="13"/>
  <c r="Q13" i="13"/>
  <c r="K14" i="13"/>
  <c r="L14" i="13"/>
  <c r="N14" i="13"/>
  <c r="Q14" i="13"/>
  <c r="K15" i="13"/>
  <c r="L15" i="13"/>
  <c r="L59" i="13" s="1"/>
  <c r="M59" i="13" s="1"/>
  <c r="N15" i="13"/>
  <c r="Q15" i="13"/>
  <c r="K16" i="13"/>
  <c r="L16" i="13"/>
  <c r="L60" i="13" s="1"/>
  <c r="M60" i="13" s="1"/>
  <c r="N16" i="13"/>
  <c r="Q16" i="13"/>
  <c r="K17" i="13"/>
  <c r="L17" i="13"/>
  <c r="N17" i="13"/>
  <c r="Q17" i="13"/>
  <c r="K18" i="13"/>
  <c r="L18" i="13"/>
  <c r="N18" i="13"/>
  <c r="Q18" i="13"/>
  <c r="K19" i="13"/>
  <c r="L19" i="13"/>
  <c r="N19" i="13"/>
  <c r="Q19" i="13"/>
  <c r="K20" i="13"/>
  <c r="L20" i="13"/>
  <c r="N20" i="13"/>
  <c r="Q20" i="13"/>
  <c r="K21" i="13"/>
  <c r="L21" i="13"/>
  <c r="N21" i="13"/>
  <c r="Q21" i="13"/>
  <c r="K22" i="13"/>
  <c r="L22" i="13"/>
  <c r="L66" i="13" s="1"/>
  <c r="M66" i="13" s="1"/>
  <c r="N22" i="13"/>
  <c r="Q22" i="13"/>
  <c r="K23" i="13"/>
  <c r="L23" i="13"/>
  <c r="N23" i="13"/>
  <c r="Q23" i="13"/>
  <c r="K24" i="13"/>
  <c r="L24" i="13"/>
  <c r="N24" i="13"/>
  <c r="Q24" i="13"/>
  <c r="K25" i="13"/>
  <c r="L25" i="13"/>
  <c r="L69" i="13" s="1"/>
  <c r="M69" i="13" s="1"/>
  <c r="N25" i="13"/>
  <c r="Q25" i="13"/>
  <c r="K26" i="13"/>
  <c r="L26" i="13"/>
  <c r="L70" i="13" s="1"/>
  <c r="M70" i="13" s="1"/>
  <c r="N26" i="13"/>
  <c r="Q26" i="13"/>
  <c r="K27" i="13"/>
  <c r="L27" i="13"/>
  <c r="L71" i="13" s="1"/>
  <c r="M71" i="13" s="1"/>
  <c r="N27" i="13"/>
  <c r="Q27" i="13"/>
  <c r="N28" i="13"/>
  <c r="O28" i="13" s="1"/>
  <c r="Q28" i="13"/>
  <c r="K29" i="13"/>
  <c r="L29" i="13"/>
  <c r="L73" i="13" s="1"/>
  <c r="M73" i="13" s="1"/>
  <c r="N29" i="13"/>
  <c r="Q29" i="13"/>
  <c r="K30" i="13"/>
  <c r="L30" i="13"/>
  <c r="L74" i="13" s="1"/>
  <c r="M74" i="13" s="1"/>
  <c r="N30" i="13"/>
  <c r="Q30" i="13"/>
  <c r="K31" i="13"/>
  <c r="L31" i="13"/>
  <c r="N31" i="13"/>
  <c r="Q31" i="13"/>
  <c r="K32" i="13"/>
  <c r="L32" i="13"/>
  <c r="N32" i="13"/>
  <c r="Q32" i="13"/>
  <c r="K33" i="13"/>
  <c r="L33" i="13"/>
  <c r="N33" i="13"/>
  <c r="Q33" i="13"/>
  <c r="K34" i="13"/>
  <c r="L34" i="13"/>
  <c r="N34" i="13"/>
  <c r="Q34" i="13"/>
  <c r="K35" i="13"/>
  <c r="L35" i="13"/>
  <c r="N35" i="13"/>
  <c r="Q35" i="13"/>
  <c r="K36" i="13"/>
  <c r="L36" i="13"/>
  <c r="N36" i="13"/>
  <c r="Q36" i="13"/>
  <c r="F39" i="13"/>
  <c r="G39" i="13"/>
  <c r="H39" i="13"/>
  <c r="I39" i="13"/>
  <c r="F40" i="13"/>
  <c r="G40" i="13"/>
  <c r="H40" i="13"/>
  <c r="I40" i="13"/>
  <c r="F41" i="13"/>
  <c r="G41" i="13"/>
  <c r="H41" i="13"/>
  <c r="I41" i="13"/>
  <c r="K50" i="13"/>
  <c r="J50" i="13" s="1"/>
  <c r="L51" i="13"/>
  <c r="M51" i="13" s="1"/>
  <c r="K52" i="13"/>
  <c r="J52" i="13" s="1"/>
  <c r="L52" i="13"/>
  <c r="M52" i="13" s="1"/>
  <c r="K53" i="13"/>
  <c r="J53" i="13" s="1"/>
  <c r="L53" i="13"/>
  <c r="M53" i="13" s="1"/>
  <c r="K54" i="13"/>
  <c r="J54" i="13" s="1"/>
  <c r="L55" i="13"/>
  <c r="M55" i="13" s="1"/>
  <c r="K56" i="13"/>
  <c r="J56" i="13" s="1"/>
  <c r="L56" i="13"/>
  <c r="M56" i="13" s="1"/>
  <c r="K57" i="13"/>
  <c r="J57" i="13" s="1"/>
  <c r="L57" i="13"/>
  <c r="M57" i="13" s="1"/>
  <c r="K58" i="13"/>
  <c r="J58" i="13" s="1"/>
  <c r="L58" i="13"/>
  <c r="M58" i="13" s="1"/>
  <c r="K60" i="13"/>
  <c r="J60" i="13" s="1"/>
  <c r="K61" i="13"/>
  <c r="J61" i="13" s="1"/>
  <c r="K62" i="13"/>
  <c r="J62" i="13" s="1"/>
  <c r="L62" i="13"/>
  <c r="M62" i="13" s="1"/>
  <c r="K64" i="13"/>
  <c r="J64" i="13" s="1"/>
  <c r="L64" i="13"/>
  <c r="M64" i="13" s="1"/>
  <c r="K65" i="13"/>
  <c r="J65" i="13" s="1"/>
  <c r="L65" i="13"/>
  <c r="M65" i="13" s="1"/>
  <c r="K66" i="13"/>
  <c r="J66" i="13" s="1"/>
  <c r="L67" i="13"/>
  <c r="M67" i="13" s="1"/>
  <c r="K68" i="13"/>
  <c r="J68" i="13" s="1"/>
  <c r="L68" i="13"/>
  <c r="M68" i="13" s="1"/>
  <c r="K69" i="13"/>
  <c r="J69" i="13" s="1"/>
  <c r="K70" i="13"/>
  <c r="J70" i="13" s="1"/>
  <c r="K72" i="13"/>
  <c r="J72" i="13" s="1"/>
  <c r="L72" i="13"/>
  <c r="M72" i="13" s="1"/>
  <c r="K73" i="13"/>
  <c r="J73" i="13" s="1"/>
  <c r="K74" i="13"/>
  <c r="J74" i="13" s="1"/>
  <c r="L75" i="13"/>
  <c r="M75" i="13" s="1"/>
  <c r="K76" i="13"/>
  <c r="J76" i="13" s="1"/>
  <c r="L76" i="13"/>
  <c r="M76" i="13" s="1"/>
  <c r="K77" i="13"/>
  <c r="J77" i="13" s="1"/>
  <c r="L77" i="13"/>
  <c r="M77" i="13" s="1"/>
  <c r="K78" i="13"/>
  <c r="J78" i="13" s="1"/>
  <c r="L79" i="13"/>
  <c r="M79" i="13" s="1"/>
  <c r="K80" i="13"/>
  <c r="J80" i="13" s="1"/>
  <c r="L80" i="13"/>
  <c r="M80" i="13" s="1"/>
  <c r="K6" i="11"/>
  <c r="L6" i="11"/>
  <c r="L38" i="11" s="1"/>
  <c r="N6" i="11"/>
  <c r="Q6" i="11"/>
  <c r="K7" i="11"/>
  <c r="L7" i="11"/>
  <c r="O7" i="11" s="1"/>
  <c r="N7" i="11"/>
  <c r="Q7" i="11"/>
  <c r="K8" i="11"/>
  <c r="L8" i="11"/>
  <c r="N8" i="11"/>
  <c r="Q8" i="11"/>
  <c r="K9" i="11"/>
  <c r="L9" i="11"/>
  <c r="N9" i="11"/>
  <c r="Q9" i="11"/>
  <c r="K10" i="11"/>
  <c r="L10" i="11"/>
  <c r="N10" i="11"/>
  <c r="Q10" i="11"/>
  <c r="K11" i="11"/>
  <c r="L11" i="11"/>
  <c r="N11" i="11"/>
  <c r="Q11" i="11"/>
  <c r="K12" i="11"/>
  <c r="L12" i="11"/>
  <c r="N12" i="11"/>
  <c r="Q12" i="11"/>
  <c r="K13" i="11"/>
  <c r="L13" i="11"/>
  <c r="N13" i="11"/>
  <c r="Q13" i="11"/>
  <c r="K14" i="11"/>
  <c r="L14" i="11"/>
  <c r="N14" i="11"/>
  <c r="Q14" i="11"/>
  <c r="K15" i="11"/>
  <c r="L15" i="11"/>
  <c r="L59" i="11" s="1"/>
  <c r="M59" i="11" s="1"/>
  <c r="N15" i="11"/>
  <c r="Q15" i="11"/>
  <c r="K16" i="11"/>
  <c r="L16" i="11"/>
  <c r="L60" i="11" s="1"/>
  <c r="M60" i="11" s="1"/>
  <c r="N16" i="11"/>
  <c r="Q16" i="11"/>
  <c r="K17" i="11"/>
  <c r="L17" i="11"/>
  <c r="N17" i="11"/>
  <c r="Q17" i="11"/>
  <c r="K18" i="11"/>
  <c r="L18" i="11"/>
  <c r="L62" i="11" s="1"/>
  <c r="M62" i="11" s="1"/>
  <c r="N18" i="11"/>
  <c r="Q18" i="11"/>
  <c r="K19" i="11"/>
  <c r="L19" i="11"/>
  <c r="N19" i="11"/>
  <c r="Q19" i="11"/>
  <c r="K20" i="11"/>
  <c r="L20" i="11"/>
  <c r="L64" i="11" s="1"/>
  <c r="M64" i="11" s="1"/>
  <c r="N20" i="11"/>
  <c r="Q20" i="11"/>
  <c r="K21" i="11"/>
  <c r="L21" i="11"/>
  <c r="L65" i="11" s="1"/>
  <c r="M65" i="11" s="1"/>
  <c r="N21" i="11"/>
  <c r="Q21" i="11"/>
  <c r="K22" i="11"/>
  <c r="L22" i="11"/>
  <c r="L66" i="11" s="1"/>
  <c r="M66" i="11" s="1"/>
  <c r="N22" i="11"/>
  <c r="Q22" i="11"/>
  <c r="K23" i="11"/>
  <c r="L23" i="11"/>
  <c r="N23" i="11"/>
  <c r="Q23" i="11"/>
  <c r="K24" i="11"/>
  <c r="L24" i="11"/>
  <c r="O24" i="11" s="1"/>
  <c r="N24" i="11"/>
  <c r="Q24" i="11"/>
  <c r="K25" i="11"/>
  <c r="L25" i="11"/>
  <c r="N25" i="11"/>
  <c r="Q25" i="11"/>
  <c r="K26" i="11"/>
  <c r="L26" i="11"/>
  <c r="L70" i="11" s="1"/>
  <c r="M70" i="11" s="1"/>
  <c r="N26" i="11"/>
  <c r="Q26" i="11"/>
  <c r="K27" i="11"/>
  <c r="L27" i="11"/>
  <c r="L71" i="11" s="1"/>
  <c r="M71" i="11" s="1"/>
  <c r="N27" i="11"/>
  <c r="Q27" i="11"/>
  <c r="K28" i="11"/>
  <c r="L28" i="11"/>
  <c r="N28" i="11"/>
  <c r="Q28" i="11"/>
  <c r="K29" i="11"/>
  <c r="L29" i="11"/>
  <c r="L73" i="11" s="1"/>
  <c r="M73" i="11" s="1"/>
  <c r="N29" i="11"/>
  <c r="Q29" i="11"/>
  <c r="K30" i="11"/>
  <c r="L30" i="11"/>
  <c r="L74" i="11" s="1"/>
  <c r="M74" i="11" s="1"/>
  <c r="N30" i="11"/>
  <c r="Q30" i="11"/>
  <c r="K31" i="11"/>
  <c r="L31" i="11"/>
  <c r="L75" i="11" s="1"/>
  <c r="M75" i="11" s="1"/>
  <c r="N31" i="11"/>
  <c r="Q31" i="11"/>
  <c r="K32" i="11"/>
  <c r="K76" i="11" s="1"/>
  <c r="J76" i="11" s="1"/>
  <c r="L32" i="11"/>
  <c r="L76" i="11" s="1"/>
  <c r="M76" i="11" s="1"/>
  <c r="N32" i="11"/>
  <c r="Q32" i="11"/>
  <c r="K33" i="11"/>
  <c r="L33" i="11"/>
  <c r="N33" i="11"/>
  <c r="Q33" i="11"/>
  <c r="K34" i="11"/>
  <c r="L34" i="11"/>
  <c r="N34" i="11"/>
  <c r="Q34" i="11"/>
  <c r="K35" i="11"/>
  <c r="L35" i="11"/>
  <c r="O35" i="11" s="1"/>
  <c r="N35" i="11"/>
  <c r="Q35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K50" i="11"/>
  <c r="J50" i="11" s="1"/>
  <c r="L50" i="11"/>
  <c r="M50" i="11" s="1"/>
  <c r="K51" i="11"/>
  <c r="J51" i="11" s="1"/>
  <c r="L51" i="11"/>
  <c r="M51" i="11" s="1"/>
  <c r="K52" i="11"/>
  <c r="J52" i="11"/>
  <c r="K53" i="11"/>
  <c r="J53" i="11" s="1"/>
  <c r="L53" i="11"/>
  <c r="M53" i="11" s="1"/>
  <c r="K54" i="11"/>
  <c r="J54" i="11" s="1"/>
  <c r="L54" i="11"/>
  <c r="M54" i="11" s="1"/>
  <c r="K55" i="11"/>
  <c r="J55" i="11" s="1"/>
  <c r="L55" i="11"/>
  <c r="M55" i="11" s="1"/>
  <c r="K56" i="11"/>
  <c r="J56" i="11" s="1"/>
  <c r="L56" i="11"/>
  <c r="M56" i="11" s="1"/>
  <c r="K57" i="11"/>
  <c r="J57" i="11" s="1"/>
  <c r="L57" i="11"/>
  <c r="M57" i="11" s="1"/>
  <c r="K58" i="11"/>
  <c r="J58" i="11" s="1"/>
  <c r="L58" i="11"/>
  <c r="M58" i="11" s="1"/>
  <c r="K59" i="11"/>
  <c r="J59" i="11" s="1"/>
  <c r="K60" i="11"/>
  <c r="J60" i="11" s="1"/>
  <c r="K61" i="11"/>
  <c r="J61" i="11" s="1"/>
  <c r="L61" i="11"/>
  <c r="M61" i="11" s="1"/>
  <c r="K62" i="11"/>
  <c r="J62" i="11" s="1"/>
  <c r="L63" i="11"/>
  <c r="M63" i="11" s="1"/>
  <c r="K64" i="11"/>
  <c r="J64" i="11" s="1"/>
  <c r="K65" i="11"/>
  <c r="J65" i="11" s="1"/>
  <c r="K66" i="11"/>
  <c r="J66" i="11" s="1"/>
  <c r="K67" i="11"/>
  <c r="J67" i="11" s="1"/>
  <c r="L67" i="11"/>
  <c r="M67" i="11" s="1"/>
  <c r="K68" i="11"/>
  <c r="J68" i="11" s="1"/>
  <c r="H68" i="11" s="1"/>
  <c r="K69" i="11"/>
  <c r="J69" i="11" s="1"/>
  <c r="L69" i="11"/>
  <c r="M69" i="11" s="1"/>
  <c r="K70" i="11"/>
  <c r="J70" i="11"/>
  <c r="K71" i="11"/>
  <c r="J71" i="11" s="1"/>
  <c r="K72" i="11"/>
  <c r="J72" i="11" s="1"/>
  <c r="L72" i="11"/>
  <c r="M72" i="11" s="1"/>
  <c r="K73" i="11"/>
  <c r="J73" i="11" s="1"/>
  <c r="K74" i="11"/>
  <c r="J74" i="11" s="1"/>
  <c r="K75" i="11"/>
  <c r="J75" i="11" s="1"/>
  <c r="K77" i="11"/>
  <c r="J77" i="11" s="1"/>
  <c r="L77" i="11"/>
  <c r="M77" i="11" s="1"/>
  <c r="K78" i="11"/>
  <c r="J78" i="11" s="1"/>
  <c r="K79" i="11"/>
  <c r="J79" i="11" s="1"/>
  <c r="L79" i="11"/>
  <c r="M79" i="11" s="1"/>
  <c r="K80" i="11"/>
  <c r="J80" i="11" s="1"/>
  <c r="H80" i="11" s="1"/>
  <c r="L80" i="11"/>
  <c r="M80" i="11" s="1"/>
  <c r="K6" i="9"/>
  <c r="L50" i="9"/>
  <c r="M50" i="9" s="1"/>
  <c r="N6" i="9"/>
  <c r="Q6" i="9"/>
  <c r="Q41" i="9" s="1"/>
  <c r="K7" i="9"/>
  <c r="L7" i="9"/>
  <c r="N7" i="9"/>
  <c r="Q7" i="9"/>
  <c r="K8" i="9"/>
  <c r="L8" i="9"/>
  <c r="N8" i="9"/>
  <c r="Q8" i="9"/>
  <c r="K9" i="9"/>
  <c r="L9" i="9"/>
  <c r="N9" i="9"/>
  <c r="Q9" i="9"/>
  <c r="K10" i="9"/>
  <c r="L10" i="9"/>
  <c r="N10" i="9"/>
  <c r="O10" i="9" s="1"/>
  <c r="Q10" i="9"/>
  <c r="K11" i="9"/>
  <c r="L11" i="9"/>
  <c r="N11" i="9"/>
  <c r="Q11" i="9"/>
  <c r="K12" i="9"/>
  <c r="L12" i="9"/>
  <c r="N12" i="9"/>
  <c r="Q12" i="9"/>
  <c r="K13" i="9"/>
  <c r="L13" i="9"/>
  <c r="N13" i="9"/>
  <c r="O13" i="9" s="1"/>
  <c r="Q13" i="9"/>
  <c r="K14" i="9"/>
  <c r="L14" i="9"/>
  <c r="L58" i="9"/>
  <c r="M58" i="9"/>
  <c r="N14" i="9"/>
  <c r="Q14" i="9"/>
  <c r="K15" i="9"/>
  <c r="O15" i="9" s="1"/>
  <c r="L15" i="9"/>
  <c r="L38" i="9" s="1"/>
  <c r="N15" i="9"/>
  <c r="Q15" i="9"/>
  <c r="L16" i="9"/>
  <c r="N16" i="9"/>
  <c r="Q16" i="9"/>
  <c r="K17" i="9"/>
  <c r="L17" i="9"/>
  <c r="N17" i="9"/>
  <c r="Q17" i="9"/>
  <c r="K18" i="9"/>
  <c r="L18" i="9"/>
  <c r="N18" i="9"/>
  <c r="O18" i="9" s="1"/>
  <c r="Q18" i="9"/>
  <c r="K19" i="9"/>
  <c r="L19" i="9"/>
  <c r="L63" i="9" s="1"/>
  <c r="M63" i="9" s="1"/>
  <c r="N19" i="9"/>
  <c r="Q19" i="9"/>
  <c r="K20" i="9"/>
  <c r="L20" i="9"/>
  <c r="N20" i="9"/>
  <c r="Q20" i="9"/>
  <c r="K21" i="9"/>
  <c r="L21" i="9"/>
  <c r="L65" i="9" s="1"/>
  <c r="M65" i="9" s="1"/>
  <c r="N21" i="9"/>
  <c r="O21" i="9" s="1"/>
  <c r="H65" i="9" s="1"/>
  <c r="Q21" i="9"/>
  <c r="K22" i="9"/>
  <c r="L22" i="9"/>
  <c r="O22" i="9" s="1"/>
  <c r="H66" i="9" s="1"/>
  <c r="N22" i="9"/>
  <c r="Q22" i="9"/>
  <c r="K23" i="9"/>
  <c r="L23" i="9"/>
  <c r="N23" i="9"/>
  <c r="O23" i="9" s="1"/>
  <c r="Q23" i="9"/>
  <c r="K24" i="9"/>
  <c r="L24" i="9"/>
  <c r="L68" i="9" s="1"/>
  <c r="M68" i="9" s="1"/>
  <c r="N24" i="9"/>
  <c r="O24" i="9" s="1"/>
  <c r="Q24" i="9"/>
  <c r="K25" i="9"/>
  <c r="L25" i="9"/>
  <c r="L69" i="9" s="1"/>
  <c r="M69" i="9" s="1"/>
  <c r="N25" i="9"/>
  <c r="Q25" i="9"/>
  <c r="K26" i="9"/>
  <c r="L26" i="9"/>
  <c r="N26" i="9"/>
  <c r="O26" i="9" s="1"/>
  <c r="Q26" i="9"/>
  <c r="K27" i="9"/>
  <c r="L27" i="9"/>
  <c r="O27" i="9" s="1"/>
  <c r="N27" i="9"/>
  <c r="Q27" i="9"/>
  <c r="K28" i="9"/>
  <c r="L28" i="9"/>
  <c r="L72" i="9" s="1"/>
  <c r="M72" i="9" s="1"/>
  <c r="N28" i="9"/>
  <c r="Q28" i="9"/>
  <c r="K29" i="9"/>
  <c r="L29" i="9"/>
  <c r="L73" i="9" s="1"/>
  <c r="M73" i="9" s="1"/>
  <c r="N29" i="9"/>
  <c r="Q29" i="9"/>
  <c r="K30" i="9"/>
  <c r="L30" i="9"/>
  <c r="O30" i="9" s="1"/>
  <c r="N30" i="9"/>
  <c r="Q30" i="9"/>
  <c r="K31" i="9"/>
  <c r="L31" i="9"/>
  <c r="O31" i="9" s="1"/>
  <c r="N31" i="9"/>
  <c r="Q31" i="9"/>
  <c r="K32" i="9"/>
  <c r="L32" i="9"/>
  <c r="L76" i="9" s="1"/>
  <c r="M76" i="9" s="1"/>
  <c r="N32" i="9"/>
  <c r="Q32" i="9"/>
  <c r="K33" i="9"/>
  <c r="L33" i="9"/>
  <c r="N33" i="9"/>
  <c r="O33" i="9" s="1"/>
  <c r="Q33" i="9"/>
  <c r="K34" i="9"/>
  <c r="L34" i="9"/>
  <c r="N34" i="9"/>
  <c r="O34" i="9" s="1"/>
  <c r="Q34" i="9"/>
  <c r="K35" i="9"/>
  <c r="L35" i="9"/>
  <c r="L79" i="9" s="1"/>
  <c r="M79" i="9" s="1"/>
  <c r="N35" i="9"/>
  <c r="O35" i="9" s="1"/>
  <c r="H79" i="9" s="1"/>
  <c r="Q35" i="9"/>
  <c r="K36" i="9"/>
  <c r="L36" i="9"/>
  <c r="N36" i="9"/>
  <c r="Q36" i="9"/>
  <c r="L37" i="9"/>
  <c r="F39" i="9"/>
  <c r="G39" i="9"/>
  <c r="H39" i="9"/>
  <c r="I39" i="9"/>
  <c r="F40" i="9"/>
  <c r="G40" i="9"/>
  <c r="H40" i="9"/>
  <c r="I40" i="9"/>
  <c r="F41" i="9"/>
  <c r="G41" i="9"/>
  <c r="H41" i="9"/>
  <c r="I41" i="9"/>
  <c r="K50" i="9"/>
  <c r="J50" i="9" s="1"/>
  <c r="L51" i="9"/>
  <c r="M51" i="9" s="1"/>
  <c r="K52" i="9"/>
  <c r="J52" i="9"/>
  <c r="L52" i="9"/>
  <c r="M52" i="9" s="1"/>
  <c r="K53" i="9"/>
  <c r="J53" i="9" s="1"/>
  <c r="L53" i="9"/>
  <c r="M53" i="9"/>
  <c r="K54" i="9"/>
  <c r="J54" i="9"/>
  <c r="L55" i="9"/>
  <c r="M55" i="9" s="1"/>
  <c r="K56" i="9"/>
  <c r="J56" i="9" s="1"/>
  <c r="K57" i="9"/>
  <c r="J57" i="9" s="1"/>
  <c r="H57" i="9" s="1"/>
  <c r="L57" i="9"/>
  <c r="M57" i="9" s="1"/>
  <c r="K58" i="9"/>
  <c r="J58" i="9" s="1"/>
  <c r="K60" i="9"/>
  <c r="J60" i="9" s="1"/>
  <c r="L60" i="9"/>
  <c r="M60" i="9" s="1"/>
  <c r="K61" i="9"/>
  <c r="J61" i="9"/>
  <c r="L61" i="9"/>
  <c r="M61" i="9" s="1"/>
  <c r="K62" i="9"/>
  <c r="J62" i="9" s="1"/>
  <c r="K64" i="9"/>
  <c r="J64" i="9" s="1"/>
  <c r="L64" i="9"/>
  <c r="M64" i="9" s="1"/>
  <c r="K65" i="9"/>
  <c r="J65" i="9" s="1"/>
  <c r="K66" i="9"/>
  <c r="J66" i="9" s="1"/>
  <c r="L67" i="9"/>
  <c r="M67" i="9" s="1"/>
  <c r="K68" i="9"/>
  <c r="J68" i="9" s="1"/>
  <c r="H68" i="9" s="1"/>
  <c r="K69" i="9"/>
  <c r="J69" i="9"/>
  <c r="K70" i="9"/>
  <c r="J70" i="9" s="1"/>
  <c r="L71" i="9"/>
  <c r="M71" i="9" s="1"/>
  <c r="K72" i="9"/>
  <c r="J72" i="9" s="1"/>
  <c r="K73" i="9"/>
  <c r="J73" i="9"/>
  <c r="K74" i="9"/>
  <c r="J74" i="9" s="1"/>
  <c r="L75" i="9"/>
  <c r="M75" i="9" s="1"/>
  <c r="K77" i="9"/>
  <c r="J77" i="9" s="1"/>
  <c r="L77" i="9"/>
  <c r="M77" i="9" s="1"/>
  <c r="K78" i="9"/>
  <c r="J78" i="9" s="1"/>
  <c r="K80" i="9"/>
  <c r="J80" i="9" s="1"/>
  <c r="L80" i="9"/>
  <c r="M80" i="9" s="1"/>
  <c r="K6" i="7"/>
  <c r="K50" i="7" s="1"/>
  <c r="J50" i="7" s="1"/>
  <c r="L6" i="7"/>
  <c r="Q6" i="7"/>
  <c r="Q38" i="7" s="1"/>
  <c r="K7" i="7"/>
  <c r="L7" i="7"/>
  <c r="O7" i="7" s="1"/>
  <c r="Q7" i="7"/>
  <c r="K8" i="7"/>
  <c r="L8" i="7"/>
  <c r="Q8" i="7"/>
  <c r="K9" i="7"/>
  <c r="L9" i="7"/>
  <c r="L53" i="7" s="1"/>
  <c r="M53" i="7" s="1"/>
  <c r="Q9" i="7"/>
  <c r="K10" i="7"/>
  <c r="L10" i="7"/>
  <c r="Q10" i="7"/>
  <c r="K11" i="7"/>
  <c r="L11" i="7"/>
  <c r="L55" i="7" s="1"/>
  <c r="M55" i="7" s="1"/>
  <c r="Q11" i="7"/>
  <c r="K12" i="7"/>
  <c r="L12" i="7"/>
  <c r="Q12" i="7"/>
  <c r="K13" i="7"/>
  <c r="L13" i="7"/>
  <c r="O13" i="7" s="1"/>
  <c r="Q13" i="7"/>
  <c r="K14" i="7"/>
  <c r="L14" i="7"/>
  <c r="O14" i="7" s="1"/>
  <c r="Q14" i="7"/>
  <c r="K15" i="7"/>
  <c r="L15" i="7"/>
  <c r="N15" i="7"/>
  <c r="N39" i="7" s="1"/>
  <c r="Q15" i="7"/>
  <c r="K16" i="7"/>
  <c r="L16" i="7"/>
  <c r="N16" i="7"/>
  <c r="O16" i="7" s="1"/>
  <c r="Q16" i="7"/>
  <c r="K17" i="7"/>
  <c r="K61" i="7" s="1"/>
  <c r="J61" i="7" s="1"/>
  <c r="L17" i="7"/>
  <c r="N17" i="7"/>
  <c r="Q17" i="7"/>
  <c r="K18" i="7"/>
  <c r="K62" i="7" s="1"/>
  <c r="J62" i="7" s="1"/>
  <c r="L18" i="7"/>
  <c r="N18" i="7"/>
  <c r="Q18" i="7"/>
  <c r="K19" i="7"/>
  <c r="L19" i="7"/>
  <c r="N19" i="7"/>
  <c r="Q19" i="7"/>
  <c r="K20" i="7"/>
  <c r="K64" i="7" s="1"/>
  <c r="J64" i="7" s="1"/>
  <c r="L20" i="7"/>
  <c r="N20" i="7"/>
  <c r="Q20" i="7"/>
  <c r="K21" i="7"/>
  <c r="K65" i="7" s="1"/>
  <c r="J65" i="7" s="1"/>
  <c r="L21" i="7"/>
  <c r="N21" i="7"/>
  <c r="Q21" i="7"/>
  <c r="K22" i="7"/>
  <c r="K66" i="7" s="1"/>
  <c r="J66" i="7" s="1"/>
  <c r="L22" i="7"/>
  <c r="N22" i="7"/>
  <c r="Q22" i="7"/>
  <c r="K23" i="7"/>
  <c r="L23" i="7"/>
  <c r="N23" i="7"/>
  <c r="Q23" i="7"/>
  <c r="K24" i="7"/>
  <c r="K68" i="7" s="1"/>
  <c r="J68" i="7" s="1"/>
  <c r="L24" i="7"/>
  <c r="N24" i="7"/>
  <c r="Q24" i="7"/>
  <c r="L25" i="7"/>
  <c r="N25" i="7"/>
  <c r="Q25" i="7"/>
  <c r="K26" i="7"/>
  <c r="L26" i="7"/>
  <c r="Q26" i="7"/>
  <c r="K27" i="7"/>
  <c r="K71" i="7" s="1"/>
  <c r="J71" i="7" s="1"/>
  <c r="L27" i="7"/>
  <c r="N27" i="7"/>
  <c r="Q27" i="7"/>
  <c r="K28" i="7"/>
  <c r="K72" i="7" s="1"/>
  <c r="J72" i="7" s="1"/>
  <c r="L28" i="7"/>
  <c r="N28" i="7"/>
  <c r="Q28" i="7"/>
  <c r="K29" i="7"/>
  <c r="O29" i="7" s="1"/>
  <c r="H73" i="7" s="1"/>
  <c r="L29" i="7"/>
  <c r="N29" i="7"/>
  <c r="Q29" i="7"/>
  <c r="K30" i="7"/>
  <c r="L30" i="7"/>
  <c r="N30" i="7"/>
  <c r="Q30" i="7"/>
  <c r="K31" i="7"/>
  <c r="K75" i="7" s="1"/>
  <c r="J75" i="7" s="1"/>
  <c r="L31" i="7"/>
  <c r="N31" i="7"/>
  <c r="Q31" i="7"/>
  <c r="K32" i="7"/>
  <c r="L32" i="7"/>
  <c r="N32" i="7"/>
  <c r="Q32" i="7"/>
  <c r="K33" i="7"/>
  <c r="N33" i="7"/>
  <c r="Q33" i="7"/>
  <c r="K34" i="7"/>
  <c r="L34" i="7"/>
  <c r="L78" i="7" s="1"/>
  <c r="M78" i="7" s="1"/>
  <c r="N34" i="7"/>
  <c r="Q34" i="7"/>
  <c r="K35" i="7"/>
  <c r="L35" i="7"/>
  <c r="N35" i="7"/>
  <c r="Q35" i="7"/>
  <c r="F39" i="7"/>
  <c r="G39" i="7"/>
  <c r="H39" i="7"/>
  <c r="I39" i="7"/>
  <c r="F40" i="7"/>
  <c r="G40" i="7"/>
  <c r="H40" i="7"/>
  <c r="I40" i="7"/>
  <c r="F41" i="7"/>
  <c r="G41" i="7"/>
  <c r="H41" i="7"/>
  <c r="I41" i="7"/>
  <c r="L51" i="7"/>
  <c r="M51" i="7" s="1"/>
  <c r="K52" i="7"/>
  <c r="J52" i="7" s="1"/>
  <c r="L52" i="7"/>
  <c r="M52" i="7" s="1"/>
  <c r="K53" i="7"/>
  <c r="J53" i="7" s="1"/>
  <c r="K54" i="7"/>
  <c r="J54" i="7" s="1"/>
  <c r="K56" i="7"/>
  <c r="J56" i="7" s="1"/>
  <c r="L56" i="7"/>
  <c r="M56" i="7"/>
  <c r="K57" i="7"/>
  <c r="J57" i="7" s="1"/>
  <c r="L57" i="7"/>
  <c r="M57" i="7" s="1"/>
  <c r="K58" i="7"/>
  <c r="J58" i="7" s="1"/>
  <c r="K59" i="7"/>
  <c r="J59" i="7" s="1"/>
  <c r="L59" i="7"/>
  <c r="M59" i="7" s="1"/>
  <c r="K60" i="7"/>
  <c r="J60" i="7" s="1"/>
  <c r="L60" i="7"/>
  <c r="M60" i="7"/>
  <c r="L61" i="7"/>
  <c r="M61" i="7" s="1"/>
  <c r="L63" i="7"/>
  <c r="M63" i="7" s="1"/>
  <c r="L64" i="7"/>
  <c r="M64" i="7" s="1"/>
  <c r="L65" i="7"/>
  <c r="M65" i="7" s="1"/>
  <c r="K67" i="7"/>
  <c r="J67" i="7" s="1"/>
  <c r="L67" i="7"/>
  <c r="M67" i="7"/>
  <c r="L68" i="7"/>
  <c r="M68" i="7" s="1"/>
  <c r="K69" i="7"/>
  <c r="J69" i="7" s="1"/>
  <c r="L69" i="7"/>
  <c r="M69" i="7" s="1"/>
  <c r="K70" i="7"/>
  <c r="J70" i="7" s="1"/>
  <c r="L71" i="7"/>
  <c r="M71" i="7" s="1"/>
  <c r="L72" i="7"/>
  <c r="M72" i="7" s="1"/>
  <c r="K73" i="7"/>
  <c r="J73" i="7" s="1"/>
  <c r="L73" i="7"/>
  <c r="M73" i="7" s="1"/>
  <c r="K74" i="7"/>
  <c r="J74" i="7" s="1"/>
  <c r="L75" i="7"/>
  <c r="M75" i="7" s="1"/>
  <c r="K76" i="7"/>
  <c r="J76" i="7" s="1"/>
  <c r="L76" i="7"/>
  <c r="M76" i="7" s="1"/>
  <c r="K77" i="7"/>
  <c r="J77" i="7" s="1"/>
  <c r="L77" i="7"/>
  <c r="M77" i="7"/>
  <c r="K78" i="7"/>
  <c r="J78" i="7" s="1"/>
  <c r="L79" i="7"/>
  <c r="M79" i="7" s="1"/>
  <c r="K80" i="7"/>
  <c r="J80" i="7" s="1"/>
  <c r="H80" i="7" s="1"/>
  <c r="L80" i="7"/>
  <c r="M80" i="7" s="1"/>
  <c r="K6" i="5"/>
  <c r="K7" i="5"/>
  <c r="L7" i="5"/>
  <c r="N7" i="5"/>
  <c r="Q7" i="5"/>
  <c r="K8" i="5"/>
  <c r="L8" i="5"/>
  <c r="L52" i="5" s="1"/>
  <c r="M52" i="5" s="1"/>
  <c r="N8" i="5"/>
  <c r="Q8" i="5"/>
  <c r="K9" i="5"/>
  <c r="L9" i="5"/>
  <c r="N9" i="5"/>
  <c r="Q9" i="5"/>
  <c r="K10" i="5"/>
  <c r="L10" i="5"/>
  <c r="L54" i="5" s="1"/>
  <c r="M54" i="5" s="1"/>
  <c r="N10" i="5"/>
  <c r="Q10" i="5"/>
  <c r="K11" i="5"/>
  <c r="L11" i="5"/>
  <c r="L55" i="5" s="1"/>
  <c r="M55" i="5" s="1"/>
  <c r="N11" i="5"/>
  <c r="Q11" i="5"/>
  <c r="K12" i="5"/>
  <c r="L12" i="5"/>
  <c r="N12" i="5"/>
  <c r="Q12" i="5"/>
  <c r="K13" i="5"/>
  <c r="K57" i="5" s="1"/>
  <c r="J57" i="5" s="1"/>
  <c r="L13" i="5"/>
  <c r="N13" i="5"/>
  <c r="Q13" i="5"/>
  <c r="L14" i="5"/>
  <c r="N14" i="5"/>
  <c r="Q14" i="5"/>
  <c r="K15" i="5"/>
  <c r="K59" i="5" s="1"/>
  <c r="J59" i="5" s="1"/>
  <c r="L15" i="5"/>
  <c r="N15" i="5"/>
  <c r="O15" i="5" s="1"/>
  <c r="Q15" i="5"/>
  <c r="K16" i="5"/>
  <c r="K60" i="5" s="1"/>
  <c r="J60" i="5" s="1"/>
  <c r="L16" i="5"/>
  <c r="N16" i="5"/>
  <c r="Q16" i="5"/>
  <c r="K17" i="5"/>
  <c r="K61" i="5" s="1"/>
  <c r="J61" i="5" s="1"/>
  <c r="L17" i="5"/>
  <c r="N17" i="5"/>
  <c r="O17" i="5" s="1"/>
  <c r="Q17" i="5"/>
  <c r="K18" i="5"/>
  <c r="L18" i="5"/>
  <c r="N18" i="5"/>
  <c r="Q18" i="5"/>
  <c r="K19" i="5"/>
  <c r="K63" i="5" s="1"/>
  <c r="J63" i="5" s="1"/>
  <c r="L19" i="5"/>
  <c r="O19" i="5"/>
  <c r="Q19" i="5"/>
  <c r="K20" i="5"/>
  <c r="K64" i="5" s="1"/>
  <c r="J64" i="5" s="1"/>
  <c r="L20" i="5"/>
  <c r="L64" i="5" s="1"/>
  <c r="M64" i="5" s="1"/>
  <c r="N20" i="5"/>
  <c r="Q20" i="5"/>
  <c r="K21" i="5"/>
  <c r="L21" i="5"/>
  <c r="N21" i="5"/>
  <c r="Q21" i="5"/>
  <c r="K22" i="5"/>
  <c r="K66" i="5" s="1"/>
  <c r="J66" i="5" s="1"/>
  <c r="L22" i="5"/>
  <c r="N22" i="5"/>
  <c r="Q22" i="5"/>
  <c r="K23" i="5"/>
  <c r="K67" i="5" s="1"/>
  <c r="J67" i="5" s="1"/>
  <c r="L23" i="5"/>
  <c r="N23" i="5"/>
  <c r="Q23" i="5"/>
  <c r="K24" i="5"/>
  <c r="L24" i="5"/>
  <c r="L68" i="5" s="1"/>
  <c r="M68" i="5" s="1"/>
  <c r="N24" i="5"/>
  <c r="O24" i="5" s="1"/>
  <c r="Q24" i="5"/>
  <c r="K25" i="5"/>
  <c r="L25" i="5"/>
  <c r="N25" i="5"/>
  <c r="Q25" i="5"/>
  <c r="K26" i="5"/>
  <c r="L26" i="5"/>
  <c r="N26" i="5"/>
  <c r="O26" i="5" s="1"/>
  <c r="Q26" i="5"/>
  <c r="K27" i="5"/>
  <c r="L27" i="5"/>
  <c r="N27" i="5"/>
  <c r="Q27" i="5"/>
  <c r="K28" i="5"/>
  <c r="K72" i="5" s="1"/>
  <c r="J72" i="5" s="1"/>
  <c r="L28" i="5"/>
  <c r="N28" i="5"/>
  <c r="Q28" i="5"/>
  <c r="K29" i="5"/>
  <c r="K73" i="5" s="1"/>
  <c r="J73" i="5" s="1"/>
  <c r="L29" i="5"/>
  <c r="N29" i="5"/>
  <c r="Q29" i="5"/>
  <c r="K30" i="5"/>
  <c r="L30" i="5"/>
  <c r="N30" i="5"/>
  <c r="Q30" i="5"/>
  <c r="K31" i="5"/>
  <c r="L31" i="5"/>
  <c r="N31" i="5"/>
  <c r="Q31" i="5"/>
  <c r="K32" i="5"/>
  <c r="K76" i="5" s="1"/>
  <c r="J76" i="5" s="1"/>
  <c r="L32" i="5"/>
  <c r="N32" i="5"/>
  <c r="Q32" i="5"/>
  <c r="K33" i="5"/>
  <c r="K77" i="5" s="1"/>
  <c r="J77" i="5" s="1"/>
  <c r="L33" i="5"/>
  <c r="N33" i="5"/>
  <c r="Q33" i="5"/>
  <c r="K34" i="5"/>
  <c r="L34" i="5"/>
  <c r="N34" i="5"/>
  <c r="Q34" i="5"/>
  <c r="K35" i="5"/>
  <c r="K79" i="5" s="1"/>
  <c r="J79" i="5" s="1"/>
  <c r="L35" i="5"/>
  <c r="N35" i="5"/>
  <c r="Q35" i="5"/>
  <c r="K36" i="5"/>
  <c r="K80" i="5" s="1"/>
  <c r="J80" i="5" s="1"/>
  <c r="L36" i="5"/>
  <c r="N36" i="5"/>
  <c r="Q36" i="5"/>
  <c r="F39" i="5"/>
  <c r="G39" i="5"/>
  <c r="H39" i="5"/>
  <c r="I39" i="5"/>
  <c r="F40" i="5"/>
  <c r="G40" i="5"/>
  <c r="H40" i="5"/>
  <c r="I40" i="5"/>
  <c r="F41" i="5"/>
  <c r="G41" i="5"/>
  <c r="H41" i="5"/>
  <c r="I41" i="5"/>
  <c r="K50" i="5"/>
  <c r="J50" i="5" s="1"/>
  <c r="L50" i="5"/>
  <c r="M50" i="5" s="1"/>
  <c r="K51" i="5"/>
  <c r="J51" i="5" s="1"/>
  <c r="K52" i="5"/>
  <c r="J52" i="5"/>
  <c r="K53" i="5"/>
  <c r="J53" i="5" s="1"/>
  <c r="L53" i="5"/>
  <c r="M53" i="5" s="1"/>
  <c r="K54" i="5"/>
  <c r="J54" i="5"/>
  <c r="K55" i="5"/>
  <c r="J55" i="5" s="1"/>
  <c r="K56" i="5"/>
  <c r="J56" i="5" s="1"/>
  <c r="L56" i="5"/>
  <c r="M56" i="5" s="1"/>
  <c r="L57" i="5"/>
  <c r="M57" i="5" s="1"/>
  <c r="K58" i="5"/>
  <c r="J58" i="5" s="1"/>
  <c r="L58" i="5"/>
  <c r="M58" i="5" s="1"/>
  <c r="L59" i="5"/>
  <c r="M59" i="5" s="1"/>
  <c r="L60" i="5"/>
  <c r="M60" i="5" s="1"/>
  <c r="L61" i="5"/>
  <c r="M61" i="5" s="1"/>
  <c r="K62" i="5"/>
  <c r="J62" i="5" s="1"/>
  <c r="L62" i="5"/>
  <c r="M62" i="5" s="1"/>
  <c r="L63" i="5"/>
  <c r="M63" i="5" s="1"/>
  <c r="K65" i="5"/>
  <c r="J65" i="5" s="1"/>
  <c r="L65" i="5"/>
  <c r="M65" i="5" s="1"/>
  <c r="L66" i="5"/>
  <c r="M66" i="5" s="1"/>
  <c r="L67" i="5"/>
  <c r="M67" i="5" s="1"/>
  <c r="K68" i="5"/>
  <c r="J68" i="5" s="1"/>
  <c r="K69" i="5"/>
  <c r="J69" i="5" s="1"/>
  <c r="L69" i="5"/>
  <c r="M69" i="5" s="1"/>
  <c r="K70" i="5"/>
  <c r="J70" i="5" s="1"/>
  <c r="L70" i="5"/>
  <c r="M70" i="5" s="1"/>
  <c r="K71" i="5"/>
  <c r="J71" i="5" s="1"/>
  <c r="L71" i="5"/>
  <c r="M71" i="5"/>
  <c r="L72" i="5"/>
  <c r="M72" i="5" s="1"/>
  <c r="L73" i="5"/>
  <c r="M73" i="5" s="1"/>
  <c r="K74" i="5"/>
  <c r="J74" i="5" s="1"/>
  <c r="L74" i="5"/>
  <c r="M74" i="5" s="1"/>
  <c r="K75" i="5"/>
  <c r="J75" i="5" s="1"/>
  <c r="L75" i="5"/>
  <c r="M75" i="5"/>
  <c r="L76" i="5"/>
  <c r="M76" i="5" s="1"/>
  <c r="L77" i="5"/>
  <c r="M77" i="5" s="1"/>
  <c r="K78" i="5"/>
  <c r="J78" i="5" s="1"/>
  <c r="L78" i="5"/>
  <c r="M78" i="5" s="1"/>
  <c r="L79" i="5"/>
  <c r="M79" i="5" s="1"/>
  <c r="L80" i="5"/>
  <c r="M80" i="5" s="1"/>
  <c r="K6" i="3"/>
  <c r="K50" i="3" s="1"/>
  <c r="J50" i="3" s="1"/>
  <c r="K7" i="3"/>
  <c r="K51" i="3" s="1"/>
  <c r="J51" i="3" s="1"/>
  <c r="K9" i="3"/>
  <c r="K11" i="3"/>
  <c r="K12" i="3"/>
  <c r="K13" i="3"/>
  <c r="K57" i="3" s="1"/>
  <c r="J57" i="3" s="1"/>
  <c r="K14" i="3"/>
  <c r="K58" i="3" s="1"/>
  <c r="J58" i="3" s="1"/>
  <c r="K15" i="3"/>
  <c r="K16" i="3"/>
  <c r="K60" i="3" s="1"/>
  <c r="J60" i="3" s="1"/>
  <c r="K17" i="3"/>
  <c r="K61" i="3" s="1"/>
  <c r="J61" i="3" s="1"/>
  <c r="K18" i="3"/>
  <c r="K19" i="3"/>
  <c r="K20" i="3"/>
  <c r="K21" i="3"/>
  <c r="K22" i="3"/>
  <c r="K66" i="3" s="1"/>
  <c r="J66" i="3" s="1"/>
  <c r="K24" i="3"/>
  <c r="K68" i="3" s="1"/>
  <c r="J68" i="3" s="1"/>
  <c r="K25" i="3"/>
  <c r="K69" i="3" s="1"/>
  <c r="J69" i="3" s="1"/>
  <c r="K26" i="3"/>
  <c r="K27" i="3"/>
  <c r="K71" i="3" s="1"/>
  <c r="J71" i="3" s="1"/>
  <c r="K28" i="3"/>
  <c r="K72" i="3" s="1"/>
  <c r="J72" i="3" s="1"/>
  <c r="K29" i="3"/>
  <c r="K73" i="3" s="1"/>
  <c r="J73" i="3" s="1"/>
  <c r="K30" i="3"/>
  <c r="K31" i="3"/>
  <c r="K75" i="3" s="1"/>
  <c r="J75" i="3" s="1"/>
  <c r="K32" i="3"/>
  <c r="K76" i="3" s="1"/>
  <c r="J76" i="3" s="1"/>
  <c r="K33" i="3"/>
  <c r="L6" i="3"/>
  <c r="L50" i="3" s="1"/>
  <c r="M50" i="3" s="1"/>
  <c r="N6" i="3"/>
  <c r="Q7" i="3"/>
  <c r="Q8" i="3"/>
  <c r="Q9" i="3"/>
  <c r="Q13" i="3"/>
  <c r="Q14" i="3"/>
  <c r="Q15" i="3"/>
  <c r="Q16" i="3"/>
  <c r="Q17" i="3"/>
  <c r="Q18" i="3"/>
  <c r="Q19" i="3"/>
  <c r="Q20" i="3"/>
  <c r="Q21" i="3"/>
  <c r="Q22" i="3"/>
  <c r="Q24" i="3"/>
  <c r="Q25" i="3"/>
  <c r="Q26" i="3"/>
  <c r="Q27" i="3"/>
  <c r="Q28" i="3"/>
  <c r="Q29" i="3"/>
  <c r="Q30" i="3"/>
  <c r="Q31" i="3"/>
  <c r="Q32" i="3"/>
  <c r="Q33" i="3"/>
  <c r="L7" i="3"/>
  <c r="L51" i="3" s="1"/>
  <c r="M51" i="3" s="1"/>
  <c r="N7" i="3"/>
  <c r="L8" i="3"/>
  <c r="N8" i="3"/>
  <c r="L9" i="3"/>
  <c r="N9" i="3"/>
  <c r="L10" i="3"/>
  <c r="N10" i="3"/>
  <c r="L11" i="3"/>
  <c r="L55" i="3" s="1"/>
  <c r="M55" i="3" s="1"/>
  <c r="N11" i="3"/>
  <c r="L12" i="3"/>
  <c r="N12" i="3"/>
  <c r="L13" i="3"/>
  <c r="N13" i="3"/>
  <c r="L14" i="3"/>
  <c r="L58" i="3" s="1"/>
  <c r="M58" i="3" s="1"/>
  <c r="N14" i="3"/>
  <c r="L15" i="3"/>
  <c r="L59" i="3" s="1"/>
  <c r="M59" i="3" s="1"/>
  <c r="N15" i="3"/>
  <c r="L16" i="3"/>
  <c r="N16" i="3"/>
  <c r="L17" i="3"/>
  <c r="N17" i="3"/>
  <c r="L18" i="3"/>
  <c r="L62" i="3" s="1"/>
  <c r="M62" i="3" s="1"/>
  <c r="L19" i="3"/>
  <c r="L63" i="3" s="1"/>
  <c r="M63" i="3" s="1"/>
  <c r="N19" i="3"/>
  <c r="N41" i="3" s="1"/>
  <c r="L20" i="3"/>
  <c r="L21" i="3"/>
  <c r="L65" i="3" s="1"/>
  <c r="M65" i="3" s="1"/>
  <c r="N21" i="3"/>
  <c r="L22" i="3"/>
  <c r="N22" i="3"/>
  <c r="L23" i="3"/>
  <c r="N23" i="3"/>
  <c r="L24" i="3"/>
  <c r="O24" i="3" s="1"/>
  <c r="L25" i="3"/>
  <c r="N25" i="3"/>
  <c r="L26" i="3"/>
  <c r="N26" i="3"/>
  <c r="L27" i="3"/>
  <c r="N27" i="3"/>
  <c r="L28" i="3"/>
  <c r="N28" i="3"/>
  <c r="L29" i="3"/>
  <c r="N29" i="3"/>
  <c r="L30" i="3"/>
  <c r="N30" i="3"/>
  <c r="L31" i="3"/>
  <c r="N31" i="3"/>
  <c r="L32" i="3"/>
  <c r="N32" i="3"/>
  <c r="L33" i="3"/>
  <c r="L77" i="3" s="1"/>
  <c r="M77" i="3" s="1"/>
  <c r="N33" i="3"/>
  <c r="F39" i="3"/>
  <c r="G39" i="3"/>
  <c r="H39" i="3"/>
  <c r="I39" i="3"/>
  <c r="F40" i="3"/>
  <c r="G40" i="3"/>
  <c r="H40" i="3"/>
  <c r="I40" i="3"/>
  <c r="F41" i="3"/>
  <c r="G41" i="3"/>
  <c r="H41" i="3"/>
  <c r="I41" i="3"/>
  <c r="K52" i="3"/>
  <c r="J52" i="3" s="1"/>
  <c r="L52" i="3"/>
  <c r="M52" i="3" s="1"/>
  <c r="K53" i="3"/>
  <c r="J53" i="3" s="1"/>
  <c r="L53" i="3"/>
  <c r="M53" i="3" s="1"/>
  <c r="K54" i="3"/>
  <c r="J54" i="3" s="1"/>
  <c r="K55" i="3"/>
  <c r="J55" i="3" s="1"/>
  <c r="K56" i="3"/>
  <c r="J56" i="3" s="1"/>
  <c r="L57" i="3"/>
  <c r="M57" i="3" s="1"/>
  <c r="K59" i="3"/>
  <c r="J59" i="3" s="1"/>
  <c r="L60" i="3"/>
  <c r="M60" i="3" s="1"/>
  <c r="L61" i="3"/>
  <c r="M61" i="3" s="1"/>
  <c r="K62" i="3"/>
  <c r="J62" i="3" s="1"/>
  <c r="K63" i="3"/>
  <c r="J63" i="3" s="1"/>
  <c r="K64" i="3"/>
  <c r="J64" i="3" s="1"/>
  <c r="L64" i="3"/>
  <c r="M64" i="3" s="1"/>
  <c r="K65" i="3"/>
  <c r="J65" i="3" s="1"/>
  <c r="L66" i="3"/>
  <c r="M66" i="3" s="1"/>
  <c r="K67" i="3"/>
  <c r="J67" i="3" s="1"/>
  <c r="L67" i="3"/>
  <c r="M67" i="3" s="1"/>
  <c r="L68" i="3"/>
  <c r="M68" i="3" s="1"/>
  <c r="L69" i="3"/>
  <c r="M69" i="3" s="1"/>
  <c r="K70" i="3"/>
  <c r="J70" i="3" s="1"/>
  <c r="L70" i="3"/>
  <c r="M70" i="3" s="1"/>
  <c r="L71" i="3"/>
  <c r="M71" i="3" s="1"/>
  <c r="L72" i="3"/>
  <c r="M72" i="3" s="1"/>
  <c r="L73" i="3"/>
  <c r="M73" i="3" s="1"/>
  <c r="K74" i="3"/>
  <c r="J74" i="3" s="1"/>
  <c r="L74" i="3"/>
  <c r="M74" i="3" s="1"/>
  <c r="L75" i="3"/>
  <c r="M75" i="3" s="1"/>
  <c r="L76" i="3"/>
  <c r="M76" i="3" s="1"/>
  <c r="K77" i="3"/>
  <c r="J77" i="3" s="1"/>
  <c r="K78" i="3"/>
  <c r="J78" i="3" s="1"/>
  <c r="H78" i="3" s="1"/>
  <c r="L78" i="3"/>
  <c r="M78" i="3" s="1"/>
  <c r="K79" i="3"/>
  <c r="J79" i="3" s="1"/>
  <c r="H79" i="3" s="1"/>
  <c r="L79" i="3"/>
  <c r="M79" i="3" s="1"/>
  <c r="K80" i="3"/>
  <c r="J80" i="3" s="1"/>
  <c r="H80" i="3" s="1"/>
  <c r="L80" i="3"/>
  <c r="M80" i="3" s="1"/>
  <c r="O32" i="1"/>
  <c r="H76" i="1" s="1"/>
  <c r="Q38" i="1"/>
  <c r="F39" i="1"/>
  <c r="Q39" i="1"/>
  <c r="F40" i="1"/>
  <c r="Q40" i="1"/>
  <c r="F41" i="1"/>
  <c r="Q41" i="1"/>
  <c r="N38" i="3"/>
  <c r="K79" i="7"/>
  <c r="J79" i="7" s="1"/>
  <c r="K63" i="7"/>
  <c r="J63" i="7" s="1"/>
  <c r="O22" i="7"/>
  <c r="N40" i="7"/>
  <c r="N38" i="7"/>
  <c r="O6" i="7"/>
  <c r="H54" i="9"/>
  <c r="K79" i="9"/>
  <c r="J79" i="9" s="1"/>
  <c r="O29" i="9"/>
  <c r="K71" i="9"/>
  <c r="J71" i="9" s="1"/>
  <c r="K63" i="9"/>
  <c r="J63" i="9" s="1"/>
  <c r="K55" i="9"/>
  <c r="J55" i="9" s="1"/>
  <c r="O11" i="9"/>
  <c r="K63" i="11"/>
  <c r="J63" i="11" s="1"/>
  <c r="N40" i="13"/>
  <c r="N41" i="13"/>
  <c r="N39" i="13"/>
  <c r="L38" i="7"/>
  <c r="L50" i="7"/>
  <c r="M50" i="7" s="1"/>
  <c r="L68" i="11"/>
  <c r="M68" i="11" s="1"/>
  <c r="Q39" i="11"/>
  <c r="O34" i="19"/>
  <c r="N40" i="19"/>
  <c r="N41" i="19"/>
  <c r="N39" i="19"/>
  <c r="O34" i="7"/>
  <c r="K38" i="7"/>
  <c r="K51" i="7"/>
  <c r="J51" i="7" s="1"/>
  <c r="H51" i="7" s="1"/>
  <c r="H73" i="9"/>
  <c r="O14" i="9"/>
  <c r="N38" i="9"/>
  <c r="L74" i="7"/>
  <c r="M74" i="7" s="1"/>
  <c r="O30" i="7"/>
  <c r="O13" i="11"/>
  <c r="N38" i="11"/>
  <c r="O8" i="11"/>
  <c r="H52" i="11" s="1"/>
  <c r="L52" i="11"/>
  <c r="M52" i="11" s="1"/>
  <c r="K55" i="7"/>
  <c r="J55" i="7" s="1"/>
  <c r="Q40" i="7"/>
  <c r="K75" i="9"/>
  <c r="J75" i="9" s="1"/>
  <c r="K67" i="9"/>
  <c r="J67" i="9" s="1"/>
  <c r="K59" i="9"/>
  <c r="J59" i="9" s="1"/>
  <c r="K51" i="9"/>
  <c r="J51" i="9"/>
  <c r="O7" i="9"/>
  <c r="O34" i="11"/>
  <c r="H78" i="11" s="1"/>
  <c r="O31" i="13"/>
  <c r="K75" i="13"/>
  <c r="J75" i="13" s="1"/>
  <c r="O23" i="13"/>
  <c r="H67" i="13" s="1"/>
  <c r="K67" i="13"/>
  <c r="J67" i="13" s="1"/>
  <c r="K59" i="13"/>
  <c r="J59" i="13" s="1"/>
  <c r="K38" i="13"/>
  <c r="O7" i="13"/>
  <c r="K51" i="13"/>
  <c r="J51" i="13" s="1"/>
  <c r="N41" i="11"/>
  <c r="N40" i="11"/>
  <c r="O27" i="11"/>
  <c r="L78" i="13"/>
  <c r="M78" i="13" s="1"/>
  <c r="Q39" i="13"/>
  <c r="L76" i="15"/>
  <c r="M76" i="15" s="1"/>
  <c r="O32" i="15"/>
  <c r="K73" i="15"/>
  <c r="J73" i="15" s="1"/>
  <c r="L68" i="15"/>
  <c r="M68" i="15" s="1"/>
  <c r="O24" i="15"/>
  <c r="O21" i="15"/>
  <c r="K65" i="15"/>
  <c r="J65" i="15"/>
  <c r="L60" i="15"/>
  <c r="M60" i="15" s="1"/>
  <c r="O16" i="15"/>
  <c r="O13" i="15"/>
  <c r="K57" i="15"/>
  <c r="J57" i="15" s="1"/>
  <c r="O8" i="15"/>
  <c r="N39" i="11"/>
  <c r="O35" i="13"/>
  <c r="K79" i="13"/>
  <c r="J79" i="13" s="1"/>
  <c r="O27" i="13"/>
  <c r="K71" i="13"/>
  <c r="J71" i="13" s="1"/>
  <c r="K63" i="13"/>
  <c r="J63" i="13" s="1"/>
  <c r="K55" i="13"/>
  <c r="J55" i="13" s="1"/>
  <c r="H62" i="15"/>
  <c r="L72" i="15"/>
  <c r="M72" i="15" s="1"/>
  <c r="O28" i="15"/>
  <c r="H72" i="15" s="1"/>
  <c r="L64" i="15"/>
  <c r="M64" i="15" s="1"/>
  <c r="O20" i="15"/>
  <c r="L56" i="15"/>
  <c r="M56" i="15"/>
  <c r="O12" i="15"/>
  <c r="K38" i="15"/>
  <c r="O9" i="17"/>
  <c r="K50" i="17"/>
  <c r="J50" i="17" s="1"/>
  <c r="O6" i="17"/>
  <c r="Q39" i="15"/>
  <c r="N41" i="15"/>
  <c r="O33" i="17"/>
  <c r="K74" i="17"/>
  <c r="J74" i="17" s="1"/>
  <c r="O30" i="17"/>
  <c r="O25" i="17"/>
  <c r="K66" i="17"/>
  <c r="J66" i="17"/>
  <c r="K58" i="17"/>
  <c r="J58" i="17"/>
  <c r="H58" i="17" s="1"/>
  <c r="O14" i="17"/>
  <c r="O17" i="17"/>
  <c r="K78" i="17"/>
  <c r="J78" i="17" s="1"/>
  <c r="O34" i="17"/>
  <c r="O29" i="17"/>
  <c r="L73" i="17"/>
  <c r="M73" i="17"/>
  <c r="K70" i="17"/>
  <c r="J70" i="17" s="1"/>
  <c r="O26" i="17"/>
  <c r="K62" i="17"/>
  <c r="J62" i="17" s="1"/>
  <c r="O18" i="17"/>
  <c r="K54" i="17"/>
  <c r="J54" i="17" s="1"/>
  <c r="O10" i="17"/>
  <c r="O8" i="17"/>
  <c r="N38" i="17"/>
  <c r="N39" i="17"/>
  <c r="N40" i="17"/>
  <c r="N41" i="17"/>
  <c r="H64" i="19"/>
  <c r="O36" i="19"/>
  <c r="O35" i="19"/>
  <c r="L38" i="19"/>
  <c r="N38" i="19"/>
  <c r="O27" i="23"/>
  <c r="H58" i="9"/>
  <c r="H56" i="15"/>
  <c r="H79" i="19"/>
  <c r="H51" i="9"/>
  <c r="L54" i="9"/>
  <c r="M54" i="9"/>
  <c r="N38" i="15"/>
  <c r="L38" i="23"/>
  <c r="K38" i="21"/>
  <c r="H80" i="23" l="1"/>
  <c r="H76" i="23"/>
  <c r="O19" i="23"/>
  <c r="O16" i="23"/>
  <c r="H60" i="23" s="1"/>
  <c r="O7" i="23"/>
  <c r="K38" i="23"/>
  <c r="L75" i="23"/>
  <c r="M75" i="23" s="1"/>
  <c r="L72" i="23"/>
  <c r="M72" i="23" s="1"/>
  <c r="H69" i="23"/>
  <c r="K65" i="23"/>
  <c r="J65" i="23" s="1"/>
  <c r="H65" i="23" s="1"/>
  <c r="H63" i="23"/>
  <c r="H55" i="23"/>
  <c r="K50" i="23"/>
  <c r="J50" i="23" s="1"/>
  <c r="H50" i="23" s="1"/>
  <c r="O20" i="23"/>
  <c r="H64" i="23" s="1"/>
  <c r="H57" i="23"/>
  <c r="H51" i="23"/>
  <c r="H79" i="23"/>
  <c r="H77" i="23"/>
  <c r="H75" i="23"/>
  <c r="H72" i="23"/>
  <c r="L57" i="23"/>
  <c r="M57" i="23" s="1"/>
  <c r="E43" i="23" s="1"/>
  <c r="L38" i="21"/>
  <c r="L65" i="21"/>
  <c r="M65" i="21" s="1"/>
  <c r="L56" i="21"/>
  <c r="M56" i="21" s="1"/>
  <c r="H65" i="21"/>
  <c r="H53" i="21"/>
  <c r="L64" i="21"/>
  <c r="M64" i="21" s="1"/>
  <c r="K63" i="21"/>
  <c r="J63" i="21" s="1"/>
  <c r="H63" i="21" s="1"/>
  <c r="L53" i="21"/>
  <c r="M53" i="21" s="1"/>
  <c r="E43" i="21" s="1"/>
  <c r="L51" i="21"/>
  <c r="M51" i="21" s="1"/>
  <c r="H71" i="19"/>
  <c r="H57" i="19"/>
  <c r="H52" i="19"/>
  <c r="L73" i="19"/>
  <c r="M73" i="19" s="1"/>
  <c r="H69" i="19"/>
  <c r="K66" i="19"/>
  <c r="J66" i="19" s="1"/>
  <c r="H66" i="19" s="1"/>
  <c r="K63" i="19"/>
  <c r="J63" i="19" s="1"/>
  <c r="H63" i="19" s="1"/>
  <c r="H61" i="19"/>
  <c r="L59" i="19"/>
  <c r="M59" i="19" s="1"/>
  <c r="Q41" i="19"/>
  <c r="H73" i="19"/>
  <c r="H56" i="19"/>
  <c r="H76" i="19"/>
  <c r="H74" i="19"/>
  <c r="L72" i="19"/>
  <c r="M72" i="19" s="1"/>
  <c r="L71" i="19"/>
  <c r="M71" i="19" s="1"/>
  <c r="H68" i="19"/>
  <c r="K62" i="19"/>
  <c r="J62" i="19" s="1"/>
  <c r="H62" i="19" s="1"/>
  <c r="L57" i="19"/>
  <c r="M57" i="19" s="1"/>
  <c r="H54" i="19"/>
  <c r="L52" i="19"/>
  <c r="M52" i="19" s="1"/>
  <c r="E43" i="19" s="1"/>
  <c r="H76" i="17"/>
  <c r="H66" i="17"/>
  <c r="H67" i="17"/>
  <c r="H71" i="17"/>
  <c r="L68" i="17"/>
  <c r="M68" i="17" s="1"/>
  <c r="H56" i="17"/>
  <c r="Q38" i="17"/>
  <c r="Q41" i="17"/>
  <c r="L38" i="17"/>
  <c r="L76" i="17"/>
  <c r="M76" i="17" s="1"/>
  <c r="L75" i="17"/>
  <c r="M75" i="17" s="1"/>
  <c r="H68" i="17"/>
  <c r="L66" i="17"/>
  <c r="M66" i="17" s="1"/>
  <c r="K51" i="17"/>
  <c r="J51" i="17" s="1"/>
  <c r="H60" i="17"/>
  <c r="K38" i="17"/>
  <c r="H75" i="17"/>
  <c r="H72" i="17"/>
  <c r="H65" i="17"/>
  <c r="K55" i="17"/>
  <c r="J55" i="17" s="1"/>
  <c r="H55" i="17" s="1"/>
  <c r="H74" i="15"/>
  <c r="O9" i="15"/>
  <c r="H80" i="15"/>
  <c r="L78" i="15"/>
  <c r="M78" i="15" s="1"/>
  <c r="H61" i="15"/>
  <c r="L59" i="15"/>
  <c r="M59" i="15" s="1"/>
  <c r="L58" i="15"/>
  <c r="M58" i="15" s="1"/>
  <c r="E43" i="15" s="1"/>
  <c r="L50" i="13"/>
  <c r="M50" i="13" s="1"/>
  <c r="H71" i="13"/>
  <c r="N38" i="13"/>
  <c r="O29" i="13"/>
  <c r="Q41" i="15"/>
  <c r="O6" i="15"/>
  <c r="O41" i="15" s="1"/>
  <c r="H55" i="13"/>
  <c r="Q38" i="13"/>
  <c r="H79" i="13"/>
  <c r="L38" i="15"/>
  <c r="O15" i="13"/>
  <c r="H59" i="13" s="1"/>
  <c r="H75" i="13"/>
  <c r="O26" i="13"/>
  <c r="O24" i="13"/>
  <c r="O21" i="13"/>
  <c r="H65" i="13" s="1"/>
  <c r="O20" i="13"/>
  <c r="H64" i="13" s="1"/>
  <c r="O16" i="13"/>
  <c r="H60" i="13" s="1"/>
  <c r="O10" i="13"/>
  <c r="L38" i="13"/>
  <c r="K38" i="11"/>
  <c r="Q40" i="11"/>
  <c r="Q40" i="13"/>
  <c r="O32" i="11"/>
  <c r="O31" i="11"/>
  <c r="O29" i="11"/>
  <c r="O26" i="11"/>
  <c r="O23" i="11"/>
  <c r="H67" i="11" s="1"/>
  <c r="O21" i="11"/>
  <c r="O20" i="11"/>
  <c r="O19" i="11"/>
  <c r="O17" i="11"/>
  <c r="O16" i="11"/>
  <c r="O38" i="11" s="1"/>
  <c r="O45" i="11" s="1"/>
  <c r="O15" i="11"/>
  <c r="O12" i="11"/>
  <c r="O11" i="11"/>
  <c r="H78" i="9"/>
  <c r="Q39" i="9"/>
  <c r="N41" i="9"/>
  <c r="Q38" i="9"/>
  <c r="L59" i="9"/>
  <c r="M59" i="9" s="1"/>
  <c r="O6" i="11"/>
  <c r="H50" i="11" s="1"/>
  <c r="N40" i="9"/>
  <c r="Q38" i="11"/>
  <c r="O19" i="9"/>
  <c r="H63" i="9" s="1"/>
  <c r="H71" i="9"/>
  <c r="O6" i="9"/>
  <c r="H50" i="9" s="1"/>
  <c r="O23" i="7"/>
  <c r="O20" i="7"/>
  <c r="O19" i="7"/>
  <c r="H63" i="7" s="1"/>
  <c r="O18" i="7"/>
  <c r="O17" i="7"/>
  <c r="H61" i="7" s="1"/>
  <c r="N39" i="9"/>
  <c r="N41" i="7"/>
  <c r="O9" i="7"/>
  <c r="O35" i="7"/>
  <c r="H72" i="5"/>
  <c r="O35" i="5"/>
  <c r="O33" i="5"/>
  <c r="H77" i="5" s="1"/>
  <c r="O28" i="5"/>
  <c r="Q39" i="7"/>
  <c r="O9" i="5"/>
  <c r="O13" i="3"/>
  <c r="H57" i="3" s="1"/>
  <c r="O7" i="3"/>
  <c r="N39" i="3"/>
  <c r="L56" i="3"/>
  <c r="M56" i="3" s="1"/>
  <c r="L54" i="3"/>
  <c r="M54" i="3" s="1"/>
  <c r="E43" i="3" s="1"/>
  <c r="O20" i="3"/>
  <c r="Q38" i="3"/>
  <c r="Q39" i="3"/>
  <c r="Q40" i="3"/>
  <c r="O6" i="3"/>
  <c r="Q41" i="3"/>
  <c r="O27" i="1"/>
  <c r="H71" i="1" s="1"/>
  <c r="O19" i="1"/>
  <c r="H63" i="1" s="1"/>
  <c r="O15" i="1"/>
  <c r="H59" i="1" s="1"/>
  <c r="O11" i="1"/>
  <c r="H55" i="1" s="1"/>
  <c r="O9" i="1"/>
  <c r="H53" i="1" s="1"/>
  <c r="H58" i="15"/>
  <c r="Q39" i="23"/>
  <c r="Q41" i="23"/>
  <c r="Q40" i="23"/>
  <c r="Q38" i="23"/>
  <c r="H71" i="23"/>
  <c r="O30" i="23"/>
  <c r="H74" i="23" s="1"/>
  <c r="O29" i="23"/>
  <c r="H73" i="23" s="1"/>
  <c r="O26" i="23"/>
  <c r="H70" i="23" s="1"/>
  <c r="O23" i="23"/>
  <c r="H67" i="23" s="1"/>
  <c r="O17" i="23"/>
  <c r="H61" i="23" s="1"/>
  <c r="O15" i="23"/>
  <c r="H59" i="21"/>
  <c r="H56" i="21"/>
  <c r="H61" i="21"/>
  <c r="H74" i="21"/>
  <c r="H75" i="21"/>
  <c r="H73" i="21"/>
  <c r="H71" i="21"/>
  <c r="H67" i="21"/>
  <c r="H64" i="21"/>
  <c r="H58" i="21"/>
  <c r="O35" i="21"/>
  <c r="O33" i="21"/>
  <c r="H68" i="21"/>
  <c r="H62" i="21"/>
  <c r="O34" i="21"/>
  <c r="N38" i="21"/>
  <c r="O32" i="21"/>
  <c r="Q38" i="21"/>
  <c r="H52" i="21"/>
  <c r="O16" i="21"/>
  <c r="O13" i="21"/>
  <c r="H51" i="21"/>
  <c r="K43" i="21"/>
  <c r="O6" i="21"/>
  <c r="H50" i="21" s="1"/>
  <c r="Q39" i="19"/>
  <c r="H72" i="19"/>
  <c r="L79" i="19"/>
  <c r="M79" i="19" s="1"/>
  <c r="H60" i="19"/>
  <c r="O11" i="19"/>
  <c r="H55" i="19" s="1"/>
  <c r="O9" i="19"/>
  <c r="O7" i="19"/>
  <c r="Q40" i="17"/>
  <c r="H78" i="17"/>
  <c r="H70" i="17"/>
  <c r="H69" i="17"/>
  <c r="H77" i="17"/>
  <c r="H74" i="17"/>
  <c r="H54" i="17"/>
  <c r="H50" i="17"/>
  <c r="H61" i="17"/>
  <c r="H53" i="17"/>
  <c r="H52" i="17"/>
  <c r="L65" i="17"/>
  <c r="M65" i="17" s="1"/>
  <c r="H62" i="17"/>
  <c r="O13" i="17"/>
  <c r="O41" i="17" s="1"/>
  <c r="H51" i="17"/>
  <c r="E43" i="17"/>
  <c r="Q38" i="15"/>
  <c r="Q40" i="15"/>
  <c r="H76" i="15"/>
  <c r="H68" i="15"/>
  <c r="O27" i="15"/>
  <c r="H71" i="15"/>
  <c r="O25" i="15"/>
  <c r="H69" i="15"/>
  <c r="H65" i="15"/>
  <c r="H64" i="15"/>
  <c r="H53" i="15"/>
  <c r="O10" i="15"/>
  <c r="H54" i="15"/>
  <c r="H52" i="15"/>
  <c r="K43" i="15"/>
  <c r="O36" i="13"/>
  <c r="H80" i="13" s="1"/>
  <c r="O34" i="13"/>
  <c r="H78" i="13" s="1"/>
  <c r="O33" i="13"/>
  <c r="H77" i="13" s="1"/>
  <c r="O32" i="13"/>
  <c r="H76" i="13" s="1"/>
  <c r="H73" i="13"/>
  <c r="H72" i="13"/>
  <c r="H70" i="13"/>
  <c r="H68" i="13"/>
  <c r="O14" i="13"/>
  <c r="H58" i="13" s="1"/>
  <c r="O13" i="13"/>
  <c r="H57" i="13" s="1"/>
  <c r="O12" i="13"/>
  <c r="H56" i="13" s="1"/>
  <c r="H54" i="13"/>
  <c r="O8" i="13"/>
  <c r="H52" i="13" s="1"/>
  <c r="O25" i="13"/>
  <c r="H69" i="13" s="1"/>
  <c r="O19" i="13"/>
  <c r="H63" i="13" s="1"/>
  <c r="L63" i="13"/>
  <c r="M63" i="13" s="1"/>
  <c r="O18" i="13"/>
  <c r="H62" i="13" s="1"/>
  <c r="H53" i="13"/>
  <c r="O30" i="13"/>
  <c r="H74" i="13" s="1"/>
  <c r="O22" i="13"/>
  <c r="H66" i="13" s="1"/>
  <c r="L61" i="13"/>
  <c r="M61" i="13" s="1"/>
  <c r="O17" i="13"/>
  <c r="H51" i="13"/>
  <c r="K43" i="13"/>
  <c r="O33" i="11"/>
  <c r="H77" i="11" s="1"/>
  <c r="H76" i="11"/>
  <c r="H75" i="11"/>
  <c r="H79" i="11"/>
  <c r="L78" i="11"/>
  <c r="M78" i="11" s="1"/>
  <c r="O30" i="11"/>
  <c r="H74" i="11" s="1"/>
  <c r="H73" i="11"/>
  <c r="H70" i="11"/>
  <c r="O22" i="11"/>
  <c r="H66" i="11" s="1"/>
  <c r="H65" i="11"/>
  <c r="H64" i="11"/>
  <c r="O18" i="11"/>
  <c r="H62" i="11" s="1"/>
  <c r="H61" i="11"/>
  <c r="H60" i="11"/>
  <c r="H59" i="11"/>
  <c r="O28" i="11"/>
  <c r="H72" i="11" s="1"/>
  <c r="H71" i="11"/>
  <c r="O25" i="11"/>
  <c r="H69" i="11" s="1"/>
  <c r="O14" i="11"/>
  <c r="H58" i="11" s="1"/>
  <c r="H56" i="11"/>
  <c r="E43" i="11"/>
  <c r="H57" i="11"/>
  <c r="H55" i="11"/>
  <c r="O10" i="11"/>
  <c r="H54" i="11" s="1"/>
  <c r="O9" i="11"/>
  <c r="H53" i="11" s="1"/>
  <c r="Q41" i="11"/>
  <c r="O36" i="9"/>
  <c r="H80" i="9" s="1"/>
  <c r="H77" i="9"/>
  <c r="O32" i="9"/>
  <c r="H74" i="9"/>
  <c r="L78" i="9"/>
  <c r="M78" i="9" s="1"/>
  <c r="K38" i="9"/>
  <c r="K76" i="9"/>
  <c r="J76" i="9" s="1"/>
  <c r="H76" i="9" s="1"/>
  <c r="H75" i="9"/>
  <c r="L74" i="9"/>
  <c r="M74" i="9" s="1"/>
  <c r="O28" i="9"/>
  <c r="H72" i="9" s="1"/>
  <c r="H70" i="9"/>
  <c r="L70" i="9"/>
  <c r="M70" i="9" s="1"/>
  <c r="O25" i="9"/>
  <c r="H67" i="9"/>
  <c r="O20" i="9"/>
  <c r="H64" i="9" s="1"/>
  <c r="H62" i="9"/>
  <c r="L66" i="9"/>
  <c r="M66" i="9" s="1"/>
  <c r="L62" i="9"/>
  <c r="M62" i="9" s="1"/>
  <c r="O16" i="9"/>
  <c r="O17" i="9"/>
  <c r="H61" i="9" s="1"/>
  <c r="H60" i="9"/>
  <c r="Q40" i="9"/>
  <c r="H59" i="9"/>
  <c r="O12" i="9"/>
  <c r="L56" i="9"/>
  <c r="M56" i="9" s="1"/>
  <c r="E43" i="9" s="1"/>
  <c r="O9" i="9"/>
  <c r="H53" i="9" s="1"/>
  <c r="O8" i="9"/>
  <c r="H79" i="7"/>
  <c r="O33" i="7"/>
  <c r="H77" i="7" s="1"/>
  <c r="O31" i="7"/>
  <c r="H75" i="7" s="1"/>
  <c r="H78" i="7"/>
  <c r="O32" i="7"/>
  <c r="O28" i="7"/>
  <c r="K40" i="7"/>
  <c r="L70" i="7"/>
  <c r="M70" i="7" s="1"/>
  <c r="O25" i="7"/>
  <c r="H69" i="7" s="1"/>
  <c r="O24" i="7"/>
  <c r="H67" i="7"/>
  <c r="L66" i="7"/>
  <c r="M66" i="7" s="1"/>
  <c r="O21" i="7"/>
  <c r="H64" i="7"/>
  <c r="H62" i="7"/>
  <c r="L62" i="7"/>
  <c r="M62" i="7" s="1"/>
  <c r="H60" i="7"/>
  <c r="O15" i="7"/>
  <c r="L58" i="7"/>
  <c r="M58" i="7" s="1"/>
  <c r="H58" i="7"/>
  <c r="H57" i="7"/>
  <c r="O11" i="7"/>
  <c r="O10" i="7"/>
  <c r="O12" i="7"/>
  <c r="H53" i="7"/>
  <c r="O8" i="7"/>
  <c r="O36" i="5"/>
  <c r="H79" i="5"/>
  <c r="O34" i="5"/>
  <c r="O32" i="5"/>
  <c r="N40" i="5"/>
  <c r="O31" i="5"/>
  <c r="O30" i="5"/>
  <c r="O29" i="5"/>
  <c r="H70" i="5"/>
  <c r="O27" i="5"/>
  <c r="H68" i="5"/>
  <c r="O25" i="5"/>
  <c r="O23" i="5"/>
  <c r="O22" i="5"/>
  <c r="O21" i="5"/>
  <c r="O20" i="5"/>
  <c r="H63" i="5"/>
  <c r="O18" i="5"/>
  <c r="H61" i="5"/>
  <c r="O16" i="5"/>
  <c r="H59" i="5"/>
  <c r="Q38" i="5"/>
  <c r="O14" i="5"/>
  <c r="N39" i="5"/>
  <c r="Q39" i="5"/>
  <c r="N38" i="5"/>
  <c r="Q40" i="5"/>
  <c r="Q41" i="5"/>
  <c r="N41" i="5"/>
  <c r="H53" i="5"/>
  <c r="L38" i="5"/>
  <c r="L51" i="5"/>
  <c r="M51" i="5" s="1"/>
  <c r="E43" i="5" s="1"/>
  <c r="K38" i="5"/>
  <c r="K43" i="5"/>
  <c r="O6" i="5"/>
  <c r="O33" i="3"/>
  <c r="O31" i="3"/>
  <c r="O30" i="3"/>
  <c r="O29" i="3"/>
  <c r="O27" i="3"/>
  <c r="O26" i="3"/>
  <c r="O25" i="3"/>
  <c r="H69" i="3" s="1"/>
  <c r="H68" i="3"/>
  <c r="O23" i="3"/>
  <c r="O22" i="3"/>
  <c r="O21" i="3"/>
  <c r="H64" i="3"/>
  <c r="O19" i="3"/>
  <c r="O17" i="3"/>
  <c r="O16" i="3"/>
  <c r="N40" i="3"/>
  <c r="O15" i="3"/>
  <c r="H51" i="3"/>
  <c r="O14" i="3"/>
  <c r="O12" i="3"/>
  <c r="H56" i="3" s="1"/>
  <c r="O11" i="3"/>
  <c r="O10" i="3"/>
  <c r="L38" i="3"/>
  <c r="K38" i="3"/>
  <c r="O8" i="3"/>
  <c r="O24" i="1"/>
  <c r="H68" i="1" s="1"/>
  <c r="O16" i="1"/>
  <c r="H60" i="1" s="1"/>
  <c r="O13" i="5"/>
  <c r="O11" i="5"/>
  <c r="H55" i="5" s="1"/>
  <c r="O10" i="5"/>
  <c r="O8" i="5"/>
  <c r="H52" i="5" s="1"/>
  <c r="O7" i="5"/>
  <c r="O12" i="5"/>
  <c r="H56" i="5" s="1"/>
  <c r="H51" i="5"/>
  <c r="H57" i="5"/>
  <c r="H73" i="3"/>
  <c r="H70" i="3"/>
  <c r="H65" i="3"/>
  <c r="H52" i="3"/>
  <c r="H59" i="3"/>
  <c r="H55" i="3"/>
  <c r="O32" i="3"/>
  <c r="O28" i="3"/>
  <c r="O18" i="3"/>
  <c r="O9" i="3"/>
  <c r="O36" i="1"/>
  <c r="H80" i="1" s="1"/>
  <c r="O13" i="1"/>
  <c r="H57" i="1" s="1"/>
  <c r="H51" i="1"/>
  <c r="O29" i="1"/>
  <c r="H73" i="1" s="1"/>
  <c r="O18" i="1"/>
  <c r="H62" i="1" s="1"/>
  <c r="O35" i="1"/>
  <c r="H79" i="1" s="1"/>
  <c r="O34" i="1"/>
  <c r="H78" i="1" s="1"/>
  <c r="O17" i="1"/>
  <c r="H61" i="1" s="1"/>
  <c r="O14" i="1"/>
  <c r="H58" i="1" s="1"/>
  <c r="O12" i="1"/>
  <c r="H56" i="1" s="1"/>
  <c r="O39" i="17"/>
  <c r="E43" i="13"/>
  <c r="H51" i="11"/>
  <c r="H57" i="15"/>
  <c r="H73" i="15"/>
  <c r="H63" i="11"/>
  <c r="K43" i="11"/>
  <c r="H55" i="9"/>
  <c r="O31" i="1"/>
  <c r="H75" i="1" s="1"/>
  <c r="O30" i="1"/>
  <c r="H74" i="1" s="1"/>
  <c r="O26" i="1"/>
  <c r="H70" i="1" s="1"/>
  <c r="O25" i="1"/>
  <c r="H69" i="1" s="1"/>
  <c r="H66" i="7"/>
  <c r="H80" i="19"/>
  <c r="H73" i="17"/>
  <c r="O38" i="15"/>
  <c r="O45" i="15" s="1"/>
  <c r="H60" i="15"/>
  <c r="K43" i="7"/>
  <c r="H50" i="7"/>
  <c r="O33" i="1"/>
  <c r="H77" i="1" s="1"/>
  <c r="O28" i="1"/>
  <c r="H72" i="1" s="1"/>
  <c r="O23" i="1"/>
  <c r="H67" i="1" s="1"/>
  <c r="O22" i="1"/>
  <c r="H66" i="1" s="1"/>
  <c r="O21" i="1"/>
  <c r="H65" i="1" s="1"/>
  <c r="O20" i="1"/>
  <c r="H64" i="1" s="1"/>
  <c r="O10" i="1"/>
  <c r="H54" i="1" s="1"/>
  <c r="E43" i="1"/>
  <c r="H52" i="1"/>
  <c r="K43" i="3"/>
  <c r="H74" i="7"/>
  <c r="O27" i="7"/>
  <c r="Q41" i="7"/>
  <c r="O26" i="7"/>
  <c r="L54" i="7"/>
  <c r="M54" i="7" s="1"/>
  <c r="O33" i="19"/>
  <c r="H77" i="19" s="1"/>
  <c r="O11" i="21"/>
  <c r="O10" i="21"/>
  <c r="K43" i="23" l="1"/>
  <c r="K43" i="19"/>
  <c r="O38" i="17"/>
  <c r="O45" i="17" s="1"/>
  <c r="K43" i="17"/>
  <c r="H50" i="15"/>
  <c r="O39" i="15"/>
  <c r="O40" i="15"/>
  <c r="O41" i="11"/>
  <c r="O39" i="11"/>
  <c r="E43" i="7"/>
  <c r="K45" i="1"/>
  <c r="H58" i="3"/>
  <c r="H67" i="3"/>
  <c r="H63" i="3"/>
  <c r="H66" i="3"/>
  <c r="H75" i="3"/>
  <c r="H71" i="3"/>
  <c r="H50" i="5"/>
  <c r="H50" i="3"/>
  <c r="O38" i="1"/>
  <c r="O40" i="23"/>
  <c r="O38" i="23"/>
  <c r="O45" i="23" s="1"/>
  <c r="O39" i="23"/>
  <c r="O41" i="23"/>
  <c r="H59" i="23"/>
  <c r="O49" i="23" s="1"/>
  <c r="H78" i="21"/>
  <c r="K45" i="23"/>
  <c r="H77" i="21"/>
  <c r="H76" i="21"/>
  <c r="H79" i="21"/>
  <c r="H60" i="21"/>
  <c r="H57" i="21"/>
  <c r="H55" i="21"/>
  <c r="H53" i="19"/>
  <c r="H51" i="19"/>
  <c r="O49" i="19" s="1"/>
  <c r="O40" i="17"/>
  <c r="H57" i="17"/>
  <c r="O49" i="15"/>
  <c r="O50" i="15" s="1"/>
  <c r="O51" i="15" s="1"/>
  <c r="O40" i="13"/>
  <c r="H61" i="13"/>
  <c r="K45" i="13" s="1"/>
  <c r="O41" i="13"/>
  <c r="O39" i="13"/>
  <c r="O38" i="13"/>
  <c r="O45" i="13" s="1"/>
  <c r="O40" i="11"/>
  <c r="O40" i="9"/>
  <c r="K43" i="9"/>
  <c r="H69" i="9"/>
  <c r="O49" i="9" s="1"/>
  <c r="O41" i="9"/>
  <c r="O38" i="9"/>
  <c r="O45" i="9" s="1"/>
  <c r="H56" i="9"/>
  <c r="O39" i="9"/>
  <c r="H52" i="9"/>
  <c r="K45" i="9" s="1"/>
  <c r="H76" i="7"/>
  <c r="H72" i="7"/>
  <c r="H68" i="7"/>
  <c r="H65" i="7"/>
  <c r="O39" i="7"/>
  <c r="H55" i="7"/>
  <c r="H59" i="7"/>
  <c r="H54" i="7"/>
  <c r="H56" i="7"/>
  <c r="H52" i="7"/>
  <c r="H80" i="5"/>
  <c r="H78" i="5"/>
  <c r="H76" i="5"/>
  <c r="H75" i="5"/>
  <c r="H74" i="5"/>
  <c r="H73" i="5"/>
  <c r="H71" i="5"/>
  <c r="H69" i="5"/>
  <c r="H67" i="5"/>
  <c r="H66" i="5"/>
  <c r="H65" i="5"/>
  <c r="H64" i="5"/>
  <c r="H62" i="5"/>
  <c r="H60" i="5"/>
  <c r="H58" i="5"/>
  <c r="O38" i="5"/>
  <c r="O45" i="5" s="1"/>
  <c r="O40" i="5"/>
  <c r="O41" i="5"/>
  <c r="O39" i="5"/>
  <c r="H77" i="3"/>
  <c r="H74" i="3"/>
  <c r="H72" i="3"/>
  <c r="H62" i="3"/>
  <c r="H61" i="3"/>
  <c r="H60" i="3"/>
  <c r="H54" i="3"/>
  <c r="O40" i="1"/>
  <c r="H54" i="5"/>
  <c r="H76" i="3"/>
  <c r="O39" i="3"/>
  <c r="O40" i="3"/>
  <c r="O41" i="3"/>
  <c r="O38" i="3"/>
  <c r="O45" i="3" s="1"/>
  <c r="H53" i="3"/>
  <c r="H70" i="7"/>
  <c r="H71" i="7"/>
  <c r="O49" i="17"/>
  <c r="K45" i="15"/>
  <c r="D45" i="15" s="1"/>
  <c r="K45" i="17"/>
  <c r="D45" i="17" s="1"/>
  <c r="O41" i="21"/>
  <c r="O38" i="21"/>
  <c r="O45" i="21" s="1"/>
  <c r="O39" i="21"/>
  <c r="O40" i="21"/>
  <c r="H54" i="21"/>
  <c r="O41" i="19"/>
  <c r="O40" i="19"/>
  <c r="O39" i="19"/>
  <c r="O38" i="19"/>
  <c r="O45" i="19" s="1"/>
  <c r="O41" i="7"/>
  <c r="O40" i="7"/>
  <c r="O41" i="1"/>
  <c r="O39" i="1"/>
  <c r="O38" i="7"/>
  <c r="O45" i="7" s="1"/>
  <c r="K45" i="11"/>
  <c r="D45" i="11" s="1"/>
  <c r="O49" i="11"/>
  <c r="D45" i="23" l="1"/>
  <c r="K45" i="19"/>
  <c r="D45" i="19" s="1"/>
  <c r="K45" i="3"/>
  <c r="D45" i="3" s="1"/>
  <c r="O45" i="1"/>
  <c r="D45" i="1" s="1"/>
  <c r="O50" i="23"/>
  <c r="O51" i="23" s="1"/>
  <c r="D45" i="13"/>
  <c r="O49" i="13"/>
  <c r="D45" i="9"/>
  <c r="O49" i="7"/>
  <c r="O50" i="7" s="1"/>
  <c r="O51" i="7" s="1"/>
  <c r="K45" i="5"/>
  <c r="D45" i="5" s="1"/>
  <c r="O49" i="1"/>
  <c r="O50" i="1" s="1"/>
  <c r="O51" i="1" s="1"/>
  <c r="O49" i="5"/>
  <c r="O50" i="5" s="1"/>
  <c r="O51" i="5" s="1"/>
  <c r="O49" i="3"/>
  <c r="O50" i="11"/>
  <c r="O51" i="11" s="1"/>
  <c r="K45" i="21"/>
  <c r="D45" i="21" s="1"/>
  <c r="O49" i="21"/>
  <c r="O50" i="9"/>
  <c r="O51" i="9" s="1"/>
  <c r="O50" i="17"/>
  <c r="O51" i="17" s="1"/>
  <c r="K45" i="7"/>
  <c r="D45" i="7" s="1"/>
  <c r="O50" i="19"/>
  <c r="O51" i="19" s="1"/>
  <c r="O50" i="13" l="1"/>
  <c r="O51" i="13" s="1"/>
  <c r="O50" i="3"/>
  <c r="O51" i="3" s="1"/>
  <c r="O50" i="21"/>
  <c r="O51" i="21" s="1"/>
</calcChain>
</file>

<file path=xl/sharedStrings.xml><?xml version="1.0" encoding="utf-8"?>
<sst xmlns="http://schemas.openxmlformats.org/spreadsheetml/2006/main" count="1071" uniqueCount="54">
  <si>
    <t xml:space="preserve">  Klärwerk Freising</t>
  </si>
  <si>
    <t>Zulauf - Vorklärbecken</t>
  </si>
  <si>
    <t>Datum</t>
  </si>
  <si>
    <t>Wochentag</t>
  </si>
  <si>
    <t>Zeit</t>
  </si>
  <si>
    <t>Wetter</t>
  </si>
  <si>
    <t>Lufttemperatur</t>
  </si>
  <si>
    <t>Abwassertemp.</t>
  </si>
  <si>
    <t>PH-Wert Min.</t>
  </si>
  <si>
    <t>PH-Wert Max.</t>
  </si>
  <si>
    <t>Zähler</t>
  </si>
  <si>
    <t>Tag</t>
  </si>
  <si>
    <t>h</t>
  </si>
  <si>
    <t>°C</t>
  </si>
  <si>
    <t>PH</t>
  </si>
  <si>
    <t>m³</t>
  </si>
  <si>
    <t>Trocken = 1</t>
  </si>
  <si>
    <t>Frost = 2</t>
  </si>
  <si>
    <t>Regen = 3</t>
  </si>
  <si>
    <t>Gewitter = 4</t>
  </si>
  <si>
    <t>Schnee = 5</t>
  </si>
  <si>
    <t>Tauwetter = 6</t>
  </si>
  <si>
    <t>Summe</t>
  </si>
  <si>
    <t>Mittelwert</t>
  </si>
  <si>
    <t>Regentage  .......................</t>
  </si>
  <si>
    <t>Trockentage  ...................</t>
  </si>
  <si>
    <t>RW =  .................................</t>
  </si>
  <si>
    <t>Zulauf Lerchenfeld</t>
  </si>
  <si>
    <t xml:space="preserve"> Zulauf  Klärwerk</t>
  </si>
  <si>
    <t>Min</t>
  </si>
  <si>
    <t>Max</t>
  </si>
  <si>
    <t>Regent.</t>
  </si>
  <si>
    <t>Trockent:</t>
  </si>
  <si>
    <t xml:space="preserve">Gesamt-zulauf   </t>
  </si>
  <si>
    <t>m³/d</t>
  </si>
  <si>
    <t>Ges.Ablauf Klärwerk</t>
  </si>
  <si>
    <t>Nachlauf = 7</t>
  </si>
  <si>
    <t xml:space="preserve">TW =  </t>
  </si>
  <si>
    <t>Gesamtwasser:</t>
  </si>
  <si>
    <t>Trockentag</t>
  </si>
  <si>
    <t>Regentag</t>
  </si>
  <si>
    <t>TW Tage</t>
  </si>
  <si>
    <t>/ TW Tage</t>
  </si>
  <si>
    <t>TW</t>
  </si>
  <si>
    <t>/ TW Tag</t>
  </si>
  <si>
    <t xml:space="preserve">   </t>
  </si>
  <si>
    <t xml:space="preserve">Regentage </t>
  </si>
  <si>
    <t>Sa</t>
  </si>
  <si>
    <t>So</t>
  </si>
  <si>
    <t>Mo</t>
  </si>
  <si>
    <t>Di</t>
  </si>
  <si>
    <t>Mi</t>
  </si>
  <si>
    <t>Do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</si>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</sst>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22"/>
      <name val="Arial"/>
      <family val="2"/>
    </font>
    <font>
      <b/>
      <sz val="10"/>
      <color indexed="22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22"/>
      <name val="Arial"/>
      <family val="2"/>
    </font>
    <font>
      <b/>
      <sz val="8"/>
      <color indexed="22"/>
      <name val="Arial"/>
      <family val="2"/>
    </font>
    <font>
      <b/>
      <sz val="13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color indexed="22"/>
      <name val="Arial"/>
      <family val="2"/>
    </font>
    <font>
      <sz val="12"/>
      <color indexed="22"/>
      <name val="Arial"/>
      <family val="2"/>
    </font>
    <font>
      <b/>
      <sz val="12"/>
      <color indexed="22"/>
      <name val="Arial"/>
      <family val="2"/>
    </font>
    <font>
      <b/>
      <sz val="10"/>
      <name val="Arial Black"/>
      <family val="2"/>
    </font>
    <font>
      <b/>
      <sz val="14"/>
      <name val="Arial Black"/>
      <family val="2"/>
    </font>
    <font>
      <b/>
      <sz val="12"/>
      <name val="Arial Black"/>
      <family val="2"/>
    </font>
    <font>
      <sz val="10"/>
      <color indexed="22"/>
      <name val="Arial Black"/>
      <family val="2"/>
    </font>
    <font>
      <b/>
      <sz val="14"/>
      <color indexed="22"/>
      <name val="Arial Black"/>
      <family val="2"/>
    </font>
    <font>
      <b/>
      <sz val="10"/>
      <color indexed="22"/>
      <name val="Arial Black"/>
      <family val="2"/>
    </font>
    <font>
      <sz val="10"/>
      <name val="Arial Black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/>
    <xf numFmtId="0" fontId="1" fillId="0" borderId="12" xfId="0" applyFont="1" applyBorder="1"/>
    <xf numFmtId="0" fontId="1" fillId="0" borderId="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Continuous"/>
    </xf>
    <xf numFmtId="0" fontId="1" fillId="0" borderId="18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9" xfId="0" applyFont="1" applyBorder="1"/>
    <xf numFmtId="0" fontId="2" fillId="0" borderId="5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1" fillId="0" borderId="34" xfId="0" applyFont="1" applyBorder="1" applyAlignment="1">
      <alignment horizontal="centerContinuous" vertical="justify"/>
    </xf>
    <xf numFmtId="0" fontId="2" fillId="0" borderId="29" xfId="0" applyFont="1" applyBorder="1" applyAlignment="1">
      <alignment horizontal="center"/>
    </xf>
    <xf numFmtId="0" fontId="1" fillId="0" borderId="37" xfId="0" applyFont="1" applyBorder="1"/>
    <xf numFmtId="0" fontId="1" fillId="0" borderId="38" xfId="0" applyFont="1" applyBorder="1"/>
    <xf numFmtId="0" fontId="3" fillId="0" borderId="29" xfId="0" applyFont="1" applyBorder="1"/>
    <xf numFmtId="0" fontId="3" fillId="0" borderId="1" xfId="0" applyFont="1" applyBorder="1" applyAlignment="1">
      <alignment horizontal="center" textRotation="90"/>
    </xf>
    <xf numFmtId="0" fontId="3" fillId="0" borderId="6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/>
    </xf>
    <xf numFmtId="0" fontId="3" fillId="0" borderId="39" xfId="0" applyFont="1" applyBorder="1" applyAlignment="1">
      <alignment horizontal="center" textRotation="90"/>
    </xf>
    <xf numFmtId="0" fontId="3" fillId="0" borderId="40" xfId="0" applyFont="1" applyBorder="1" applyAlignment="1">
      <alignment horizontal="center" textRotation="90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0" xfId="0" applyFont="1" applyBorder="1"/>
    <xf numFmtId="0" fontId="3" fillId="0" borderId="21" xfId="0" applyFont="1" applyBorder="1" applyAlignment="1">
      <alignment horizontal="center"/>
    </xf>
    <xf numFmtId="0" fontId="3" fillId="0" borderId="10" xfId="0" applyFont="1" applyBorder="1"/>
    <xf numFmtId="0" fontId="3" fillId="0" borderId="4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Continuous"/>
    </xf>
    <xf numFmtId="164" fontId="2" fillId="0" borderId="13" xfId="0" applyNumberFormat="1" applyFont="1" applyBorder="1"/>
    <xf numFmtId="164" fontId="2" fillId="0" borderId="20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14" xfId="0" applyNumberFormat="1" applyFont="1" applyBorder="1"/>
    <xf numFmtId="164" fontId="2" fillId="0" borderId="30" xfId="0" applyNumberFormat="1" applyFont="1" applyBorder="1"/>
    <xf numFmtId="164" fontId="2" fillId="0" borderId="10" xfId="0" applyNumberFormat="1" applyFont="1" applyBorder="1"/>
    <xf numFmtId="164" fontId="2" fillId="0" borderId="23" xfId="0" applyNumberFormat="1" applyFont="1" applyBorder="1"/>
    <xf numFmtId="164" fontId="2" fillId="0" borderId="44" xfId="0" applyNumberFormat="1" applyFont="1" applyBorder="1"/>
    <xf numFmtId="164" fontId="2" fillId="0" borderId="28" xfId="0" applyNumberFormat="1" applyFont="1" applyBorder="1"/>
    <xf numFmtId="0" fontId="2" fillId="0" borderId="7" xfId="0" applyFont="1" applyBorder="1"/>
    <xf numFmtId="0" fontId="2" fillId="0" borderId="18" xfId="0" applyFont="1" applyBorder="1"/>
    <xf numFmtId="0" fontId="2" fillId="0" borderId="13" xfId="0" applyFont="1" applyBorder="1"/>
    <xf numFmtId="0" fontId="2" fillId="0" borderId="20" xfId="0" applyFont="1" applyBorder="1"/>
    <xf numFmtId="0" fontId="2" fillId="0" borderId="9" xfId="0" applyFont="1" applyBorder="1"/>
    <xf numFmtId="0" fontId="2" fillId="0" borderId="47" xfId="0" applyFont="1" applyBorder="1"/>
    <xf numFmtId="0" fontId="2" fillId="0" borderId="5" xfId="0" applyFont="1" applyBorder="1"/>
    <xf numFmtId="0" fontId="2" fillId="0" borderId="30" xfId="0" applyFont="1" applyBorder="1"/>
    <xf numFmtId="0" fontId="2" fillId="0" borderId="14" xfId="0" applyFont="1" applyBorder="1"/>
    <xf numFmtId="0" fontId="2" fillId="0" borderId="21" xfId="0" applyFont="1" applyBorder="1"/>
    <xf numFmtId="0" fontId="2" fillId="0" borderId="10" xfId="0" applyFont="1" applyBorder="1"/>
    <xf numFmtId="0" fontId="2" fillId="0" borderId="43" xfId="0" applyFont="1" applyBorder="1"/>
    <xf numFmtId="0" fontId="2" fillId="0" borderId="12" xfId="0" applyFont="1" applyBorder="1"/>
    <xf numFmtId="0" fontId="2" fillId="0" borderId="45" xfId="0" applyFont="1" applyBorder="1"/>
    <xf numFmtId="0" fontId="2" fillId="0" borderId="48" xfId="0" applyFont="1" applyBorder="1"/>
    <xf numFmtId="0" fontId="2" fillId="0" borderId="11" xfId="0" applyFont="1" applyBorder="1"/>
    <xf numFmtId="0" fontId="2" fillId="0" borderId="49" xfId="0" applyFont="1" applyBorder="1"/>
    <xf numFmtId="0" fontId="2" fillId="0" borderId="19" xfId="0" applyFont="1" applyBorder="1"/>
    <xf numFmtId="1" fontId="2" fillId="0" borderId="14" xfId="0" applyNumberFormat="1" applyFont="1" applyBorder="1"/>
    <xf numFmtId="1" fontId="2" fillId="0" borderId="30" xfId="0" applyNumberFormat="1" applyFont="1" applyBorder="1"/>
    <xf numFmtId="1" fontId="2" fillId="0" borderId="5" xfId="0" applyNumberFormat="1" applyFont="1" applyBorder="1"/>
    <xf numFmtId="0" fontId="2" fillId="0" borderId="22" xfId="0" applyFont="1" applyBorder="1"/>
    <xf numFmtId="0" fontId="2" fillId="0" borderId="44" xfId="0" applyFont="1" applyBorder="1"/>
    <xf numFmtId="0" fontId="2" fillId="0" borderId="23" xfId="0" applyFont="1" applyBorder="1"/>
    <xf numFmtId="1" fontId="2" fillId="0" borderId="23" xfId="0" applyNumberFormat="1" applyFont="1" applyBorder="1"/>
    <xf numFmtId="1" fontId="2" fillId="0" borderId="44" xfId="0" applyNumberFormat="1" applyFont="1" applyBorder="1"/>
    <xf numFmtId="1" fontId="2" fillId="0" borderId="22" xfId="0" applyNumberFormat="1" applyFont="1" applyBorder="1"/>
    <xf numFmtId="0" fontId="4" fillId="0" borderId="0" xfId="0" applyFont="1"/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2" fillId="0" borderId="6" xfId="0" applyFont="1" applyBorder="1"/>
    <xf numFmtId="0" fontId="2" fillId="0" borderId="27" xfId="0" applyFont="1" applyBorder="1"/>
    <xf numFmtId="0" fontId="2" fillId="0" borderId="8" xfId="0" applyFont="1" applyBorder="1"/>
    <xf numFmtId="3" fontId="2" fillId="0" borderId="9" xfId="0" applyNumberFormat="1" applyFont="1" applyBorder="1"/>
    <xf numFmtId="1" fontId="2" fillId="0" borderId="8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9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2" fillId="0" borderId="31" xfId="0" applyFont="1" applyBorder="1"/>
    <xf numFmtId="0" fontId="2" fillId="0" borderId="26" xfId="0" applyFont="1" applyBorder="1"/>
    <xf numFmtId="0" fontId="2" fillId="0" borderId="16" xfId="0" applyFont="1" applyBorder="1"/>
    <xf numFmtId="0" fontId="2" fillId="0" borderId="29" xfId="0" applyFont="1" applyBorder="1"/>
    <xf numFmtId="0" fontId="2" fillId="0" borderId="2" xfId="0" applyFont="1" applyBorder="1"/>
    <xf numFmtId="20" fontId="2" fillId="0" borderId="8" xfId="0" applyNumberFormat="1" applyFont="1" applyBorder="1" applyAlignment="1">
      <alignment horizontal="center"/>
    </xf>
    <xf numFmtId="20" fontId="2" fillId="0" borderId="6" xfId="0" applyNumberFormat="1" applyFont="1" applyBorder="1" applyAlignment="1">
      <alignment horizontal="center"/>
    </xf>
    <xf numFmtId="1" fontId="1" fillId="0" borderId="2" xfId="0" applyNumberFormat="1" applyFont="1" applyBorder="1"/>
    <xf numFmtId="1" fontId="1" fillId="0" borderId="0" xfId="0" applyNumberFormat="1" applyFont="1"/>
    <xf numFmtId="0" fontId="10" fillId="0" borderId="0" xfId="0" applyFont="1"/>
    <xf numFmtId="0" fontId="11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10" fillId="0" borderId="0" xfId="0" applyFont="1" applyFill="1"/>
    <xf numFmtId="0" fontId="2" fillId="0" borderId="7" xfId="0" applyFont="1" applyBorder="1" applyAlignment="1">
      <alignment horizontal="center"/>
    </xf>
    <xf numFmtId="3" fontId="1" fillId="0" borderId="2" xfId="0" applyNumberFormat="1" applyFont="1" applyBorder="1"/>
    <xf numFmtId="3" fontId="1" fillId="0" borderId="0" xfId="0" applyNumberFormat="1" applyFont="1"/>
    <xf numFmtId="0" fontId="15" fillId="0" borderId="0" xfId="0" applyFont="1"/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3" fillId="0" borderId="12" xfId="0" applyFont="1" applyBorder="1"/>
    <xf numFmtId="0" fontId="3" fillId="0" borderId="7" xfId="0" applyFont="1" applyBorder="1"/>
    <xf numFmtId="0" fontId="3" fillId="0" borderId="5" xfId="0" applyFont="1" applyBorder="1"/>
    <xf numFmtId="0" fontId="8" fillId="0" borderId="8" xfId="0" applyFont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right"/>
    </xf>
    <xf numFmtId="164" fontId="8" fillId="0" borderId="7" xfId="0" applyNumberFormat="1" applyFont="1" applyBorder="1" applyAlignment="1">
      <alignment horizontal="right"/>
    </xf>
    <xf numFmtId="164" fontId="8" fillId="0" borderId="8" xfId="0" applyNumberFormat="1" applyFont="1" applyBorder="1" applyAlignment="1">
      <alignment horizontal="right"/>
    </xf>
    <xf numFmtId="0" fontId="8" fillId="0" borderId="7" xfId="0" applyFont="1" applyBorder="1"/>
    <xf numFmtId="0" fontId="8" fillId="0" borderId="30" xfId="0" applyFont="1" applyBorder="1"/>
    <xf numFmtId="0" fontId="8" fillId="0" borderId="14" xfId="0" applyFont="1" applyBorder="1"/>
    <xf numFmtId="0" fontId="8" fillId="0" borderId="20" xfId="0" applyFont="1" applyBorder="1"/>
    <xf numFmtId="0" fontId="8" fillId="0" borderId="10" xfId="0" applyFont="1" applyBorder="1"/>
    <xf numFmtId="0" fontId="8" fillId="0" borderId="47" xfId="0" applyFont="1" applyBorder="1"/>
    <xf numFmtId="0" fontId="8" fillId="0" borderId="8" xfId="0" applyFont="1" applyBorder="1"/>
    <xf numFmtId="164" fontId="8" fillId="0" borderId="8" xfId="0" applyNumberFormat="1" applyFont="1" applyBorder="1"/>
    <xf numFmtId="164" fontId="8" fillId="0" borderId="9" xfId="0" applyNumberFormat="1" applyFont="1" applyBorder="1"/>
    <xf numFmtId="0" fontId="8" fillId="0" borderId="13" xfId="0" applyFont="1" applyBorder="1"/>
    <xf numFmtId="164" fontId="8" fillId="0" borderId="13" xfId="0" applyNumberFormat="1" applyFont="1" applyBorder="1"/>
    <xf numFmtId="164" fontId="8" fillId="0" borderId="20" xfId="0" applyNumberFormat="1" applyFont="1" applyBorder="1"/>
    <xf numFmtId="0" fontId="8" fillId="0" borderId="19" xfId="0" applyFont="1" applyBorder="1"/>
    <xf numFmtId="0" fontId="8" fillId="0" borderId="6" xfId="0" applyFont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164" fontId="8" fillId="0" borderId="10" xfId="0" applyNumberFormat="1" applyFont="1" applyBorder="1" applyAlignment="1">
      <alignment horizontal="right"/>
    </xf>
    <xf numFmtId="164" fontId="8" fillId="0" borderId="5" xfId="0" applyNumberFormat="1" applyFont="1" applyBorder="1" applyAlignment="1">
      <alignment horizontal="right"/>
    </xf>
    <xf numFmtId="164" fontId="8" fillId="0" borderId="6" xfId="0" applyNumberFormat="1" applyFont="1" applyBorder="1" applyAlignment="1">
      <alignment horizontal="right"/>
    </xf>
    <xf numFmtId="0" fontId="8" fillId="0" borderId="5" xfId="0" applyFont="1" applyBorder="1"/>
    <xf numFmtId="0" fontId="8" fillId="0" borderId="21" xfId="0" applyFont="1" applyBorder="1"/>
    <xf numFmtId="0" fontId="8" fillId="0" borderId="43" xfId="0" applyFont="1" applyBorder="1"/>
    <xf numFmtId="0" fontId="8" fillId="0" borderId="6" xfId="0" applyFont="1" applyBorder="1"/>
    <xf numFmtId="164" fontId="8" fillId="0" borderId="10" xfId="0" applyNumberFormat="1" applyFont="1" applyBorder="1"/>
    <xf numFmtId="164" fontId="8" fillId="0" borderId="14" xfId="0" applyNumberFormat="1" applyFont="1" applyBorder="1"/>
    <xf numFmtId="1" fontId="8" fillId="0" borderId="5" xfId="0" applyNumberFormat="1" applyFont="1" applyBorder="1"/>
    <xf numFmtId="1" fontId="8" fillId="0" borderId="30" xfId="0" applyNumberFormat="1" applyFont="1" applyBorder="1"/>
    <xf numFmtId="1" fontId="8" fillId="0" borderId="14" xfId="0" applyNumberFormat="1" applyFont="1" applyBorder="1"/>
    <xf numFmtId="0" fontId="8" fillId="0" borderId="4" xfId="0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164" fontId="8" fillId="0" borderId="11" xfId="0" applyNumberFormat="1" applyFont="1" applyBorder="1" applyAlignment="1">
      <alignment horizontal="right"/>
    </xf>
    <xf numFmtId="164" fontId="8" fillId="0" borderId="12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0" fontId="8" fillId="0" borderId="12" xfId="0" applyFont="1" applyBorder="1"/>
    <xf numFmtId="0" fontId="8" fillId="0" borderId="45" xfId="0" applyFont="1" applyBorder="1"/>
    <xf numFmtId="0" fontId="8" fillId="0" borderId="48" xfId="0" applyFont="1" applyBorder="1"/>
    <xf numFmtId="0" fontId="8" fillId="0" borderId="11" xfId="0" applyFont="1" applyBorder="1"/>
    <xf numFmtId="0" fontId="8" fillId="0" borderId="49" xfId="0" applyFont="1" applyBorder="1"/>
    <xf numFmtId="1" fontId="8" fillId="0" borderId="22" xfId="0" applyNumberFormat="1" applyFont="1" applyBorder="1"/>
    <xf numFmtId="1" fontId="8" fillId="0" borderId="23" xfId="0" applyNumberFormat="1" applyFont="1" applyBorder="1"/>
    <xf numFmtId="0" fontId="8" fillId="0" borderId="18" xfId="0" applyFont="1" applyBorder="1"/>
    <xf numFmtId="3" fontId="8" fillId="0" borderId="9" xfId="0" applyNumberFormat="1" applyFont="1" applyBorder="1"/>
    <xf numFmtId="164" fontId="8" fillId="0" borderId="30" xfId="0" applyNumberFormat="1" applyFont="1" applyBorder="1"/>
    <xf numFmtId="0" fontId="8" fillId="0" borderId="27" xfId="0" applyFont="1" applyBorder="1"/>
    <xf numFmtId="164" fontId="8" fillId="0" borderId="23" xfId="0" applyNumberFormat="1" applyFont="1" applyBorder="1"/>
    <xf numFmtId="164" fontId="8" fillId="0" borderId="44" xfId="0" applyNumberFormat="1" applyFont="1" applyBorder="1"/>
    <xf numFmtId="164" fontId="8" fillId="0" borderId="28" xfId="0" applyNumberFormat="1" applyFont="1" applyBorder="1"/>
    <xf numFmtId="0" fontId="8" fillId="0" borderId="22" xfId="0" applyFont="1" applyBorder="1"/>
    <xf numFmtId="0" fontId="8" fillId="0" borderId="44" xfId="0" applyFont="1" applyBorder="1"/>
    <xf numFmtId="0" fontId="8" fillId="0" borderId="23" xfId="0" applyFont="1" applyBorder="1"/>
    <xf numFmtId="1" fontId="8" fillId="0" borderId="44" xfId="0" applyNumberFormat="1" applyFont="1" applyBorder="1"/>
    <xf numFmtId="164" fontId="8" fillId="0" borderId="31" xfId="0" applyNumberFormat="1" applyFont="1" applyBorder="1"/>
    <xf numFmtId="0" fontId="1" fillId="0" borderId="22" xfId="0" applyFont="1" applyBorder="1"/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25" xfId="0" applyFont="1" applyBorder="1"/>
    <xf numFmtId="0" fontId="2" fillId="0" borderId="24" xfId="0" applyFont="1" applyBorder="1"/>
    <xf numFmtId="0" fontId="8" fillId="0" borderId="26" xfId="0" applyFont="1" applyBorder="1"/>
    <xf numFmtId="0" fontId="8" fillId="0" borderId="0" xfId="0" applyFont="1"/>
    <xf numFmtId="0" fontId="18" fillId="0" borderId="0" xfId="0" applyFont="1" applyFill="1" applyAlignment="1">
      <alignment horizontal="right"/>
    </xf>
    <xf numFmtId="0" fontId="14" fillId="0" borderId="0" xfId="0" applyFont="1" applyFill="1" applyAlignment="1">
      <alignment horizontal="right"/>
    </xf>
    <xf numFmtId="0" fontId="2" fillId="0" borderId="0" xfId="0" applyFont="1"/>
    <xf numFmtId="0" fontId="2" fillId="0" borderId="40" xfId="0" applyFont="1" applyBorder="1"/>
    <xf numFmtId="0" fontId="2" fillId="0" borderId="1" xfId="0" applyFont="1" applyBorder="1"/>
    <xf numFmtId="0" fontId="16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3" fontId="3" fillId="0" borderId="2" xfId="0" applyNumberFormat="1" applyFont="1" applyBorder="1"/>
    <xf numFmtId="0" fontId="3" fillId="0" borderId="37" xfId="0" applyFont="1" applyBorder="1"/>
    <xf numFmtId="0" fontId="3" fillId="0" borderId="38" xfId="0" applyFont="1" applyBorder="1"/>
    <xf numFmtId="0" fontId="19" fillId="0" borderId="0" xfId="0" applyFont="1" applyFill="1" applyAlignment="1">
      <alignment horizontal="right"/>
    </xf>
    <xf numFmtId="0" fontId="20" fillId="0" borderId="0" xfId="0" applyFont="1" applyFill="1" applyAlignment="1">
      <alignment horizontal="right"/>
    </xf>
    <xf numFmtId="0" fontId="20" fillId="0" borderId="0" xfId="0" applyFont="1"/>
    <xf numFmtId="1" fontId="3" fillId="0" borderId="0" xfId="0" applyNumberFormat="1" applyFont="1"/>
    <xf numFmtId="164" fontId="2" fillId="0" borderId="51" xfId="0" applyNumberFormat="1" applyFont="1" applyBorder="1" applyAlignment="1">
      <alignment horizontal="right"/>
    </xf>
    <xf numFmtId="164" fontId="2" fillId="0" borderId="50" xfId="0" applyNumberFormat="1" applyFont="1" applyBorder="1" applyAlignment="1">
      <alignment horizontal="right"/>
    </xf>
    <xf numFmtId="1" fontId="1" fillId="0" borderId="38" xfId="0" applyNumberFormat="1" applyFont="1" applyBorder="1"/>
    <xf numFmtId="20" fontId="2" fillId="0" borderId="4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right"/>
    </xf>
    <xf numFmtId="164" fontId="2" fillId="0" borderId="16" xfId="0" applyNumberFormat="1" applyFont="1" applyBorder="1" applyAlignment="1">
      <alignment horizontal="right"/>
    </xf>
    <xf numFmtId="164" fontId="21" fillId="0" borderId="7" xfId="0" applyNumberFormat="1" applyFont="1" applyBorder="1" applyAlignment="1">
      <alignment horizontal="right"/>
    </xf>
    <xf numFmtId="0" fontId="22" fillId="0" borderId="16" xfId="0" applyFont="1" applyBorder="1"/>
    <xf numFmtId="0" fontId="22" fillId="0" borderId="2" xfId="0" applyFont="1" applyBorder="1"/>
    <xf numFmtId="0" fontId="23" fillId="0" borderId="6" xfId="0" applyFont="1" applyBorder="1" applyAlignment="1">
      <alignment horizontal="center" textRotation="90"/>
    </xf>
    <xf numFmtId="0" fontId="21" fillId="0" borderId="6" xfId="0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8" xfId="0" applyFont="1" applyBorder="1"/>
    <xf numFmtId="0" fontId="21" fillId="0" borderId="6" xfId="0" applyFont="1" applyBorder="1"/>
    <xf numFmtId="0" fontId="21" fillId="0" borderId="27" xfId="0" applyFont="1" applyBorder="1"/>
    <xf numFmtId="0" fontId="22" fillId="0" borderId="0" xfId="0" applyFont="1" applyBorder="1"/>
    <xf numFmtId="0" fontId="22" fillId="0" borderId="38" xfId="0" applyFont="1" applyBorder="1"/>
    <xf numFmtId="0" fontId="22" fillId="0" borderId="0" xfId="0" applyFont="1"/>
    <xf numFmtId="0" fontId="21" fillId="0" borderId="33" xfId="0" applyFont="1" applyBorder="1" applyAlignment="1">
      <alignment horizontal="center"/>
    </xf>
    <xf numFmtId="20" fontId="21" fillId="0" borderId="6" xfId="0" applyNumberFormat="1" applyFont="1" applyBorder="1" applyAlignment="1">
      <alignment horizontal="center"/>
    </xf>
    <xf numFmtId="0" fontId="23" fillId="0" borderId="2" xfId="0" applyFont="1" applyBorder="1" applyAlignment="1">
      <alignment horizontal="center" textRotation="90"/>
    </xf>
    <xf numFmtId="0" fontId="21" fillId="0" borderId="30" xfId="0" applyFont="1" applyBorder="1" applyAlignment="1">
      <alignment horizontal="center"/>
    </xf>
    <xf numFmtId="1" fontId="21" fillId="0" borderId="8" xfId="0" applyNumberFormat="1" applyFont="1" applyBorder="1" applyAlignment="1">
      <alignment horizontal="center"/>
    </xf>
    <xf numFmtId="1" fontId="21" fillId="0" borderId="6" xfId="0" applyNumberFormat="1" applyFont="1" applyBorder="1" applyAlignment="1">
      <alignment horizontal="center"/>
    </xf>
    <xf numFmtId="1" fontId="21" fillId="0" borderId="4" xfId="0" applyNumberFormat="1" applyFont="1" applyBorder="1" applyAlignment="1">
      <alignment horizontal="center"/>
    </xf>
    <xf numFmtId="164" fontId="21" fillId="0" borderId="9" xfId="0" applyNumberFormat="1" applyFont="1" applyBorder="1" applyAlignment="1">
      <alignment horizontal="right"/>
    </xf>
    <xf numFmtId="164" fontId="21" fillId="0" borderId="10" xfId="0" applyNumberFormat="1" applyFont="1" applyBorder="1" applyAlignment="1">
      <alignment horizontal="right"/>
    </xf>
    <xf numFmtId="164" fontId="21" fillId="0" borderId="11" xfId="0" applyNumberFormat="1" applyFont="1" applyBorder="1" applyAlignment="1">
      <alignment horizontal="right"/>
    </xf>
    <xf numFmtId="164" fontId="21" fillId="0" borderId="13" xfId="0" applyNumberFormat="1" applyFont="1" applyBorder="1"/>
    <xf numFmtId="164" fontId="21" fillId="0" borderId="14" xfId="0" applyNumberFormat="1" applyFont="1" applyBorder="1"/>
    <xf numFmtId="164" fontId="21" fillId="0" borderId="23" xfId="0" applyNumberFormat="1" applyFont="1" applyBorder="1"/>
    <xf numFmtId="0" fontId="22" fillId="0" borderId="17" xfId="0" applyFont="1" applyBorder="1" applyAlignment="1">
      <alignment horizontal="centerContinuous"/>
    </xf>
    <xf numFmtId="0" fontId="23" fillId="0" borderId="1" xfId="0" applyFont="1" applyBorder="1" applyAlignment="1">
      <alignment horizontal="center" textRotation="90"/>
    </xf>
    <xf numFmtId="0" fontId="21" fillId="0" borderId="3" xfId="0" applyFont="1" applyBorder="1" applyAlignment="1">
      <alignment horizontal="center"/>
    </xf>
    <xf numFmtId="164" fontId="21" fillId="0" borderId="5" xfId="0" applyNumberFormat="1" applyFont="1" applyBorder="1" applyAlignment="1">
      <alignment horizontal="right"/>
    </xf>
    <xf numFmtId="164" fontId="21" fillId="0" borderId="12" xfId="0" applyNumberFormat="1" applyFont="1" applyBorder="1" applyAlignment="1">
      <alignment horizontal="right"/>
    </xf>
    <xf numFmtId="164" fontId="21" fillId="0" borderId="20" xfId="0" applyNumberFormat="1" applyFont="1" applyBorder="1"/>
    <xf numFmtId="164" fontId="21" fillId="0" borderId="30" xfId="0" applyNumberFormat="1" applyFont="1" applyBorder="1"/>
    <xf numFmtId="164" fontId="21" fillId="0" borderId="44" xfId="0" applyNumberFormat="1" applyFont="1" applyBorder="1"/>
    <xf numFmtId="0" fontId="22" fillId="0" borderId="18" xfId="0" applyFont="1" applyBorder="1" applyAlignment="1">
      <alignment horizontal="centerContinuous"/>
    </xf>
    <xf numFmtId="0" fontId="23" fillId="0" borderId="39" xfId="0" applyFont="1" applyBorder="1" applyAlignment="1">
      <alignment horizontal="center" textRotation="90"/>
    </xf>
    <xf numFmtId="164" fontId="21" fillId="0" borderId="8" xfId="0" applyNumberFormat="1" applyFont="1" applyBorder="1" applyAlignment="1">
      <alignment horizontal="right"/>
    </xf>
    <xf numFmtId="164" fontId="21" fillId="0" borderId="6" xfId="0" applyNumberFormat="1" applyFont="1" applyBorder="1" applyAlignment="1">
      <alignment horizontal="right"/>
    </xf>
    <xf numFmtId="164" fontId="21" fillId="0" borderId="4" xfId="0" applyNumberFormat="1" applyFont="1" applyBorder="1" applyAlignment="1">
      <alignment horizontal="right"/>
    </xf>
    <xf numFmtId="164" fontId="21" fillId="0" borderId="8" xfId="0" applyNumberFormat="1" applyFont="1" applyBorder="1"/>
    <xf numFmtId="164" fontId="21" fillId="0" borderId="10" xfId="0" applyNumberFormat="1" applyFont="1" applyBorder="1"/>
    <xf numFmtId="164" fontId="21" fillId="0" borderId="28" xfId="0" applyNumberFormat="1" applyFont="1" applyBorder="1"/>
    <xf numFmtId="0" fontId="23" fillId="0" borderId="40" xfId="0" applyFont="1" applyBorder="1" applyAlignment="1">
      <alignment horizontal="center" textRotation="90"/>
    </xf>
    <xf numFmtId="0" fontId="21" fillId="0" borderId="32" xfId="0" applyFont="1" applyBorder="1" applyAlignment="1">
      <alignment horizontal="center"/>
    </xf>
    <xf numFmtId="164" fontId="21" fillId="0" borderId="9" xfId="0" applyNumberFormat="1" applyFont="1" applyBorder="1"/>
    <xf numFmtId="0" fontId="23" fillId="0" borderId="41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7" xfId="0" applyFont="1" applyBorder="1"/>
    <xf numFmtId="0" fontId="21" fillId="0" borderId="5" xfId="0" applyFont="1" applyBorder="1"/>
    <xf numFmtId="0" fontId="21" fillId="0" borderId="22" xfId="0" applyFont="1" applyBorder="1"/>
    <xf numFmtId="0" fontId="24" fillId="0" borderId="0" xfId="0" applyFont="1" applyFill="1" applyAlignment="1">
      <alignment horizontal="right"/>
    </xf>
    <xf numFmtId="0" fontId="25" fillId="0" borderId="0" xfId="0" applyFont="1"/>
    <xf numFmtId="0" fontId="23" fillId="0" borderId="42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30" xfId="0" applyFont="1" applyBorder="1"/>
    <xf numFmtId="0" fontId="21" fillId="0" borderId="44" xfId="0" applyFont="1" applyBorder="1"/>
    <xf numFmtId="0" fontId="21" fillId="0" borderId="18" xfId="0" applyFont="1" applyBorder="1"/>
    <xf numFmtId="0" fontId="22" fillId="0" borderId="2" xfId="0" applyFont="1" applyBorder="1" applyAlignment="1">
      <alignment horizontal="center"/>
    </xf>
    <xf numFmtId="3" fontId="22" fillId="0" borderId="2" xfId="0" applyNumberFormat="1" applyFont="1" applyBorder="1"/>
    <xf numFmtId="0" fontId="23" fillId="0" borderId="40" xfId="0" applyFont="1" applyBorder="1"/>
    <xf numFmtId="0" fontId="21" fillId="0" borderId="31" xfId="0" applyFont="1" applyBorder="1" applyAlignment="1">
      <alignment horizontal="center"/>
    </xf>
    <xf numFmtId="0" fontId="21" fillId="0" borderId="19" xfId="0" applyFont="1" applyBorder="1"/>
    <xf numFmtId="0" fontId="21" fillId="0" borderId="14" xfId="0" applyFont="1" applyBorder="1"/>
    <xf numFmtId="0" fontId="21" fillId="0" borderId="23" xfId="0" applyFont="1" applyBorder="1"/>
    <xf numFmtId="0" fontId="21" fillId="0" borderId="13" xfId="0" applyFont="1" applyBorder="1"/>
    <xf numFmtId="0" fontId="26" fillId="0" borderId="0" xfId="0" applyFont="1" applyFill="1" applyAlignment="1">
      <alignment horizontal="right"/>
    </xf>
    <xf numFmtId="0" fontId="22" fillId="0" borderId="15" xfId="0" applyFont="1" applyBorder="1"/>
    <xf numFmtId="0" fontId="22" fillId="0" borderId="19" xfId="0" applyFont="1" applyBorder="1" applyAlignment="1">
      <alignment horizontal="centerContinuous"/>
    </xf>
    <xf numFmtId="0" fontId="22" fillId="0" borderId="47" xfId="0" applyFont="1" applyBorder="1" applyAlignment="1">
      <alignment horizontal="centerContinuous"/>
    </xf>
    <xf numFmtId="0" fontId="22" fillId="0" borderId="1" xfId="0" applyFont="1" applyBorder="1"/>
    <xf numFmtId="0" fontId="22" fillId="0" borderId="34" xfId="0" applyFont="1" applyBorder="1" applyAlignment="1">
      <alignment horizontal="centerContinuous" vertical="justify"/>
    </xf>
    <xf numFmtId="0" fontId="22" fillId="0" borderId="12" xfId="0" applyFont="1" applyBorder="1"/>
    <xf numFmtId="0" fontId="23" fillId="0" borderId="21" xfId="0" applyFont="1" applyBorder="1" applyAlignment="1">
      <alignment horizontal="center"/>
    </xf>
    <xf numFmtId="0" fontId="23" fillId="0" borderId="10" xfId="0" applyFont="1" applyBorder="1"/>
    <xf numFmtId="0" fontId="23" fillId="0" borderId="43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1" fillId="0" borderId="20" xfId="0" applyFont="1" applyBorder="1"/>
    <xf numFmtId="0" fontId="21" fillId="0" borderId="47" xfId="0" applyFont="1" applyBorder="1"/>
    <xf numFmtId="0" fontId="23" fillId="0" borderId="5" xfId="0" applyFont="1" applyBorder="1" applyAlignment="1">
      <alignment horizontal="center"/>
    </xf>
    <xf numFmtId="0" fontId="21" fillId="0" borderId="21" xfId="0" applyFont="1" applyBorder="1"/>
    <xf numFmtId="0" fontId="21" fillId="0" borderId="10" xfId="0" applyFont="1" applyBorder="1"/>
    <xf numFmtId="0" fontId="21" fillId="0" borderId="43" xfId="0" applyFont="1" applyBorder="1"/>
    <xf numFmtId="1" fontId="21" fillId="0" borderId="5" xfId="0" applyNumberFormat="1" applyFont="1" applyBorder="1"/>
    <xf numFmtId="1" fontId="21" fillId="0" borderId="30" xfId="0" applyNumberFormat="1" applyFont="1" applyBorder="1"/>
    <xf numFmtId="1" fontId="21" fillId="0" borderId="14" xfId="0" applyNumberFormat="1" applyFont="1" applyBorder="1"/>
    <xf numFmtId="0" fontId="21" fillId="0" borderId="48" xfId="0" applyFont="1" applyBorder="1"/>
    <xf numFmtId="0" fontId="21" fillId="0" borderId="11" xfId="0" applyFont="1" applyBorder="1"/>
    <xf numFmtId="0" fontId="21" fillId="0" borderId="49" xfId="0" applyFont="1" applyBorder="1"/>
    <xf numFmtId="0" fontId="21" fillId="0" borderId="12" xfId="0" applyFont="1" applyBorder="1"/>
    <xf numFmtId="1" fontId="21" fillId="0" borderId="22" xfId="0" applyNumberFormat="1" applyFont="1" applyBorder="1"/>
    <xf numFmtId="1" fontId="21" fillId="0" borderId="23" xfId="0" applyNumberFormat="1" applyFont="1" applyBorder="1"/>
    <xf numFmtId="0" fontId="22" fillId="0" borderId="7" xfId="0" applyFont="1" applyBorder="1"/>
    <xf numFmtId="0" fontId="22" fillId="0" borderId="5" xfId="0" applyFont="1" applyBorder="1"/>
    <xf numFmtId="0" fontId="22" fillId="0" borderId="26" xfId="0" applyFont="1" applyBorder="1"/>
    <xf numFmtId="1" fontId="21" fillId="0" borderId="44" xfId="0" applyNumberFormat="1" applyFont="1" applyBorder="1"/>
    <xf numFmtId="1" fontId="22" fillId="0" borderId="0" xfId="0" applyNumberFormat="1" applyFont="1"/>
    <xf numFmtId="20" fontId="8" fillId="0" borderId="6" xfId="0" applyNumberFormat="1" applyFont="1" applyBorder="1" applyAlignment="1">
      <alignment horizontal="center"/>
    </xf>
    <xf numFmtId="0" fontId="8" fillId="0" borderId="0" xfId="0" applyFont="1" applyBorder="1"/>
    <xf numFmtId="0" fontId="28" fillId="0" borderId="5" xfId="0" applyFont="1" applyBorder="1"/>
    <xf numFmtId="0" fontId="2" fillId="0" borderId="42" xfId="0" applyFont="1" applyBorder="1" applyAlignment="1">
      <alignment horizontal="center"/>
    </xf>
    <xf numFmtId="0" fontId="2" fillId="0" borderId="15" xfId="0" applyFont="1" applyBorder="1"/>
    <xf numFmtId="0" fontId="2" fillId="0" borderId="17" xfId="0" applyFont="1" applyBorder="1" applyAlignment="1">
      <alignment horizontal="centerContinuous"/>
    </xf>
    <xf numFmtId="0" fontId="2" fillId="0" borderId="18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47" xfId="0" applyFont="1" applyBorder="1" applyAlignment="1">
      <alignment horizontal="centerContinuous"/>
    </xf>
    <xf numFmtId="0" fontId="9" fillId="0" borderId="0" xfId="0" applyFont="1"/>
    <xf numFmtId="0" fontId="2" fillId="0" borderId="34" xfId="0" applyFont="1" applyBorder="1" applyAlignment="1">
      <alignment horizontal="centerContinuous" vertical="justify"/>
    </xf>
    <xf numFmtId="0" fontId="2" fillId="0" borderId="1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39" xfId="0" applyFont="1" applyBorder="1" applyAlignment="1">
      <alignment horizontal="center" textRotation="90"/>
    </xf>
    <xf numFmtId="0" fontId="2" fillId="0" borderId="40" xfId="0" applyFont="1" applyBorder="1" applyAlignment="1">
      <alignment horizontal="center" textRotation="90"/>
    </xf>
    <xf numFmtId="0" fontId="2" fillId="0" borderId="41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1" fillId="2" borderId="19" xfId="0" applyFont="1" applyFill="1" applyBorder="1" applyAlignment="1">
      <alignment horizontal="centerContinuous"/>
    </xf>
    <xf numFmtId="0" fontId="3" fillId="2" borderId="14" xfId="0" applyFont="1" applyFill="1" applyBorder="1"/>
    <xf numFmtId="0" fontId="2" fillId="2" borderId="36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18" xfId="0" applyFont="1" applyFill="1" applyBorder="1"/>
    <xf numFmtId="0" fontId="2" fillId="2" borderId="30" xfId="0" applyFont="1" applyFill="1" applyBorder="1"/>
    <xf numFmtId="0" fontId="2" fillId="2" borderId="45" xfId="0" applyFont="1" applyFill="1" applyBorder="1"/>
    <xf numFmtId="1" fontId="2" fillId="2" borderId="10" xfId="0" applyNumberFormat="1" applyFont="1" applyFill="1" applyBorder="1"/>
    <xf numFmtId="1" fontId="2" fillId="2" borderId="28" xfId="0" applyNumberFormat="1" applyFont="1" applyFill="1" applyBorder="1"/>
    <xf numFmtId="0" fontId="1" fillId="2" borderId="0" xfId="0" applyFont="1" applyFill="1" applyBorder="1"/>
    <xf numFmtId="0" fontId="1" fillId="2" borderId="38" xfId="0" applyFont="1" applyFill="1" applyBorder="1"/>
    <xf numFmtId="0" fontId="13" fillId="2" borderId="0" xfId="0" applyFont="1" applyFill="1" applyBorder="1"/>
    <xf numFmtId="0" fontId="4" fillId="2" borderId="0" xfId="0" applyFont="1" applyFill="1"/>
    <xf numFmtId="0" fontId="1" fillId="2" borderId="0" xfId="0" applyFont="1" applyFill="1"/>
    <xf numFmtId="0" fontId="2" fillId="2" borderId="10" xfId="0" applyFont="1" applyFill="1" applyBorder="1"/>
    <xf numFmtId="0" fontId="8" fillId="2" borderId="0" xfId="0" applyFont="1" applyFill="1"/>
    <xf numFmtId="0" fontId="3" fillId="2" borderId="0" xfId="0" applyFont="1" applyFill="1"/>
    <xf numFmtId="3" fontId="2" fillId="2" borderId="9" xfId="0" applyNumberFormat="1" applyFont="1" applyFill="1" applyBorder="1"/>
    <xf numFmtId="0" fontId="2" fillId="2" borderId="19" xfId="0" applyFont="1" applyFill="1" applyBorder="1" applyAlignment="1">
      <alignment horizontal="centerContinuous"/>
    </xf>
    <xf numFmtId="0" fontId="2" fillId="2" borderId="14" xfId="0" applyFont="1" applyFill="1" applyBorder="1"/>
    <xf numFmtId="0" fontId="8" fillId="2" borderId="10" xfId="0" applyFont="1" applyFill="1" applyBorder="1"/>
    <xf numFmtId="0" fontId="8" fillId="2" borderId="30" xfId="0" applyFont="1" applyFill="1" applyBorder="1"/>
    <xf numFmtId="0" fontId="8" fillId="2" borderId="45" xfId="0" applyFont="1" applyFill="1" applyBorder="1"/>
    <xf numFmtId="3" fontId="8" fillId="2" borderId="9" xfId="0" applyNumberFormat="1" applyFont="1" applyFill="1" applyBorder="1"/>
    <xf numFmtId="0" fontId="8" fillId="2" borderId="0" xfId="0" applyFont="1" applyFill="1" applyBorder="1"/>
    <xf numFmtId="0" fontId="3" fillId="2" borderId="0" xfId="0" applyFont="1" applyFill="1" applyBorder="1"/>
    <xf numFmtId="0" fontId="3" fillId="2" borderId="38" xfId="0" applyFont="1" applyFill="1" applyBorder="1"/>
    <xf numFmtId="0" fontId="8" fillId="2" borderId="18" xfId="0" applyFont="1" applyFill="1" applyBorder="1"/>
    <xf numFmtId="1" fontId="8" fillId="2" borderId="10" xfId="0" applyNumberFormat="1" applyFont="1" applyFill="1" applyBorder="1"/>
    <xf numFmtId="1" fontId="8" fillId="2" borderId="28" xfId="0" applyNumberFormat="1" applyFont="1" applyFill="1" applyBorder="1"/>
    <xf numFmtId="0" fontId="22" fillId="2" borderId="19" xfId="0" applyFont="1" applyFill="1" applyBorder="1" applyAlignment="1">
      <alignment horizontal="centerContinuous"/>
    </xf>
    <xf numFmtId="0" fontId="23" fillId="2" borderId="14" xfId="0" applyFont="1" applyFill="1" applyBorder="1"/>
    <xf numFmtId="0" fontId="21" fillId="2" borderId="36" xfId="0" applyFont="1" applyFill="1" applyBorder="1" applyAlignment="1">
      <alignment horizontal="center"/>
    </xf>
    <xf numFmtId="0" fontId="21" fillId="2" borderId="35" xfId="0" applyFont="1" applyFill="1" applyBorder="1" applyAlignment="1">
      <alignment horizontal="center"/>
    </xf>
    <xf numFmtId="0" fontId="21" fillId="2" borderId="30" xfId="0" applyFont="1" applyFill="1" applyBorder="1"/>
    <xf numFmtId="0" fontId="21" fillId="2" borderId="45" xfId="0" applyFont="1" applyFill="1" applyBorder="1"/>
    <xf numFmtId="0" fontId="21" fillId="2" borderId="18" xfId="0" applyFont="1" applyFill="1" applyBorder="1"/>
    <xf numFmtId="1" fontId="21" fillId="2" borderId="10" xfId="0" applyNumberFormat="1" applyFont="1" applyFill="1" applyBorder="1"/>
    <xf numFmtId="1" fontId="21" fillId="2" borderId="28" xfId="0" applyNumberFormat="1" applyFont="1" applyFill="1" applyBorder="1"/>
    <xf numFmtId="0" fontId="22" fillId="2" borderId="0" xfId="0" applyFont="1" applyFill="1" applyBorder="1"/>
    <xf numFmtId="0" fontId="22" fillId="2" borderId="38" xfId="0" applyFont="1" applyFill="1" applyBorder="1"/>
    <xf numFmtId="0" fontId="22" fillId="2" borderId="0" xfId="0" applyFont="1" applyFill="1"/>
    <xf numFmtId="0" fontId="4" fillId="0" borderId="0" xfId="0" applyFont="1" applyAlignment="1"/>
    <xf numFmtId="0" fontId="1" fillId="0" borderId="3" xfId="0" applyFont="1" applyBorder="1" applyAlignment="1">
      <alignment horizontal="center" vertical="justify"/>
    </xf>
    <xf numFmtId="0" fontId="1" fillId="0" borderId="30" xfId="0" applyFont="1" applyBorder="1" applyAlignment="1">
      <alignment horizontal="center" vertical="justify"/>
    </xf>
    <xf numFmtId="0" fontId="1" fillId="0" borderId="31" xfId="0" applyFont="1" applyBorder="1" applyAlignment="1">
      <alignment horizontal="center" vertical="justify"/>
    </xf>
    <xf numFmtId="3" fontId="1" fillId="0" borderId="2" xfId="0" applyNumberFormat="1" applyFont="1" applyBorder="1" applyAlignment="1"/>
    <xf numFmtId="3" fontId="0" fillId="0" borderId="2" xfId="0" applyNumberFormat="1" applyBorder="1" applyAlignment="1"/>
    <xf numFmtId="3" fontId="1" fillId="0" borderId="2" xfId="0" applyNumberFormat="1" applyFont="1" applyBorder="1" applyAlignment="1">
      <alignment horizontal="right"/>
    </xf>
    <xf numFmtId="1" fontId="1" fillId="0" borderId="2" xfId="0" applyNumberFormat="1" applyFont="1" applyBorder="1" applyAlignment="1"/>
    <xf numFmtId="1" fontId="0" fillId="0" borderId="2" xfId="0" applyNumberFormat="1" applyBorder="1" applyAlignment="1"/>
    <xf numFmtId="0" fontId="1" fillId="0" borderId="2" xfId="0" applyFont="1" applyBorder="1" applyAlignment="1">
      <alignment horizontal="right"/>
    </xf>
    <xf numFmtId="1" fontId="1" fillId="0" borderId="44" xfId="0" applyNumberFormat="1" applyFont="1" applyBorder="1" applyAlignment="1"/>
    <xf numFmtId="0" fontId="0" fillId="0" borderId="44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0" borderId="30" xfId="0" applyBorder="1" applyAlignment="1">
      <alignment horizontal="center" vertical="justify"/>
    </xf>
    <xf numFmtId="0" fontId="1" fillId="0" borderId="10" xfId="0" applyFont="1" applyBorder="1" applyAlignment="1">
      <alignment horizontal="center" vertical="justify"/>
    </xf>
    <xf numFmtId="0" fontId="10" fillId="0" borderId="0" xfId="0" applyFont="1" applyAlignment="1"/>
    <xf numFmtId="0" fontId="25" fillId="0" borderId="0" xfId="0" applyFont="1" applyAlignment="1"/>
    <xf numFmtId="3" fontId="22" fillId="0" borderId="2" xfId="0" applyNumberFormat="1" applyFont="1" applyBorder="1" applyAlignment="1"/>
    <xf numFmtId="3" fontId="27" fillId="0" borderId="2" xfId="0" applyNumberFormat="1" applyFont="1" applyBorder="1" applyAlignment="1"/>
    <xf numFmtId="0" fontId="22" fillId="0" borderId="2" xfId="0" applyFont="1" applyBorder="1" applyAlignment="1">
      <alignment horizontal="right"/>
    </xf>
    <xf numFmtId="0" fontId="22" fillId="0" borderId="3" xfId="0" applyFont="1" applyBorder="1" applyAlignment="1">
      <alignment horizontal="center" vertical="justify"/>
    </xf>
    <xf numFmtId="0" fontId="27" fillId="0" borderId="30" xfId="0" applyFont="1" applyBorder="1" applyAlignment="1"/>
    <xf numFmtId="0" fontId="27" fillId="0" borderId="31" xfId="0" applyFont="1" applyBorder="1" applyAlignment="1"/>
    <xf numFmtId="0" fontId="22" fillId="0" borderId="30" xfId="0" applyFont="1" applyBorder="1" applyAlignment="1">
      <alignment horizontal="center" vertical="justify"/>
    </xf>
    <xf numFmtId="0" fontId="27" fillId="0" borderId="30" xfId="0" applyFont="1" applyBorder="1" applyAlignment="1">
      <alignment horizontal="center" vertical="justify"/>
    </xf>
    <xf numFmtId="0" fontId="22" fillId="0" borderId="10" xfId="0" applyFont="1" applyBorder="1" applyAlignment="1">
      <alignment horizontal="center" vertical="justify"/>
    </xf>
    <xf numFmtId="0" fontId="22" fillId="0" borderId="31" xfId="0" applyFont="1" applyBorder="1" applyAlignment="1">
      <alignment horizontal="center" vertical="justify"/>
    </xf>
    <xf numFmtId="3" fontId="3" fillId="0" borderId="2" xfId="0" applyNumberFormat="1" applyFont="1" applyBorder="1" applyAlignment="1"/>
    <xf numFmtId="3" fontId="16" fillId="0" borderId="2" xfId="0" applyNumberFormat="1" applyFont="1" applyBorder="1" applyAlignment="1"/>
    <xf numFmtId="3" fontId="3" fillId="0" borderId="2" xfId="0" applyNumberFormat="1" applyFont="1" applyBorder="1" applyAlignment="1">
      <alignment horizontal="right"/>
    </xf>
    <xf numFmtId="0" fontId="20" fillId="0" borderId="0" xfId="0" applyFont="1" applyAlignment="1"/>
    <xf numFmtId="0" fontId="2" fillId="0" borderId="3" xfId="0" applyFont="1" applyBorder="1" applyAlignment="1">
      <alignment horizontal="center" vertical="justify"/>
    </xf>
    <xf numFmtId="0" fontId="9" fillId="0" borderId="30" xfId="0" applyFont="1" applyBorder="1" applyAlignment="1"/>
    <xf numFmtId="0" fontId="9" fillId="0" borderId="31" xfId="0" applyFont="1" applyBorder="1" applyAlignment="1"/>
    <xf numFmtId="0" fontId="2" fillId="0" borderId="30" xfId="0" applyFont="1" applyBorder="1" applyAlignment="1">
      <alignment horizontal="center" vertical="justify"/>
    </xf>
    <xf numFmtId="0" fontId="9" fillId="0" borderId="30" xfId="0" applyFont="1" applyBorder="1" applyAlignment="1">
      <alignment horizontal="center" vertical="justify"/>
    </xf>
    <xf numFmtId="0" fontId="2" fillId="0" borderId="10" xfId="0" applyFont="1" applyBorder="1" applyAlignment="1">
      <alignment horizontal="center" vertical="justify"/>
    </xf>
    <xf numFmtId="0" fontId="2" fillId="0" borderId="31" xfId="0" applyFont="1" applyBorder="1" applyAlignment="1">
      <alignment horizontal="center" vertical="justify"/>
    </xf>
    <xf numFmtId="0" fontId="1" fillId="0" borderId="2" xfId="0" applyFont="1" applyBorder="1" applyAlignment="1"/>
    <xf numFmtId="0" fontId="0" fillId="0" borderId="2" xfId="0" applyBorder="1" applyAlignment="1"/>
    <xf numFmtId="3" fontId="17" fillId="0" borderId="2" xfId="0" applyNumberFormat="1" applyFont="1" applyBorder="1" applyAlignme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Q84"/>
  <sheetViews>
    <sheetView showGridLines="0" zoomScale="74" zoomScaleNormal="74" zoomScaleSheetLayoutView="50" workbookViewId="0">
      <selection activeCell="Q7" sqref="Q7"/>
    </sheetView>
  </sheetViews>
  <sheetFormatPr baseColWidth="10" defaultColWidth="11.5703125" defaultRowHeight="18" x14ac:dyDescent="0.25"/>
  <cols>
    <col min="1" max="1" width="15.85546875" style="1" customWidth="1"/>
    <col min="2" max="2" width="5.7109375" style="1" customWidth="1"/>
    <col min="3" max="3" width="6" style="1" customWidth="1"/>
    <col min="4" max="4" width="9.28515625" style="1" customWidth="1"/>
    <col min="5" max="6" width="6" style="1" customWidth="1"/>
    <col min="7" max="7" width="6.42578125" style="1" customWidth="1"/>
    <col min="8" max="8" width="6.28515625" style="1" customWidth="1"/>
    <col min="9" max="9" width="5.140625" style="1" customWidth="1"/>
    <col min="10" max="10" width="17.85546875" style="1" customWidth="1"/>
    <col min="11" max="11" width="11.7109375" style="1" customWidth="1"/>
    <col min="12" max="12" width="9.5703125" style="1" customWidth="1"/>
    <col min="13" max="13" width="16.140625" style="1" customWidth="1"/>
    <col min="14" max="14" width="11.5703125" style="1" customWidth="1"/>
    <col min="15" max="15" width="11.85546875" style="1" customWidth="1"/>
    <col min="16" max="16" width="11.42578125" style="1" customWidth="1"/>
    <col min="17" max="17" width="10.28515625" style="356" customWidth="1"/>
    <col min="18" max="16384" width="11.5703125" style="1"/>
  </cols>
  <sheetData>
    <row r="1" spans="1:17" ht="18.75" customHeight="1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8"/>
      <c r="P1" s="15"/>
      <c r="Q1" s="343"/>
    </row>
    <row r="2" spans="1:17" ht="36" customHeight="1" x14ac:dyDescent="0.25">
      <c r="A2" s="21"/>
      <c r="B2" s="2"/>
      <c r="C2" s="3"/>
      <c r="D2" s="3"/>
      <c r="E2" s="3"/>
      <c r="F2" s="3"/>
      <c r="G2" s="386" t="s">
        <v>28</v>
      </c>
      <c r="H2" s="387"/>
      <c r="I2" s="387"/>
      <c r="J2" s="387"/>
      <c r="K2" s="387"/>
      <c r="L2" s="388"/>
      <c r="M2" s="386" t="s">
        <v>27</v>
      </c>
      <c r="N2" s="388"/>
      <c r="O2" s="35" t="s">
        <v>33</v>
      </c>
      <c r="P2" s="386" t="s">
        <v>35</v>
      </c>
      <c r="Q2" s="388"/>
    </row>
    <row r="3" spans="1:17" s="53" customFormat="1" ht="114" customHeight="1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344" t="s">
        <v>11</v>
      </c>
    </row>
    <row r="4" spans="1:17" s="31" customFormat="1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345" t="s">
        <v>15</v>
      </c>
    </row>
    <row r="5" spans="1:17" s="31" customFormat="1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6">
        <v>9</v>
      </c>
      <c r="K5" s="55">
        <v>10</v>
      </c>
      <c r="L5" s="33">
        <v>11</v>
      </c>
      <c r="M5" s="32">
        <v>12</v>
      </c>
      <c r="N5" s="32">
        <v>13</v>
      </c>
      <c r="O5" s="57">
        <v>14</v>
      </c>
      <c r="P5" s="56">
        <v>15</v>
      </c>
      <c r="Q5" s="346">
        <v>16</v>
      </c>
    </row>
    <row r="6" spans="1:17" ht="18" customHeight="1" x14ac:dyDescent="0.25">
      <c r="A6" s="39" t="s">
        <v>16</v>
      </c>
      <c r="B6" s="6">
        <v>1</v>
      </c>
      <c r="C6" s="30" t="s">
        <v>52</v>
      </c>
      <c r="D6" s="121">
        <v>0.29166666666666669</v>
      </c>
      <c r="E6" s="103">
        <v>2</v>
      </c>
      <c r="F6" s="107">
        <v>-2</v>
      </c>
      <c r="G6" s="107">
        <v>14</v>
      </c>
      <c r="H6" s="109">
        <v>7.9</v>
      </c>
      <c r="I6" s="107">
        <v>8.6</v>
      </c>
      <c r="J6" s="69">
        <v>22659729</v>
      </c>
      <c r="K6" s="70">
        <v>7541</v>
      </c>
      <c r="L6" s="71">
        <v>0</v>
      </c>
      <c r="M6" s="72">
        <v>835539</v>
      </c>
      <c r="N6" s="73">
        <v>2893</v>
      </c>
      <c r="O6" s="74">
        <v>10434</v>
      </c>
      <c r="P6" s="69">
        <v>568628</v>
      </c>
      <c r="Q6" s="347">
        <v>11601</v>
      </c>
    </row>
    <row r="7" spans="1:17" ht="18" customHeight="1" x14ac:dyDescent="0.25">
      <c r="A7" s="39" t="s">
        <v>17</v>
      </c>
      <c r="B7" s="8">
        <v>2</v>
      </c>
      <c r="C7" s="24" t="s">
        <v>53</v>
      </c>
      <c r="D7" s="122">
        <v>0.29166666666666669</v>
      </c>
      <c r="E7" s="104">
        <v>3</v>
      </c>
      <c r="F7" s="110">
        <v>-6</v>
      </c>
      <c r="G7" s="110">
        <v>13</v>
      </c>
      <c r="H7" s="112">
        <v>8.1</v>
      </c>
      <c r="I7" s="110">
        <v>8.8000000000000007</v>
      </c>
      <c r="J7" s="75">
        <v>22665996</v>
      </c>
      <c r="K7" s="76">
        <f>(J7-J6)*(IF(E7=1,1,0)+IF(E7=2,1,0)+IF(E7=5,1,0))</f>
        <v>0</v>
      </c>
      <c r="L7" s="77">
        <f>(J7-J6)*(IF(E7=3,1,0)+IF(E7=4,1,0)+IF(E7=6,1,0)+IF(E7=7,1,0))</f>
        <v>6267</v>
      </c>
      <c r="M7" s="78">
        <v>838667</v>
      </c>
      <c r="N7" s="79">
        <f>M7-M6</f>
        <v>3128</v>
      </c>
      <c r="O7" s="80">
        <f t="shared" ref="O7:O36" si="0">K7+L7+N7</f>
        <v>9395</v>
      </c>
      <c r="P7" s="75">
        <v>578992</v>
      </c>
      <c r="Q7" s="348">
        <f t="shared" ref="Q7:Q36" si="1">P7-P6</f>
        <v>10364</v>
      </c>
    </row>
    <row r="8" spans="1:17" ht="18" customHeight="1" x14ac:dyDescent="0.25">
      <c r="A8" s="39" t="s">
        <v>18</v>
      </c>
      <c r="B8" s="8">
        <v>3</v>
      </c>
      <c r="C8" s="24" t="s">
        <v>47</v>
      </c>
      <c r="D8" s="122">
        <v>0.29166666666666669</v>
      </c>
      <c r="E8" s="104">
        <v>3</v>
      </c>
      <c r="F8" s="110">
        <v>1</v>
      </c>
      <c r="G8" s="110">
        <v>11</v>
      </c>
      <c r="H8" s="112">
        <v>8.1</v>
      </c>
      <c r="I8" s="110">
        <v>8.6</v>
      </c>
      <c r="J8" s="75">
        <v>22685052</v>
      </c>
      <c r="K8" s="76">
        <f t="shared" ref="K8:K36" si="2">(J8-J7)*(IF(E8=1,1,0)+IF(E8=2,1,0)+IF(E8=5,1,0))</f>
        <v>0</v>
      </c>
      <c r="L8" s="77">
        <f t="shared" ref="L8:L36" si="3">(J8-J7)*(IF(E8=3,1,0)+IF(E8=4,1,0)+IF(E8=6,1,0)+IF(E8=7,1,0))</f>
        <v>19056</v>
      </c>
      <c r="M8" s="78">
        <v>842089</v>
      </c>
      <c r="N8" s="79">
        <f t="shared" ref="N8:N36" si="4">M8-M7</f>
        <v>3422</v>
      </c>
      <c r="O8" s="80">
        <f t="shared" si="0"/>
        <v>22478</v>
      </c>
      <c r="P8" s="75">
        <v>603823</v>
      </c>
      <c r="Q8" s="348">
        <f t="shared" si="1"/>
        <v>24831</v>
      </c>
    </row>
    <row r="9" spans="1:17" ht="18" customHeight="1" x14ac:dyDescent="0.25">
      <c r="A9" s="39" t="s">
        <v>19</v>
      </c>
      <c r="B9" s="8">
        <v>4</v>
      </c>
      <c r="C9" s="24" t="s">
        <v>48</v>
      </c>
      <c r="D9" s="122">
        <v>0.29166666666666669</v>
      </c>
      <c r="E9" s="104">
        <v>3</v>
      </c>
      <c r="F9" s="110">
        <v>2</v>
      </c>
      <c r="G9" s="110">
        <v>12</v>
      </c>
      <c r="H9" s="112">
        <v>8.3000000000000007</v>
      </c>
      <c r="I9" s="110">
        <v>8.5</v>
      </c>
      <c r="J9" s="75">
        <v>22708454</v>
      </c>
      <c r="K9" s="76">
        <f t="shared" si="2"/>
        <v>0</v>
      </c>
      <c r="L9" s="77">
        <f t="shared" si="3"/>
        <v>23402</v>
      </c>
      <c r="M9" s="78">
        <v>845328</v>
      </c>
      <c r="N9" s="79">
        <f t="shared" si="4"/>
        <v>3239</v>
      </c>
      <c r="O9" s="80">
        <f t="shared" si="0"/>
        <v>26641</v>
      </c>
      <c r="P9" s="75">
        <v>632911</v>
      </c>
      <c r="Q9" s="348">
        <f t="shared" si="1"/>
        <v>29088</v>
      </c>
    </row>
    <row r="10" spans="1:17" ht="18" customHeight="1" x14ac:dyDescent="0.25">
      <c r="A10" s="39" t="s">
        <v>20</v>
      </c>
      <c r="B10" s="8">
        <v>5</v>
      </c>
      <c r="C10" s="24" t="s">
        <v>49</v>
      </c>
      <c r="D10" s="122">
        <v>0.29166666666666669</v>
      </c>
      <c r="E10" s="104">
        <v>3</v>
      </c>
      <c r="F10" s="110">
        <v>1</v>
      </c>
      <c r="G10" s="110">
        <v>13</v>
      </c>
      <c r="H10" s="112">
        <v>8.3000000000000007</v>
      </c>
      <c r="I10" s="110">
        <v>9.5</v>
      </c>
      <c r="J10" s="75">
        <v>22731539</v>
      </c>
      <c r="K10" s="76">
        <f t="shared" si="2"/>
        <v>0</v>
      </c>
      <c r="L10" s="77">
        <f t="shared" si="3"/>
        <v>23085</v>
      </c>
      <c r="M10" s="75">
        <v>847458</v>
      </c>
      <c r="N10" s="79">
        <f t="shared" si="4"/>
        <v>2130</v>
      </c>
      <c r="O10" s="80">
        <f t="shared" si="0"/>
        <v>25215</v>
      </c>
      <c r="P10" s="75">
        <v>660713</v>
      </c>
      <c r="Q10" s="348">
        <f t="shared" si="1"/>
        <v>27802</v>
      </c>
    </row>
    <row r="11" spans="1:17" ht="18" customHeight="1" x14ac:dyDescent="0.25">
      <c r="A11" s="39" t="s">
        <v>21</v>
      </c>
      <c r="B11" s="8">
        <v>6</v>
      </c>
      <c r="C11" s="24" t="s">
        <v>50</v>
      </c>
      <c r="D11" s="122">
        <v>0.29166666666666669</v>
      </c>
      <c r="E11" s="104">
        <v>7</v>
      </c>
      <c r="F11" s="110">
        <v>0</v>
      </c>
      <c r="G11" s="110">
        <v>14</v>
      </c>
      <c r="H11" s="112">
        <v>8.4</v>
      </c>
      <c r="I11" s="110">
        <v>8.6999999999999993</v>
      </c>
      <c r="J11" s="75">
        <v>22742175</v>
      </c>
      <c r="K11" s="76">
        <f t="shared" si="2"/>
        <v>0</v>
      </c>
      <c r="L11" s="77">
        <f t="shared" si="3"/>
        <v>10636</v>
      </c>
      <c r="M11" s="78">
        <v>849456</v>
      </c>
      <c r="N11" s="79">
        <f t="shared" si="4"/>
        <v>1998</v>
      </c>
      <c r="O11" s="80">
        <f t="shared" si="0"/>
        <v>12634</v>
      </c>
      <c r="P11" s="75">
        <v>677310</v>
      </c>
      <c r="Q11" s="348">
        <f t="shared" si="1"/>
        <v>16597</v>
      </c>
    </row>
    <row r="12" spans="1:17" ht="18" customHeight="1" x14ac:dyDescent="0.25">
      <c r="A12" s="39" t="s">
        <v>36</v>
      </c>
      <c r="B12" s="8">
        <v>7</v>
      </c>
      <c r="C12" s="24" t="s">
        <v>51</v>
      </c>
      <c r="D12" s="122">
        <v>0.29166666666666669</v>
      </c>
      <c r="E12" s="104">
        <v>3</v>
      </c>
      <c r="F12" s="110">
        <v>1</v>
      </c>
      <c r="G12" s="110">
        <v>14</v>
      </c>
      <c r="H12" s="112">
        <v>8.4</v>
      </c>
      <c r="I12" s="110">
        <v>8.9</v>
      </c>
      <c r="J12" s="75">
        <v>22750795</v>
      </c>
      <c r="K12" s="76">
        <f t="shared" si="2"/>
        <v>0</v>
      </c>
      <c r="L12" s="77">
        <f t="shared" si="3"/>
        <v>8620</v>
      </c>
      <c r="M12" s="78">
        <v>852691</v>
      </c>
      <c r="N12" s="79">
        <f t="shared" si="4"/>
        <v>3235</v>
      </c>
      <c r="O12" s="80">
        <f t="shared" si="0"/>
        <v>11855</v>
      </c>
      <c r="P12" s="75">
        <v>690569</v>
      </c>
      <c r="Q12" s="348">
        <f t="shared" si="1"/>
        <v>13259</v>
      </c>
    </row>
    <row r="13" spans="1:17" ht="18" customHeight="1" x14ac:dyDescent="0.25">
      <c r="A13" s="21"/>
      <c r="B13" s="8">
        <v>8</v>
      </c>
      <c r="C13" s="24" t="s">
        <v>52</v>
      </c>
      <c r="D13" s="122">
        <v>0.29166666666666669</v>
      </c>
      <c r="E13" s="104">
        <v>3</v>
      </c>
      <c r="F13" s="110">
        <v>1</v>
      </c>
      <c r="G13" s="110">
        <v>14</v>
      </c>
      <c r="H13" s="112">
        <v>8.1999999999999993</v>
      </c>
      <c r="I13" s="110">
        <v>8.6</v>
      </c>
      <c r="J13" s="75">
        <v>22760934</v>
      </c>
      <c r="K13" s="76">
        <f t="shared" si="2"/>
        <v>0</v>
      </c>
      <c r="L13" s="77">
        <f t="shared" si="3"/>
        <v>10139</v>
      </c>
      <c r="M13" s="78">
        <v>855558</v>
      </c>
      <c r="N13" s="79">
        <f t="shared" si="4"/>
        <v>2867</v>
      </c>
      <c r="O13" s="80">
        <f t="shared" si="0"/>
        <v>13006</v>
      </c>
      <c r="P13" s="75">
        <v>705758</v>
      </c>
      <c r="Q13" s="348">
        <f t="shared" si="1"/>
        <v>15189</v>
      </c>
    </row>
    <row r="14" spans="1:17" ht="18" customHeight="1" x14ac:dyDescent="0.25">
      <c r="A14" s="21"/>
      <c r="B14" s="8">
        <v>9</v>
      </c>
      <c r="C14" s="24" t="s">
        <v>53</v>
      </c>
      <c r="D14" s="122">
        <v>0.29166666666666669</v>
      </c>
      <c r="E14" s="104">
        <v>3</v>
      </c>
      <c r="F14" s="110">
        <v>5</v>
      </c>
      <c r="G14" s="110">
        <v>14</v>
      </c>
      <c r="H14" s="112">
        <v>8.3000000000000007</v>
      </c>
      <c r="I14" s="110">
        <v>8.9</v>
      </c>
      <c r="J14" s="75">
        <v>22776650</v>
      </c>
      <c r="K14" s="76">
        <f t="shared" si="2"/>
        <v>0</v>
      </c>
      <c r="L14" s="77">
        <f t="shared" si="3"/>
        <v>15716</v>
      </c>
      <c r="M14" s="78">
        <v>859033</v>
      </c>
      <c r="N14" s="79">
        <f t="shared" si="4"/>
        <v>3475</v>
      </c>
      <c r="O14" s="80">
        <f t="shared" si="0"/>
        <v>19191</v>
      </c>
      <c r="P14" s="75">
        <v>724917</v>
      </c>
      <c r="Q14" s="348">
        <f t="shared" si="1"/>
        <v>19159</v>
      </c>
    </row>
    <row r="15" spans="1:17" ht="18" customHeight="1" x14ac:dyDescent="0.25">
      <c r="A15" s="21"/>
      <c r="B15" s="8">
        <v>10</v>
      </c>
      <c r="C15" s="24" t="s">
        <v>47</v>
      </c>
      <c r="D15" s="122">
        <v>0.29166666666666669</v>
      </c>
      <c r="E15" s="104">
        <v>3</v>
      </c>
      <c r="F15" s="110">
        <v>7</v>
      </c>
      <c r="G15" s="110">
        <v>13</v>
      </c>
      <c r="H15" s="112">
        <v>8.1999999999999993</v>
      </c>
      <c r="I15" s="110">
        <v>8.8000000000000007</v>
      </c>
      <c r="J15" s="75">
        <v>22794129</v>
      </c>
      <c r="K15" s="76">
        <f t="shared" si="2"/>
        <v>0</v>
      </c>
      <c r="L15" s="77">
        <f t="shared" si="3"/>
        <v>17479</v>
      </c>
      <c r="M15" s="78">
        <v>862504</v>
      </c>
      <c r="N15" s="79">
        <f t="shared" si="4"/>
        <v>3471</v>
      </c>
      <c r="O15" s="80">
        <f t="shared" si="0"/>
        <v>20950</v>
      </c>
      <c r="P15" s="75">
        <v>748294</v>
      </c>
      <c r="Q15" s="348">
        <f t="shared" si="1"/>
        <v>23377</v>
      </c>
    </row>
    <row r="16" spans="1:17" ht="18" customHeight="1" x14ac:dyDescent="0.25">
      <c r="A16" s="21"/>
      <c r="B16" s="8">
        <v>11</v>
      </c>
      <c r="C16" s="24" t="s">
        <v>48</v>
      </c>
      <c r="D16" s="122">
        <v>0.29166666666666669</v>
      </c>
      <c r="E16" s="104">
        <v>3</v>
      </c>
      <c r="F16" s="110">
        <v>2</v>
      </c>
      <c r="G16" s="110">
        <v>12</v>
      </c>
      <c r="H16" s="112">
        <v>8.1</v>
      </c>
      <c r="I16" s="110">
        <v>8.5</v>
      </c>
      <c r="J16" s="75">
        <v>22806956</v>
      </c>
      <c r="K16" s="76">
        <f t="shared" si="2"/>
        <v>0</v>
      </c>
      <c r="L16" s="77">
        <f t="shared" si="3"/>
        <v>12827</v>
      </c>
      <c r="M16" s="78">
        <v>866036</v>
      </c>
      <c r="N16" s="79">
        <f t="shared" si="4"/>
        <v>3532</v>
      </c>
      <c r="O16" s="80">
        <f t="shared" si="0"/>
        <v>16359</v>
      </c>
      <c r="P16" s="75">
        <v>766812</v>
      </c>
      <c r="Q16" s="348">
        <f t="shared" si="1"/>
        <v>18518</v>
      </c>
    </row>
    <row r="17" spans="1:17" ht="18" customHeight="1" x14ac:dyDescent="0.25">
      <c r="A17" s="21"/>
      <c r="B17" s="8">
        <v>12</v>
      </c>
      <c r="C17" s="24" t="s">
        <v>49</v>
      </c>
      <c r="D17" s="122">
        <v>0.29166666666666669</v>
      </c>
      <c r="E17" s="104">
        <v>7</v>
      </c>
      <c r="F17" s="110">
        <v>4</v>
      </c>
      <c r="G17" s="110">
        <v>14</v>
      </c>
      <c r="H17" s="112">
        <v>8.1999999999999993</v>
      </c>
      <c r="I17" s="110">
        <v>8.8000000000000007</v>
      </c>
      <c r="J17" s="75">
        <v>22828336</v>
      </c>
      <c r="K17" s="76">
        <f t="shared" si="2"/>
        <v>0</v>
      </c>
      <c r="L17" s="77">
        <f t="shared" si="3"/>
        <v>21380</v>
      </c>
      <c r="M17" s="78">
        <v>868984</v>
      </c>
      <c r="N17" s="79">
        <f t="shared" si="4"/>
        <v>2948</v>
      </c>
      <c r="O17" s="80">
        <f t="shared" si="0"/>
        <v>24328</v>
      </c>
      <c r="P17" s="75">
        <v>791986</v>
      </c>
      <c r="Q17" s="348">
        <f t="shared" si="1"/>
        <v>25174</v>
      </c>
    </row>
    <row r="18" spans="1:17" ht="18" customHeight="1" x14ac:dyDescent="0.25">
      <c r="A18" s="21"/>
      <c r="B18" s="8">
        <v>13</v>
      </c>
      <c r="C18" s="24" t="s">
        <v>50</v>
      </c>
      <c r="D18" s="122">
        <v>0.29166666666666669</v>
      </c>
      <c r="E18" s="104">
        <v>2</v>
      </c>
      <c r="F18" s="110">
        <v>-2</v>
      </c>
      <c r="G18" s="110">
        <v>15</v>
      </c>
      <c r="H18" s="112">
        <v>8.3000000000000007</v>
      </c>
      <c r="I18" s="110">
        <v>8.6999999999999993</v>
      </c>
      <c r="J18" s="75">
        <v>22838674</v>
      </c>
      <c r="K18" s="76">
        <f t="shared" si="2"/>
        <v>10338</v>
      </c>
      <c r="L18" s="77">
        <f t="shared" si="3"/>
        <v>0</v>
      </c>
      <c r="M18" s="78">
        <v>872479</v>
      </c>
      <c r="N18" s="79">
        <f t="shared" si="4"/>
        <v>3495</v>
      </c>
      <c r="O18" s="80">
        <f t="shared" si="0"/>
        <v>13833</v>
      </c>
      <c r="P18" s="75">
        <v>807476</v>
      </c>
      <c r="Q18" s="348">
        <f t="shared" si="1"/>
        <v>15490</v>
      </c>
    </row>
    <row r="19" spans="1:17" ht="18" customHeight="1" x14ac:dyDescent="0.25">
      <c r="A19" s="21"/>
      <c r="B19" s="8">
        <v>14</v>
      </c>
      <c r="C19" s="24" t="s">
        <v>51</v>
      </c>
      <c r="D19" s="122">
        <v>0.29166666666666669</v>
      </c>
      <c r="E19" s="104">
        <v>1</v>
      </c>
      <c r="F19" s="110">
        <v>1</v>
      </c>
      <c r="G19" s="110">
        <v>15</v>
      </c>
      <c r="H19" s="112">
        <v>8.1999999999999993</v>
      </c>
      <c r="I19" s="110">
        <v>8.6</v>
      </c>
      <c r="J19" s="75">
        <v>22848124</v>
      </c>
      <c r="K19" s="76">
        <f t="shared" si="2"/>
        <v>9450</v>
      </c>
      <c r="L19" s="77">
        <f t="shared" si="3"/>
        <v>0</v>
      </c>
      <c r="M19" s="78">
        <v>875888</v>
      </c>
      <c r="N19" s="79">
        <f t="shared" si="4"/>
        <v>3409</v>
      </c>
      <c r="O19" s="80">
        <f t="shared" si="0"/>
        <v>12859</v>
      </c>
      <c r="P19" s="75">
        <v>822160</v>
      </c>
      <c r="Q19" s="348">
        <f t="shared" si="1"/>
        <v>14684</v>
      </c>
    </row>
    <row r="20" spans="1:17" ht="18" customHeight="1" x14ac:dyDescent="0.25">
      <c r="A20" s="21"/>
      <c r="B20" s="8">
        <v>15</v>
      </c>
      <c r="C20" s="24" t="s">
        <v>52</v>
      </c>
      <c r="D20" s="122">
        <v>0.29166666666666669</v>
      </c>
      <c r="E20" s="104">
        <v>1</v>
      </c>
      <c r="F20" s="110">
        <v>0</v>
      </c>
      <c r="G20" s="110">
        <v>15</v>
      </c>
      <c r="H20" s="112">
        <v>8.4</v>
      </c>
      <c r="I20" s="110">
        <v>9</v>
      </c>
      <c r="J20" s="75">
        <v>22858958</v>
      </c>
      <c r="K20" s="76">
        <f t="shared" si="2"/>
        <v>10834</v>
      </c>
      <c r="L20" s="77">
        <f t="shared" si="3"/>
        <v>0</v>
      </c>
      <c r="M20" s="78">
        <v>879212</v>
      </c>
      <c r="N20" s="79">
        <f t="shared" si="4"/>
        <v>3324</v>
      </c>
      <c r="O20" s="80">
        <f t="shared" si="0"/>
        <v>14158</v>
      </c>
      <c r="P20" s="75">
        <v>838257</v>
      </c>
      <c r="Q20" s="348">
        <f t="shared" si="1"/>
        <v>16097</v>
      </c>
    </row>
    <row r="21" spans="1:17" ht="18" customHeight="1" x14ac:dyDescent="0.25">
      <c r="A21" s="21"/>
      <c r="B21" s="8">
        <v>16</v>
      </c>
      <c r="C21" s="24" t="s">
        <v>53</v>
      </c>
      <c r="D21" s="122">
        <v>0.29166666666666669</v>
      </c>
      <c r="E21" s="104">
        <v>2</v>
      </c>
      <c r="F21" s="110">
        <v>-1</v>
      </c>
      <c r="G21" s="110">
        <v>15</v>
      </c>
      <c r="H21" s="112">
        <v>8.1999999999999993</v>
      </c>
      <c r="I21" s="110">
        <v>9.3000000000000007</v>
      </c>
      <c r="J21" s="75">
        <v>22867721</v>
      </c>
      <c r="K21" s="76">
        <f t="shared" si="2"/>
        <v>8763</v>
      </c>
      <c r="L21" s="77">
        <f t="shared" si="3"/>
        <v>0</v>
      </c>
      <c r="M21" s="78">
        <v>882582</v>
      </c>
      <c r="N21" s="79">
        <f t="shared" si="4"/>
        <v>3370</v>
      </c>
      <c r="O21" s="80">
        <f t="shared" si="0"/>
        <v>12133</v>
      </c>
      <c r="P21" s="75">
        <v>851916</v>
      </c>
      <c r="Q21" s="348">
        <f t="shared" si="1"/>
        <v>13659</v>
      </c>
    </row>
    <row r="22" spans="1:17" ht="18" customHeight="1" x14ac:dyDescent="0.25">
      <c r="A22" s="21"/>
      <c r="B22" s="8">
        <v>17</v>
      </c>
      <c r="C22" s="24" t="s">
        <v>47</v>
      </c>
      <c r="D22" s="122">
        <v>0.29166666666666669</v>
      </c>
      <c r="E22" s="104">
        <v>3</v>
      </c>
      <c r="F22" s="110">
        <v>3</v>
      </c>
      <c r="G22" s="110">
        <v>13</v>
      </c>
      <c r="H22" s="112">
        <v>8.1</v>
      </c>
      <c r="I22" s="110">
        <v>8.5</v>
      </c>
      <c r="J22" s="75">
        <v>22875900</v>
      </c>
      <c r="K22" s="76">
        <f t="shared" si="2"/>
        <v>0</v>
      </c>
      <c r="L22" s="77">
        <f t="shared" si="3"/>
        <v>8179</v>
      </c>
      <c r="M22" s="78">
        <v>885981</v>
      </c>
      <c r="N22" s="79">
        <f t="shared" si="4"/>
        <v>3399</v>
      </c>
      <c r="O22" s="80">
        <f t="shared" si="0"/>
        <v>11578</v>
      </c>
      <c r="P22" s="75">
        <v>865715</v>
      </c>
      <c r="Q22" s="348">
        <f t="shared" si="1"/>
        <v>13799</v>
      </c>
    </row>
    <row r="23" spans="1:17" ht="18" customHeight="1" x14ac:dyDescent="0.25">
      <c r="A23" s="21"/>
      <c r="B23" s="8">
        <v>18</v>
      </c>
      <c r="C23" s="24" t="s">
        <v>48</v>
      </c>
      <c r="D23" s="122">
        <v>0.29166666666666669</v>
      </c>
      <c r="E23" s="104">
        <v>7</v>
      </c>
      <c r="F23" s="110">
        <v>1</v>
      </c>
      <c r="G23" s="110">
        <v>14</v>
      </c>
      <c r="H23" s="112">
        <v>8.1999999999999993</v>
      </c>
      <c r="I23" s="110">
        <v>8.6999999999999993</v>
      </c>
      <c r="J23" s="75">
        <v>22892017</v>
      </c>
      <c r="K23" s="76">
        <f t="shared" si="2"/>
        <v>0</v>
      </c>
      <c r="L23" s="77">
        <f t="shared" si="3"/>
        <v>16117</v>
      </c>
      <c r="M23" s="78">
        <v>889074</v>
      </c>
      <c r="N23" s="79">
        <f t="shared" si="4"/>
        <v>3093</v>
      </c>
      <c r="O23" s="80">
        <f t="shared" si="0"/>
        <v>19210</v>
      </c>
      <c r="P23" s="75">
        <v>886384</v>
      </c>
      <c r="Q23" s="348">
        <f t="shared" si="1"/>
        <v>20669</v>
      </c>
    </row>
    <row r="24" spans="1:17" ht="18" customHeight="1" x14ac:dyDescent="0.25">
      <c r="A24" s="21"/>
      <c r="B24" s="8">
        <v>19</v>
      </c>
      <c r="C24" s="24" t="s">
        <v>49</v>
      </c>
      <c r="D24" s="122">
        <v>0.29166666666666669</v>
      </c>
      <c r="E24" s="104">
        <v>1</v>
      </c>
      <c r="F24" s="110">
        <v>2</v>
      </c>
      <c r="G24" s="110">
        <v>15</v>
      </c>
      <c r="H24" s="112">
        <v>8.3000000000000007</v>
      </c>
      <c r="I24" s="110">
        <v>9.3000000000000007</v>
      </c>
      <c r="J24" s="75">
        <v>22900228</v>
      </c>
      <c r="K24" s="76">
        <f t="shared" si="2"/>
        <v>8211</v>
      </c>
      <c r="L24" s="77">
        <f t="shared" si="3"/>
        <v>0</v>
      </c>
      <c r="M24" s="78">
        <v>892234</v>
      </c>
      <c r="N24" s="79">
        <f t="shared" si="4"/>
        <v>3160</v>
      </c>
      <c r="O24" s="80">
        <f t="shared" si="0"/>
        <v>11371</v>
      </c>
      <c r="P24" s="75">
        <v>898792</v>
      </c>
      <c r="Q24" s="348">
        <f t="shared" si="1"/>
        <v>12408</v>
      </c>
    </row>
    <row r="25" spans="1:17" ht="18" customHeight="1" x14ac:dyDescent="0.25">
      <c r="A25" s="21"/>
      <c r="B25" s="8">
        <v>20</v>
      </c>
      <c r="C25" s="24" t="s">
        <v>50</v>
      </c>
      <c r="D25" s="122">
        <v>0.29166666666666669</v>
      </c>
      <c r="E25" s="104">
        <v>2</v>
      </c>
      <c r="F25" s="110">
        <v>-1</v>
      </c>
      <c r="G25" s="110">
        <v>15</v>
      </c>
      <c r="H25" s="112">
        <v>8</v>
      </c>
      <c r="I25" s="110">
        <v>8.6</v>
      </c>
      <c r="J25" s="75">
        <v>22908680</v>
      </c>
      <c r="K25" s="76">
        <f t="shared" si="2"/>
        <v>8452</v>
      </c>
      <c r="L25" s="77">
        <f t="shared" si="3"/>
        <v>0</v>
      </c>
      <c r="M25" s="78">
        <v>894980</v>
      </c>
      <c r="N25" s="79">
        <f t="shared" si="4"/>
        <v>2746</v>
      </c>
      <c r="O25" s="80">
        <f t="shared" si="0"/>
        <v>11198</v>
      </c>
      <c r="P25" s="75">
        <v>911919</v>
      </c>
      <c r="Q25" s="348">
        <f t="shared" si="1"/>
        <v>13127</v>
      </c>
    </row>
    <row r="26" spans="1:17" ht="18" customHeight="1" x14ac:dyDescent="0.25">
      <c r="A26" s="21"/>
      <c r="B26" s="8">
        <v>21</v>
      </c>
      <c r="C26" s="24" t="s">
        <v>51</v>
      </c>
      <c r="D26" s="122">
        <v>0.29166666666666669</v>
      </c>
      <c r="E26" s="104">
        <v>1</v>
      </c>
      <c r="F26" s="110">
        <v>2</v>
      </c>
      <c r="G26" s="110">
        <v>15</v>
      </c>
      <c r="H26" s="112">
        <v>7.9</v>
      </c>
      <c r="I26" s="110">
        <v>8.8000000000000007</v>
      </c>
      <c r="J26" s="75">
        <v>22917143</v>
      </c>
      <c r="K26" s="76">
        <f t="shared" si="2"/>
        <v>8463</v>
      </c>
      <c r="L26" s="77">
        <f t="shared" si="3"/>
        <v>0</v>
      </c>
      <c r="M26" s="78">
        <v>898231</v>
      </c>
      <c r="N26" s="79">
        <f t="shared" si="4"/>
        <v>3251</v>
      </c>
      <c r="O26" s="80">
        <f t="shared" si="0"/>
        <v>11714</v>
      </c>
      <c r="P26" s="75">
        <v>924995</v>
      </c>
      <c r="Q26" s="348">
        <f t="shared" si="1"/>
        <v>13076</v>
      </c>
    </row>
    <row r="27" spans="1:17" ht="18" customHeight="1" x14ac:dyDescent="0.25">
      <c r="A27" s="21"/>
      <c r="B27" s="8">
        <v>22</v>
      </c>
      <c r="C27" s="24" t="s">
        <v>52</v>
      </c>
      <c r="D27" s="122">
        <v>0.29166666666666669</v>
      </c>
      <c r="E27" s="104">
        <v>1</v>
      </c>
      <c r="F27" s="110">
        <v>1</v>
      </c>
      <c r="G27" s="110">
        <v>15</v>
      </c>
      <c r="H27" s="112">
        <v>8.3000000000000007</v>
      </c>
      <c r="I27" s="110">
        <v>8.6</v>
      </c>
      <c r="J27" s="75">
        <v>22925289</v>
      </c>
      <c r="K27" s="76">
        <f t="shared" si="2"/>
        <v>8146</v>
      </c>
      <c r="L27" s="77">
        <f t="shared" si="3"/>
        <v>0</v>
      </c>
      <c r="M27" s="78">
        <v>901211</v>
      </c>
      <c r="N27" s="79">
        <f t="shared" si="4"/>
        <v>2980</v>
      </c>
      <c r="O27" s="80">
        <f t="shared" si="0"/>
        <v>11126</v>
      </c>
      <c r="P27" s="75">
        <v>937691</v>
      </c>
      <c r="Q27" s="348">
        <f t="shared" si="1"/>
        <v>12696</v>
      </c>
    </row>
    <row r="28" spans="1:17" ht="18" customHeight="1" x14ac:dyDescent="0.25">
      <c r="A28" s="21"/>
      <c r="B28" s="8">
        <v>23</v>
      </c>
      <c r="C28" s="24" t="s">
        <v>53</v>
      </c>
      <c r="D28" s="122">
        <v>0.29166666666666669</v>
      </c>
      <c r="E28" s="104">
        <v>1</v>
      </c>
      <c r="F28" s="110">
        <v>1</v>
      </c>
      <c r="G28" s="110">
        <v>15</v>
      </c>
      <c r="H28" s="112">
        <v>8.1</v>
      </c>
      <c r="I28" s="110">
        <v>8.8000000000000007</v>
      </c>
      <c r="J28" s="75">
        <v>22933444</v>
      </c>
      <c r="K28" s="76">
        <f t="shared" si="2"/>
        <v>8155</v>
      </c>
      <c r="L28" s="77">
        <f t="shared" si="3"/>
        <v>0</v>
      </c>
      <c r="M28" s="78">
        <v>904535</v>
      </c>
      <c r="N28" s="79">
        <f t="shared" si="4"/>
        <v>3324</v>
      </c>
      <c r="O28" s="80">
        <f t="shared" si="0"/>
        <v>11479</v>
      </c>
      <c r="P28" s="75">
        <v>950378</v>
      </c>
      <c r="Q28" s="348">
        <f t="shared" si="1"/>
        <v>12687</v>
      </c>
    </row>
    <row r="29" spans="1:17" ht="18" customHeight="1" x14ac:dyDescent="0.25">
      <c r="A29" s="21"/>
      <c r="B29" s="8">
        <v>24</v>
      </c>
      <c r="C29" s="24" t="s">
        <v>47</v>
      </c>
      <c r="D29" s="122">
        <v>0.29166666666666669</v>
      </c>
      <c r="E29" s="135">
        <v>1</v>
      </c>
      <c r="F29" s="110">
        <v>0</v>
      </c>
      <c r="G29" s="110">
        <v>15</v>
      </c>
      <c r="H29" s="112">
        <v>8.1</v>
      </c>
      <c r="I29" s="110">
        <v>8.6</v>
      </c>
      <c r="J29" s="75">
        <v>22941583</v>
      </c>
      <c r="K29" s="76">
        <f t="shared" si="2"/>
        <v>8139</v>
      </c>
      <c r="L29" s="77">
        <f t="shared" si="3"/>
        <v>0</v>
      </c>
      <c r="M29" s="78">
        <v>907096</v>
      </c>
      <c r="N29" s="79">
        <f t="shared" si="4"/>
        <v>2561</v>
      </c>
      <c r="O29" s="80">
        <f t="shared" si="0"/>
        <v>10700</v>
      </c>
      <c r="P29" s="75">
        <v>963343</v>
      </c>
      <c r="Q29" s="348">
        <f t="shared" si="1"/>
        <v>12965</v>
      </c>
    </row>
    <row r="30" spans="1:17" ht="18" customHeight="1" x14ac:dyDescent="0.25">
      <c r="A30" s="21"/>
      <c r="B30" s="8">
        <v>25</v>
      </c>
      <c r="C30" s="24" t="s">
        <v>48</v>
      </c>
      <c r="D30" s="122">
        <v>0.29166666666666669</v>
      </c>
      <c r="E30" s="104">
        <v>5</v>
      </c>
      <c r="F30" s="110">
        <v>0</v>
      </c>
      <c r="G30" s="110">
        <v>14</v>
      </c>
      <c r="H30" s="112">
        <v>8.1999999999999993</v>
      </c>
      <c r="I30" s="110">
        <v>8.6999999999999993</v>
      </c>
      <c r="J30" s="75">
        <v>22948579</v>
      </c>
      <c r="K30" s="76">
        <f t="shared" si="2"/>
        <v>6996</v>
      </c>
      <c r="L30" s="77">
        <f t="shared" si="3"/>
        <v>0</v>
      </c>
      <c r="M30" s="78">
        <v>910465</v>
      </c>
      <c r="N30" s="79">
        <f t="shared" si="4"/>
        <v>3369</v>
      </c>
      <c r="O30" s="80">
        <f t="shared" si="0"/>
        <v>10365</v>
      </c>
      <c r="P30" s="75">
        <v>974688</v>
      </c>
      <c r="Q30" s="348">
        <f t="shared" si="1"/>
        <v>11345</v>
      </c>
    </row>
    <row r="31" spans="1:17" ht="18" customHeight="1" x14ac:dyDescent="0.25">
      <c r="A31" s="21"/>
      <c r="B31" s="8">
        <v>26</v>
      </c>
      <c r="C31" s="24" t="s">
        <v>49</v>
      </c>
      <c r="D31" s="122">
        <v>0.29166666666666669</v>
      </c>
      <c r="E31" s="104">
        <v>5</v>
      </c>
      <c r="F31" s="110">
        <v>0</v>
      </c>
      <c r="G31" s="110">
        <v>14</v>
      </c>
      <c r="H31" s="112">
        <v>8.3000000000000007</v>
      </c>
      <c r="I31" s="110">
        <v>9.8000000000000007</v>
      </c>
      <c r="J31" s="75">
        <v>22956663</v>
      </c>
      <c r="K31" s="76">
        <f t="shared" si="2"/>
        <v>8084</v>
      </c>
      <c r="L31" s="77">
        <f t="shared" si="3"/>
        <v>0</v>
      </c>
      <c r="M31" s="78">
        <v>913818</v>
      </c>
      <c r="N31" s="79">
        <f t="shared" si="4"/>
        <v>3353</v>
      </c>
      <c r="O31" s="80">
        <f t="shared" si="0"/>
        <v>11437</v>
      </c>
      <c r="P31" s="75">
        <v>986896</v>
      </c>
      <c r="Q31" s="348">
        <f t="shared" si="1"/>
        <v>12208</v>
      </c>
    </row>
    <row r="32" spans="1:17" ht="18" customHeight="1" x14ac:dyDescent="0.25">
      <c r="A32" s="21"/>
      <c r="B32" s="8">
        <v>27</v>
      </c>
      <c r="C32" s="24" t="s">
        <v>50</v>
      </c>
      <c r="D32" s="122">
        <v>0.29166666666666669</v>
      </c>
      <c r="E32" s="104">
        <v>6</v>
      </c>
      <c r="F32" s="110">
        <v>1</v>
      </c>
      <c r="G32" s="111">
        <v>14</v>
      </c>
      <c r="H32" s="112">
        <v>8</v>
      </c>
      <c r="I32" s="110">
        <v>8.9</v>
      </c>
      <c r="J32" s="75">
        <v>22967091</v>
      </c>
      <c r="K32" s="76">
        <f t="shared" si="2"/>
        <v>0</v>
      </c>
      <c r="L32" s="77">
        <f t="shared" si="3"/>
        <v>10428</v>
      </c>
      <c r="M32" s="78">
        <v>916119</v>
      </c>
      <c r="N32" s="79">
        <f t="shared" si="4"/>
        <v>2301</v>
      </c>
      <c r="O32" s="80">
        <f t="shared" si="0"/>
        <v>12729</v>
      </c>
      <c r="P32" s="75">
        <v>1001979</v>
      </c>
      <c r="Q32" s="348">
        <f t="shared" si="1"/>
        <v>15083</v>
      </c>
    </row>
    <row r="33" spans="1:17" ht="18" customHeight="1" x14ac:dyDescent="0.25">
      <c r="A33" s="21"/>
      <c r="B33" s="8">
        <v>28</v>
      </c>
      <c r="C33" s="24" t="s">
        <v>51</v>
      </c>
      <c r="D33" s="122">
        <v>0.29166666666666669</v>
      </c>
      <c r="E33" s="104">
        <v>6</v>
      </c>
      <c r="F33" s="110">
        <v>0</v>
      </c>
      <c r="G33" s="111">
        <v>14</v>
      </c>
      <c r="H33" s="112">
        <v>8.3000000000000007</v>
      </c>
      <c r="I33" s="110">
        <v>8.9</v>
      </c>
      <c r="J33" s="75">
        <v>22981524</v>
      </c>
      <c r="K33" s="76">
        <f t="shared" si="2"/>
        <v>0</v>
      </c>
      <c r="L33" s="77">
        <f t="shared" si="3"/>
        <v>14433</v>
      </c>
      <c r="M33" s="78">
        <v>919316</v>
      </c>
      <c r="N33" s="79">
        <f t="shared" si="4"/>
        <v>3197</v>
      </c>
      <c r="O33" s="80">
        <f t="shared" si="0"/>
        <v>17630</v>
      </c>
      <c r="P33" s="75">
        <v>1021256</v>
      </c>
      <c r="Q33" s="348">
        <f t="shared" si="1"/>
        <v>19277</v>
      </c>
    </row>
    <row r="34" spans="1:17" ht="18" customHeight="1" x14ac:dyDescent="0.25">
      <c r="A34" s="21"/>
      <c r="B34" s="8">
        <v>29</v>
      </c>
      <c r="C34" s="24" t="s">
        <v>52</v>
      </c>
      <c r="D34" s="122">
        <v>0.29166666666666669</v>
      </c>
      <c r="E34" s="104">
        <v>6</v>
      </c>
      <c r="F34" s="110">
        <v>1</v>
      </c>
      <c r="G34" s="111">
        <v>13</v>
      </c>
      <c r="H34" s="112">
        <v>8.3000000000000007</v>
      </c>
      <c r="I34" s="110">
        <v>9.1</v>
      </c>
      <c r="J34" s="75">
        <v>22994278</v>
      </c>
      <c r="K34" s="76">
        <f t="shared" si="2"/>
        <v>0</v>
      </c>
      <c r="L34" s="77">
        <f t="shared" si="3"/>
        <v>12754</v>
      </c>
      <c r="M34" s="78">
        <v>922413</v>
      </c>
      <c r="N34" s="79">
        <f t="shared" si="4"/>
        <v>3097</v>
      </c>
      <c r="O34" s="80">
        <f t="shared" si="0"/>
        <v>15851</v>
      </c>
      <c r="P34" s="75">
        <v>1038671</v>
      </c>
      <c r="Q34" s="348">
        <f t="shared" si="1"/>
        <v>17415</v>
      </c>
    </row>
    <row r="35" spans="1:17" ht="18" customHeight="1" x14ac:dyDescent="0.25">
      <c r="A35" s="21"/>
      <c r="B35" s="8">
        <v>30</v>
      </c>
      <c r="C35" s="24" t="s">
        <v>53</v>
      </c>
      <c r="D35" s="122">
        <v>0.29166666666666669</v>
      </c>
      <c r="E35" s="104">
        <v>5</v>
      </c>
      <c r="F35" s="110">
        <v>2</v>
      </c>
      <c r="G35" s="111">
        <v>14</v>
      </c>
      <c r="H35" s="112">
        <v>8.4</v>
      </c>
      <c r="I35" s="110">
        <v>9.1</v>
      </c>
      <c r="J35" s="75">
        <v>23005719</v>
      </c>
      <c r="K35" s="76">
        <f t="shared" si="2"/>
        <v>11441</v>
      </c>
      <c r="L35" s="77">
        <f t="shared" si="3"/>
        <v>0</v>
      </c>
      <c r="M35" s="78">
        <v>925899</v>
      </c>
      <c r="N35" s="79">
        <f t="shared" si="4"/>
        <v>3486</v>
      </c>
      <c r="O35" s="80">
        <f t="shared" si="0"/>
        <v>14927</v>
      </c>
      <c r="P35" s="75">
        <v>1054890</v>
      </c>
      <c r="Q35" s="348">
        <f t="shared" si="1"/>
        <v>16219</v>
      </c>
    </row>
    <row r="36" spans="1:17" ht="18" customHeight="1" x14ac:dyDescent="0.25">
      <c r="A36" s="21"/>
      <c r="B36" s="8">
        <v>31</v>
      </c>
      <c r="C36" s="24" t="s">
        <v>47</v>
      </c>
      <c r="D36" s="122">
        <v>0.29166666666666669</v>
      </c>
      <c r="E36" s="104">
        <v>5</v>
      </c>
      <c r="F36" s="110">
        <v>0</v>
      </c>
      <c r="G36" s="111">
        <v>14</v>
      </c>
      <c r="H36" s="112">
        <v>8</v>
      </c>
      <c r="I36" s="110">
        <v>8.5</v>
      </c>
      <c r="J36" s="75">
        <v>23015463</v>
      </c>
      <c r="K36" s="76">
        <f t="shared" si="2"/>
        <v>9744</v>
      </c>
      <c r="L36" s="77">
        <f t="shared" si="3"/>
        <v>0</v>
      </c>
      <c r="M36" s="78">
        <v>929253</v>
      </c>
      <c r="N36" s="79">
        <f t="shared" si="4"/>
        <v>3354</v>
      </c>
      <c r="O36" s="80">
        <f t="shared" si="0"/>
        <v>13098</v>
      </c>
      <c r="P36" s="75">
        <v>1069202</v>
      </c>
      <c r="Q36" s="348">
        <f t="shared" si="1"/>
        <v>14312</v>
      </c>
    </row>
    <row r="37" spans="1:17" ht="18" customHeight="1" thickBot="1" x14ac:dyDescent="0.3">
      <c r="A37" s="21"/>
      <c r="B37" s="10"/>
      <c r="C37" s="106"/>
      <c r="D37" s="106"/>
      <c r="E37" s="105"/>
      <c r="F37" s="113"/>
      <c r="G37" s="114"/>
      <c r="H37" s="115"/>
      <c r="I37" s="113"/>
      <c r="J37" s="81"/>
      <c r="K37" s="82"/>
      <c r="L37" s="77"/>
      <c r="M37" s="83"/>
      <c r="N37" s="84"/>
      <c r="O37" s="85"/>
      <c r="P37" s="81"/>
      <c r="Q37" s="349"/>
    </row>
    <row r="38" spans="1:17" ht="18" customHeight="1" thickBot="1" x14ac:dyDescent="0.3">
      <c r="A38" s="18" t="s">
        <v>22</v>
      </c>
      <c r="B38" s="9"/>
      <c r="C38" s="7"/>
      <c r="D38" s="7"/>
      <c r="E38" s="7"/>
      <c r="F38" s="59"/>
      <c r="G38" s="60"/>
      <c r="H38" s="61"/>
      <c r="I38" s="62"/>
      <c r="J38" s="69"/>
      <c r="K38" s="70">
        <f>SUM(K6:K36)</f>
        <v>132757</v>
      </c>
      <c r="L38" s="71">
        <f>SUM(L6:L36)</f>
        <v>230518</v>
      </c>
      <c r="M38" s="69"/>
      <c r="N38" s="71">
        <f>SUM(N6:N36)+M6</f>
        <v>932146</v>
      </c>
      <c r="O38" s="86">
        <f>SUM(O6:O36)</f>
        <v>459882</v>
      </c>
      <c r="P38" s="69"/>
      <c r="Q38" s="347">
        <f>SUM(Q6:Q36)</f>
        <v>512175</v>
      </c>
    </row>
    <row r="39" spans="1:17" ht="18" customHeight="1" thickBot="1" x14ac:dyDescent="0.3">
      <c r="A39" s="17" t="s">
        <v>29</v>
      </c>
      <c r="B39" s="4"/>
      <c r="C39" s="5"/>
      <c r="D39" s="5"/>
      <c r="E39" s="5"/>
      <c r="F39" s="63">
        <f>MIN(F6:F36)</f>
        <v>-6</v>
      </c>
      <c r="G39" s="64">
        <f>MIN(G6:G36)</f>
        <v>11</v>
      </c>
      <c r="H39" s="65">
        <f>MIN(H6:H36)</f>
        <v>7.9</v>
      </c>
      <c r="I39" s="65">
        <f>MIN(I6:I36)</f>
        <v>8.5</v>
      </c>
      <c r="J39" s="75"/>
      <c r="K39" s="76"/>
      <c r="L39" s="77"/>
      <c r="M39" s="75"/>
      <c r="N39" s="87">
        <f>MIN(N6:N36)</f>
        <v>1998</v>
      </c>
      <c r="O39" s="88">
        <f>MIN(O6:O36)</f>
        <v>9395</v>
      </c>
      <c r="P39" s="89"/>
      <c r="Q39" s="350">
        <f>MIN(Q6:Q36)</f>
        <v>10364</v>
      </c>
    </row>
    <row r="40" spans="1:17" ht="18" customHeight="1" thickBot="1" x14ac:dyDescent="0.3">
      <c r="A40" s="17" t="s">
        <v>30</v>
      </c>
      <c r="B40" s="4"/>
      <c r="C40" s="5"/>
      <c r="D40" s="5"/>
      <c r="E40" s="5"/>
      <c r="F40" s="63">
        <f>MAX(F6:F36)</f>
        <v>7</v>
      </c>
      <c r="G40" s="64">
        <f>MAX(G6:G36)</f>
        <v>15</v>
      </c>
      <c r="H40" s="65">
        <f>MAX(H6:H36)</f>
        <v>8.4</v>
      </c>
      <c r="I40" s="65">
        <f>MAX(I6:I36)</f>
        <v>9.8000000000000007</v>
      </c>
      <c r="J40" s="75"/>
      <c r="K40" s="76"/>
      <c r="L40" s="77"/>
      <c r="M40" s="75"/>
      <c r="N40" s="87">
        <f>MAX(N6:N36)</f>
        <v>3532</v>
      </c>
      <c r="O40" s="88">
        <f>MAX(O6:O36)</f>
        <v>26641</v>
      </c>
      <c r="P40" s="89"/>
      <c r="Q40" s="350">
        <f>MAX(Q6:Q36)</f>
        <v>29088</v>
      </c>
    </row>
    <row r="41" spans="1:17" ht="18" customHeight="1" thickBot="1" x14ac:dyDescent="0.3">
      <c r="A41" s="17" t="s">
        <v>23</v>
      </c>
      <c r="B41" s="19"/>
      <c r="C41" s="20"/>
      <c r="D41" s="20"/>
      <c r="E41" s="20"/>
      <c r="F41" s="66">
        <f>SUM(F6:F36)/COUNT(E6:E36)</f>
        <v>0.87096774193548387</v>
      </c>
      <c r="G41" s="67">
        <f>SUM(G6:G36)/COUNT(E6:E36)</f>
        <v>13.935483870967742</v>
      </c>
      <c r="H41" s="68">
        <f>SUM(H6:H36)/COUNT(E6:E36)</f>
        <v>8.1967741935483875</v>
      </c>
      <c r="I41" s="68">
        <f>SUM(I6:I36)/COUNT(E6:E36)</f>
        <v>8.8290322580645171</v>
      </c>
      <c r="J41" s="90"/>
      <c r="K41" s="91"/>
      <c r="L41" s="92"/>
      <c r="M41" s="90"/>
      <c r="N41" s="93">
        <f>SUM(N6:N36)/COUNT(E6:E36)</f>
        <v>3116.3548387096776</v>
      </c>
      <c r="O41" s="94">
        <f>SUM(O6:O36)/COUNT(E6:E36)</f>
        <v>14834.903225806451</v>
      </c>
      <c r="P41" s="95"/>
      <c r="Q41" s="351">
        <f>SUM(Q6:Q36)/COUNT(E6:E36)</f>
        <v>16521.774193548386</v>
      </c>
    </row>
    <row r="42" spans="1:17" ht="17.25" customHeight="1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222"/>
      <c r="K42" s="11"/>
      <c r="L42" s="11"/>
      <c r="M42" s="11"/>
      <c r="N42" s="11"/>
      <c r="O42" s="11"/>
      <c r="P42" s="11"/>
      <c r="Q42" s="352"/>
    </row>
    <row r="43" spans="1:17" x14ac:dyDescent="0.25">
      <c r="A43" s="21"/>
      <c r="B43" s="11"/>
      <c r="C43" s="11" t="s">
        <v>24</v>
      </c>
      <c r="D43" s="11"/>
      <c r="E43" s="3">
        <f>SUM(M50:M80)</f>
        <v>16</v>
      </c>
      <c r="F43" s="11"/>
      <c r="G43" s="11"/>
      <c r="H43" s="11"/>
      <c r="I43" s="11"/>
      <c r="J43" s="11" t="s">
        <v>25</v>
      </c>
      <c r="K43" s="54">
        <f>SUM(J50:J80)</f>
        <v>15</v>
      </c>
      <c r="L43" s="11"/>
      <c r="M43" s="11"/>
      <c r="N43" s="11"/>
      <c r="O43" s="11"/>
      <c r="P43" s="11"/>
      <c r="Q43" s="352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352"/>
    </row>
    <row r="45" spans="1:17" x14ac:dyDescent="0.25">
      <c r="A45" s="21"/>
      <c r="B45" s="11"/>
      <c r="C45" s="3" t="s">
        <v>26</v>
      </c>
      <c r="D45" s="389">
        <f>O45-K45</f>
        <v>86162.533333333326</v>
      </c>
      <c r="E45" s="390"/>
      <c r="F45" s="390"/>
      <c r="G45" s="11" t="s">
        <v>15</v>
      </c>
      <c r="H45" s="11"/>
      <c r="I45" s="11"/>
      <c r="J45" s="3" t="s">
        <v>37</v>
      </c>
      <c r="K45" s="130">
        <f>(SUM(H50:I80)/(K43))*(K43+E43)</f>
        <v>373719.46666666667</v>
      </c>
      <c r="L45" s="11" t="s">
        <v>15</v>
      </c>
      <c r="M45" s="3" t="s">
        <v>38</v>
      </c>
      <c r="N45" s="3"/>
      <c r="O45" s="391">
        <f>O38</f>
        <v>459882</v>
      </c>
      <c r="P45" s="391"/>
      <c r="Q45" s="352" t="s">
        <v>15</v>
      </c>
    </row>
    <row r="46" spans="1:17" ht="11.45" customHeight="1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53"/>
    </row>
    <row r="48" spans="1:17" x14ac:dyDescent="0.25">
      <c r="H48" s="125"/>
      <c r="I48" s="125"/>
      <c r="J48" s="125"/>
      <c r="K48" s="125"/>
      <c r="L48" s="125"/>
      <c r="M48" s="125"/>
      <c r="Q48" s="354"/>
    </row>
    <row r="49" spans="7:17" x14ac:dyDescent="0.25">
      <c r="G49" s="96"/>
      <c r="H49" s="96"/>
      <c r="I49" s="96"/>
      <c r="J49" s="98" t="s">
        <v>39</v>
      </c>
      <c r="K49" s="96"/>
      <c r="L49" s="97"/>
      <c r="M49" s="97"/>
      <c r="N49" s="96"/>
      <c r="O49" s="1">
        <f>SUM(H50:I80)</f>
        <v>180832</v>
      </c>
      <c r="P49" s="132" t="s">
        <v>41</v>
      </c>
      <c r="Q49" s="354"/>
    </row>
    <row r="50" spans="7:17" x14ac:dyDescent="0.25">
      <c r="G50" s="96"/>
      <c r="H50" s="385">
        <f>J50*O6</f>
        <v>10434</v>
      </c>
      <c r="I50" s="385"/>
      <c r="J50" s="96">
        <f>IF(K50&gt;0,1,0)</f>
        <v>1</v>
      </c>
      <c r="K50" s="96">
        <f>K6</f>
        <v>7541</v>
      </c>
      <c r="L50" s="96">
        <f>L6</f>
        <v>0</v>
      </c>
      <c r="M50" s="96">
        <f>IF(L50&gt;0,1,0)</f>
        <v>0</v>
      </c>
      <c r="N50" s="96"/>
      <c r="O50" s="124">
        <f>O49/K43</f>
        <v>12055.466666666667</v>
      </c>
      <c r="P50" s="1" t="s">
        <v>44</v>
      </c>
      <c r="Q50" s="354"/>
    </row>
    <row r="51" spans="7:17" x14ac:dyDescent="0.25">
      <c r="G51" s="96"/>
      <c r="H51" s="385">
        <f t="shared" ref="H51:H80" si="5">J51*O7</f>
        <v>0</v>
      </c>
      <c r="I51" s="385"/>
      <c r="J51" s="96">
        <f t="shared" ref="J51:J80" si="6">IF(K51&gt;0,1,0)</f>
        <v>0</v>
      </c>
      <c r="K51" s="96">
        <f t="shared" ref="K51:L66" si="7">K7</f>
        <v>0</v>
      </c>
      <c r="L51" s="96">
        <f t="shared" si="7"/>
        <v>6267</v>
      </c>
      <c r="M51" s="96">
        <f t="shared" ref="M51:M80" si="8">IF(L51&gt;0,1,0)</f>
        <v>1</v>
      </c>
      <c r="N51" s="96"/>
      <c r="O51" s="124">
        <f>O50*(K43+E43)</f>
        <v>373719.46666666667</v>
      </c>
      <c r="P51" s="1" t="s">
        <v>43</v>
      </c>
      <c r="Q51" s="354"/>
    </row>
    <row r="52" spans="7:17" x14ac:dyDescent="0.25">
      <c r="G52" s="96"/>
      <c r="H52" s="385">
        <f t="shared" si="5"/>
        <v>0</v>
      </c>
      <c r="I52" s="385"/>
      <c r="J52" s="96">
        <f t="shared" si="6"/>
        <v>0</v>
      </c>
      <c r="K52" s="96">
        <f t="shared" si="7"/>
        <v>0</v>
      </c>
      <c r="L52" s="96">
        <f t="shared" si="7"/>
        <v>19056</v>
      </c>
      <c r="M52" s="96">
        <f t="shared" si="8"/>
        <v>1</v>
      </c>
      <c r="N52" s="96"/>
      <c r="Q52" s="355"/>
    </row>
    <row r="53" spans="7:17" x14ac:dyDescent="0.25">
      <c r="G53" s="96"/>
      <c r="H53" s="385">
        <f t="shared" si="5"/>
        <v>0</v>
      </c>
      <c r="I53" s="385"/>
      <c r="J53" s="96">
        <f t="shared" si="6"/>
        <v>0</v>
      </c>
      <c r="K53" s="96">
        <f t="shared" si="7"/>
        <v>0</v>
      </c>
      <c r="L53" s="96">
        <f t="shared" si="7"/>
        <v>23402</v>
      </c>
      <c r="M53" s="96">
        <f t="shared" si="8"/>
        <v>1</v>
      </c>
      <c r="N53" s="96"/>
      <c r="Q53" s="355"/>
    </row>
    <row r="54" spans="7:17" x14ac:dyDescent="0.25">
      <c r="G54" s="96"/>
      <c r="H54" s="385">
        <f t="shared" si="5"/>
        <v>0</v>
      </c>
      <c r="I54" s="385"/>
      <c r="J54" s="96">
        <f t="shared" si="6"/>
        <v>0</v>
      </c>
      <c r="K54" s="96">
        <f t="shared" si="7"/>
        <v>0</v>
      </c>
      <c r="L54" s="96">
        <f t="shared" si="7"/>
        <v>23085</v>
      </c>
      <c r="M54" s="96">
        <f t="shared" si="8"/>
        <v>1</v>
      </c>
      <c r="N54" s="96"/>
      <c r="Q54" s="355"/>
    </row>
    <row r="55" spans="7:17" x14ac:dyDescent="0.25">
      <c r="G55" s="96"/>
      <c r="H55" s="385">
        <f t="shared" si="5"/>
        <v>0</v>
      </c>
      <c r="I55" s="385"/>
      <c r="J55" s="96">
        <f t="shared" si="6"/>
        <v>0</v>
      </c>
      <c r="K55" s="96">
        <f t="shared" si="7"/>
        <v>0</v>
      </c>
      <c r="L55" s="96">
        <f t="shared" si="7"/>
        <v>10636</v>
      </c>
      <c r="M55" s="96">
        <f t="shared" si="8"/>
        <v>1</v>
      </c>
      <c r="N55" s="96"/>
      <c r="Q55" s="355"/>
    </row>
    <row r="56" spans="7:17" x14ac:dyDescent="0.25">
      <c r="G56" s="96"/>
      <c r="H56" s="385">
        <f t="shared" si="5"/>
        <v>0</v>
      </c>
      <c r="I56" s="385"/>
      <c r="J56" s="96">
        <f t="shared" si="6"/>
        <v>0</v>
      </c>
      <c r="K56" s="96">
        <f t="shared" si="7"/>
        <v>0</v>
      </c>
      <c r="L56" s="96">
        <f t="shared" si="7"/>
        <v>8620</v>
      </c>
      <c r="M56" s="96">
        <f t="shared" si="8"/>
        <v>1</v>
      </c>
      <c r="N56" s="96"/>
      <c r="Q56" s="355"/>
    </row>
    <row r="57" spans="7:17" x14ac:dyDescent="0.25">
      <c r="G57" s="96"/>
      <c r="H57" s="385">
        <f t="shared" si="5"/>
        <v>0</v>
      </c>
      <c r="I57" s="385"/>
      <c r="J57" s="96">
        <f t="shared" si="6"/>
        <v>0</v>
      </c>
      <c r="K57" s="96">
        <f t="shared" si="7"/>
        <v>0</v>
      </c>
      <c r="L57" s="96">
        <f t="shared" si="7"/>
        <v>10139</v>
      </c>
      <c r="M57" s="96">
        <f t="shared" si="8"/>
        <v>1</v>
      </c>
      <c r="N57" s="96"/>
      <c r="Q57" s="355"/>
    </row>
    <row r="58" spans="7:17" x14ac:dyDescent="0.25">
      <c r="G58" s="96"/>
      <c r="H58" s="385">
        <f t="shared" si="5"/>
        <v>0</v>
      </c>
      <c r="I58" s="385"/>
      <c r="J58" s="96">
        <f t="shared" si="6"/>
        <v>0</v>
      </c>
      <c r="K58" s="96">
        <f t="shared" si="7"/>
        <v>0</v>
      </c>
      <c r="L58" s="96">
        <f t="shared" si="7"/>
        <v>15716</v>
      </c>
      <c r="M58" s="96">
        <f t="shared" si="8"/>
        <v>1</v>
      </c>
      <c r="N58" s="96"/>
      <c r="Q58" s="355"/>
    </row>
    <row r="59" spans="7:17" x14ac:dyDescent="0.25">
      <c r="G59" s="96"/>
      <c r="H59" s="385">
        <f t="shared" si="5"/>
        <v>0</v>
      </c>
      <c r="I59" s="385"/>
      <c r="J59" s="96">
        <f t="shared" si="6"/>
        <v>0</v>
      </c>
      <c r="K59" s="96">
        <f t="shared" si="7"/>
        <v>0</v>
      </c>
      <c r="L59" s="96">
        <f t="shared" si="7"/>
        <v>17479</v>
      </c>
      <c r="M59" s="96">
        <f t="shared" si="8"/>
        <v>1</v>
      </c>
      <c r="N59" s="96"/>
      <c r="Q59" s="355"/>
    </row>
    <row r="60" spans="7:17" x14ac:dyDescent="0.25">
      <c r="G60" s="96"/>
      <c r="H60" s="385">
        <f t="shared" si="5"/>
        <v>0</v>
      </c>
      <c r="I60" s="385"/>
      <c r="J60" s="96">
        <f t="shared" si="6"/>
        <v>0</v>
      </c>
      <c r="K60" s="96">
        <f t="shared" si="7"/>
        <v>0</v>
      </c>
      <c r="L60" s="96">
        <f t="shared" si="7"/>
        <v>12827</v>
      </c>
      <c r="M60" s="96">
        <f t="shared" si="8"/>
        <v>1</v>
      </c>
      <c r="N60" s="96"/>
      <c r="Q60" s="355"/>
    </row>
    <row r="61" spans="7:17" x14ac:dyDescent="0.25">
      <c r="G61" s="96"/>
      <c r="H61" s="385">
        <f t="shared" si="5"/>
        <v>0</v>
      </c>
      <c r="I61" s="385"/>
      <c r="J61" s="96">
        <f t="shared" si="6"/>
        <v>0</v>
      </c>
      <c r="K61" s="96">
        <f t="shared" si="7"/>
        <v>0</v>
      </c>
      <c r="L61" s="96">
        <f t="shared" si="7"/>
        <v>21380</v>
      </c>
      <c r="M61" s="96">
        <f t="shared" si="8"/>
        <v>1</v>
      </c>
      <c r="N61" s="96"/>
      <c r="Q61" s="355"/>
    </row>
    <row r="62" spans="7:17" x14ac:dyDescent="0.25">
      <c r="G62" s="96"/>
      <c r="H62" s="385">
        <f t="shared" si="5"/>
        <v>13833</v>
      </c>
      <c r="I62" s="385"/>
      <c r="J62" s="96">
        <f t="shared" si="6"/>
        <v>1</v>
      </c>
      <c r="K62" s="96">
        <f t="shared" si="7"/>
        <v>10338</v>
      </c>
      <c r="L62" s="96">
        <f t="shared" si="7"/>
        <v>0</v>
      </c>
      <c r="M62" s="96">
        <f t="shared" si="8"/>
        <v>0</v>
      </c>
      <c r="N62" s="96"/>
      <c r="Q62" s="355"/>
    </row>
    <row r="63" spans="7:17" x14ac:dyDescent="0.25">
      <c r="G63" s="96"/>
      <c r="H63" s="385">
        <f t="shared" si="5"/>
        <v>12859</v>
      </c>
      <c r="I63" s="385"/>
      <c r="J63" s="96">
        <f t="shared" si="6"/>
        <v>1</v>
      </c>
      <c r="K63" s="96">
        <f t="shared" si="7"/>
        <v>9450</v>
      </c>
      <c r="L63" s="96">
        <f t="shared" si="7"/>
        <v>0</v>
      </c>
      <c r="M63" s="96">
        <f t="shared" si="8"/>
        <v>0</v>
      </c>
      <c r="N63" s="96"/>
      <c r="Q63" s="355"/>
    </row>
    <row r="64" spans="7:17" x14ac:dyDescent="0.25">
      <c r="G64" s="96"/>
      <c r="H64" s="385">
        <f t="shared" si="5"/>
        <v>14158</v>
      </c>
      <c r="I64" s="385"/>
      <c r="J64" s="96">
        <f t="shared" si="6"/>
        <v>1</v>
      </c>
      <c r="K64" s="96">
        <f t="shared" si="7"/>
        <v>10834</v>
      </c>
      <c r="L64" s="96">
        <f t="shared" si="7"/>
        <v>0</v>
      </c>
      <c r="M64" s="96">
        <f t="shared" si="8"/>
        <v>0</v>
      </c>
      <c r="N64" s="96"/>
      <c r="Q64" s="355"/>
    </row>
    <row r="65" spans="7:17" x14ac:dyDescent="0.25">
      <c r="G65" s="96"/>
      <c r="H65" s="385">
        <f t="shared" si="5"/>
        <v>12133</v>
      </c>
      <c r="I65" s="385"/>
      <c r="J65" s="96">
        <f t="shared" si="6"/>
        <v>1</v>
      </c>
      <c r="K65" s="96">
        <f t="shared" si="7"/>
        <v>8763</v>
      </c>
      <c r="L65" s="96">
        <f t="shared" si="7"/>
        <v>0</v>
      </c>
      <c r="M65" s="96">
        <f t="shared" si="8"/>
        <v>0</v>
      </c>
      <c r="N65" s="96"/>
      <c r="Q65" s="355"/>
    </row>
    <row r="66" spans="7:17" x14ac:dyDescent="0.25">
      <c r="G66" s="96"/>
      <c r="H66" s="385">
        <f t="shared" si="5"/>
        <v>0</v>
      </c>
      <c r="I66" s="385"/>
      <c r="J66" s="96">
        <f t="shared" si="6"/>
        <v>0</v>
      </c>
      <c r="K66" s="96">
        <f t="shared" si="7"/>
        <v>0</v>
      </c>
      <c r="L66" s="96">
        <f t="shared" si="7"/>
        <v>8179</v>
      </c>
      <c r="M66" s="96">
        <f t="shared" si="8"/>
        <v>1</v>
      </c>
      <c r="N66" s="96"/>
      <c r="Q66" s="355"/>
    </row>
    <row r="67" spans="7:17" x14ac:dyDescent="0.25">
      <c r="G67" s="96"/>
      <c r="H67" s="385">
        <f t="shared" si="5"/>
        <v>0</v>
      </c>
      <c r="I67" s="385"/>
      <c r="J67" s="96">
        <f t="shared" si="6"/>
        <v>0</v>
      </c>
      <c r="K67" s="96">
        <f t="shared" ref="K67:L80" si="9">K23</f>
        <v>0</v>
      </c>
      <c r="L67" s="96">
        <f t="shared" si="9"/>
        <v>16117</v>
      </c>
      <c r="M67" s="96">
        <f t="shared" si="8"/>
        <v>1</v>
      </c>
      <c r="N67" s="96"/>
      <c r="Q67" s="355"/>
    </row>
    <row r="68" spans="7:17" x14ac:dyDescent="0.25">
      <c r="G68" s="96"/>
      <c r="H68" s="385">
        <f t="shared" si="5"/>
        <v>11371</v>
      </c>
      <c r="I68" s="385"/>
      <c r="J68" s="96">
        <f t="shared" si="6"/>
        <v>1</v>
      </c>
      <c r="K68" s="96">
        <f t="shared" si="9"/>
        <v>8211</v>
      </c>
      <c r="L68" s="96">
        <f t="shared" si="9"/>
        <v>0</v>
      </c>
      <c r="M68" s="96">
        <f t="shared" si="8"/>
        <v>0</v>
      </c>
      <c r="N68" s="96"/>
      <c r="Q68" s="355"/>
    </row>
    <row r="69" spans="7:17" x14ac:dyDescent="0.25">
      <c r="G69" s="96"/>
      <c r="H69" s="385">
        <f t="shared" si="5"/>
        <v>11198</v>
      </c>
      <c r="I69" s="385"/>
      <c r="J69" s="96">
        <f t="shared" si="6"/>
        <v>1</v>
      </c>
      <c r="K69" s="96">
        <f t="shared" si="9"/>
        <v>8452</v>
      </c>
      <c r="L69" s="96">
        <f t="shared" si="9"/>
        <v>0</v>
      </c>
      <c r="M69" s="96">
        <f t="shared" si="8"/>
        <v>0</v>
      </c>
      <c r="N69" s="96"/>
      <c r="Q69" s="355"/>
    </row>
    <row r="70" spans="7:17" x14ac:dyDescent="0.25">
      <c r="G70" s="96"/>
      <c r="H70" s="385">
        <f t="shared" si="5"/>
        <v>11714</v>
      </c>
      <c r="I70" s="385"/>
      <c r="J70" s="96">
        <f t="shared" si="6"/>
        <v>1</v>
      </c>
      <c r="K70" s="96">
        <f t="shared" si="9"/>
        <v>8463</v>
      </c>
      <c r="L70" s="96">
        <f t="shared" si="9"/>
        <v>0</v>
      </c>
      <c r="M70" s="96">
        <f t="shared" si="8"/>
        <v>0</v>
      </c>
      <c r="N70" s="96"/>
      <c r="Q70" s="355"/>
    </row>
    <row r="71" spans="7:17" x14ac:dyDescent="0.25">
      <c r="G71" s="96"/>
      <c r="H71" s="385">
        <f t="shared" si="5"/>
        <v>11126</v>
      </c>
      <c r="I71" s="385"/>
      <c r="J71" s="96">
        <f t="shared" si="6"/>
        <v>1</v>
      </c>
      <c r="K71" s="96">
        <f t="shared" si="9"/>
        <v>8146</v>
      </c>
      <c r="L71" s="96">
        <f t="shared" si="9"/>
        <v>0</v>
      </c>
      <c r="M71" s="96">
        <f t="shared" si="8"/>
        <v>0</v>
      </c>
      <c r="N71" s="96"/>
      <c r="Q71" s="355"/>
    </row>
    <row r="72" spans="7:17" x14ac:dyDescent="0.25">
      <c r="G72" s="96"/>
      <c r="H72" s="385">
        <f t="shared" si="5"/>
        <v>11479</v>
      </c>
      <c r="I72" s="385"/>
      <c r="J72" s="96">
        <f t="shared" si="6"/>
        <v>1</v>
      </c>
      <c r="K72" s="96">
        <f t="shared" si="9"/>
        <v>8155</v>
      </c>
      <c r="L72" s="96">
        <f t="shared" si="9"/>
        <v>0</v>
      </c>
      <c r="M72" s="96">
        <f t="shared" si="8"/>
        <v>0</v>
      </c>
      <c r="N72" s="96"/>
      <c r="Q72" s="355"/>
    </row>
    <row r="73" spans="7:17" x14ac:dyDescent="0.25">
      <c r="G73" s="96"/>
      <c r="H73" s="385">
        <f t="shared" si="5"/>
        <v>10700</v>
      </c>
      <c r="I73" s="385"/>
      <c r="J73" s="96">
        <f t="shared" si="6"/>
        <v>1</v>
      </c>
      <c r="K73" s="96">
        <f t="shared" si="9"/>
        <v>8139</v>
      </c>
      <c r="L73" s="96">
        <f t="shared" si="9"/>
        <v>0</v>
      </c>
      <c r="M73" s="96">
        <f t="shared" si="8"/>
        <v>0</v>
      </c>
      <c r="N73" s="96"/>
      <c r="Q73" s="355"/>
    </row>
    <row r="74" spans="7:17" x14ac:dyDescent="0.25">
      <c r="G74" s="96"/>
      <c r="H74" s="385">
        <f t="shared" si="5"/>
        <v>10365</v>
      </c>
      <c r="I74" s="385"/>
      <c r="J74" s="96">
        <f t="shared" si="6"/>
        <v>1</v>
      </c>
      <c r="K74" s="96">
        <f t="shared" si="9"/>
        <v>6996</v>
      </c>
      <c r="L74" s="96">
        <f t="shared" si="9"/>
        <v>0</v>
      </c>
      <c r="M74" s="96">
        <f t="shared" si="8"/>
        <v>0</v>
      </c>
      <c r="N74" s="96"/>
      <c r="Q74" s="355"/>
    </row>
    <row r="75" spans="7:17" x14ac:dyDescent="0.25">
      <c r="G75" s="96"/>
      <c r="H75" s="385">
        <f t="shared" si="5"/>
        <v>11437</v>
      </c>
      <c r="I75" s="385"/>
      <c r="J75" s="96">
        <f t="shared" si="6"/>
        <v>1</v>
      </c>
      <c r="K75" s="96">
        <f t="shared" si="9"/>
        <v>8084</v>
      </c>
      <c r="L75" s="96">
        <f t="shared" si="9"/>
        <v>0</v>
      </c>
      <c r="M75" s="96">
        <f t="shared" si="8"/>
        <v>0</v>
      </c>
      <c r="N75" s="96"/>
      <c r="Q75" s="355"/>
    </row>
    <row r="76" spans="7:17" x14ac:dyDescent="0.25">
      <c r="G76" s="96"/>
      <c r="H76" s="385">
        <f t="shared" si="5"/>
        <v>0</v>
      </c>
      <c r="I76" s="385"/>
      <c r="J76" s="96">
        <f t="shared" si="6"/>
        <v>0</v>
      </c>
      <c r="K76" s="96">
        <f t="shared" si="9"/>
        <v>0</v>
      </c>
      <c r="L76" s="96">
        <f t="shared" si="9"/>
        <v>10428</v>
      </c>
      <c r="M76" s="96">
        <f t="shared" si="8"/>
        <v>1</v>
      </c>
      <c r="N76" s="96"/>
      <c r="Q76" s="355"/>
    </row>
    <row r="77" spans="7:17" x14ac:dyDescent="0.25">
      <c r="G77" s="96"/>
      <c r="H77" s="385">
        <f t="shared" si="5"/>
        <v>0</v>
      </c>
      <c r="I77" s="385"/>
      <c r="J77" s="96">
        <f t="shared" si="6"/>
        <v>0</v>
      </c>
      <c r="K77" s="96">
        <f t="shared" si="9"/>
        <v>0</v>
      </c>
      <c r="L77" s="96">
        <f t="shared" si="9"/>
        <v>14433</v>
      </c>
      <c r="M77" s="96">
        <f t="shared" si="8"/>
        <v>1</v>
      </c>
      <c r="N77" s="96"/>
      <c r="Q77" s="355"/>
    </row>
    <row r="78" spans="7:17" x14ac:dyDescent="0.25">
      <c r="G78" s="96"/>
      <c r="H78" s="385">
        <f t="shared" si="5"/>
        <v>0</v>
      </c>
      <c r="I78" s="385"/>
      <c r="J78" s="96">
        <f t="shared" si="6"/>
        <v>0</v>
      </c>
      <c r="K78" s="96">
        <f t="shared" si="9"/>
        <v>0</v>
      </c>
      <c r="L78" s="96">
        <f t="shared" si="9"/>
        <v>12754</v>
      </c>
      <c r="M78" s="96">
        <f t="shared" si="8"/>
        <v>1</v>
      </c>
      <c r="N78" s="96"/>
      <c r="Q78" s="355"/>
    </row>
    <row r="79" spans="7:17" x14ac:dyDescent="0.25">
      <c r="G79" s="96"/>
      <c r="H79" s="385">
        <f t="shared" si="5"/>
        <v>14927</v>
      </c>
      <c r="I79" s="385"/>
      <c r="J79" s="96">
        <f t="shared" si="6"/>
        <v>1</v>
      </c>
      <c r="K79" s="96">
        <f t="shared" si="9"/>
        <v>11441</v>
      </c>
      <c r="L79" s="96">
        <f t="shared" si="9"/>
        <v>0</v>
      </c>
      <c r="M79" s="96">
        <f t="shared" si="8"/>
        <v>0</v>
      </c>
      <c r="N79" s="96"/>
      <c r="Q79" s="355"/>
    </row>
    <row r="80" spans="7:17" x14ac:dyDescent="0.25">
      <c r="G80" s="96"/>
      <c r="H80" s="385">
        <f t="shared" si="5"/>
        <v>13098</v>
      </c>
      <c r="I80" s="385"/>
      <c r="J80" s="96">
        <f t="shared" si="6"/>
        <v>1</v>
      </c>
      <c r="K80" s="96">
        <f t="shared" si="9"/>
        <v>9744</v>
      </c>
      <c r="L80" s="96">
        <f t="shared" si="9"/>
        <v>0</v>
      </c>
      <c r="M80" s="96">
        <f t="shared" si="8"/>
        <v>0</v>
      </c>
      <c r="N80" s="96"/>
      <c r="Q80" s="355"/>
    </row>
    <row r="81" spans="7:17" x14ac:dyDescent="0.25">
      <c r="G81" s="96"/>
      <c r="H81" s="96"/>
      <c r="I81" s="96"/>
      <c r="J81" s="96"/>
      <c r="K81" s="96"/>
      <c r="L81" s="96"/>
      <c r="M81" s="96"/>
      <c r="N81" s="96"/>
      <c r="Q81" s="355"/>
    </row>
    <row r="82" spans="7:17" x14ac:dyDescent="0.25">
      <c r="G82" s="96"/>
      <c r="H82" s="96"/>
      <c r="I82" s="96"/>
      <c r="J82" s="96"/>
      <c r="K82" s="96"/>
      <c r="L82" s="96"/>
      <c r="M82" s="96"/>
      <c r="N82" s="96"/>
      <c r="Q82" s="355"/>
    </row>
    <row r="83" spans="7:17" x14ac:dyDescent="0.25">
      <c r="G83" s="96"/>
      <c r="H83" s="96"/>
      <c r="I83" s="96"/>
      <c r="J83" s="96"/>
      <c r="K83" s="96"/>
      <c r="L83" s="96"/>
      <c r="M83" s="96"/>
      <c r="N83" s="96"/>
    </row>
    <row r="84" spans="7:17" x14ac:dyDescent="0.25">
      <c r="G84" s="96"/>
      <c r="H84" s="96"/>
      <c r="I84" s="96"/>
      <c r="J84" s="96"/>
      <c r="K84" s="96"/>
      <c r="L84" s="96"/>
      <c r="M84" s="96"/>
      <c r="N84" s="96"/>
    </row>
  </sheetData>
  <customSheetViews>
    <customSheetView guid="{B6ED9F5D-61BD-40D6-902A-409318D15853}" scale="75" showGridLines="0" showRuler="0">
      <selection activeCell="N3" sqref="N3"/>
      <pageMargins left="0" right="0" top="0" bottom="0" header="0" footer="0"/>
      <pageSetup scale="19" orientation="landscape" horizontalDpi="4294967293" verticalDpi="300" r:id="rId1"/>
      <headerFooter alignWithMargins="0"/>
    </customSheetView>
  </customSheetViews>
  <mergeCells count="36">
    <mergeCell ref="D45:F45"/>
    <mergeCell ref="O45:P45"/>
    <mergeCell ref="H79:I79"/>
    <mergeCell ref="H80:I80"/>
    <mergeCell ref="H78:I78"/>
    <mergeCell ref="H68:I68"/>
    <mergeCell ref="H69:I69"/>
    <mergeCell ref="H72:I72"/>
    <mergeCell ref="H77:I77"/>
    <mergeCell ref="H70:I70"/>
    <mergeCell ref="H71:I71"/>
    <mergeCell ref="H73:I73"/>
    <mergeCell ref="H74:I74"/>
    <mergeCell ref="H75:I75"/>
    <mergeCell ref="H76:I76"/>
    <mergeCell ref="H67:I67"/>
    <mergeCell ref="H56:I56"/>
    <mergeCell ref="H57:I57"/>
    <mergeCell ref="H63:I63"/>
    <mergeCell ref="H64:I64"/>
    <mergeCell ref="H65:I65"/>
    <mergeCell ref="H58:I58"/>
    <mergeCell ref="H59:I59"/>
    <mergeCell ref="H60:I60"/>
    <mergeCell ref="H61:I61"/>
    <mergeCell ref="H62:I62"/>
    <mergeCell ref="H66:I66"/>
    <mergeCell ref="H54:I54"/>
    <mergeCell ref="H55:I55"/>
    <mergeCell ref="G2:L2"/>
    <mergeCell ref="M2:N2"/>
    <mergeCell ref="P2:Q2"/>
    <mergeCell ref="H50:I50"/>
    <mergeCell ref="H51:I51"/>
    <mergeCell ref="H52:I52"/>
    <mergeCell ref="H53:I53"/>
  </mergeCells>
  <phoneticPr fontId="0" type="noConversion"/>
  <pageMargins left="0" right="0" top="0" bottom="0" header="0" footer="0"/>
  <pageSetup scale="19" orientation="landscape" horizontalDpi="4294967293" verticalDpi="300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Q83"/>
  <sheetViews>
    <sheetView topLeftCell="B1" zoomScale="75" workbookViewId="0">
      <selection activeCell="Q23" sqref="Q23"/>
    </sheetView>
  </sheetViews>
  <sheetFormatPr baseColWidth="10" defaultRowHeight="18" x14ac:dyDescent="0.25"/>
  <cols>
    <col min="1" max="1" width="16" style="1" customWidth="1"/>
    <col min="2" max="2" width="4.5703125" style="1" customWidth="1"/>
    <col min="3" max="3" width="7.7109375" style="1" customWidth="1"/>
    <col min="4" max="4" width="9.5703125" style="1" customWidth="1"/>
    <col min="5" max="5" width="5.85546875" style="1" customWidth="1"/>
    <col min="6" max="6" width="5.42578125" style="1" customWidth="1"/>
    <col min="7" max="7" width="5.85546875" style="1" customWidth="1"/>
    <col min="8" max="8" width="4.7109375" style="1" customWidth="1"/>
    <col min="9" max="9" width="6.140625" style="1" customWidth="1"/>
    <col min="10" max="10" width="17.85546875" style="1" customWidth="1"/>
    <col min="11" max="11" width="11.42578125" style="1" customWidth="1"/>
    <col min="12" max="12" width="11.85546875" style="1" customWidth="1"/>
    <col min="13" max="13" width="13.28515625" style="1" customWidth="1"/>
    <col min="14" max="14" width="10.85546875" style="1" customWidth="1"/>
    <col min="15" max="15" width="14.5703125" style="1" customWidth="1"/>
    <col min="16" max="16" width="13.42578125" style="1" customWidth="1"/>
    <col min="17" max="17" width="11.85546875" style="356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8"/>
      <c r="P1" s="15"/>
      <c r="Q1" s="343"/>
    </row>
    <row r="2" spans="1:17" ht="36" customHeight="1" x14ac:dyDescent="0.25">
      <c r="A2" s="21"/>
      <c r="B2" s="2"/>
      <c r="C2" s="3"/>
      <c r="D2" s="3"/>
      <c r="E2" s="3"/>
      <c r="F2" s="3"/>
      <c r="G2" s="386" t="s">
        <v>28</v>
      </c>
      <c r="H2" s="397"/>
      <c r="I2" s="397"/>
      <c r="J2" s="397"/>
      <c r="K2" s="397"/>
      <c r="L2" s="398"/>
      <c r="M2" s="387" t="s">
        <v>27</v>
      </c>
      <c r="N2" s="399"/>
      <c r="O2" s="35" t="s">
        <v>33</v>
      </c>
      <c r="P2" s="400" t="s">
        <v>35</v>
      </c>
      <c r="Q2" s="388"/>
    </row>
    <row r="3" spans="1:17" ht="96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344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345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6">
        <v>9</v>
      </c>
      <c r="K5" s="55">
        <v>10</v>
      </c>
      <c r="L5" s="33">
        <v>11</v>
      </c>
      <c r="M5" s="32">
        <v>12</v>
      </c>
      <c r="N5" s="32">
        <v>13</v>
      </c>
      <c r="O5" s="57">
        <v>14</v>
      </c>
      <c r="P5" s="56">
        <v>15</v>
      </c>
      <c r="Q5" s="346">
        <v>16</v>
      </c>
    </row>
    <row r="6" spans="1:17" x14ac:dyDescent="0.25">
      <c r="A6" s="39" t="s">
        <v>16</v>
      </c>
      <c r="B6" s="6">
        <v>1</v>
      </c>
      <c r="C6" s="30" t="s">
        <v>52</v>
      </c>
      <c r="D6" s="122">
        <v>0.29166666666666669</v>
      </c>
      <c r="E6" s="103">
        <v>1</v>
      </c>
      <c r="F6" s="107">
        <v>5</v>
      </c>
      <c r="G6" s="108">
        <v>18</v>
      </c>
      <c r="H6" s="109">
        <v>8.1999999999999993</v>
      </c>
      <c r="I6" s="107">
        <v>8.6</v>
      </c>
      <c r="J6" s="69"/>
      <c r="K6" s="76">
        <v>6772</v>
      </c>
      <c r="L6" s="77">
        <f>(J6-Sep_1!J36)*(IF(E6=3,1,0)+IF(E6=4,1,0)+IF(E6=6,1,0)+IF(E6=7,1,0))</f>
        <v>0</v>
      </c>
      <c r="M6" s="72"/>
      <c r="N6" s="79">
        <v>3705</v>
      </c>
      <c r="O6" s="74">
        <f>K6+L6+N6</f>
        <v>10477</v>
      </c>
      <c r="P6" s="69">
        <v>4518533</v>
      </c>
      <c r="Q6" s="357">
        <f>P6-Sep_1!P35</f>
        <v>11607</v>
      </c>
    </row>
    <row r="7" spans="1:17" x14ac:dyDescent="0.25">
      <c r="A7" s="39" t="s">
        <v>17</v>
      </c>
      <c r="B7" s="8">
        <v>2</v>
      </c>
      <c r="C7" s="24" t="s">
        <v>53</v>
      </c>
      <c r="D7" s="122">
        <v>0.29166666666666669</v>
      </c>
      <c r="E7" s="104">
        <v>1</v>
      </c>
      <c r="F7" s="110">
        <v>7</v>
      </c>
      <c r="G7" s="111">
        <v>18</v>
      </c>
      <c r="H7" s="112">
        <v>8.1999999999999993</v>
      </c>
      <c r="I7" s="110">
        <v>8.9</v>
      </c>
      <c r="J7" s="75"/>
      <c r="K7" s="76">
        <v>6729</v>
      </c>
      <c r="L7" s="77">
        <f>(J7-J6)*(IF(E7=3,1,0)+IF(E7=4,1,0)+IF(E7=6,1,0)+IF(E7=7,1,0))</f>
        <v>0</v>
      </c>
      <c r="M7" s="78"/>
      <c r="N7" s="79">
        <v>3736</v>
      </c>
      <c r="O7" s="80">
        <f>K7+L7+N7</f>
        <v>10465</v>
      </c>
      <c r="P7" s="75">
        <v>4529728</v>
      </c>
      <c r="Q7" s="348">
        <f>P7-P6</f>
        <v>11195</v>
      </c>
    </row>
    <row r="8" spans="1:17" x14ac:dyDescent="0.25">
      <c r="A8" s="39" t="s">
        <v>18</v>
      </c>
      <c r="B8" s="8">
        <v>3</v>
      </c>
      <c r="C8" s="24" t="s">
        <v>47</v>
      </c>
      <c r="D8" s="122">
        <v>0.29166666666666669</v>
      </c>
      <c r="E8" s="104">
        <v>1</v>
      </c>
      <c r="F8" s="110">
        <v>9</v>
      </c>
      <c r="G8" s="111">
        <v>18</v>
      </c>
      <c r="H8" s="112">
        <v>8.1999999999999993</v>
      </c>
      <c r="I8" s="110">
        <v>8.6</v>
      </c>
      <c r="J8" s="75"/>
      <c r="K8" s="76">
        <v>6185</v>
      </c>
      <c r="L8" s="77">
        <f t="shared" ref="L8:L36" si="0">(J8-J7)*(IF(E8=3,1,0)+IF(E8=4,1,0)+IF(E8=6,1,0)+IF(E8=7,1,0))</f>
        <v>0</v>
      </c>
      <c r="M8" s="78"/>
      <c r="N8" s="79">
        <v>3594</v>
      </c>
      <c r="O8" s="80">
        <f t="shared" ref="O8:O36" si="1">K8+L8+N8</f>
        <v>9779</v>
      </c>
      <c r="P8" s="75">
        <v>4540766</v>
      </c>
      <c r="Q8" s="348">
        <f t="shared" ref="Q8:Q36" si="2">P8-P7</f>
        <v>11038</v>
      </c>
    </row>
    <row r="9" spans="1:17" x14ac:dyDescent="0.25">
      <c r="A9" s="39" t="s">
        <v>19</v>
      </c>
      <c r="B9" s="8">
        <v>4</v>
      </c>
      <c r="C9" s="24" t="s">
        <v>48</v>
      </c>
      <c r="D9" s="122">
        <v>0.29166666666666702</v>
      </c>
      <c r="E9" s="104">
        <v>1</v>
      </c>
      <c r="F9" s="110">
        <v>10</v>
      </c>
      <c r="G9" s="111">
        <v>18</v>
      </c>
      <c r="H9" s="112">
        <v>8.3000000000000007</v>
      </c>
      <c r="I9" s="110">
        <v>8.6</v>
      </c>
      <c r="J9" s="75"/>
      <c r="K9" s="76">
        <v>6110</v>
      </c>
      <c r="L9" s="77">
        <f t="shared" si="0"/>
        <v>0</v>
      </c>
      <c r="M9" s="78"/>
      <c r="N9" s="79">
        <v>3650</v>
      </c>
      <c r="O9" s="80">
        <f t="shared" si="1"/>
        <v>9760</v>
      </c>
      <c r="P9" s="75">
        <v>4551013</v>
      </c>
      <c r="Q9" s="348">
        <f t="shared" si="2"/>
        <v>10247</v>
      </c>
    </row>
    <row r="10" spans="1:17" x14ac:dyDescent="0.25">
      <c r="A10" s="39" t="s">
        <v>20</v>
      </c>
      <c r="B10" s="8">
        <v>5</v>
      </c>
      <c r="C10" s="24" t="s">
        <v>49</v>
      </c>
      <c r="D10" s="122">
        <v>0.29166666666666702</v>
      </c>
      <c r="E10" s="104">
        <v>1</v>
      </c>
      <c r="F10" s="110">
        <v>5</v>
      </c>
      <c r="G10" s="111">
        <v>18</v>
      </c>
      <c r="H10" s="112">
        <v>8.1</v>
      </c>
      <c r="I10" s="110">
        <v>8.6</v>
      </c>
      <c r="J10" s="75"/>
      <c r="K10" s="76">
        <v>7490</v>
      </c>
      <c r="L10" s="77">
        <f t="shared" si="0"/>
        <v>0</v>
      </c>
      <c r="M10" s="75"/>
      <c r="N10" s="79">
        <v>3845</v>
      </c>
      <c r="O10" s="80">
        <f t="shared" si="1"/>
        <v>11335</v>
      </c>
      <c r="P10" s="75">
        <v>4561032</v>
      </c>
      <c r="Q10" s="348">
        <f t="shared" si="2"/>
        <v>10019</v>
      </c>
    </row>
    <row r="11" spans="1:17" x14ac:dyDescent="0.25">
      <c r="A11" s="39" t="s">
        <v>21</v>
      </c>
      <c r="B11" s="8">
        <v>6</v>
      </c>
      <c r="C11" s="24" t="s">
        <v>50</v>
      </c>
      <c r="D11" s="122">
        <v>0.29166666666666702</v>
      </c>
      <c r="E11" s="104">
        <v>3</v>
      </c>
      <c r="F11" s="110">
        <v>12</v>
      </c>
      <c r="G11" s="111">
        <v>18</v>
      </c>
      <c r="H11" s="112">
        <v>7.9</v>
      </c>
      <c r="I11" s="110">
        <v>8.6</v>
      </c>
      <c r="J11" s="75"/>
      <c r="K11" s="76">
        <f t="shared" ref="K11:K23" si="3">(J11-J10)*(IF(E11=1,1,0)+IF(E11=2,1,0)+IF(E11=5,1,0))</f>
        <v>0</v>
      </c>
      <c r="L11" s="77">
        <v>12105</v>
      </c>
      <c r="M11" s="78"/>
      <c r="N11" s="79">
        <v>3955</v>
      </c>
      <c r="O11" s="80">
        <f t="shared" si="1"/>
        <v>16060</v>
      </c>
      <c r="P11" s="75">
        <v>4573650</v>
      </c>
      <c r="Q11" s="348">
        <f t="shared" si="2"/>
        <v>12618</v>
      </c>
    </row>
    <row r="12" spans="1:17" x14ac:dyDescent="0.25">
      <c r="A12" s="39" t="s">
        <v>36</v>
      </c>
      <c r="B12" s="8">
        <v>7</v>
      </c>
      <c r="C12" s="24" t="s">
        <v>51</v>
      </c>
      <c r="D12" s="122">
        <v>0.29166666666666702</v>
      </c>
      <c r="E12" s="104">
        <v>3</v>
      </c>
      <c r="F12" s="110">
        <v>13</v>
      </c>
      <c r="G12" s="111">
        <v>17</v>
      </c>
      <c r="H12" s="112">
        <v>7.9</v>
      </c>
      <c r="I12" s="110">
        <v>8.6</v>
      </c>
      <c r="J12" s="75"/>
      <c r="K12" s="76">
        <f t="shared" si="3"/>
        <v>0</v>
      </c>
      <c r="L12" s="77">
        <v>23390</v>
      </c>
      <c r="M12" s="78"/>
      <c r="N12" s="79">
        <v>4228</v>
      </c>
      <c r="O12" s="80">
        <f t="shared" si="1"/>
        <v>27618</v>
      </c>
      <c r="P12" s="75">
        <v>4600415</v>
      </c>
      <c r="Q12" s="348">
        <f t="shared" si="2"/>
        <v>26765</v>
      </c>
    </row>
    <row r="13" spans="1:17" x14ac:dyDescent="0.25">
      <c r="A13" s="21"/>
      <c r="B13" s="8">
        <v>8</v>
      </c>
      <c r="C13" s="24" t="s">
        <v>52</v>
      </c>
      <c r="D13" s="122">
        <v>0.29166666666666702</v>
      </c>
      <c r="E13" s="104">
        <v>11</v>
      </c>
      <c r="F13" s="110">
        <v>9</v>
      </c>
      <c r="G13" s="111">
        <v>18</v>
      </c>
      <c r="H13" s="112">
        <v>8.1</v>
      </c>
      <c r="I13" s="110">
        <v>10.1</v>
      </c>
      <c r="J13" s="75"/>
      <c r="K13" s="76">
        <v>8063</v>
      </c>
      <c r="L13" s="77">
        <f t="shared" si="0"/>
        <v>0</v>
      </c>
      <c r="M13" s="78"/>
      <c r="N13" s="79">
        <v>3789</v>
      </c>
      <c r="O13" s="80">
        <f t="shared" si="1"/>
        <v>11852</v>
      </c>
      <c r="P13" s="75">
        <v>4620736</v>
      </c>
      <c r="Q13" s="348">
        <f t="shared" si="2"/>
        <v>20321</v>
      </c>
    </row>
    <row r="14" spans="1:17" x14ac:dyDescent="0.25">
      <c r="A14" s="21"/>
      <c r="B14" s="8">
        <v>9</v>
      </c>
      <c r="C14" s="24" t="s">
        <v>53</v>
      </c>
      <c r="D14" s="122">
        <v>0.29166666666666702</v>
      </c>
      <c r="E14" s="104">
        <v>1</v>
      </c>
      <c r="F14" s="110">
        <v>10</v>
      </c>
      <c r="G14" s="111">
        <v>18</v>
      </c>
      <c r="H14" s="112">
        <v>7.3</v>
      </c>
      <c r="I14" s="110">
        <v>9.1</v>
      </c>
      <c r="J14" s="75"/>
      <c r="K14" s="76">
        <v>7077</v>
      </c>
      <c r="L14" s="77">
        <f t="shared" si="0"/>
        <v>0</v>
      </c>
      <c r="M14" s="78"/>
      <c r="N14" s="79">
        <v>3812</v>
      </c>
      <c r="O14" s="80">
        <f t="shared" si="1"/>
        <v>10889</v>
      </c>
      <c r="P14" s="75">
        <v>4632482</v>
      </c>
      <c r="Q14" s="348">
        <f t="shared" si="2"/>
        <v>11746</v>
      </c>
    </row>
    <row r="15" spans="1:17" x14ac:dyDescent="0.25">
      <c r="A15" s="21"/>
      <c r="B15" s="8">
        <v>10</v>
      </c>
      <c r="C15" s="24" t="s">
        <v>47</v>
      </c>
      <c r="D15" s="122">
        <v>0.29166666666666702</v>
      </c>
      <c r="E15" s="104">
        <v>1</v>
      </c>
      <c r="F15" s="110">
        <v>9</v>
      </c>
      <c r="G15" s="111">
        <v>18</v>
      </c>
      <c r="H15" s="112">
        <v>8.4</v>
      </c>
      <c r="I15" s="110">
        <v>8.6999999999999993</v>
      </c>
      <c r="J15" s="75"/>
      <c r="K15" s="76">
        <v>6533</v>
      </c>
      <c r="L15" s="77">
        <f t="shared" si="0"/>
        <v>0</v>
      </c>
      <c r="M15" s="78"/>
      <c r="N15" s="79">
        <v>3657</v>
      </c>
      <c r="O15" s="80">
        <f t="shared" si="1"/>
        <v>10190</v>
      </c>
      <c r="P15" s="75">
        <v>4643508</v>
      </c>
      <c r="Q15" s="348">
        <f t="shared" si="2"/>
        <v>11026</v>
      </c>
    </row>
    <row r="16" spans="1:17" x14ac:dyDescent="0.25">
      <c r="A16" s="21"/>
      <c r="B16" s="8">
        <v>11</v>
      </c>
      <c r="C16" s="24" t="s">
        <v>48</v>
      </c>
      <c r="D16" s="122">
        <v>0.29166666666666702</v>
      </c>
      <c r="E16" s="104">
        <v>1</v>
      </c>
      <c r="F16" s="110">
        <v>9</v>
      </c>
      <c r="G16" s="111">
        <v>18</v>
      </c>
      <c r="H16" s="112">
        <v>8.3000000000000007</v>
      </c>
      <c r="I16" s="110">
        <v>8.6999999999999993</v>
      </c>
      <c r="J16" s="75"/>
      <c r="K16" s="76">
        <v>6516</v>
      </c>
      <c r="L16" s="77">
        <f t="shared" si="0"/>
        <v>0</v>
      </c>
      <c r="M16" s="78"/>
      <c r="N16" s="79">
        <v>3796</v>
      </c>
      <c r="O16" s="80">
        <f t="shared" si="1"/>
        <v>10312</v>
      </c>
      <c r="P16" s="75">
        <v>4653684</v>
      </c>
      <c r="Q16" s="348">
        <f t="shared" si="2"/>
        <v>10176</v>
      </c>
    </row>
    <row r="17" spans="1:17" x14ac:dyDescent="0.25">
      <c r="A17" s="21"/>
      <c r="B17" s="8">
        <v>12</v>
      </c>
      <c r="C17" s="24" t="s">
        <v>49</v>
      </c>
      <c r="D17" s="122">
        <v>0.29166666666666702</v>
      </c>
      <c r="E17" s="104">
        <v>1</v>
      </c>
      <c r="F17" s="110">
        <v>2</v>
      </c>
      <c r="G17" s="111">
        <v>18</v>
      </c>
      <c r="H17" s="112">
        <v>8.3000000000000007</v>
      </c>
      <c r="I17" s="110">
        <v>8.6999999999999993</v>
      </c>
      <c r="J17" s="75"/>
      <c r="K17" s="76">
        <v>7858</v>
      </c>
      <c r="L17" s="77">
        <f t="shared" si="0"/>
        <v>0</v>
      </c>
      <c r="M17" s="78"/>
      <c r="N17" s="79">
        <v>3723</v>
      </c>
      <c r="O17" s="80">
        <f t="shared" si="1"/>
        <v>11581</v>
      </c>
      <c r="P17" s="75">
        <v>4664181</v>
      </c>
      <c r="Q17" s="348">
        <f t="shared" si="2"/>
        <v>10497</v>
      </c>
    </row>
    <row r="18" spans="1:17" x14ac:dyDescent="0.25">
      <c r="A18" s="21"/>
      <c r="B18" s="8">
        <v>13</v>
      </c>
      <c r="C18" s="24" t="s">
        <v>50</v>
      </c>
      <c r="D18" s="122">
        <v>0.29166666666666702</v>
      </c>
      <c r="E18" s="104">
        <v>1</v>
      </c>
      <c r="F18" s="110">
        <v>4</v>
      </c>
      <c r="G18" s="111">
        <v>17</v>
      </c>
      <c r="H18" s="112">
        <v>8.4</v>
      </c>
      <c r="I18" s="110">
        <v>8.6</v>
      </c>
      <c r="J18" s="75"/>
      <c r="K18" s="76">
        <f t="shared" si="3"/>
        <v>0</v>
      </c>
      <c r="L18" s="77">
        <v>11593</v>
      </c>
      <c r="M18" s="78"/>
      <c r="N18" s="79">
        <v>3790</v>
      </c>
      <c r="O18" s="80">
        <f t="shared" si="1"/>
        <v>15383</v>
      </c>
      <c r="P18" s="75">
        <v>4676562</v>
      </c>
      <c r="Q18" s="348">
        <f t="shared" si="2"/>
        <v>12381</v>
      </c>
    </row>
    <row r="19" spans="1:17" x14ac:dyDescent="0.25">
      <c r="A19" s="21"/>
      <c r="B19" s="8">
        <v>14</v>
      </c>
      <c r="C19" s="24" t="s">
        <v>51</v>
      </c>
      <c r="D19" s="122">
        <v>0.29166666666666702</v>
      </c>
      <c r="E19" s="104">
        <v>3</v>
      </c>
      <c r="F19" s="110">
        <v>5</v>
      </c>
      <c r="G19" s="111">
        <v>17</v>
      </c>
      <c r="H19" s="112">
        <v>8.1</v>
      </c>
      <c r="I19" s="110">
        <v>8.6</v>
      </c>
      <c r="J19" s="75"/>
      <c r="K19" s="76">
        <f t="shared" si="3"/>
        <v>0</v>
      </c>
      <c r="L19" s="77">
        <v>27527</v>
      </c>
      <c r="M19" s="78"/>
      <c r="N19" s="79">
        <v>4004</v>
      </c>
      <c r="O19" s="80">
        <f t="shared" si="1"/>
        <v>31531</v>
      </c>
      <c r="P19" s="75">
        <v>4702640</v>
      </c>
      <c r="Q19" s="348">
        <f t="shared" si="2"/>
        <v>26078</v>
      </c>
    </row>
    <row r="20" spans="1:17" x14ac:dyDescent="0.25">
      <c r="A20" s="21"/>
      <c r="B20" s="8">
        <v>15</v>
      </c>
      <c r="C20" s="24" t="s">
        <v>52</v>
      </c>
      <c r="D20" s="122">
        <v>0.29166666666666702</v>
      </c>
      <c r="E20" s="104">
        <v>3</v>
      </c>
      <c r="F20" s="110">
        <v>5</v>
      </c>
      <c r="G20" s="111">
        <v>15</v>
      </c>
      <c r="H20" s="112">
        <v>8.1</v>
      </c>
      <c r="I20" s="110">
        <v>8.6</v>
      </c>
      <c r="J20" s="75"/>
      <c r="K20" s="76">
        <f t="shared" si="3"/>
        <v>0</v>
      </c>
      <c r="L20" s="77">
        <v>22907</v>
      </c>
      <c r="M20" s="78"/>
      <c r="N20" s="79">
        <v>4034</v>
      </c>
      <c r="O20" s="80">
        <f t="shared" si="1"/>
        <v>26941</v>
      </c>
      <c r="P20" s="75">
        <v>4735821</v>
      </c>
      <c r="Q20" s="348">
        <f t="shared" si="2"/>
        <v>33181</v>
      </c>
    </row>
    <row r="21" spans="1:17" x14ac:dyDescent="0.25">
      <c r="A21" s="21"/>
      <c r="B21" s="8">
        <v>16</v>
      </c>
      <c r="C21" s="24" t="s">
        <v>53</v>
      </c>
      <c r="D21" s="122">
        <v>0.29166666666666702</v>
      </c>
      <c r="E21" s="104">
        <v>3</v>
      </c>
      <c r="F21" s="110">
        <v>5</v>
      </c>
      <c r="G21" s="111">
        <v>15</v>
      </c>
      <c r="H21" s="112">
        <v>8.3000000000000007</v>
      </c>
      <c r="I21" s="110">
        <v>8.6999999999999993</v>
      </c>
      <c r="J21" s="75"/>
      <c r="K21" s="76"/>
      <c r="L21" s="77">
        <v>9933</v>
      </c>
      <c r="M21" s="78"/>
      <c r="N21" s="79">
        <v>3952</v>
      </c>
      <c r="O21" s="80">
        <f t="shared" si="1"/>
        <v>13885</v>
      </c>
      <c r="P21" s="75">
        <v>4753817</v>
      </c>
      <c r="Q21" s="348">
        <f t="shared" si="2"/>
        <v>17996</v>
      </c>
    </row>
    <row r="22" spans="1:17" x14ac:dyDescent="0.25">
      <c r="A22" s="21"/>
      <c r="B22" s="8">
        <v>17</v>
      </c>
      <c r="C22" s="24" t="s">
        <v>47</v>
      </c>
      <c r="D22" s="122">
        <v>0.29166666666666702</v>
      </c>
      <c r="E22" s="104">
        <v>1</v>
      </c>
      <c r="F22" s="110">
        <v>4</v>
      </c>
      <c r="G22" s="111">
        <v>16</v>
      </c>
      <c r="H22" s="112">
        <v>8.3000000000000007</v>
      </c>
      <c r="I22" s="110">
        <v>8.6</v>
      </c>
      <c r="J22" s="75"/>
      <c r="K22" s="76">
        <f t="shared" si="3"/>
        <v>0</v>
      </c>
      <c r="L22" s="77">
        <v>11593</v>
      </c>
      <c r="M22" s="78"/>
      <c r="N22" s="79">
        <v>3790</v>
      </c>
      <c r="O22" s="80">
        <f t="shared" si="1"/>
        <v>15383</v>
      </c>
      <c r="P22" s="75">
        <v>4767902</v>
      </c>
      <c r="Q22" s="348">
        <f t="shared" si="2"/>
        <v>14085</v>
      </c>
    </row>
    <row r="23" spans="1:17" x14ac:dyDescent="0.25">
      <c r="A23" s="21"/>
      <c r="B23" s="8">
        <v>18</v>
      </c>
      <c r="C23" s="24" t="s">
        <v>48</v>
      </c>
      <c r="D23" s="122">
        <v>0.29166666666666702</v>
      </c>
      <c r="E23" s="104">
        <v>3</v>
      </c>
      <c r="F23" s="110">
        <v>6</v>
      </c>
      <c r="G23" s="111">
        <v>17</v>
      </c>
      <c r="H23" s="112">
        <v>8.3000000000000007</v>
      </c>
      <c r="I23" s="110">
        <v>8.6999999999999993</v>
      </c>
      <c r="J23" s="75"/>
      <c r="K23" s="76">
        <f t="shared" si="3"/>
        <v>0</v>
      </c>
      <c r="L23" s="77">
        <v>11918</v>
      </c>
      <c r="M23" s="78"/>
      <c r="N23" s="79">
        <v>3815</v>
      </c>
      <c r="O23" s="80">
        <f t="shared" si="1"/>
        <v>15733</v>
      </c>
      <c r="P23" s="75">
        <v>4780612</v>
      </c>
      <c r="Q23" s="348">
        <f t="shared" si="2"/>
        <v>12710</v>
      </c>
    </row>
    <row r="24" spans="1:17" x14ac:dyDescent="0.25">
      <c r="A24" s="21"/>
      <c r="B24" s="8">
        <v>19</v>
      </c>
      <c r="C24" s="24" t="s">
        <v>49</v>
      </c>
      <c r="D24" s="122">
        <v>0.29166666666666702</v>
      </c>
      <c r="E24" s="104">
        <v>1</v>
      </c>
      <c r="F24" s="110">
        <v>6</v>
      </c>
      <c r="G24" s="111">
        <v>16</v>
      </c>
      <c r="H24" s="112">
        <v>8.3000000000000007</v>
      </c>
      <c r="I24" s="110">
        <v>8.8000000000000007</v>
      </c>
      <c r="J24" s="75"/>
      <c r="K24" s="76">
        <v>7857</v>
      </c>
      <c r="L24" s="77">
        <f t="shared" si="0"/>
        <v>0</v>
      </c>
      <c r="M24" s="78"/>
      <c r="N24" s="79">
        <v>3807</v>
      </c>
      <c r="O24" s="80">
        <f t="shared" si="1"/>
        <v>11664</v>
      </c>
      <c r="P24" s="75">
        <v>4795036</v>
      </c>
      <c r="Q24" s="348">
        <f t="shared" si="2"/>
        <v>14424</v>
      </c>
    </row>
    <row r="25" spans="1:17" x14ac:dyDescent="0.25">
      <c r="A25" s="21"/>
      <c r="B25" s="8">
        <v>20</v>
      </c>
      <c r="C25" s="24" t="s">
        <v>50</v>
      </c>
      <c r="D25" s="122">
        <v>0.29166666666666702</v>
      </c>
      <c r="E25" s="104">
        <v>1</v>
      </c>
      <c r="F25" s="110">
        <v>3</v>
      </c>
      <c r="G25" s="111">
        <v>16</v>
      </c>
      <c r="H25" s="112">
        <v>8.1999999999999993</v>
      </c>
      <c r="I25" s="110">
        <v>8.5</v>
      </c>
      <c r="J25" s="75"/>
      <c r="K25" s="76">
        <v>7621</v>
      </c>
      <c r="L25" s="77">
        <f t="shared" si="0"/>
        <v>0</v>
      </c>
      <c r="M25" s="78"/>
      <c r="N25" s="79">
        <v>3841</v>
      </c>
      <c r="O25" s="80">
        <f t="shared" si="1"/>
        <v>11462</v>
      </c>
      <c r="P25" s="75">
        <v>4807107</v>
      </c>
      <c r="Q25" s="348">
        <f t="shared" si="2"/>
        <v>12071</v>
      </c>
    </row>
    <row r="26" spans="1:17" x14ac:dyDescent="0.25">
      <c r="A26" s="21"/>
      <c r="B26" s="8">
        <v>21</v>
      </c>
      <c r="C26" s="24" t="s">
        <v>51</v>
      </c>
      <c r="D26" s="122">
        <v>0.29166666666666702</v>
      </c>
      <c r="E26" s="104">
        <v>1</v>
      </c>
      <c r="F26" s="110">
        <v>6</v>
      </c>
      <c r="G26" s="111">
        <v>17</v>
      </c>
      <c r="H26" s="112">
        <v>8.1999999999999993</v>
      </c>
      <c r="I26" s="110">
        <v>8.9</v>
      </c>
      <c r="J26" s="75"/>
      <c r="K26" s="76">
        <v>7208</v>
      </c>
      <c r="L26" s="77">
        <f t="shared" si="0"/>
        <v>0</v>
      </c>
      <c r="M26" s="78"/>
      <c r="N26" s="79">
        <v>3793</v>
      </c>
      <c r="O26" s="80">
        <f t="shared" si="1"/>
        <v>11001</v>
      </c>
      <c r="P26" s="75">
        <v>4818847</v>
      </c>
      <c r="Q26" s="348">
        <f t="shared" si="2"/>
        <v>11740</v>
      </c>
    </row>
    <row r="27" spans="1:17" x14ac:dyDescent="0.25">
      <c r="A27" s="21"/>
      <c r="B27" s="8">
        <v>22</v>
      </c>
      <c r="C27" s="24" t="s">
        <v>52</v>
      </c>
      <c r="D27" s="122">
        <v>0.29166666666666702</v>
      </c>
      <c r="E27" s="104">
        <v>1</v>
      </c>
      <c r="F27" s="110">
        <v>7</v>
      </c>
      <c r="G27" s="111">
        <v>17</v>
      </c>
      <c r="H27" s="112">
        <v>8.1999999999999993</v>
      </c>
      <c r="I27" s="110">
        <v>9.1</v>
      </c>
      <c r="J27" s="75"/>
      <c r="K27" s="76">
        <v>7459</v>
      </c>
      <c r="L27" s="77">
        <f t="shared" si="0"/>
        <v>0</v>
      </c>
      <c r="M27" s="78"/>
      <c r="N27" s="79">
        <v>3940</v>
      </c>
      <c r="O27" s="80">
        <f t="shared" si="1"/>
        <v>11399</v>
      </c>
      <c r="P27" s="75">
        <v>4830431</v>
      </c>
      <c r="Q27" s="348">
        <f t="shared" si="2"/>
        <v>11584</v>
      </c>
    </row>
    <row r="28" spans="1:17" x14ac:dyDescent="0.25">
      <c r="A28" s="21"/>
      <c r="B28" s="8">
        <v>23</v>
      </c>
      <c r="C28" s="24" t="s">
        <v>53</v>
      </c>
      <c r="D28" s="122">
        <v>0.29166666666666702</v>
      </c>
      <c r="E28" s="104">
        <v>1</v>
      </c>
      <c r="F28" s="110">
        <v>9</v>
      </c>
      <c r="G28" s="111">
        <v>17</v>
      </c>
      <c r="H28" s="112">
        <v>8.4</v>
      </c>
      <c r="I28" s="110">
        <v>8.8000000000000007</v>
      </c>
      <c r="J28" s="75"/>
      <c r="K28" s="76">
        <v>6974</v>
      </c>
      <c r="L28" s="77">
        <f t="shared" si="0"/>
        <v>0</v>
      </c>
      <c r="M28" s="78"/>
      <c r="N28" s="79">
        <v>3781</v>
      </c>
      <c r="O28" s="80">
        <f t="shared" si="1"/>
        <v>10755</v>
      </c>
      <c r="P28" s="75">
        <v>4842426</v>
      </c>
      <c r="Q28" s="348">
        <f t="shared" si="2"/>
        <v>11995</v>
      </c>
    </row>
    <row r="29" spans="1:17" x14ac:dyDescent="0.25">
      <c r="A29" s="21"/>
      <c r="B29" s="8">
        <v>24</v>
      </c>
      <c r="C29" s="24" t="s">
        <v>47</v>
      </c>
      <c r="D29" s="122">
        <v>0.29166666666666702</v>
      </c>
      <c r="E29" s="104">
        <v>1</v>
      </c>
      <c r="F29" s="110">
        <v>6</v>
      </c>
      <c r="G29" s="111">
        <v>17</v>
      </c>
      <c r="H29" s="112">
        <v>8.4</v>
      </c>
      <c r="I29" s="110">
        <v>8.8000000000000007</v>
      </c>
      <c r="J29" s="75"/>
      <c r="K29" s="76">
        <v>6245</v>
      </c>
      <c r="L29" s="77">
        <f t="shared" si="0"/>
        <v>0</v>
      </c>
      <c r="M29" s="78"/>
      <c r="N29" s="79">
        <v>3790</v>
      </c>
      <c r="O29" s="80">
        <f t="shared" si="1"/>
        <v>10035</v>
      </c>
      <c r="P29" s="75">
        <v>4853369</v>
      </c>
      <c r="Q29" s="348">
        <f t="shared" si="2"/>
        <v>10943</v>
      </c>
    </row>
    <row r="30" spans="1:17" x14ac:dyDescent="0.25">
      <c r="A30" s="21"/>
      <c r="B30" s="8">
        <v>25</v>
      </c>
      <c r="C30" s="24" t="s">
        <v>48</v>
      </c>
      <c r="D30" s="122">
        <v>0.29166666666666702</v>
      </c>
      <c r="E30" s="104">
        <v>1</v>
      </c>
      <c r="F30" s="110">
        <v>5</v>
      </c>
      <c r="G30" s="111">
        <v>18</v>
      </c>
      <c r="H30" s="112">
        <v>8.4</v>
      </c>
      <c r="I30" s="110">
        <v>8.8000000000000007</v>
      </c>
      <c r="J30" s="75"/>
      <c r="K30" s="76">
        <v>6349</v>
      </c>
      <c r="L30" s="77">
        <f t="shared" si="0"/>
        <v>0</v>
      </c>
      <c r="M30" s="78"/>
      <c r="N30" s="79">
        <v>3842</v>
      </c>
      <c r="O30" s="80">
        <f t="shared" si="1"/>
        <v>10191</v>
      </c>
      <c r="P30" s="75">
        <v>4863800</v>
      </c>
      <c r="Q30" s="348">
        <f t="shared" si="2"/>
        <v>10431</v>
      </c>
    </row>
    <row r="31" spans="1:17" x14ac:dyDescent="0.25">
      <c r="A31" s="21"/>
      <c r="B31" s="8">
        <v>26</v>
      </c>
      <c r="C31" s="24" t="s">
        <v>49</v>
      </c>
      <c r="D31" s="122">
        <v>0.29166666666666702</v>
      </c>
      <c r="E31" s="104">
        <v>1</v>
      </c>
      <c r="F31" s="110">
        <v>8</v>
      </c>
      <c r="G31" s="111">
        <v>17</v>
      </c>
      <c r="H31" s="112">
        <v>8.3000000000000007</v>
      </c>
      <c r="I31" s="110">
        <v>8.8000000000000007</v>
      </c>
      <c r="J31" s="75"/>
      <c r="K31" s="76">
        <v>7434</v>
      </c>
      <c r="L31" s="77">
        <f t="shared" si="0"/>
        <v>0</v>
      </c>
      <c r="M31" s="78"/>
      <c r="N31" s="79">
        <v>3820</v>
      </c>
      <c r="O31" s="80">
        <f t="shared" si="1"/>
        <v>11254</v>
      </c>
      <c r="P31" s="75">
        <v>4874455</v>
      </c>
      <c r="Q31" s="348">
        <f t="shared" si="2"/>
        <v>10655</v>
      </c>
    </row>
    <row r="32" spans="1:17" x14ac:dyDescent="0.25">
      <c r="A32" s="21"/>
      <c r="B32" s="8">
        <v>27</v>
      </c>
      <c r="C32" s="24" t="s">
        <v>50</v>
      </c>
      <c r="D32" s="122">
        <v>0.29166666666666702</v>
      </c>
      <c r="E32" s="104">
        <v>1</v>
      </c>
      <c r="F32" s="110">
        <v>8</v>
      </c>
      <c r="G32" s="111">
        <v>17</v>
      </c>
      <c r="H32" s="112">
        <v>8.1999999999999993</v>
      </c>
      <c r="I32" s="110">
        <v>8.5</v>
      </c>
      <c r="J32" s="75"/>
      <c r="K32" s="76">
        <v>7906</v>
      </c>
      <c r="L32" s="77">
        <f t="shared" si="0"/>
        <v>0</v>
      </c>
      <c r="M32" s="78"/>
      <c r="N32" s="79">
        <v>3777</v>
      </c>
      <c r="O32" s="80">
        <f t="shared" si="1"/>
        <v>11683</v>
      </c>
      <c r="P32" s="75">
        <v>4886476</v>
      </c>
      <c r="Q32" s="348">
        <f t="shared" si="2"/>
        <v>12021</v>
      </c>
    </row>
    <row r="33" spans="1:17" x14ac:dyDescent="0.25">
      <c r="A33" s="21"/>
      <c r="B33" s="8">
        <v>28</v>
      </c>
      <c r="C33" s="24" t="s">
        <v>51</v>
      </c>
      <c r="D33" s="122">
        <v>0.29166666666666702</v>
      </c>
      <c r="E33" s="104">
        <v>1</v>
      </c>
      <c r="F33" s="110">
        <v>8</v>
      </c>
      <c r="G33" s="111">
        <v>17</v>
      </c>
      <c r="H33" s="112">
        <v>8.1</v>
      </c>
      <c r="I33" s="110">
        <v>9</v>
      </c>
      <c r="J33" s="75"/>
      <c r="K33" s="76">
        <v>7901</v>
      </c>
      <c r="L33" s="77">
        <f t="shared" si="0"/>
        <v>0</v>
      </c>
      <c r="M33" s="78"/>
      <c r="N33" s="79">
        <v>3802</v>
      </c>
      <c r="O33" s="80">
        <f t="shared" si="1"/>
        <v>11703</v>
      </c>
      <c r="P33" s="75">
        <v>4898817</v>
      </c>
      <c r="Q33" s="348">
        <f t="shared" si="2"/>
        <v>12341</v>
      </c>
    </row>
    <row r="34" spans="1:17" x14ac:dyDescent="0.25">
      <c r="A34" s="21"/>
      <c r="B34" s="8">
        <v>29</v>
      </c>
      <c r="C34" s="24" t="s">
        <v>52</v>
      </c>
      <c r="D34" s="122">
        <v>0.29166666666666702</v>
      </c>
      <c r="E34" s="104">
        <v>1</v>
      </c>
      <c r="F34" s="110">
        <v>7</v>
      </c>
      <c r="G34" s="111">
        <v>18</v>
      </c>
      <c r="H34" s="112">
        <v>8.3000000000000007</v>
      </c>
      <c r="I34" s="110">
        <v>9.1</v>
      </c>
      <c r="J34" s="75"/>
      <c r="K34" s="76">
        <v>7624</v>
      </c>
      <c r="L34" s="77">
        <f t="shared" si="0"/>
        <v>0</v>
      </c>
      <c r="M34" s="78"/>
      <c r="N34" s="79">
        <v>3697</v>
      </c>
      <c r="O34" s="80">
        <f t="shared" si="1"/>
        <v>11321</v>
      </c>
      <c r="P34" s="75">
        <v>4911047</v>
      </c>
      <c r="Q34" s="348">
        <f t="shared" si="2"/>
        <v>12230</v>
      </c>
    </row>
    <row r="35" spans="1:17" x14ac:dyDescent="0.25">
      <c r="A35" s="21"/>
      <c r="B35" s="8">
        <v>30</v>
      </c>
      <c r="C35" s="24" t="s">
        <v>53</v>
      </c>
      <c r="D35" s="122">
        <v>0.29166666666666702</v>
      </c>
      <c r="E35" s="104">
        <v>1</v>
      </c>
      <c r="F35" s="110">
        <v>8</v>
      </c>
      <c r="G35" s="111">
        <v>18</v>
      </c>
      <c r="H35" s="112">
        <v>7.8</v>
      </c>
      <c r="I35" s="110">
        <v>7.9</v>
      </c>
      <c r="J35" s="75"/>
      <c r="K35" s="76">
        <v>6789</v>
      </c>
      <c r="L35" s="77">
        <f t="shared" si="0"/>
        <v>0</v>
      </c>
      <c r="M35" s="78"/>
      <c r="N35" s="79">
        <v>3869</v>
      </c>
      <c r="O35" s="80">
        <f t="shared" si="1"/>
        <v>10658</v>
      </c>
      <c r="P35" s="75">
        <v>4922785</v>
      </c>
      <c r="Q35" s="348">
        <f t="shared" si="2"/>
        <v>11738</v>
      </c>
    </row>
    <row r="36" spans="1:17" x14ac:dyDescent="0.25">
      <c r="A36" s="21"/>
      <c r="B36" s="8">
        <v>31</v>
      </c>
      <c r="C36" s="24" t="s">
        <v>47</v>
      </c>
      <c r="D36" s="122">
        <v>0.29166666666666702</v>
      </c>
      <c r="E36" s="104">
        <v>1</v>
      </c>
      <c r="F36" s="110">
        <v>8</v>
      </c>
      <c r="G36" s="111">
        <v>17</v>
      </c>
      <c r="H36" s="112">
        <v>7.6</v>
      </c>
      <c r="I36" s="110">
        <v>7.7</v>
      </c>
      <c r="J36" s="75"/>
      <c r="K36" s="76">
        <v>6204</v>
      </c>
      <c r="L36" s="77">
        <f t="shared" si="0"/>
        <v>0</v>
      </c>
      <c r="M36" s="78"/>
      <c r="N36" s="79">
        <v>3720</v>
      </c>
      <c r="O36" s="80">
        <f t="shared" si="1"/>
        <v>9924</v>
      </c>
      <c r="P36" s="75">
        <v>4933965</v>
      </c>
      <c r="Q36" s="348">
        <f t="shared" si="2"/>
        <v>11180</v>
      </c>
    </row>
    <row r="37" spans="1:17" ht="18.75" thickBot="1" x14ac:dyDescent="0.3">
      <c r="A37" s="21"/>
      <c r="B37" s="10"/>
      <c r="C37" s="106"/>
      <c r="D37" s="106"/>
      <c r="E37" s="105"/>
      <c r="F37" s="113"/>
      <c r="G37" s="114"/>
      <c r="H37" s="115"/>
      <c r="I37" s="113"/>
      <c r="J37" s="81"/>
      <c r="K37" s="82"/>
      <c r="L37" s="77"/>
      <c r="M37" s="83"/>
      <c r="N37" s="84"/>
      <c r="O37" s="85"/>
      <c r="P37" s="81"/>
      <c r="Q37" s="349"/>
    </row>
    <row r="38" spans="1:17" ht="18.75" thickBot="1" x14ac:dyDescent="0.3">
      <c r="A38" s="18" t="s">
        <v>22</v>
      </c>
      <c r="B38" s="9"/>
      <c r="C38" s="7"/>
      <c r="D38" s="7"/>
      <c r="E38" s="7"/>
      <c r="F38" s="59"/>
      <c r="G38" s="60"/>
      <c r="H38" s="61"/>
      <c r="I38" s="62"/>
      <c r="J38" s="69"/>
      <c r="K38" s="102">
        <f>SUM(K6:K36)</f>
        <v>162904</v>
      </c>
      <c r="L38" s="102">
        <f>SUM(L6:L36)</f>
        <v>130966</v>
      </c>
      <c r="M38" s="69"/>
      <c r="N38" s="102">
        <f>SUM(N6:N36)</f>
        <v>118354</v>
      </c>
      <c r="O38" s="102">
        <f>SUM(O6:O36)</f>
        <v>412224</v>
      </c>
      <c r="P38" s="69"/>
      <c r="Q38" s="360">
        <f>SUM(Q6:Q36)</f>
        <v>427039</v>
      </c>
    </row>
    <row r="39" spans="1:17" ht="18.75" thickBot="1" x14ac:dyDescent="0.3">
      <c r="A39" s="17" t="s">
        <v>29</v>
      </c>
      <c r="B39" s="4"/>
      <c r="C39" s="5"/>
      <c r="D39" s="5"/>
      <c r="E39" s="5"/>
      <c r="F39" s="63">
        <f>MIN(F6:F36)</f>
        <v>2</v>
      </c>
      <c r="G39" s="64">
        <f>MIN(G6:G36)</f>
        <v>15</v>
      </c>
      <c r="H39" s="65">
        <f>MIN(H6:H36)</f>
        <v>7.3</v>
      </c>
      <c r="I39" s="65">
        <f>MIN(I6:I36)</f>
        <v>7.7</v>
      </c>
      <c r="J39" s="75"/>
      <c r="K39" s="76"/>
      <c r="L39" s="77"/>
      <c r="M39" s="75"/>
      <c r="N39" s="102">
        <f>MIN(N6:N36)</f>
        <v>3594</v>
      </c>
      <c r="O39" s="102">
        <f>MIN(O6:O36)</f>
        <v>9760</v>
      </c>
      <c r="P39" s="102"/>
      <c r="Q39" s="360">
        <f>MIN(Q6:Q36)</f>
        <v>10019</v>
      </c>
    </row>
    <row r="40" spans="1:17" ht="18.75" thickBot="1" x14ac:dyDescent="0.3">
      <c r="A40" s="17" t="s">
        <v>30</v>
      </c>
      <c r="B40" s="4"/>
      <c r="C40" s="5"/>
      <c r="D40" s="5"/>
      <c r="E40" s="5"/>
      <c r="F40" s="63">
        <f>MAX(F6:F36)</f>
        <v>13</v>
      </c>
      <c r="G40" s="64">
        <f>MAX(G6:G36)</f>
        <v>18</v>
      </c>
      <c r="H40" s="65">
        <f>MAX(H6:H36)</f>
        <v>8.4</v>
      </c>
      <c r="I40" s="65">
        <f>MAX(I6:I36)</f>
        <v>10.1</v>
      </c>
      <c r="J40" s="75"/>
      <c r="K40" s="76"/>
      <c r="L40" s="77"/>
      <c r="M40" s="75"/>
      <c r="N40" s="102">
        <f>MAX(N6:N36)</f>
        <v>4228</v>
      </c>
      <c r="O40" s="102">
        <f>MAX(O6:O36)</f>
        <v>31531</v>
      </c>
      <c r="P40" s="102"/>
      <c r="Q40" s="360">
        <f>MAX(Q6:Q36)</f>
        <v>33181</v>
      </c>
    </row>
    <row r="41" spans="1:17" ht="18.75" thickBot="1" x14ac:dyDescent="0.3">
      <c r="A41" s="17" t="s">
        <v>23</v>
      </c>
      <c r="B41" s="19"/>
      <c r="C41" s="20"/>
      <c r="D41" s="20"/>
      <c r="E41" s="20"/>
      <c r="F41" s="66">
        <f>SUM(F6:F36)/COUNT(E6:E36)</f>
        <v>7.032258064516129</v>
      </c>
      <c r="G41" s="67">
        <f>SUM(G6:G36)/COUNT(E6:E36)</f>
        <v>17.225806451612904</v>
      </c>
      <c r="H41" s="68">
        <f>SUM(H6:H36)/COUNT(E6:E36)</f>
        <v>8.1645161290322594</v>
      </c>
      <c r="I41" s="68">
        <f>SUM(I6:I36)/COUNT(E6:E36)</f>
        <v>8.7193548387096786</v>
      </c>
      <c r="J41" s="90"/>
      <c r="K41" s="91"/>
      <c r="L41" s="92"/>
      <c r="M41" s="90"/>
      <c r="N41" s="102">
        <f>SUM(N6:N36)/COUNT(E6:E36)</f>
        <v>3817.8709677419356</v>
      </c>
      <c r="O41" s="102">
        <f>SUM(O6:O36)/COUNT(E6:E36)</f>
        <v>13297.548387096775</v>
      </c>
      <c r="P41" s="102"/>
      <c r="Q41" s="360">
        <f>SUM(Q6:Q36)/COUNT(E6:E36)</f>
        <v>13775.451612903225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352"/>
    </row>
    <row r="43" spans="1:17" x14ac:dyDescent="0.25">
      <c r="A43" s="21"/>
      <c r="B43" s="11"/>
      <c r="C43" s="11" t="s">
        <v>24</v>
      </c>
      <c r="D43" s="11"/>
      <c r="E43" s="3">
        <f>SUM(M50:M80)</f>
        <v>8</v>
      </c>
      <c r="F43" s="11"/>
      <c r="G43" s="11"/>
      <c r="H43" s="11"/>
      <c r="I43" s="11"/>
      <c r="J43" s="11" t="s">
        <v>25</v>
      </c>
      <c r="K43" s="54">
        <f>SUM(J50:J80)</f>
        <v>23</v>
      </c>
      <c r="L43" s="11"/>
      <c r="M43" s="11"/>
      <c r="N43" s="11"/>
      <c r="O43" s="11"/>
      <c r="P43" s="11"/>
      <c r="Q43" s="352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352"/>
    </row>
    <row r="45" spans="1:17" x14ac:dyDescent="0.25">
      <c r="A45" s="21"/>
      <c r="B45" s="11"/>
      <c r="C45" s="3" t="s">
        <v>26</v>
      </c>
      <c r="D45" s="389">
        <f>O45-K45</f>
        <v>75685.304347826052</v>
      </c>
      <c r="E45" s="390"/>
      <c r="F45" s="390"/>
      <c r="G45" s="11" t="s">
        <v>15</v>
      </c>
      <c r="H45" s="11"/>
      <c r="I45" s="11"/>
      <c r="J45" s="3" t="s">
        <v>37</v>
      </c>
      <c r="K45" s="130">
        <f>(SUM(H50:I80)/(K43))*(K43+E43)</f>
        <v>336538.69565217395</v>
      </c>
      <c r="L45" s="11" t="s">
        <v>15</v>
      </c>
      <c r="M45" s="3" t="s">
        <v>38</v>
      </c>
      <c r="N45" s="3"/>
      <c r="O45" s="391">
        <f>O38</f>
        <v>412224</v>
      </c>
      <c r="P45" s="391"/>
      <c r="Q45" s="352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53"/>
    </row>
    <row r="49" spans="8:16" x14ac:dyDescent="0.25">
      <c r="J49" s="98" t="s">
        <v>39</v>
      </c>
      <c r="L49" s="97"/>
      <c r="M49" s="97" t="s">
        <v>40</v>
      </c>
      <c r="O49" s="1">
        <f>SUM(H50:I80)</f>
        <v>249690</v>
      </c>
      <c r="P49" s="1" t="s">
        <v>41</v>
      </c>
    </row>
    <row r="50" spans="8:16" x14ac:dyDescent="0.25">
      <c r="H50" s="385">
        <f>J50*O6</f>
        <v>10477</v>
      </c>
      <c r="I50" s="385"/>
      <c r="J50" s="96">
        <f>IF(K50&gt;0,1,0)</f>
        <v>1</v>
      </c>
      <c r="K50" s="96">
        <f>K6</f>
        <v>6772</v>
      </c>
      <c r="L50" s="96">
        <f>L6</f>
        <v>0</v>
      </c>
      <c r="M50" s="96">
        <f>IF(L50&gt;0,1,0)</f>
        <v>0</v>
      </c>
      <c r="O50" s="124">
        <f>O49/K43</f>
        <v>10856.08695652174</v>
      </c>
      <c r="P50" s="1" t="s">
        <v>42</v>
      </c>
    </row>
    <row r="51" spans="8:16" x14ac:dyDescent="0.25">
      <c r="H51" s="385">
        <f t="shared" ref="H51:H80" si="4">J51*O7</f>
        <v>10465</v>
      </c>
      <c r="I51" s="385"/>
      <c r="J51" s="96">
        <f t="shared" ref="J51:J80" si="5">IF(K51&gt;0,1,0)</f>
        <v>1</v>
      </c>
      <c r="K51" s="96">
        <f t="shared" ref="K51:L66" si="6">K7</f>
        <v>6729</v>
      </c>
      <c r="L51" s="96">
        <f t="shared" si="6"/>
        <v>0</v>
      </c>
      <c r="M51" s="96">
        <f t="shared" ref="M51:M80" si="7">IF(L51&gt;0,1,0)</f>
        <v>0</v>
      </c>
      <c r="O51" s="124">
        <f>O50*(K43+E43)</f>
        <v>336538.69565217395</v>
      </c>
      <c r="P51" s="1" t="s">
        <v>43</v>
      </c>
    </row>
    <row r="52" spans="8:16" x14ac:dyDescent="0.25">
      <c r="H52" s="385">
        <f t="shared" si="4"/>
        <v>9779</v>
      </c>
      <c r="I52" s="385"/>
      <c r="J52" s="96">
        <f t="shared" si="5"/>
        <v>1</v>
      </c>
      <c r="K52" s="96">
        <f t="shared" si="6"/>
        <v>6185</v>
      </c>
      <c r="L52" s="96">
        <f t="shared" si="6"/>
        <v>0</v>
      </c>
      <c r="M52" s="96">
        <f t="shared" si="7"/>
        <v>0</v>
      </c>
    </row>
    <row r="53" spans="8:16" x14ac:dyDescent="0.25">
      <c r="H53" s="385">
        <f t="shared" si="4"/>
        <v>9760</v>
      </c>
      <c r="I53" s="385"/>
      <c r="J53" s="96">
        <f t="shared" si="5"/>
        <v>1</v>
      </c>
      <c r="K53" s="96">
        <f t="shared" si="6"/>
        <v>6110</v>
      </c>
      <c r="L53" s="96">
        <f t="shared" si="6"/>
        <v>0</v>
      </c>
      <c r="M53" s="96">
        <f t="shared" si="7"/>
        <v>0</v>
      </c>
    </row>
    <row r="54" spans="8:16" x14ac:dyDescent="0.25">
      <c r="H54" s="385">
        <f t="shared" si="4"/>
        <v>11335</v>
      </c>
      <c r="I54" s="385"/>
      <c r="J54" s="96">
        <f t="shared" si="5"/>
        <v>1</v>
      </c>
      <c r="K54" s="96">
        <f t="shared" si="6"/>
        <v>7490</v>
      </c>
      <c r="L54" s="96">
        <f t="shared" si="6"/>
        <v>0</v>
      </c>
      <c r="M54" s="96">
        <f t="shared" si="7"/>
        <v>0</v>
      </c>
    </row>
    <row r="55" spans="8:16" x14ac:dyDescent="0.25">
      <c r="H55" s="385">
        <f t="shared" si="4"/>
        <v>0</v>
      </c>
      <c r="I55" s="385"/>
      <c r="J55" s="96">
        <f t="shared" si="5"/>
        <v>0</v>
      </c>
      <c r="K55" s="96">
        <f t="shared" si="6"/>
        <v>0</v>
      </c>
      <c r="L55" s="96">
        <f t="shared" si="6"/>
        <v>12105</v>
      </c>
      <c r="M55" s="96">
        <f t="shared" si="7"/>
        <v>1</v>
      </c>
    </row>
    <row r="56" spans="8:16" x14ac:dyDescent="0.25">
      <c r="H56" s="385">
        <f t="shared" si="4"/>
        <v>0</v>
      </c>
      <c r="I56" s="385"/>
      <c r="J56" s="96">
        <f t="shared" si="5"/>
        <v>0</v>
      </c>
      <c r="K56" s="96">
        <f t="shared" si="6"/>
        <v>0</v>
      </c>
      <c r="L56" s="96">
        <f t="shared" si="6"/>
        <v>23390</v>
      </c>
      <c r="M56" s="96">
        <f t="shared" si="7"/>
        <v>1</v>
      </c>
    </row>
    <row r="57" spans="8:16" x14ac:dyDescent="0.25">
      <c r="H57" s="385">
        <f t="shared" si="4"/>
        <v>11852</v>
      </c>
      <c r="I57" s="385"/>
      <c r="J57" s="96">
        <f t="shared" si="5"/>
        <v>1</v>
      </c>
      <c r="K57" s="96">
        <f t="shared" si="6"/>
        <v>8063</v>
      </c>
      <c r="L57" s="96">
        <f t="shared" si="6"/>
        <v>0</v>
      </c>
      <c r="M57" s="96">
        <f t="shared" si="7"/>
        <v>0</v>
      </c>
    </row>
    <row r="58" spans="8:16" x14ac:dyDescent="0.25">
      <c r="H58" s="385">
        <f t="shared" si="4"/>
        <v>10889</v>
      </c>
      <c r="I58" s="385"/>
      <c r="J58" s="96">
        <f t="shared" si="5"/>
        <v>1</v>
      </c>
      <c r="K58" s="96">
        <f t="shared" si="6"/>
        <v>7077</v>
      </c>
      <c r="L58" s="96">
        <f t="shared" si="6"/>
        <v>0</v>
      </c>
      <c r="M58" s="96">
        <f t="shared" si="7"/>
        <v>0</v>
      </c>
    </row>
    <row r="59" spans="8:16" x14ac:dyDescent="0.25">
      <c r="H59" s="385">
        <f t="shared" si="4"/>
        <v>10190</v>
      </c>
      <c r="I59" s="385"/>
      <c r="J59" s="96">
        <f t="shared" si="5"/>
        <v>1</v>
      </c>
      <c r="K59" s="96">
        <f t="shared" si="6"/>
        <v>6533</v>
      </c>
      <c r="L59" s="96">
        <f t="shared" si="6"/>
        <v>0</v>
      </c>
      <c r="M59" s="96">
        <f t="shared" si="7"/>
        <v>0</v>
      </c>
    </row>
    <row r="60" spans="8:16" x14ac:dyDescent="0.25">
      <c r="H60" s="385">
        <f t="shared" si="4"/>
        <v>10312</v>
      </c>
      <c r="I60" s="385"/>
      <c r="J60" s="96">
        <f t="shared" si="5"/>
        <v>1</v>
      </c>
      <c r="K60" s="96">
        <f t="shared" si="6"/>
        <v>6516</v>
      </c>
      <c r="L60" s="96">
        <f t="shared" si="6"/>
        <v>0</v>
      </c>
      <c r="M60" s="96">
        <f t="shared" si="7"/>
        <v>0</v>
      </c>
    </row>
    <row r="61" spans="8:16" x14ac:dyDescent="0.25">
      <c r="H61" s="385">
        <f t="shared" si="4"/>
        <v>11581</v>
      </c>
      <c r="I61" s="385"/>
      <c r="J61" s="96">
        <f t="shared" si="5"/>
        <v>1</v>
      </c>
      <c r="K61" s="96">
        <f t="shared" si="6"/>
        <v>7858</v>
      </c>
      <c r="L61" s="96">
        <f t="shared" si="6"/>
        <v>0</v>
      </c>
      <c r="M61" s="96">
        <f t="shared" si="7"/>
        <v>0</v>
      </c>
    </row>
    <row r="62" spans="8:16" x14ac:dyDescent="0.25">
      <c r="H62" s="385">
        <f t="shared" si="4"/>
        <v>0</v>
      </c>
      <c r="I62" s="385"/>
      <c r="J62" s="96">
        <f t="shared" si="5"/>
        <v>0</v>
      </c>
      <c r="K62" s="96">
        <f t="shared" si="6"/>
        <v>0</v>
      </c>
      <c r="L62" s="96">
        <f t="shared" si="6"/>
        <v>11593</v>
      </c>
      <c r="M62" s="96">
        <f t="shared" si="7"/>
        <v>1</v>
      </c>
    </row>
    <row r="63" spans="8:16" x14ac:dyDescent="0.25">
      <c r="H63" s="385">
        <f t="shared" si="4"/>
        <v>0</v>
      </c>
      <c r="I63" s="385"/>
      <c r="J63" s="96">
        <f t="shared" si="5"/>
        <v>0</v>
      </c>
      <c r="K63" s="96">
        <f t="shared" si="6"/>
        <v>0</v>
      </c>
      <c r="L63" s="96">
        <f t="shared" si="6"/>
        <v>27527</v>
      </c>
      <c r="M63" s="96">
        <f t="shared" si="7"/>
        <v>1</v>
      </c>
    </row>
    <row r="64" spans="8:16" x14ac:dyDescent="0.25">
      <c r="H64" s="385">
        <f t="shared" si="4"/>
        <v>0</v>
      </c>
      <c r="I64" s="385"/>
      <c r="J64" s="96">
        <f t="shared" si="5"/>
        <v>0</v>
      </c>
      <c r="K64" s="96">
        <f t="shared" si="6"/>
        <v>0</v>
      </c>
      <c r="L64" s="96">
        <f t="shared" si="6"/>
        <v>22907</v>
      </c>
      <c r="M64" s="96">
        <f t="shared" si="7"/>
        <v>1</v>
      </c>
    </row>
    <row r="65" spans="8:13" x14ac:dyDescent="0.25">
      <c r="H65" s="385">
        <f t="shared" si="4"/>
        <v>0</v>
      </c>
      <c r="I65" s="385"/>
      <c r="J65" s="96">
        <f t="shared" si="5"/>
        <v>0</v>
      </c>
      <c r="K65" s="96">
        <f t="shared" si="6"/>
        <v>0</v>
      </c>
      <c r="L65" s="96">
        <f t="shared" si="6"/>
        <v>9933</v>
      </c>
      <c r="M65" s="96">
        <f t="shared" si="7"/>
        <v>1</v>
      </c>
    </row>
    <row r="66" spans="8:13" x14ac:dyDescent="0.25">
      <c r="H66" s="385">
        <f t="shared" si="4"/>
        <v>0</v>
      </c>
      <c r="I66" s="385"/>
      <c r="J66" s="96">
        <f t="shared" si="5"/>
        <v>0</v>
      </c>
      <c r="K66" s="96">
        <f t="shared" si="6"/>
        <v>0</v>
      </c>
      <c r="L66" s="96">
        <f t="shared" si="6"/>
        <v>11593</v>
      </c>
      <c r="M66" s="96">
        <f t="shared" si="7"/>
        <v>1</v>
      </c>
    </row>
    <row r="67" spans="8:13" x14ac:dyDescent="0.25">
      <c r="H67" s="385">
        <f t="shared" si="4"/>
        <v>0</v>
      </c>
      <c r="I67" s="385"/>
      <c r="J67" s="96">
        <f t="shared" si="5"/>
        <v>0</v>
      </c>
      <c r="K67" s="96">
        <f t="shared" ref="K67:L80" si="8">K23</f>
        <v>0</v>
      </c>
      <c r="L67" s="96">
        <f t="shared" si="8"/>
        <v>11918</v>
      </c>
      <c r="M67" s="96">
        <f t="shared" si="7"/>
        <v>1</v>
      </c>
    </row>
    <row r="68" spans="8:13" x14ac:dyDescent="0.25">
      <c r="H68" s="385">
        <f t="shared" si="4"/>
        <v>11664</v>
      </c>
      <c r="I68" s="385"/>
      <c r="J68" s="96">
        <f t="shared" si="5"/>
        <v>1</v>
      </c>
      <c r="K68" s="96">
        <f t="shared" si="8"/>
        <v>7857</v>
      </c>
      <c r="L68" s="96">
        <f t="shared" si="8"/>
        <v>0</v>
      </c>
      <c r="M68" s="96">
        <f t="shared" si="7"/>
        <v>0</v>
      </c>
    </row>
    <row r="69" spans="8:13" x14ac:dyDescent="0.25">
      <c r="H69" s="385">
        <f t="shared" si="4"/>
        <v>11462</v>
      </c>
      <c r="I69" s="385"/>
      <c r="J69" s="96">
        <f t="shared" si="5"/>
        <v>1</v>
      </c>
      <c r="K69" s="96">
        <f t="shared" si="8"/>
        <v>7621</v>
      </c>
      <c r="L69" s="96">
        <f t="shared" si="8"/>
        <v>0</v>
      </c>
      <c r="M69" s="96">
        <f t="shared" si="7"/>
        <v>0</v>
      </c>
    </row>
    <row r="70" spans="8:13" x14ac:dyDescent="0.25">
      <c r="H70" s="385">
        <f t="shared" si="4"/>
        <v>11001</v>
      </c>
      <c r="I70" s="385"/>
      <c r="J70" s="96">
        <f t="shared" si="5"/>
        <v>1</v>
      </c>
      <c r="K70" s="96">
        <f t="shared" si="8"/>
        <v>7208</v>
      </c>
      <c r="L70" s="96">
        <f t="shared" si="8"/>
        <v>0</v>
      </c>
      <c r="M70" s="96">
        <f t="shared" si="7"/>
        <v>0</v>
      </c>
    </row>
    <row r="71" spans="8:13" x14ac:dyDescent="0.25">
      <c r="H71" s="385">
        <f t="shared" si="4"/>
        <v>11399</v>
      </c>
      <c r="I71" s="385"/>
      <c r="J71" s="96">
        <f t="shared" si="5"/>
        <v>1</v>
      </c>
      <c r="K71" s="96">
        <f t="shared" si="8"/>
        <v>7459</v>
      </c>
      <c r="L71" s="96">
        <f t="shared" si="8"/>
        <v>0</v>
      </c>
      <c r="M71" s="96">
        <f t="shared" si="7"/>
        <v>0</v>
      </c>
    </row>
    <row r="72" spans="8:13" x14ac:dyDescent="0.25">
      <c r="H72" s="385">
        <f t="shared" si="4"/>
        <v>10755</v>
      </c>
      <c r="I72" s="385"/>
      <c r="J72" s="96">
        <f t="shared" si="5"/>
        <v>1</v>
      </c>
      <c r="K72" s="96">
        <f t="shared" si="8"/>
        <v>6974</v>
      </c>
      <c r="L72" s="96">
        <f t="shared" si="8"/>
        <v>0</v>
      </c>
      <c r="M72" s="96">
        <f t="shared" si="7"/>
        <v>0</v>
      </c>
    </row>
    <row r="73" spans="8:13" x14ac:dyDescent="0.25">
      <c r="H73" s="385">
        <f t="shared" si="4"/>
        <v>10035</v>
      </c>
      <c r="I73" s="385"/>
      <c r="J73" s="96">
        <f t="shared" si="5"/>
        <v>1</v>
      </c>
      <c r="K73" s="96">
        <f t="shared" si="8"/>
        <v>6245</v>
      </c>
      <c r="L73" s="96">
        <f t="shared" si="8"/>
        <v>0</v>
      </c>
      <c r="M73" s="96">
        <f t="shared" si="7"/>
        <v>0</v>
      </c>
    </row>
    <row r="74" spans="8:13" x14ac:dyDescent="0.25">
      <c r="H74" s="385">
        <f t="shared" si="4"/>
        <v>10191</v>
      </c>
      <c r="I74" s="385"/>
      <c r="J74" s="96">
        <f t="shared" si="5"/>
        <v>1</v>
      </c>
      <c r="K74" s="96">
        <f t="shared" si="8"/>
        <v>6349</v>
      </c>
      <c r="L74" s="96">
        <f t="shared" si="8"/>
        <v>0</v>
      </c>
      <c r="M74" s="96">
        <f t="shared" si="7"/>
        <v>0</v>
      </c>
    </row>
    <row r="75" spans="8:13" x14ac:dyDescent="0.25">
      <c r="H75" s="385">
        <f t="shared" si="4"/>
        <v>11254</v>
      </c>
      <c r="I75" s="385"/>
      <c r="J75" s="96">
        <f t="shared" si="5"/>
        <v>1</v>
      </c>
      <c r="K75" s="96">
        <f t="shared" si="8"/>
        <v>7434</v>
      </c>
      <c r="L75" s="96">
        <f t="shared" si="8"/>
        <v>0</v>
      </c>
      <c r="M75" s="96">
        <f t="shared" si="7"/>
        <v>0</v>
      </c>
    </row>
    <row r="76" spans="8:13" x14ac:dyDescent="0.25">
      <c r="H76" s="385">
        <f t="shared" si="4"/>
        <v>11683</v>
      </c>
      <c r="I76" s="385"/>
      <c r="J76" s="96">
        <f t="shared" si="5"/>
        <v>1</v>
      </c>
      <c r="K76" s="96">
        <f t="shared" si="8"/>
        <v>7906</v>
      </c>
      <c r="L76" s="96">
        <f t="shared" si="8"/>
        <v>0</v>
      </c>
      <c r="M76" s="96">
        <f t="shared" si="7"/>
        <v>0</v>
      </c>
    </row>
    <row r="77" spans="8:13" x14ac:dyDescent="0.25">
      <c r="H77" s="385">
        <f t="shared" si="4"/>
        <v>11703</v>
      </c>
      <c r="I77" s="385"/>
      <c r="J77" s="96">
        <f t="shared" si="5"/>
        <v>1</v>
      </c>
      <c r="K77" s="96">
        <f t="shared" si="8"/>
        <v>7901</v>
      </c>
      <c r="L77" s="96">
        <f t="shared" si="8"/>
        <v>0</v>
      </c>
      <c r="M77" s="96">
        <f t="shared" si="7"/>
        <v>0</v>
      </c>
    </row>
    <row r="78" spans="8:13" x14ac:dyDescent="0.25">
      <c r="H78" s="385">
        <f t="shared" si="4"/>
        <v>11321</v>
      </c>
      <c r="I78" s="385"/>
      <c r="J78" s="96">
        <f t="shared" si="5"/>
        <v>1</v>
      </c>
      <c r="K78" s="96">
        <f t="shared" si="8"/>
        <v>7624</v>
      </c>
      <c r="L78" s="96">
        <f t="shared" si="8"/>
        <v>0</v>
      </c>
      <c r="M78" s="96">
        <f t="shared" si="7"/>
        <v>0</v>
      </c>
    </row>
    <row r="79" spans="8:13" x14ac:dyDescent="0.25">
      <c r="H79" s="385">
        <f t="shared" si="4"/>
        <v>10658</v>
      </c>
      <c r="I79" s="385"/>
      <c r="J79" s="96">
        <f t="shared" si="5"/>
        <v>1</v>
      </c>
      <c r="K79" s="96">
        <f t="shared" si="8"/>
        <v>6789</v>
      </c>
      <c r="L79" s="96">
        <f t="shared" si="8"/>
        <v>0</v>
      </c>
      <c r="M79" s="96">
        <f t="shared" si="7"/>
        <v>0</v>
      </c>
    </row>
    <row r="80" spans="8:13" x14ac:dyDescent="0.25">
      <c r="H80" s="385">
        <f t="shared" si="4"/>
        <v>9924</v>
      </c>
      <c r="I80" s="385"/>
      <c r="J80" s="96">
        <f t="shared" si="5"/>
        <v>1</v>
      </c>
      <c r="K80" s="96">
        <f t="shared" si="8"/>
        <v>6204</v>
      </c>
      <c r="L80" s="96">
        <f t="shared" si="8"/>
        <v>0</v>
      </c>
      <c r="M80" s="96">
        <f t="shared" si="7"/>
        <v>0</v>
      </c>
    </row>
    <row r="81" spans="10:13" x14ac:dyDescent="0.25">
      <c r="J81" s="96"/>
      <c r="K81" s="96"/>
      <c r="L81" s="96"/>
      <c r="M81" s="96"/>
    </row>
    <row r="82" spans="10:13" x14ac:dyDescent="0.25">
      <c r="J82" s="96"/>
      <c r="K82" s="96"/>
      <c r="L82" s="96"/>
      <c r="M82" s="96"/>
    </row>
    <row r="83" spans="10:13" x14ac:dyDescent="0.25">
      <c r="J83" s="96"/>
      <c r="K83" s="96"/>
      <c r="L83" s="96"/>
      <c r="M83" s="96"/>
    </row>
  </sheetData>
  <customSheetViews>
    <customSheetView guid="{B6ED9F5D-61BD-40D6-902A-409318D15853}" scale="75" showRuler="0">
      <selection activeCell="C7" sqref="C7"/>
      <pageMargins left="0.78740157499999996" right="0.78740157499999996" top="0.984251969" bottom="0.984251969" header="0.4921259845" footer="0.4921259845"/>
      <pageSetup paperSize="9" orientation="portrait" horizontalDpi="4294967293" verticalDpi="0" r:id="rId1"/>
      <headerFooter alignWithMargins="0"/>
    </customSheetView>
  </customSheetViews>
  <mergeCells count="36">
    <mergeCell ref="M2:N2"/>
    <mergeCell ref="P2:Q2"/>
    <mergeCell ref="H70:I70"/>
    <mergeCell ref="H59:I59"/>
    <mergeCell ref="D45:F45"/>
    <mergeCell ref="O45:P45"/>
    <mergeCell ref="H50:I50"/>
    <mergeCell ref="H51:I51"/>
    <mergeCell ref="H52:I52"/>
    <mergeCell ref="G2:L2"/>
    <mergeCell ref="H80:I80"/>
    <mergeCell ref="H76:I76"/>
    <mergeCell ref="H77:I77"/>
    <mergeCell ref="H78:I78"/>
    <mergeCell ref="H79:I79"/>
    <mergeCell ref="H75:I75"/>
    <mergeCell ref="H58:I58"/>
    <mergeCell ref="H71:I71"/>
    <mergeCell ref="H72:I72"/>
    <mergeCell ref="H73:I73"/>
    <mergeCell ref="H74:I74"/>
    <mergeCell ref="H67:I67"/>
    <mergeCell ref="H63:I63"/>
    <mergeCell ref="H64:I64"/>
    <mergeCell ref="H65:I65"/>
    <mergeCell ref="H69:I69"/>
    <mergeCell ref="H68:I68"/>
    <mergeCell ref="H53:I53"/>
    <mergeCell ref="H54:I54"/>
    <mergeCell ref="H55:I55"/>
    <mergeCell ref="H56:I56"/>
    <mergeCell ref="H57:I57"/>
    <mergeCell ref="H66:I66"/>
    <mergeCell ref="H60:I60"/>
    <mergeCell ref="H61:I61"/>
    <mergeCell ref="H62:I62"/>
  </mergeCells>
  <phoneticPr fontId="7" type="noConversion"/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Q83"/>
  <sheetViews>
    <sheetView zoomScale="75" workbookViewId="0">
      <selection activeCell="L9" sqref="L9"/>
    </sheetView>
  </sheetViews>
  <sheetFormatPr baseColWidth="10" defaultRowHeight="18" x14ac:dyDescent="0.25"/>
  <cols>
    <col min="1" max="1" width="16.28515625" style="1" customWidth="1"/>
    <col min="2" max="2" width="5" style="1" customWidth="1"/>
    <col min="3" max="3" width="7.140625" style="1" customWidth="1"/>
    <col min="4" max="4" width="9.140625" style="1" customWidth="1"/>
    <col min="5" max="5" width="5.140625" style="1" customWidth="1"/>
    <col min="6" max="6" width="6.42578125" style="1" customWidth="1"/>
    <col min="7" max="7" width="5.7109375" style="1" customWidth="1"/>
    <col min="8" max="8" width="5.140625" style="1" customWidth="1"/>
    <col min="9" max="9" width="5.7109375" style="1" customWidth="1"/>
    <col min="10" max="10" width="18.7109375" style="1" customWidth="1"/>
    <col min="11" max="11" width="11.5703125" style="1" customWidth="1"/>
    <col min="12" max="12" width="10.7109375" style="1" customWidth="1"/>
    <col min="13" max="13" width="18.7109375" style="1" customWidth="1"/>
    <col min="14" max="14" width="8.140625" style="1" customWidth="1"/>
    <col min="15" max="15" width="12.28515625" style="1" customWidth="1"/>
    <col min="16" max="16" width="13.7109375" style="1" customWidth="1"/>
    <col min="17" max="17" width="8.140625" style="356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8"/>
      <c r="P1" s="15"/>
      <c r="Q1" s="343"/>
    </row>
    <row r="2" spans="1:17" ht="36" customHeight="1" x14ac:dyDescent="0.25">
      <c r="A2" s="21"/>
      <c r="B2" s="2"/>
      <c r="C2" s="3"/>
      <c r="D2" s="3"/>
      <c r="E2" s="3"/>
      <c r="F2" s="3"/>
      <c r="G2" s="386" t="s">
        <v>28</v>
      </c>
      <c r="H2" s="397"/>
      <c r="I2" s="397"/>
      <c r="J2" s="397"/>
      <c r="K2" s="397"/>
      <c r="L2" s="398"/>
      <c r="M2" s="387" t="s">
        <v>27</v>
      </c>
      <c r="N2" s="399"/>
      <c r="O2" s="35" t="s">
        <v>33</v>
      </c>
      <c r="P2" s="400" t="s">
        <v>35</v>
      </c>
      <c r="Q2" s="388"/>
    </row>
    <row r="3" spans="1:17" ht="96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344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345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6">
        <v>9</v>
      </c>
      <c r="K5" s="55">
        <v>10</v>
      </c>
      <c r="L5" s="33">
        <v>11</v>
      </c>
      <c r="M5" s="32">
        <v>12</v>
      </c>
      <c r="N5" s="32">
        <v>13</v>
      </c>
      <c r="O5" s="57">
        <v>14</v>
      </c>
      <c r="P5" s="56">
        <v>15</v>
      </c>
      <c r="Q5" s="346">
        <v>16</v>
      </c>
    </row>
    <row r="6" spans="1:17" x14ac:dyDescent="0.25">
      <c r="A6" s="39" t="s">
        <v>16</v>
      </c>
      <c r="B6" s="6">
        <v>1</v>
      </c>
      <c r="C6" s="30" t="s">
        <v>48</v>
      </c>
      <c r="D6" s="122">
        <v>0.29166666666666669</v>
      </c>
      <c r="E6" s="103">
        <v>1</v>
      </c>
      <c r="F6" s="107">
        <v>7</v>
      </c>
      <c r="G6" s="108">
        <v>17</v>
      </c>
      <c r="H6" s="109">
        <v>7.5</v>
      </c>
      <c r="I6" s="107">
        <v>7.8</v>
      </c>
      <c r="J6" s="69"/>
      <c r="K6" s="76">
        <v>5969</v>
      </c>
      <c r="L6" s="77">
        <f>(J6-Okt_1!J36)*(IF(E6=3,1,0)+IF(E6=4,1,0)+IF(E6=6,1,0)+IF(E6=7,1,0))</f>
        <v>0</v>
      </c>
      <c r="M6" s="72"/>
      <c r="N6" s="79">
        <v>3698</v>
      </c>
      <c r="O6" s="74">
        <f>K6+L6+N6</f>
        <v>9667</v>
      </c>
      <c r="P6" s="69">
        <v>4943996</v>
      </c>
      <c r="Q6" s="357">
        <f>P6-Okt_1!P36</f>
        <v>10031</v>
      </c>
    </row>
    <row r="7" spans="1:17" x14ac:dyDescent="0.25">
      <c r="A7" s="39" t="s">
        <v>17</v>
      </c>
      <c r="B7" s="8">
        <v>2</v>
      </c>
      <c r="C7" s="24" t="s">
        <v>49</v>
      </c>
      <c r="D7" s="122">
        <v>0.29166666666666669</v>
      </c>
      <c r="E7" s="104">
        <v>2</v>
      </c>
      <c r="F7" s="110">
        <v>-1</v>
      </c>
      <c r="G7" s="111">
        <v>18</v>
      </c>
      <c r="H7" s="112">
        <v>7.4</v>
      </c>
      <c r="I7" s="110">
        <v>7.7</v>
      </c>
      <c r="J7" s="75"/>
      <c r="K7" s="76">
        <v>7223</v>
      </c>
      <c r="L7" s="77">
        <f>(J7-J6)*(IF(E7=3,1,0)+IF(E7=4,1,0)+IF(E7=6,1,0)+IF(E7=7,1,0))</f>
        <v>0</v>
      </c>
      <c r="M7" s="78"/>
      <c r="N7" s="79">
        <v>3765</v>
      </c>
      <c r="O7" s="80">
        <f>K7+L7+N7</f>
        <v>10988</v>
      </c>
      <c r="P7" s="75">
        <v>4954021</v>
      </c>
      <c r="Q7" s="348">
        <f>P7-P6</f>
        <v>10025</v>
      </c>
    </row>
    <row r="8" spans="1:17" x14ac:dyDescent="0.25">
      <c r="A8" s="39" t="s">
        <v>18</v>
      </c>
      <c r="B8" s="8">
        <v>3</v>
      </c>
      <c r="C8" s="24" t="s">
        <v>50</v>
      </c>
      <c r="D8" s="122">
        <v>0.29166666666666669</v>
      </c>
      <c r="E8" s="104">
        <v>2</v>
      </c>
      <c r="F8" s="110">
        <v>-2</v>
      </c>
      <c r="G8" s="111">
        <v>18</v>
      </c>
      <c r="H8" s="112">
        <v>7.6</v>
      </c>
      <c r="I8" s="110">
        <v>7.9</v>
      </c>
      <c r="J8" s="75"/>
      <c r="K8" s="76">
        <f t="shared" ref="K8:K34" si="0">(J8-J7)*(IF(E8=1,1,0)+IF(E8=2,1,0)+IF(E8=5,1,0))</f>
        <v>0</v>
      </c>
      <c r="L8" s="77">
        <v>7588</v>
      </c>
      <c r="M8" s="78"/>
      <c r="N8" s="79">
        <v>3713</v>
      </c>
      <c r="O8" s="80">
        <f t="shared" ref="O8:O35" si="1">K8+L8+N8</f>
        <v>11301</v>
      </c>
      <c r="P8" s="75">
        <v>4965852</v>
      </c>
      <c r="Q8" s="348">
        <f t="shared" ref="Q8:Q35" si="2">P8-P7</f>
        <v>11831</v>
      </c>
    </row>
    <row r="9" spans="1:17" x14ac:dyDescent="0.25">
      <c r="A9" s="39" t="s">
        <v>19</v>
      </c>
      <c r="B9" s="8">
        <v>4</v>
      </c>
      <c r="C9" s="24" t="s">
        <v>51</v>
      </c>
      <c r="D9" s="122">
        <v>0.29166666666666702</v>
      </c>
      <c r="E9" s="104">
        <v>1</v>
      </c>
      <c r="F9" s="110">
        <v>4</v>
      </c>
      <c r="G9" s="111">
        <v>18</v>
      </c>
      <c r="H9" s="112">
        <v>7.3</v>
      </c>
      <c r="I9" s="110">
        <v>7.6</v>
      </c>
      <c r="J9" s="75"/>
      <c r="K9" s="76">
        <v>7208</v>
      </c>
      <c r="L9" s="77">
        <f t="shared" ref="L9:L35" si="3">(J9-J8)*(IF(E9=3,1,0)+IF(E9=4,1,0)+IF(E9=6,1,0)+IF(E9=7,1,0))</f>
        <v>0</v>
      </c>
      <c r="M9" s="78"/>
      <c r="N9" s="79">
        <v>3800</v>
      </c>
      <c r="O9" s="80">
        <f t="shared" si="1"/>
        <v>11008</v>
      </c>
      <c r="P9" s="75">
        <v>4977748</v>
      </c>
      <c r="Q9" s="348">
        <f t="shared" si="2"/>
        <v>11896</v>
      </c>
    </row>
    <row r="10" spans="1:17" x14ac:dyDescent="0.25">
      <c r="A10" s="39" t="s">
        <v>20</v>
      </c>
      <c r="B10" s="8">
        <v>5</v>
      </c>
      <c r="C10" s="24" t="s">
        <v>52</v>
      </c>
      <c r="D10" s="122">
        <v>0.29166666666666702</v>
      </c>
      <c r="E10" s="104">
        <v>1</v>
      </c>
      <c r="F10" s="110">
        <v>7</v>
      </c>
      <c r="G10" s="111">
        <v>18</v>
      </c>
      <c r="H10" s="112">
        <v>7.6</v>
      </c>
      <c r="I10" s="110">
        <v>7.7</v>
      </c>
      <c r="J10" s="75"/>
      <c r="K10" s="76">
        <v>6990</v>
      </c>
      <c r="L10" s="77">
        <f t="shared" si="3"/>
        <v>0</v>
      </c>
      <c r="M10" s="75"/>
      <c r="N10" s="79">
        <v>4051</v>
      </c>
      <c r="O10" s="80">
        <f t="shared" si="1"/>
        <v>11041</v>
      </c>
      <c r="P10" s="75">
        <v>4989382</v>
      </c>
      <c r="Q10" s="348">
        <f t="shared" si="2"/>
        <v>11634</v>
      </c>
    </row>
    <row r="11" spans="1:17" x14ac:dyDescent="0.25">
      <c r="A11" s="39" t="s">
        <v>21</v>
      </c>
      <c r="B11" s="8">
        <v>6</v>
      </c>
      <c r="C11" s="24" t="s">
        <v>53</v>
      </c>
      <c r="D11" s="122">
        <v>0.29166666666666702</v>
      </c>
      <c r="E11" s="104">
        <v>1</v>
      </c>
      <c r="F11" s="110">
        <v>5</v>
      </c>
      <c r="G11" s="111">
        <v>18</v>
      </c>
      <c r="H11" s="112">
        <v>7.5</v>
      </c>
      <c r="I11" s="110">
        <v>7.7</v>
      </c>
      <c r="J11" s="75"/>
      <c r="K11" s="76">
        <v>6479</v>
      </c>
      <c r="L11" s="77">
        <f t="shared" si="3"/>
        <v>0</v>
      </c>
      <c r="M11" s="78"/>
      <c r="N11" s="79">
        <v>4614</v>
      </c>
      <c r="O11" s="80">
        <f t="shared" si="1"/>
        <v>11093</v>
      </c>
      <c r="P11" s="75">
        <v>5000909</v>
      </c>
      <c r="Q11" s="348">
        <f t="shared" si="2"/>
        <v>11527</v>
      </c>
    </row>
    <row r="12" spans="1:17" x14ac:dyDescent="0.25">
      <c r="A12" s="39" t="s">
        <v>36</v>
      </c>
      <c r="B12" s="8">
        <v>7</v>
      </c>
      <c r="C12" s="24" t="s">
        <v>47</v>
      </c>
      <c r="D12" s="122">
        <v>0.29166666666666702</v>
      </c>
      <c r="E12" s="104">
        <v>1</v>
      </c>
      <c r="F12" s="110">
        <v>11</v>
      </c>
      <c r="G12" s="111">
        <v>17</v>
      </c>
      <c r="H12" s="112">
        <v>7.8</v>
      </c>
      <c r="I12" s="110">
        <v>7.9</v>
      </c>
      <c r="J12" s="75"/>
      <c r="K12" s="76">
        <v>6191</v>
      </c>
      <c r="L12" s="77">
        <f t="shared" si="3"/>
        <v>0</v>
      </c>
      <c r="M12" s="78"/>
      <c r="N12" s="79">
        <v>5169</v>
      </c>
      <c r="O12" s="80">
        <f t="shared" si="1"/>
        <v>11360</v>
      </c>
      <c r="P12" s="75">
        <v>5013303</v>
      </c>
      <c r="Q12" s="348">
        <f t="shared" si="2"/>
        <v>12394</v>
      </c>
    </row>
    <row r="13" spans="1:17" x14ac:dyDescent="0.25">
      <c r="A13" s="21"/>
      <c r="B13" s="8">
        <v>8</v>
      </c>
      <c r="C13" s="24" t="s">
        <v>48</v>
      </c>
      <c r="D13" s="122">
        <v>0.29166666666666702</v>
      </c>
      <c r="E13" s="104">
        <v>1</v>
      </c>
      <c r="F13" s="110">
        <v>9</v>
      </c>
      <c r="G13" s="111">
        <v>17</v>
      </c>
      <c r="H13" s="112">
        <v>7.6</v>
      </c>
      <c r="I13" s="110">
        <v>7.9</v>
      </c>
      <c r="J13" s="75"/>
      <c r="K13" s="76">
        <v>6394</v>
      </c>
      <c r="L13" s="77">
        <f t="shared" si="3"/>
        <v>0</v>
      </c>
      <c r="M13" s="78"/>
      <c r="N13" s="79">
        <v>5185</v>
      </c>
      <c r="O13" s="80">
        <f t="shared" si="1"/>
        <v>11579</v>
      </c>
      <c r="P13" s="75">
        <v>5025310</v>
      </c>
      <c r="Q13" s="348">
        <f t="shared" si="2"/>
        <v>12007</v>
      </c>
    </row>
    <row r="14" spans="1:17" x14ac:dyDescent="0.25">
      <c r="A14" s="21"/>
      <c r="B14" s="8">
        <v>9</v>
      </c>
      <c r="C14" s="24" t="s">
        <v>49</v>
      </c>
      <c r="D14" s="122">
        <v>0.29166666666666702</v>
      </c>
      <c r="E14" s="104">
        <v>1</v>
      </c>
      <c r="F14" s="110">
        <v>8</v>
      </c>
      <c r="G14" s="111">
        <v>17</v>
      </c>
      <c r="H14" s="112">
        <v>7.6</v>
      </c>
      <c r="I14" s="110">
        <v>7.9</v>
      </c>
      <c r="J14" s="75"/>
      <c r="K14" s="76">
        <v>7359</v>
      </c>
      <c r="L14" s="77">
        <f t="shared" si="3"/>
        <v>0</v>
      </c>
      <c r="M14" s="78"/>
      <c r="N14" s="79">
        <v>4865</v>
      </c>
      <c r="O14" s="80">
        <f t="shared" si="1"/>
        <v>12224</v>
      </c>
      <c r="P14" s="75">
        <v>5037114</v>
      </c>
      <c r="Q14" s="348">
        <f t="shared" si="2"/>
        <v>11804</v>
      </c>
    </row>
    <row r="15" spans="1:17" x14ac:dyDescent="0.25">
      <c r="A15" s="21"/>
      <c r="B15" s="8">
        <v>10</v>
      </c>
      <c r="C15" s="24" t="s">
        <v>50</v>
      </c>
      <c r="D15" s="122">
        <v>0.29166666666666702</v>
      </c>
      <c r="E15" s="104">
        <v>1</v>
      </c>
      <c r="F15" s="110">
        <v>9</v>
      </c>
      <c r="G15" s="111">
        <v>17</v>
      </c>
      <c r="H15" s="112">
        <v>7.7</v>
      </c>
      <c r="I15" s="110">
        <v>8.6</v>
      </c>
      <c r="J15" s="75"/>
      <c r="K15" s="76">
        <v>7716</v>
      </c>
      <c r="L15" s="77">
        <f t="shared" si="3"/>
        <v>0</v>
      </c>
      <c r="M15" s="78"/>
      <c r="N15" s="79">
        <v>4190</v>
      </c>
      <c r="O15" s="80">
        <f t="shared" si="1"/>
        <v>11906</v>
      </c>
      <c r="P15" s="75">
        <v>5049926</v>
      </c>
      <c r="Q15" s="348">
        <f t="shared" si="2"/>
        <v>12812</v>
      </c>
    </row>
    <row r="16" spans="1:17" x14ac:dyDescent="0.25">
      <c r="A16" s="21"/>
      <c r="B16" s="8">
        <v>11</v>
      </c>
      <c r="C16" s="24" t="s">
        <v>51</v>
      </c>
      <c r="D16" s="122">
        <v>0.29166666666666702</v>
      </c>
      <c r="E16" s="104">
        <v>1</v>
      </c>
      <c r="F16" s="110">
        <v>11</v>
      </c>
      <c r="G16" s="111">
        <v>18</v>
      </c>
      <c r="H16" s="112">
        <v>7.6</v>
      </c>
      <c r="I16" s="110">
        <v>8.1</v>
      </c>
      <c r="J16" s="75"/>
      <c r="K16" s="76">
        <v>8019</v>
      </c>
      <c r="L16" s="77">
        <f t="shared" si="3"/>
        <v>0</v>
      </c>
      <c r="M16" s="78"/>
      <c r="N16" s="79">
        <v>3923</v>
      </c>
      <c r="O16" s="80">
        <f t="shared" si="1"/>
        <v>11942</v>
      </c>
      <c r="P16" s="75">
        <v>5062766</v>
      </c>
      <c r="Q16" s="348">
        <f t="shared" si="2"/>
        <v>12840</v>
      </c>
    </row>
    <row r="17" spans="1:17" x14ac:dyDescent="0.25">
      <c r="A17" s="21"/>
      <c r="B17" s="8">
        <v>12</v>
      </c>
      <c r="C17" s="24" t="s">
        <v>52</v>
      </c>
      <c r="D17" s="122">
        <v>0.29166666666666702</v>
      </c>
      <c r="E17" s="104">
        <v>1</v>
      </c>
      <c r="F17" s="110">
        <v>3</v>
      </c>
      <c r="G17" s="111">
        <v>18</v>
      </c>
      <c r="H17" s="112">
        <v>7.5</v>
      </c>
      <c r="I17" s="110">
        <v>8.4</v>
      </c>
      <c r="J17" s="75"/>
      <c r="K17" s="76">
        <v>7499</v>
      </c>
      <c r="L17" s="77">
        <f t="shared" si="3"/>
        <v>0</v>
      </c>
      <c r="M17" s="78"/>
      <c r="N17" s="79">
        <v>3689</v>
      </c>
      <c r="O17" s="80">
        <f t="shared" si="1"/>
        <v>11188</v>
      </c>
      <c r="P17" s="75">
        <v>5075516</v>
      </c>
      <c r="Q17" s="348">
        <f t="shared" si="2"/>
        <v>12750</v>
      </c>
    </row>
    <row r="18" spans="1:17" x14ac:dyDescent="0.25">
      <c r="A18" s="21"/>
      <c r="B18" s="8">
        <v>13</v>
      </c>
      <c r="C18" s="24" t="s">
        <v>53</v>
      </c>
      <c r="D18" s="122">
        <v>0.29166666666666702</v>
      </c>
      <c r="E18" s="104">
        <v>1</v>
      </c>
      <c r="F18" s="110">
        <v>2</v>
      </c>
      <c r="G18" s="111">
        <v>17</v>
      </c>
      <c r="H18" s="112">
        <v>7.5</v>
      </c>
      <c r="I18" s="110">
        <v>7.9</v>
      </c>
      <c r="J18" s="75"/>
      <c r="K18" s="76">
        <v>7105</v>
      </c>
      <c r="L18" s="77">
        <f t="shared" si="3"/>
        <v>0</v>
      </c>
      <c r="M18" s="78"/>
      <c r="N18" s="79">
        <v>3783</v>
      </c>
      <c r="O18" s="80">
        <f t="shared" si="1"/>
        <v>10888</v>
      </c>
      <c r="P18" s="75">
        <v>5087423</v>
      </c>
      <c r="Q18" s="348">
        <f t="shared" si="2"/>
        <v>11907</v>
      </c>
    </row>
    <row r="19" spans="1:17" x14ac:dyDescent="0.25">
      <c r="A19" s="21"/>
      <c r="B19" s="8">
        <v>14</v>
      </c>
      <c r="C19" s="24" t="s">
        <v>47</v>
      </c>
      <c r="D19" s="122">
        <v>0.29166666666666702</v>
      </c>
      <c r="E19" s="104">
        <v>3</v>
      </c>
      <c r="F19" s="110">
        <v>6</v>
      </c>
      <c r="G19" s="111">
        <v>17</v>
      </c>
      <c r="H19" s="112">
        <v>7.2</v>
      </c>
      <c r="I19" s="110">
        <v>7.8</v>
      </c>
      <c r="J19" s="75"/>
      <c r="K19" s="76">
        <f t="shared" si="0"/>
        <v>0</v>
      </c>
      <c r="L19" s="77">
        <v>7584</v>
      </c>
      <c r="M19" s="78"/>
      <c r="N19" s="79">
        <v>3680</v>
      </c>
      <c r="O19" s="80">
        <f t="shared" si="1"/>
        <v>11264</v>
      </c>
      <c r="P19" s="75">
        <v>5099997</v>
      </c>
      <c r="Q19" s="348">
        <f t="shared" si="2"/>
        <v>12574</v>
      </c>
    </row>
    <row r="20" spans="1:17" x14ac:dyDescent="0.25">
      <c r="A20" s="21"/>
      <c r="B20" s="8">
        <v>15</v>
      </c>
      <c r="C20" s="24" t="s">
        <v>48</v>
      </c>
      <c r="D20" s="122">
        <v>0.29166666666666702</v>
      </c>
      <c r="E20" s="104">
        <v>7</v>
      </c>
      <c r="F20" s="110">
        <v>10</v>
      </c>
      <c r="G20" s="111">
        <v>17</v>
      </c>
      <c r="H20" s="112">
        <v>7.7</v>
      </c>
      <c r="I20" s="110">
        <v>8</v>
      </c>
      <c r="J20" s="75"/>
      <c r="K20" s="76">
        <v>7037</v>
      </c>
      <c r="L20" s="77">
        <f t="shared" si="3"/>
        <v>0</v>
      </c>
      <c r="M20" s="78"/>
      <c r="N20" s="79">
        <v>3763</v>
      </c>
      <c r="O20" s="80">
        <f t="shared" si="1"/>
        <v>10800</v>
      </c>
      <c r="P20" s="75">
        <v>5110931</v>
      </c>
      <c r="Q20" s="348">
        <f t="shared" si="2"/>
        <v>10934</v>
      </c>
    </row>
    <row r="21" spans="1:17" x14ac:dyDescent="0.25">
      <c r="A21" s="21"/>
      <c r="B21" s="8">
        <v>16</v>
      </c>
      <c r="C21" s="24" t="s">
        <v>49</v>
      </c>
      <c r="D21" s="122">
        <v>0.29166666666666702</v>
      </c>
      <c r="E21" s="104">
        <v>1</v>
      </c>
      <c r="F21" s="110">
        <v>11</v>
      </c>
      <c r="G21" s="111">
        <v>17</v>
      </c>
      <c r="H21" s="112">
        <v>7.6</v>
      </c>
      <c r="I21" s="110">
        <v>8.8000000000000007</v>
      </c>
      <c r="J21" s="75"/>
      <c r="K21" s="76">
        <v>7490</v>
      </c>
      <c r="L21" s="77">
        <f t="shared" si="3"/>
        <v>0</v>
      </c>
      <c r="M21" s="78"/>
      <c r="N21" s="79">
        <v>3714</v>
      </c>
      <c r="O21" s="80">
        <f t="shared" si="1"/>
        <v>11204</v>
      </c>
      <c r="P21" s="75">
        <v>5121536</v>
      </c>
      <c r="Q21" s="348">
        <f t="shared" si="2"/>
        <v>10605</v>
      </c>
    </row>
    <row r="22" spans="1:17" x14ac:dyDescent="0.25">
      <c r="A22" s="21"/>
      <c r="B22" s="8">
        <v>17</v>
      </c>
      <c r="C22" s="24" t="s">
        <v>50</v>
      </c>
      <c r="D22" s="122">
        <v>0.29166666666666702</v>
      </c>
      <c r="E22" s="104">
        <v>3</v>
      </c>
      <c r="F22" s="110">
        <v>6</v>
      </c>
      <c r="G22" s="111">
        <v>17</v>
      </c>
      <c r="H22" s="112">
        <v>7.6</v>
      </c>
      <c r="I22" s="110">
        <v>8</v>
      </c>
      <c r="J22" s="75"/>
      <c r="K22" s="76">
        <v>7584</v>
      </c>
      <c r="L22" s="77"/>
      <c r="M22" s="78"/>
      <c r="N22" s="79">
        <v>3680</v>
      </c>
      <c r="O22" s="80">
        <f t="shared" si="1"/>
        <v>11264</v>
      </c>
      <c r="P22" s="75">
        <v>5133607</v>
      </c>
      <c r="Q22" s="348">
        <f t="shared" si="2"/>
        <v>12071</v>
      </c>
    </row>
    <row r="23" spans="1:17" x14ac:dyDescent="0.25">
      <c r="A23" s="21"/>
      <c r="B23" s="8">
        <v>18</v>
      </c>
      <c r="C23" s="24" t="s">
        <v>51</v>
      </c>
      <c r="D23" s="122">
        <v>0.29166666666666702</v>
      </c>
      <c r="E23" s="104">
        <v>1</v>
      </c>
      <c r="F23" s="110">
        <v>10</v>
      </c>
      <c r="G23" s="111">
        <v>18</v>
      </c>
      <c r="H23" s="112">
        <v>7.5</v>
      </c>
      <c r="I23" s="110">
        <v>7.7</v>
      </c>
      <c r="J23" s="75"/>
      <c r="K23" s="76">
        <v>7690</v>
      </c>
      <c r="L23" s="77">
        <f t="shared" si="3"/>
        <v>0</v>
      </c>
      <c r="M23" s="78"/>
      <c r="N23" s="79">
        <v>3978</v>
      </c>
      <c r="O23" s="80">
        <f t="shared" si="1"/>
        <v>11668</v>
      </c>
      <c r="P23" s="75">
        <v>5145884</v>
      </c>
      <c r="Q23" s="348">
        <f t="shared" si="2"/>
        <v>12277</v>
      </c>
    </row>
    <row r="24" spans="1:17" x14ac:dyDescent="0.25">
      <c r="A24" s="21"/>
      <c r="B24" s="8">
        <v>19</v>
      </c>
      <c r="C24" s="24" t="s">
        <v>52</v>
      </c>
      <c r="D24" s="122">
        <v>0.29166666666666702</v>
      </c>
      <c r="E24" s="104">
        <v>1</v>
      </c>
      <c r="F24" s="110">
        <v>11</v>
      </c>
      <c r="G24" s="111">
        <v>17</v>
      </c>
      <c r="H24" s="112">
        <v>7.4</v>
      </c>
      <c r="I24" s="110">
        <v>7.9</v>
      </c>
      <c r="J24" s="75"/>
      <c r="K24" s="76">
        <v>7589</v>
      </c>
      <c r="L24" s="77">
        <f t="shared" si="3"/>
        <v>0</v>
      </c>
      <c r="M24" s="78"/>
      <c r="N24" s="79">
        <v>3943</v>
      </c>
      <c r="O24" s="80">
        <f t="shared" si="1"/>
        <v>11532</v>
      </c>
      <c r="P24" s="75">
        <v>5158368</v>
      </c>
      <c r="Q24" s="348">
        <f t="shared" si="2"/>
        <v>12484</v>
      </c>
    </row>
    <row r="25" spans="1:17" x14ac:dyDescent="0.25">
      <c r="A25" s="21"/>
      <c r="B25" s="8">
        <v>20</v>
      </c>
      <c r="C25" s="24" t="s">
        <v>53</v>
      </c>
      <c r="D25" s="122">
        <v>0.29166666666666702</v>
      </c>
      <c r="E25" s="104">
        <v>3</v>
      </c>
      <c r="F25" s="110">
        <v>9</v>
      </c>
      <c r="G25" s="111">
        <v>14</v>
      </c>
      <c r="H25" s="112">
        <v>7.3</v>
      </c>
      <c r="I25" s="110">
        <v>8.3000000000000007</v>
      </c>
      <c r="J25" s="75"/>
      <c r="K25" s="76"/>
      <c r="L25" s="77">
        <v>28477</v>
      </c>
      <c r="M25" s="78"/>
      <c r="N25" s="79">
        <v>4677</v>
      </c>
      <c r="O25" s="80">
        <f t="shared" si="1"/>
        <v>33154</v>
      </c>
      <c r="P25" s="75">
        <v>5173064</v>
      </c>
      <c r="Q25" s="348">
        <f t="shared" si="2"/>
        <v>14696</v>
      </c>
    </row>
    <row r="26" spans="1:17" x14ac:dyDescent="0.25">
      <c r="A26" s="21"/>
      <c r="B26" s="8">
        <v>21</v>
      </c>
      <c r="C26" s="24" t="s">
        <v>47</v>
      </c>
      <c r="D26" s="122">
        <v>0.29166666666666702</v>
      </c>
      <c r="E26" s="104">
        <v>7</v>
      </c>
      <c r="F26" s="110">
        <v>3</v>
      </c>
      <c r="G26" s="111">
        <v>14</v>
      </c>
      <c r="H26" s="112">
        <v>7.5</v>
      </c>
      <c r="I26" s="110">
        <v>8</v>
      </c>
      <c r="J26" s="75"/>
      <c r="K26" s="76"/>
      <c r="L26" s="77">
        <v>19145</v>
      </c>
      <c r="M26" s="78"/>
      <c r="N26" s="79">
        <v>4107</v>
      </c>
      <c r="O26" s="80">
        <f t="shared" si="1"/>
        <v>23252</v>
      </c>
      <c r="P26" s="75">
        <v>5213058</v>
      </c>
      <c r="Q26" s="348">
        <f t="shared" si="2"/>
        <v>39994</v>
      </c>
    </row>
    <row r="27" spans="1:17" x14ac:dyDescent="0.25">
      <c r="A27" s="21"/>
      <c r="B27" s="8">
        <v>22</v>
      </c>
      <c r="C27" s="24" t="s">
        <v>48</v>
      </c>
      <c r="D27" s="122">
        <v>0.29166666666666702</v>
      </c>
      <c r="E27" s="104">
        <v>6</v>
      </c>
      <c r="F27" s="110">
        <v>1</v>
      </c>
      <c r="G27" s="111">
        <v>15</v>
      </c>
      <c r="H27" s="112">
        <v>7.7</v>
      </c>
      <c r="I27" s="110">
        <v>7.9</v>
      </c>
      <c r="J27" s="75"/>
      <c r="K27" s="76">
        <v>8774</v>
      </c>
      <c r="L27" s="77">
        <f t="shared" si="3"/>
        <v>0</v>
      </c>
      <c r="M27" s="77"/>
      <c r="N27" s="79">
        <v>4018</v>
      </c>
      <c r="O27" s="80">
        <f t="shared" si="1"/>
        <v>12792</v>
      </c>
      <c r="P27" s="75">
        <v>5226324</v>
      </c>
      <c r="Q27" s="348">
        <f t="shared" si="2"/>
        <v>13266</v>
      </c>
    </row>
    <row r="28" spans="1:17" x14ac:dyDescent="0.25">
      <c r="A28" s="21"/>
      <c r="B28" s="8">
        <v>23</v>
      </c>
      <c r="C28" s="24" t="s">
        <v>49</v>
      </c>
      <c r="D28" s="122">
        <v>0.29166666666666702</v>
      </c>
      <c r="E28" s="104">
        <v>1</v>
      </c>
      <c r="F28" s="110">
        <v>-3</v>
      </c>
      <c r="G28" s="111">
        <v>16</v>
      </c>
      <c r="H28" s="112">
        <v>7.6</v>
      </c>
      <c r="I28" s="110">
        <v>8.8000000000000007</v>
      </c>
      <c r="J28" s="75"/>
      <c r="K28" s="76">
        <v>8956</v>
      </c>
      <c r="L28" s="77"/>
      <c r="M28" s="77"/>
      <c r="N28" s="79">
        <v>3899</v>
      </c>
      <c r="O28" s="80">
        <f t="shared" si="1"/>
        <v>12855</v>
      </c>
      <c r="P28" s="75">
        <v>5238501</v>
      </c>
      <c r="Q28" s="348">
        <f t="shared" si="2"/>
        <v>12177</v>
      </c>
    </row>
    <row r="29" spans="1:17" x14ac:dyDescent="0.25">
      <c r="A29" s="21"/>
      <c r="B29" s="8">
        <v>24</v>
      </c>
      <c r="C29" s="24" t="s">
        <v>50</v>
      </c>
      <c r="D29" s="122">
        <v>0.29166666666666702</v>
      </c>
      <c r="E29" s="104">
        <v>2</v>
      </c>
      <c r="F29" s="110">
        <v>-4</v>
      </c>
      <c r="G29" s="111">
        <v>16</v>
      </c>
      <c r="H29" s="112">
        <v>7.6</v>
      </c>
      <c r="I29" s="110">
        <v>7.8</v>
      </c>
      <c r="J29" s="75"/>
      <c r="K29" s="76">
        <v>7831</v>
      </c>
      <c r="L29" s="77"/>
      <c r="M29" s="77"/>
      <c r="N29" s="79">
        <v>3896</v>
      </c>
      <c r="O29" s="80">
        <f t="shared" si="1"/>
        <v>11727</v>
      </c>
      <c r="P29" s="75">
        <v>5251875</v>
      </c>
      <c r="Q29" s="348">
        <f t="shared" si="2"/>
        <v>13374</v>
      </c>
    </row>
    <row r="30" spans="1:17" x14ac:dyDescent="0.25">
      <c r="A30" s="21"/>
      <c r="B30" s="8">
        <v>25</v>
      </c>
      <c r="C30" s="24" t="s">
        <v>51</v>
      </c>
      <c r="D30" s="122">
        <v>0.29166666666666702</v>
      </c>
      <c r="E30" s="104">
        <v>5</v>
      </c>
      <c r="F30" s="110">
        <v>10</v>
      </c>
      <c r="G30" s="111">
        <v>16</v>
      </c>
      <c r="H30" s="112">
        <v>7.35</v>
      </c>
      <c r="I30" s="110">
        <v>7.7</v>
      </c>
      <c r="J30" s="75"/>
      <c r="K30" s="76">
        <v>9198</v>
      </c>
      <c r="L30" s="77">
        <f t="shared" si="3"/>
        <v>0</v>
      </c>
      <c r="M30" s="77"/>
      <c r="N30" s="79">
        <v>3789</v>
      </c>
      <c r="O30" s="80">
        <f t="shared" si="1"/>
        <v>12987</v>
      </c>
      <c r="P30" s="75">
        <v>5264229</v>
      </c>
      <c r="Q30" s="348">
        <f t="shared" si="2"/>
        <v>12354</v>
      </c>
    </row>
    <row r="31" spans="1:17" x14ac:dyDescent="0.25">
      <c r="A31" s="21"/>
      <c r="B31" s="8">
        <v>26</v>
      </c>
      <c r="C31" s="24" t="s">
        <v>52</v>
      </c>
      <c r="D31" s="122">
        <v>0.29166666666666702</v>
      </c>
      <c r="E31" s="104">
        <v>1</v>
      </c>
      <c r="F31" s="110">
        <v>2</v>
      </c>
      <c r="G31" s="111">
        <v>16</v>
      </c>
      <c r="H31" s="112">
        <v>7.4</v>
      </c>
      <c r="I31" s="110">
        <v>8.3000000000000007</v>
      </c>
      <c r="J31" s="75"/>
      <c r="K31" s="76">
        <v>8958</v>
      </c>
      <c r="L31" s="77">
        <f t="shared" si="3"/>
        <v>0</v>
      </c>
      <c r="M31" s="77"/>
      <c r="N31" s="79">
        <v>3734</v>
      </c>
      <c r="O31" s="80">
        <f t="shared" si="1"/>
        <v>12692</v>
      </c>
      <c r="P31" s="75">
        <v>5278163</v>
      </c>
      <c r="Q31" s="348">
        <f t="shared" si="2"/>
        <v>13934</v>
      </c>
    </row>
    <row r="32" spans="1:17" x14ac:dyDescent="0.25">
      <c r="A32" s="21"/>
      <c r="B32" s="8">
        <v>27</v>
      </c>
      <c r="C32" s="24" t="s">
        <v>53</v>
      </c>
      <c r="D32" s="122">
        <v>0.29166666666666702</v>
      </c>
      <c r="E32" s="104">
        <v>1</v>
      </c>
      <c r="F32" s="110">
        <v>1</v>
      </c>
      <c r="G32" s="111">
        <v>16</v>
      </c>
      <c r="H32" s="112">
        <v>7.1</v>
      </c>
      <c r="I32" s="110">
        <v>7.7</v>
      </c>
      <c r="J32" s="75"/>
      <c r="K32" s="76">
        <v>7562</v>
      </c>
      <c r="L32" s="77">
        <f t="shared" si="3"/>
        <v>0</v>
      </c>
      <c r="M32" s="77"/>
      <c r="N32" s="79">
        <v>3756</v>
      </c>
      <c r="O32" s="80">
        <f t="shared" si="1"/>
        <v>11318</v>
      </c>
      <c r="P32" s="75">
        <v>5290915</v>
      </c>
      <c r="Q32" s="348">
        <f t="shared" si="2"/>
        <v>12752</v>
      </c>
    </row>
    <row r="33" spans="1:17" x14ac:dyDescent="0.25">
      <c r="A33" s="21"/>
      <c r="B33" s="8">
        <v>28</v>
      </c>
      <c r="C33" s="24" t="s">
        <v>47</v>
      </c>
      <c r="D33" s="122">
        <v>0.29166666666666702</v>
      </c>
      <c r="E33" s="104">
        <v>1</v>
      </c>
      <c r="F33" s="110">
        <v>1</v>
      </c>
      <c r="G33" s="111">
        <v>15</v>
      </c>
      <c r="H33" s="112">
        <v>7.7</v>
      </c>
      <c r="I33" s="110">
        <v>7.9</v>
      </c>
      <c r="J33" s="75"/>
      <c r="K33" s="76">
        <f t="shared" si="0"/>
        <v>0</v>
      </c>
      <c r="L33" s="77">
        <v>9319</v>
      </c>
      <c r="M33" s="77"/>
      <c r="N33" s="79">
        <v>3856</v>
      </c>
      <c r="O33" s="80">
        <f t="shared" si="1"/>
        <v>13175</v>
      </c>
      <c r="P33" s="75">
        <v>5302300</v>
      </c>
      <c r="Q33" s="348">
        <f t="shared" si="2"/>
        <v>11385</v>
      </c>
    </row>
    <row r="34" spans="1:17" x14ac:dyDescent="0.25">
      <c r="A34" s="21"/>
      <c r="B34" s="8">
        <v>29</v>
      </c>
      <c r="C34" s="24" t="s">
        <v>48</v>
      </c>
      <c r="D34" s="122">
        <v>0.29166666666666702</v>
      </c>
      <c r="E34" s="104">
        <v>1</v>
      </c>
      <c r="F34" s="110">
        <v>3</v>
      </c>
      <c r="G34" s="111">
        <v>15</v>
      </c>
      <c r="H34" s="112">
        <v>7.7</v>
      </c>
      <c r="I34" s="110">
        <v>8</v>
      </c>
      <c r="J34" s="75"/>
      <c r="K34" s="76">
        <f t="shared" si="0"/>
        <v>0</v>
      </c>
      <c r="L34" s="77">
        <v>8042</v>
      </c>
      <c r="M34" s="77"/>
      <c r="N34" s="79">
        <v>3816</v>
      </c>
      <c r="O34" s="80">
        <f t="shared" si="1"/>
        <v>11858</v>
      </c>
      <c r="P34" s="75">
        <v>5316077</v>
      </c>
      <c r="Q34" s="348">
        <f t="shared" si="2"/>
        <v>13777</v>
      </c>
    </row>
    <row r="35" spans="1:17" x14ac:dyDescent="0.25">
      <c r="A35" s="21"/>
      <c r="B35" s="8">
        <v>30</v>
      </c>
      <c r="C35" s="24" t="s">
        <v>49</v>
      </c>
      <c r="D35" s="122">
        <v>0.29166666666666702</v>
      </c>
      <c r="E35" s="104">
        <v>1</v>
      </c>
      <c r="F35" s="110">
        <v>1</v>
      </c>
      <c r="G35" s="111">
        <v>15</v>
      </c>
      <c r="H35" s="112">
        <v>7.5</v>
      </c>
      <c r="I35" s="110">
        <v>8.5</v>
      </c>
      <c r="J35" s="75"/>
      <c r="K35" s="76">
        <v>7825</v>
      </c>
      <c r="L35" s="77">
        <f t="shared" si="3"/>
        <v>0</v>
      </c>
      <c r="M35" s="77"/>
      <c r="N35" s="79">
        <v>3748</v>
      </c>
      <c r="O35" s="80">
        <f t="shared" si="1"/>
        <v>11573</v>
      </c>
      <c r="P35" s="75">
        <v>5328469</v>
      </c>
      <c r="Q35" s="348">
        <f t="shared" si="2"/>
        <v>12392</v>
      </c>
    </row>
    <row r="36" spans="1:17" x14ac:dyDescent="0.25">
      <c r="A36" s="21"/>
      <c r="B36" s="8">
        <v>31</v>
      </c>
      <c r="C36" s="24"/>
      <c r="D36" s="24"/>
      <c r="E36" s="104"/>
      <c r="F36" s="110"/>
      <c r="G36" s="111"/>
      <c r="H36" s="112"/>
      <c r="I36" s="110">
        <v>7831</v>
      </c>
      <c r="J36" s="75"/>
      <c r="K36" s="76"/>
      <c r="L36" s="77"/>
      <c r="M36" s="78"/>
      <c r="N36" s="79"/>
      <c r="O36" s="80"/>
      <c r="P36" s="75"/>
      <c r="Q36" s="348"/>
    </row>
    <row r="37" spans="1:17" ht="18.75" thickBot="1" x14ac:dyDescent="0.3">
      <c r="A37" s="21"/>
      <c r="B37" s="10"/>
      <c r="C37" s="106"/>
      <c r="D37" s="106"/>
      <c r="E37" s="105"/>
      <c r="F37" s="113"/>
      <c r="G37" s="114"/>
      <c r="H37" s="115"/>
      <c r="I37" s="113"/>
      <c r="J37" s="81"/>
      <c r="K37" s="82"/>
      <c r="L37" s="77"/>
      <c r="M37" s="83"/>
      <c r="N37" s="84"/>
      <c r="O37" s="85"/>
      <c r="P37" s="81"/>
      <c r="Q37" s="349"/>
    </row>
    <row r="38" spans="1:17" ht="18.75" thickBot="1" x14ac:dyDescent="0.3">
      <c r="A38" s="18" t="s">
        <v>22</v>
      </c>
      <c r="B38" s="9"/>
      <c r="C38" s="7"/>
      <c r="D38" s="7"/>
      <c r="E38" s="7"/>
      <c r="F38" s="59"/>
      <c r="G38" s="60"/>
      <c r="H38" s="61"/>
      <c r="I38" s="62"/>
      <c r="J38" s="69"/>
      <c r="K38" s="70">
        <f>SUM(K6:K36)</f>
        <v>180646</v>
      </c>
      <c r="L38" s="71">
        <f>SUM(L6:L36)</f>
        <v>80155</v>
      </c>
      <c r="M38" s="69"/>
      <c r="N38" s="71">
        <f>SUM(N6:N36)</f>
        <v>120499</v>
      </c>
      <c r="O38" s="86">
        <f>SUM(O6:O36)</f>
        <v>381300</v>
      </c>
      <c r="P38" s="69"/>
      <c r="Q38" s="347">
        <f>SUM(Q6:Q36)</f>
        <v>394504</v>
      </c>
    </row>
    <row r="39" spans="1:17" ht="18.75" thickBot="1" x14ac:dyDescent="0.3">
      <c r="A39" s="17" t="s">
        <v>29</v>
      </c>
      <c r="B39" s="4"/>
      <c r="C39" s="5"/>
      <c r="D39" s="5"/>
      <c r="E39" s="5"/>
      <c r="F39" s="63">
        <f>MIN(F6:F36)</f>
        <v>-4</v>
      </c>
      <c r="G39" s="64">
        <f>MIN(G6:G36)</f>
        <v>14</v>
      </c>
      <c r="H39" s="65">
        <f>MIN(H6:H36)</f>
        <v>7.1</v>
      </c>
      <c r="I39" s="65">
        <f>MIN(I6:I36)</f>
        <v>7.6</v>
      </c>
      <c r="J39" s="75"/>
      <c r="K39" s="76"/>
      <c r="L39" s="77"/>
      <c r="M39" s="75"/>
      <c r="N39" s="87">
        <f>MIN(N6:N36)</f>
        <v>3680</v>
      </c>
      <c r="O39" s="88">
        <f>MIN(O6:O36)</f>
        <v>9667</v>
      </c>
      <c r="P39" s="89"/>
      <c r="Q39" s="350">
        <f>MIN(Q6:Q36)</f>
        <v>10025</v>
      </c>
    </row>
    <row r="40" spans="1:17" ht="18.75" thickBot="1" x14ac:dyDescent="0.3">
      <c r="A40" s="17" t="s">
        <v>30</v>
      </c>
      <c r="B40" s="4"/>
      <c r="C40" s="5"/>
      <c r="D40" s="5"/>
      <c r="E40" s="5"/>
      <c r="F40" s="63">
        <f>MAX(F6:F36)</f>
        <v>11</v>
      </c>
      <c r="G40" s="64">
        <f>MAX(G6:G36)</f>
        <v>18</v>
      </c>
      <c r="H40" s="65">
        <f>MAX(H6:H36)</f>
        <v>7.8</v>
      </c>
      <c r="I40" s="65">
        <f>MAX(I6:I36)</f>
        <v>7831</v>
      </c>
      <c r="J40" s="75"/>
      <c r="K40" s="76"/>
      <c r="L40" s="77"/>
      <c r="M40" s="75"/>
      <c r="N40" s="87">
        <f>MAX(N6:N36)</f>
        <v>5185</v>
      </c>
      <c r="O40" s="88">
        <f>MAX(O6:O36)</f>
        <v>33154</v>
      </c>
      <c r="P40" s="89"/>
      <c r="Q40" s="350">
        <f>MAX(Q6:Q36)</f>
        <v>39994</v>
      </c>
    </row>
    <row r="41" spans="1:17" ht="18.75" thickBot="1" x14ac:dyDescent="0.3">
      <c r="A41" s="17" t="s">
        <v>23</v>
      </c>
      <c r="B41" s="19"/>
      <c r="C41" s="20"/>
      <c r="D41" s="20"/>
      <c r="E41" s="20"/>
      <c r="F41" s="66">
        <f>SUM(F6:F36)/COUNT(E6:E36)</f>
        <v>5.0333333333333332</v>
      </c>
      <c r="G41" s="67">
        <f>SUM(G6:G36)/COUNT(E6:E36)</f>
        <v>16.633333333333333</v>
      </c>
      <c r="H41" s="68">
        <f>SUM(H6:H36)/COUNT(E6:E36)</f>
        <v>7.5216666666666647</v>
      </c>
      <c r="I41" s="68">
        <f>SUM(I6:I36)/COUNT(E6:E36)</f>
        <v>269.04000000000002</v>
      </c>
      <c r="J41" s="90"/>
      <c r="K41" s="91"/>
      <c r="L41" s="92"/>
      <c r="M41" s="90"/>
      <c r="N41" s="93">
        <f>SUM(N6:N36)/COUNT(E6:E36)</f>
        <v>4016.6333333333332</v>
      </c>
      <c r="O41" s="94">
        <f>SUM(O6:O36)/COUNT(E6:E36)</f>
        <v>12710</v>
      </c>
      <c r="P41" s="95"/>
      <c r="Q41" s="351">
        <f>SUM(Q6:Q36)/COUNT(E6:E36)</f>
        <v>13150.133333333333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352"/>
    </row>
    <row r="43" spans="1:17" x14ac:dyDescent="0.25">
      <c r="A43" s="21"/>
      <c r="B43" s="11"/>
      <c r="C43" s="11" t="s">
        <v>24</v>
      </c>
      <c r="D43" s="11"/>
      <c r="E43" s="3">
        <f>SUM(M50:M80)</f>
        <v>6</v>
      </c>
      <c r="F43" s="11"/>
      <c r="G43" s="11"/>
      <c r="H43" s="11"/>
      <c r="I43" s="11"/>
      <c r="J43" s="11" t="s">
        <v>25</v>
      </c>
      <c r="K43" s="54">
        <f>SUM(J50:J80)</f>
        <v>24</v>
      </c>
      <c r="L43" s="11"/>
      <c r="M43" s="11"/>
      <c r="N43" s="11"/>
      <c r="O43" s="11"/>
      <c r="P43" s="11"/>
      <c r="Q43" s="352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352"/>
    </row>
    <row r="45" spans="1:17" x14ac:dyDescent="0.25">
      <c r="A45" s="21"/>
      <c r="B45" s="11"/>
      <c r="C45" s="3" t="s">
        <v>26</v>
      </c>
      <c r="D45" s="424">
        <f>O45-K45</f>
        <v>34680</v>
      </c>
      <c r="E45" s="425"/>
      <c r="F45" s="425"/>
      <c r="G45" s="11" t="s">
        <v>15</v>
      </c>
      <c r="H45" s="11"/>
      <c r="I45" s="11"/>
      <c r="J45" s="3" t="s">
        <v>37</v>
      </c>
      <c r="K45" s="3">
        <f>(SUM(H50:I80)/(K43))*(K43+E43)</f>
        <v>346620</v>
      </c>
      <c r="L45" s="11" t="s">
        <v>15</v>
      </c>
      <c r="M45" s="3" t="s">
        <v>38</v>
      </c>
      <c r="N45" s="3"/>
      <c r="O45" s="394">
        <f>O38</f>
        <v>381300</v>
      </c>
      <c r="P45" s="394"/>
      <c r="Q45" s="352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53"/>
    </row>
    <row r="49" spans="1:17" s="207" customFormat="1" ht="15.75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213" t="s">
        <v>39</v>
      </c>
      <c r="K49" s="53"/>
      <c r="L49" s="214"/>
      <c r="M49" s="214" t="s">
        <v>40</v>
      </c>
      <c r="N49" s="53"/>
      <c r="O49" s="53">
        <f>SUM(H50:I80)</f>
        <v>277296</v>
      </c>
      <c r="P49" s="53" t="s">
        <v>41</v>
      </c>
      <c r="Q49" s="359"/>
    </row>
    <row r="50" spans="1:17" s="207" customFormat="1" ht="15.75" x14ac:dyDescent="0.25">
      <c r="A50" s="53"/>
      <c r="B50" s="53"/>
      <c r="C50" s="53"/>
      <c r="D50" s="53"/>
      <c r="E50" s="53"/>
      <c r="F50" s="53"/>
      <c r="G50" s="53"/>
      <c r="H50" s="416">
        <f>J50*O6</f>
        <v>9667</v>
      </c>
      <c r="I50" s="416"/>
      <c r="J50" s="215">
        <f>IF(K50&gt;0,1,0)</f>
        <v>1</v>
      </c>
      <c r="K50" s="215">
        <f>K6</f>
        <v>5969</v>
      </c>
      <c r="L50" s="215">
        <f>L6</f>
        <v>0</v>
      </c>
      <c r="M50" s="215">
        <f>IF(L50&gt;0,1,0)</f>
        <v>0</v>
      </c>
      <c r="N50" s="53"/>
      <c r="O50" s="216">
        <f>O49/K43</f>
        <v>11554</v>
      </c>
      <c r="P50" s="53" t="s">
        <v>42</v>
      </c>
      <c r="Q50" s="359"/>
    </row>
    <row r="51" spans="1:17" s="207" customFormat="1" ht="15.75" x14ac:dyDescent="0.25">
      <c r="A51" s="53"/>
      <c r="B51" s="53"/>
      <c r="C51" s="53"/>
      <c r="D51" s="53"/>
      <c r="E51" s="53"/>
      <c r="F51" s="53"/>
      <c r="G51" s="53"/>
      <c r="H51" s="416">
        <f t="shared" ref="H51:H80" si="4">J51*O7</f>
        <v>10988</v>
      </c>
      <c r="I51" s="416"/>
      <c r="J51" s="215">
        <f t="shared" ref="J51:J80" si="5">IF(K51&gt;0,1,0)</f>
        <v>1</v>
      </c>
      <c r="K51" s="215">
        <f t="shared" ref="K51:L66" si="6">K7</f>
        <v>7223</v>
      </c>
      <c r="L51" s="215">
        <f t="shared" si="6"/>
        <v>0</v>
      </c>
      <c r="M51" s="215">
        <f t="shared" ref="M51:M80" si="7">IF(L51&gt;0,1,0)</f>
        <v>0</v>
      </c>
      <c r="N51" s="53"/>
      <c r="O51" s="216">
        <f>O50*(K43+E43)</f>
        <v>346620</v>
      </c>
      <c r="P51" s="53" t="s">
        <v>43</v>
      </c>
      <c r="Q51" s="359"/>
    </row>
    <row r="52" spans="1:17" x14ac:dyDescent="0.25">
      <c r="H52" s="385">
        <f t="shared" si="4"/>
        <v>0</v>
      </c>
      <c r="I52" s="385"/>
      <c r="J52" s="96">
        <f t="shared" si="5"/>
        <v>0</v>
      </c>
      <c r="K52" s="96">
        <f t="shared" si="6"/>
        <v>0</v>
      </c>
      <c r="L52" s="96">
        <f t="shared" si="6"/>
        <v>7588</v>
      </c>
      <c r="M52" s="96">
        <f t="shared" si="7"/>
        <v>1</v>
      </c>
    </row>
    <row r="53" spans="1:17" x14ac:dyDescent="0.25">
      <c r="H53" s="385">
        <f t="shared" si="4"/>
        <v>11008</v>
      </c>
      <c r="I53" s="385"/>
      <c r="J53" s="96">
        <f t="shared" si="5"/>
        <v>1</v>
      </c>
      <c r="K53" s="96">
        <f t="shared" si="6"/>
        <v>7208</v>
      </c>
      <c r="L53" s="96">
        <f t="shared" si="6"/>
        <v>0</v>
      </c>
      <c r="M53" s="96">
        <f t="shared" si="7"/>
        <v>0</v>
      </c>
    </row>
    <row r="54" spans="1:17" x14ac:dyDescent="0.25">
      <c r="H54" s="385">
        <f t="shared" si="4"/>
        <v>11041</v>
      </c>
      <c r="I54" s="385"/>
      <c r="J54" s="96">
        <f t="shared" si="5"/>
        <v>1</v>
      </c>
      <c r="K54" s="96">
        <f t="shared" si="6"/>
        <v>6990</v>
      </c>
      <c r="L54" s="96">
        <f t="shared" si="6"/>
        <v>0</v>
      </c>
      <c r="M54" s="96">
        <f t="shared" si="7"/>
        <v>0</v>
      </c>
    </row>
    <row r="55" spans="1:17" x14ac:dyDescent="0.25">
      <c r="H55" s="385">
        <f t="shared" si="4"/>
        <v>11093</v>
      </c>
      <c r="I55" s="385"/>
      <c r="J55" s="96">
        <f t="shared" si="5"/>
        <v>1</v>
      </c>
      <c r="K55" s="96">
        <f t="shared" si="6"/>
        <v>6479</v>
      </c>
      <c r="L55" s="96">
        <f t="shared" si="6"/>
        <v>0</v>
      </c>
      <c r="M55" s="96">
        <f t="shared" si="7"/>
        <v>0</v>
      </c>
    </row>
    <row r="56" spans="1:17" x14ac:dyDescent="0.25">
      <c r="H56" s="385">
        <f t="shared" si="4"/>
        <v>11360</v>
      </c>
      <c r="I56" s="385"/>
      <c r="J56" s="96">
        <f t="shared" si="5"/>
        <v>1</v>
      </c>
      <c r="K56" s="96">
        <f t="shared" si="6"/>
        <v>6191</v>
      </c>
      <c r="L56" s="96">
        <f t="shared" si="6"/>
        <v>0</v>
      </c>
      <c r="M56" s="96">
        <f t="shared" si="7"/>
        <v>0</v>
      </c>
    </row>
    <row r="57" spans="1:17" x14ac:dyDescent="0.25">
      <c r="H57" s="385">
        <f t="shared" si="4"/>
        <v>11579</v>
      </c>
      <c r="I57" s="385"/>
      <c r="J57" s="96">
        <f t="shared" si="5"/>
        <v>1</v>
      </c>
      <c r="K57" s="96">
        <f t="shared" si="6"/>
        <v>6394</v>
      </c>
      <c r="L57" s="96">
        <f t="shared" si="6"/>
        <v>0</v>
      </c>
      <c r="M57" s="96">
        <f t="shared" si="7"/>
        <v>0</v>
      </c>
    </row>
    <row r="58" spans="1:17" x14ac:dyDescent="0.25">
      <c r="H58" s="385">
        <f t="shared" si="4"/>
        <v>12224</v>
      </c>
      <c r="I58" s="385"/>
      <c r="J58" s="96">
        <f t="shared" si="5"/>
        <v>1</v>
      </c>
      <c r="K58" s="96">
        <f t="shared" si="6"/>
        <v>7359</v>
      </c>
      <c r="L58" s="96">
        <f t="shared" si="6"/>
        <v>0</v>
      </c>
      <c r="M58" s="96">
        <f t="shared" si="7"/>
        <v>0</v>
      </c>
    </row>
    <row r="59" spans="1:17" x14ac:dyDescent="0.25">
      <c r="H59" s="385">
        <f t="shared" si="4"/>
        <v>11906</v>
      </c>
      <c r="I59" s="385"/>
      <c r="J59" s="96">
        <f t="shared" si="5"/>
        <v>1</v>
      </c>
      <c r="K59" s="96">
        <f t="shared" si="6"/>
        <v>7716</v>
      </c>
      <c r="L59" s="96">
        <f t="shared" si="6"/>
        <v>0</v>
      </c>
      <c r="M59" s="96">
        <f t="shared" si="7"/>
        <v>0</v>
      </c>
    </row>
    <row r="60" spans="1:17" x14ac:dyDescent="0.25">
      <c r="H60" s="385">
        <f t="shared" si="4"/>
        <v>11942</v>
      </c>
      <c r="I60" s="385"/>
      <c r="J60" s="96">
        <f t="shared" si="5"/>
        <v>1</v>
      </c>
      <c r="K60" s="96">
        <f t="shared" si="6"/>
        <v>8019</v>
      </c>
      <c r="L60" s="96">
        <f t="shared" si="6"/>
        <v>0</v>
      </c>
      <c r="M60" s="96">
        <f t="shared" si="7"/>
        <v>0</v>
      </c>
    </row>
    <row r="61" spans="1:17" x14ac:dyDescent="0.25">
      <c r="H61" s="385">
        <f t="shared" si="4"/>
        <v>11188</v>
      </c>
      <c r="I61" s="385"/>
      <c r="J61" s="96">
        <f t="shared" si="5"/>
        <v>1</v>
      </c>
      <c r="K61" s="96">
        <f t="shared" si="6"/>
        <v>7499</v>
      </c>
      <c r="L61" s="96">
        <f t="shared" si="6"/>
        <v>0</v>
      </c>
      <c r="M61" s="96">
        <f t="shared" si="7"/>
        <v>0</v>
      </c>
    </row>
    <row r="62" spans="1:17" x14ac:dyDescent="0.25">
      <c r="H62" s="385">
        <f t="shared" si="4"/>
        <v>10888</v>
      </c>
      <c r="I62" s="385"/>
      <c r="J62" s="96">
        <f t="shared" si="5"/>
        <v>1</v>
      </c>
      <c r="K62" s="96">
        <f t="shared" si="6"/>
        <v>7105</v>
      </c>
      <c r="L62" s="96">
        <f t="shared" si="6"/>
        <v>0</v>
      </c>
      <c r="M62" s="96">
        <f t="shared" si="7"/>
        <v>0</v>
      </c>
    </row>
    <row r="63" spans="1:17" x14ac:dyDescent="0.25">
      <c r="H63" s="385">
        <f t="shared" si="4"/>
        <v>0</v>
      </c>
      <c r="I63" s="385"/>
      <c r="J63" s="96">
        <f t="shared" si="5"/>
        <v>0</v>
      </c>
      <c r="K63" s="96">
        <f t="shared" si="6"/>
        <v>0</v>
      </c>
      <c r="L63" s="96">
        <f t="shared" si="6"/>
        <v>7584</v>
      </c>
      <c r="M63" s="96">
        <f t="shared" si="7"/>
        <v>1</v>
      </c>
    </row>
    <row r="64" spans="1:17" x14ac:dyDescent="0.25">
      <c r="H64" s="385">
        <f t="shared" si="4"/>
        <v>10800</v>
      </c>
      <c r="I64" s="385"/>
      <c r="J64" s="96">
        <f t="shared" si="5"/>
        <v>1</v>
      </c>
      <c r="K64" s="96">
        <f t="shared" si="6"/>
        <v>7037</v>
      </c>
      <c r="L64" s="96">
        <f t="shared" si="6"/>
        <v>0</v>
      </c>
      <c r="M64" s="96">
        <f t="shared" si="7"/>
        <v>0</v>
      </c>
    </row>
    <row r="65" spans="8:13" x14ac:dyDescent="0.25">
      <c r="H65" s="385">
        <f t="shared" si="4"/>
        <v>11204</v>
      </c>
      <c r="I65" s="385"/>
      <c r="J65" s="96">
        <f t="shared" si="5"/>
        <v>1</v>
      </c>
      <c r="K65" s="96">
        <f t="shared" si="6"/>
        <v>7490</v>
      </c>
      <c r="L65" s="96">
        <f t="shared" si="6"/>
        <v>0</v>
      </c>
      <c r="M65" s="96">
        <f t="shared" si="7"/>
        <v>0</v>
      </c>
    </row>
    <row r="66" spans="8:13" x14ac:dyDescent="0.25">
      <c r="H66" s="385">
        <f t="shared" si="4"/>
        <v>11264</v>
      </c>
      <c r="I66" s="385"/>
      <c r="J66" s="96">
        <f t="shared" si="5"/>
        <v>1</v>
      </c>
      <c r="K66" s="96">
        <f t="shared" si="6"/>
        <v>7584</v>
      </c>
      <c r="L66" s="96">
        <f t="shared" si="6"/>
        <v>0</v>
      </c>
      <c r="M66" s="96">
        <f t="shared" si="7"/>
        <v>0</v>
      </c>
    </row>
    <row r="67" spans="8:13" x14ac:dyDescent="0.25">
      <c r="H67" s="385">
        <f t="shared" si="4"/>
        <v>11668</v>
      </c>
      <c r="I67" s="385"/>
      <c r="J67" s="96">
        <f t="shared" si="5"/>
        <v>1</v>
      </c>
      <c r="K67" s="96">
        <f t="shared" ref="K67:L80" si="8">K23</f>
        <v>7690</v>
      </c>
      <c r="L67" s="96">
        <f t="shared" si="8"/>
        <v>0</v>
      </c>
      <c r="M67" s="96">
        <f t="shared" si="7"/>
        <v>0</v>
      </c>
    </row>
    <row r="68" spans="8:13" x14ac:dyDescent="0.25">
      <c r="H68" s="385">
        <f t="shared" si="4"/>
        <v>11532</v>
      </c>
      <c r="I68" s="385"/>
      <c r="J68" s="96">
        <f t="shared" si="5"/>
        <v>1</v>
      </c>
      <c r="K68" s="96">
        <f t="shared" si="8"/>
        <v>7589</v>
      </c>
      <c r="L68" s="96">
        <f t="shared" si="8"/>
        <v>0</v>
      </c>
      <c r="M68" s="96">
        <f t="shared" si="7"/>
        <v>0</v>
      </c>
    </row>
    <row r="69" spans="8:13" x14ac:dyDescent="0.25">
      <c r="H69" s="385">
        <f t="shared" si="4"/>
        <v>0</v>
      </c>
      <c r="I69" s="385"/>
      <c r="J69" s="96">
        <f t="shared" si="5"/>
        <v>0</v>
      </c>
      <c r="K69" s="96">
        <f t="shared" si="8"/>
        <v>0</v>
      </c>
      <c r="L69" s="96">
        <f t="shared" si="8"/>
        <v>28477</v>
      </c>
      <c r="M69" s="96">
        <f t="shared" si="7"/>
        <v>1</v>
      </c>
    </row>
    <row r="70" spans="8:13" x14ac:dyDescent="0.25">
      <c r="H70" s="385">
        <f t="shared" si="4"/>
        <v>0</v>
      </c>
      <c r="I70" s="385"/>
      <c r="J70" s="96">
        <f t="shared" si="5"/>
        <v>0</v>
      </c>
      <c r="K70" s="96">
        <f t="shared" si="8"/>
        <v>0</v>
      </c>
      <c r="L70" s="96">
        <f t="shared" si="8"/>
        <v>19145</v>
      </c>
      <c r="M70" s="96">
        <f t="shared" si="7"/>
        <v>1</v>
      </c>
    </row>
    <row r="71" spans="8:13" x14ac:dyDescent="0.25">
      <c r="H71" s="385">
        <f t="shared" si="4"/>
        <v>12792</v>
      </c>
      <c r="I71" s="385"/>
      <c r="J71" s="96">
        <f t="shared" si="5"/>
        <v>1</v>
      </c>
      <c r="K71" s="96">
        <f t="shared" si="8"/>
        <v>8774</v>
      </c>
      <c r="L71" s="96">
        <f t="shared" si="8"/>
        <v>0</v>
      </c>
      <c r="M71" s="96">
        <f t="shared" si="7"/>
        <v>0</v>
      </c>
    </row>
    <row r="72" spans="8:13" x14ac:dyDescent="0.25">
      <c r="H72" s="385">
        <f t="shared" si="4"/>
        <v>12855</v>
      </c>
      <c r="I72" s="385"/>
      <c r="J72" s="96">
        <f t="shared" si="5"/>
        <v>1</v>
      </c>
      <c r="K72" s="96">
        <f t="shared" si="8"/>
        <v>8956</v>
      </c>
      <c r="L72" s="96">
        <f t="shared" si="8"/>
        <v>0</v>
      </c>
      <c r="M72" s="96">
        <f t="shared" si="7"/>
        <v>0</v>
      </c>
    </row>
    <row r="73" spans="8:13" x14ac:dyDescent="0.25">
      <c r="H73" s="385">
        <f t="shared" si="4"/>
        <v>11727</v>
      </c>
      <c r="I73" s="385"/>
      <c r="J73" s="96">
        <f t="shared" si="5"/>
        <v>1</v>
      </c>
      <c r="K73" s="96">
        <f t="shared" si="8"/>
        <v>7831</v>
      </c>
      <c r="L73" s="96">
        <f t="shared" si="8"/>
        <v>0</v>
      </c>
      <c r="M73" s="96">
        <f t="shared" si="7"/>
        <v>0</v>
      </c>
    </row>
    <row r="74" spans="8:13" x14ac:dyDescent="0.25">
      <c r="H74" s="385">
        <f t="shared" si="4"/>
        <v>12987</v>
      </c>
      <c r="I74" s="385"/>
      <c r="J74" s="96">
        <f t="shared" si="5"/>
        <v>1</v>
      </c>
      <c r="K74" s="96">
        <f t="shared" si="8"/>
        <v>9198</v>
      </c>
      <c r="L74" s="96">
        <f t="shared" si="8"/>
        <v>0</v>
      </c>
      <c r="M74" s="96">
        <f t="shared" si="7"/>
        <v>0</v>
      </c>
    </row>
    <row r="75" spans="8:13" x14ac:dyDescent="0.25">
      <c r="H75" s="385">
        <f t="shared" si="4"/>
        <v>12692</v>
      </c>
      <c r="I75" s="385"/>
      <c r="J75" s="96">
        <f t="shared" si="5"/>
        <v>1</v>
      </c>
      <c r="K75" s="96">
        <f t="shared" si="8"/>
        <v>8958</v>
      </c>
      <c r="L75" s="96">
        <f t="shared" si="8"/>
        <v>0</v>
      </c>
      <c r="M75" s="96">
        <f t="shared" si="7"/>
        <v>0</v>
      </c>
    </row>
    <row r="76" spans="8:13" x14ac:dyDescent="0.25">
      <c r="H76" s="385">
        <f t="shared" si="4"/>
        <v>11318</v>
      </c>
      <c r="I76" s="385"/>
      <c r="J76" s="96">
        <f t="shared" si="5"/>
        <v>1</v>
      </c>
      <c r="K76" s="96">
        <f t="shared" si="8"/>
        <v>7562</v>
      </c>
      <c r="L76" s="96">
        <f t="shared" si="8"/>
        <v>0</v>
      </c>
      <c r="M76" s="96">
        <f t="shared" si="7"/>
        <v>0</v>
      </c>
    </row>
    <row r="77" spans="8:13" x14ac:dyDescent="0.25">
      <c r="H77" s="385">
        <f t="shared" si="4"/>
        <v>0</v>
      </c>
      <c r="I77" s="385"/>
      <c r="J77" s="96">
        <f t="shared" si="5"/>
        <v>0</v>
      </c>
      <c r="K77" s="96">
        <f t="shared" si="8"/>
        <v>0</v>
      </c>
      <c r="L77" s="96">
        <f t="shared" si="8"/>
        <v>9319</v>
      </c>
      <c r="M77" s="96">
        <f t="shared" si="7"/>
        <v>1</v>
      </c>
    </row>
    <row r="78" spans="8:13" x14ac:dyDescent="0.25">
      <c r="H78" s="385">
        <f t="shared" si="4"/>
        <v>0</v>
      </c>
      <c r="I78" s="385"/>
      <c r="J78" s="96">
        <f t="shared" si="5"/>
        <v>0</v>
      </c>
      <c r="K78" s="96">
        <f t="shared" si="8"/>
        <v>0</v>
      </c>
      <c r="L78" s="96">
        <f t="shared" si="8"/>
        <v>8042</v>
      </c>
      <c r="M78" s="96">
        <f t="shared" si="7"/>
        <v>1</v>
      </c>
    </row>
    <row r="79" spans="8:13" x14ac:dyDescent="0.25">
      <c r="H79" s="385">
        <f t="shared" si="4"/>
        <v>11573</v>
      </c>
      <c r="I79" s="385"/>
      <c r="J79" s="96">
        <f t="shared" si="5"/>
        <v>1</v>
      </c>
      <c r="K79" s="96">
        <f t="shared" si="8"/>
        <v>7825</v>
      </c>
      <c r="L79" s="96">
        <f t="shared" si="8"/>
        <v>0</v>
      </c>
      <c r="M79" s="96">
        <f t="shared" si="7"/>
        <v>0</v>
      </c>
    </row>
    <row r="80" spans="8:13" x14ac:dyDescent="0.25">
      <c r="H80" s="385">
        <f t="shared" si="4"/>
        <v>0</v>
      </c>
      <c r="I80" s="385"/>
      <c r="J80" s="96">
        <f t="shared" si="5"/>
        <v>0</v>
      </c>
      <c r="K80" s="96">
        <f t="shared" si="8"/>
        <v>0</v>
      </c>
      <c r="L80" s="96">
        <f t="shared" si="8"/>
        <v>0</v>
      </c>
      <c r="M80" s="96">
        <f t="shared" si="7"/>
        <v>0</v>
      </c>
    </row>
    <row r="81" spans="10:13" x14ac:dyDescent="0.25">
      <c r="J81" s="96"/>
      <c r="K81" s="96"/>
      <c r="L81" s="96"/>
      <c r="M81" s="96"/>
    </row>
    <row r="82" spans="10:13" x14ac:dyDescent="0.25">
      <c r="J82" s="96"/>
      <c r="K82" s="96"/>
      <c r="L82" s="96"/>
      <c r="M82" s="96"/>
    </row>
    <row r="83" spans="10:13" x14ac:dyDescent="0.25">
      <c r="J83" s="96"/>
      <c r="K83" s="96"/>
      <c r="L83" s="96"/>
      <c r="M83" s="96"/>
    </row>
  </sheetData>
  <customSheetViews>
    <customSheetView guid="{B6ED9F5D-61BD-40D6-902A-409318D15853}" scale="75" showRuler="0">
      <pageMargins left="0.78740157499999996" right="0.78740157499999996" top="0.984251969" bottom="0.984251969" header="0.4921259845" footer="0.4921259845"/>
      <pageSetup paperSize="9" orientation="portrait" horizontalDpi="4294967293" verticalDpi="0" r:id="rId1"/>
      <headerFooter alignWithMargins="0"/>
    </customSheetView>
  </customSheetViews>
  <mergeCells count="36">
    <mergeCell ref="G2:L2"/>
    <mergeCell ref="M2:N2"/>
    <mergeCell ref="P2:Q2"/>
    <mergeCell ref="H53:I53"/>
    <mergeCell ref="H54:I54"/>
    <mergeCell ref="H67:I67"/>
    <mergeCell ref="D45:F45"/>
    <mergeCell ref="O45:P45"/>
    <mergeCell ref="H50:I50"/>
    <mergeCell ref="H51:I51"/>
    <mergeCell ref="H52:I52"/>
    <mergeCell ref="H58:I58"/>
    <mergeCell ref="H55:I55"/>
    <mergeCell ref="H56:I56"/>
    <mergeCell ref="H57:I57"/>
    <mergeCell ref="H75:I75"/>
    <mergeCell ref="H70:I70"/>
    <mergeCell ref="H59:I59"/>
    <mergeCell ref="H60:I60"/>
    <mergeCell ref="H61:I61"/>
    <mergeCell ref="H62:I62"/>
    <mergeCell ref="H63:I63"/>
    <mergeCell ref="H64:I64"/>
    <mergeCell ref="H65:I65"/>
    <mergeCell ref="H66:I66"/>
    <mergeCell ref="H71:I71"/>
    <mergeCell ref="H72:I72"/>
    <mergeCell ref="H73:I73"/>
    <mergeCell ref="H74:I74"/>
    <mergeCell ref="H69:I69"/>
    <mergeCell ref="H68:I68"/>
    <mergeCell ref="H80:I80"/>
    <mergeCell ref="H76:I76"/>
    <mergeCell ref="H77:I77"/>
    <mergeCell ref="H78:I78"/>
    <mergeCell ref="H79:I79"/>
  </mergeCells>
  <phoneticPr fontId="7" type="noConversion"/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Q83"/>
  <sheetViews>
    <sheetView zoomScale="75" workbookViewId="0">
      <selection activeCell="L9" sqref="L9"/>
    </sheetView>
  </sheetViews>
  <sheetFormatPr baseColWidth="10" defaultRowHeight="18" x14ac:dyDescent="0.25"/>
  <cols>
    <col min="1" max="1" width="19.28515625" style="1" customWidth="1"/>
    <col min="2" max="2" width="5.7109375" style="1" customWidth="1"/>
    <col min="3" max="3" width="7.7109375" style="1" customWidth="1"/>
    <col min="4" max="4" width="8.42578125" style="1" customWidth="1"/>
    <col min="5" max="5" width="6.140625" style="1" customWidth="1"/>
    <col min="6" max="6" width="6.42578125" style="1" customWidth="1"/>
    <col min="7" max="7" width="6.28515625" style="1" customWidth="1"/>
    <col min="8" max="8" width="5.28515625" style="1" customWidth="1"/>
    <col min="9" max="9" width="4.85546875" style="1" customWidth="1"/>
    <col min="10" max="10" width="17.7109375" style="1" customWidth="1"/>
    <col min="11" max="11" width="13" style="1" customWidth="1"/>
    <col min="12" max="12" width="10.28515625" style="1" customWidth="1"/>
    <col min="13" max="13" width="15.28515625" style="1" customWidth="1"/>
    <col min="14" max="14" width="11.5703125" style="1" customWidth="1"/>
    <col min="15" max="15" width="12.28515625" style="1" customWidth="1"/>
    <col min="16" max="16" width="17.140625" style="1" customWidth="1"/>
    <col min="17" max="17" width="11.5703125" style="356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8"/>
      <c r="P1" s="15"/>
      <c r="Q1" s="343"/>
    </row>
    <row r="2" spans="1:17" ht="36" customHeight="1" x14ac:dyDescent="0.25">
      <c r="A2" s="21"/>
      <c r="B2" s="2"/>
      <c r="C2" s="3"/>
      <c r="D2" s="3"/>
      <c r="E2" s="3"/>
      <c r="F2" s="3"/>
      <c r="G2" s="386" t="s">
        <v>28</v>
      </c>
      <c r="H2" s="397"/>
      <c r="I2" s="397"/>
      <c r="J2" s="397"/>
      <c r="K2" s="397"/>
      <c r="L2" s="398"/>
      <c r="M2" s="387" t="s">
        <v>27</v>
      </c>
      <c r="N2" s="399"/>
      <c r="O2" s="35" t="s">
        <v>33</v>
      </c>
      <c r="P2" s="400" t="s">
        <v>35</v>
      </c>
      <c r="Q2" s="388"/>
    </row>
    <row r="3" spans="1:17" ht="96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344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345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6">
        <v>9</v>
      </c>
      <c r="K5" s="55">
        <v>10</v>
      </c>
      <c r="L5" s="33">
        <v>11</v>
      </c>
      <c r="M5" s="32">
        <v>12</v>
      </c>
      <c r="N5" s="32">
        <v>13</v>
      </c>
      <c r="O5" s="57">
        <v>14</v>
      </c>
      <c r="P5" s="56">
        <v>15</v>
      </c>
      <c r="Q5" s="346">
        <v>16</v>
      </c>
    </row>
    <row r="6" spans="1:17" ht="15.75" x14ac:dyDescent="0.25">
      <c r="A6" s="39" t="s">
        <v>16</v>
      </c>
      <c r="B6" s="129">
        <v>1</v>
      </c>
      <c r="C6" s="30" t="s">
        <v>50</v>
      </c>
      <c r="D6" s="122">
        <v>0.29166666666666669</v>
      </c>
      <c r="E6" s="103">
        <v>3</v>
      </c>
      <c r="F6" s="107">
        <v>8</v>
      </c>
      <c r="G6" s="108">
        <v>15</v>
      </c>
      <c r="H6" s="109">
        <v>7.5</v>
      </c>
      <c r="I6" s="107">
        <v>8.1</v>
      </c>
      <c r="J6" s="69"/>
      <c r="K6" s="76">
        <f>(J6-Nov_1!J35)*(IF(E6=1,1,0)+IF(E6=2,1,0)+IF(E6=5,1,0))</f>
        <v>0</v>
      </c>
      <c r="L6" s="77">
        <v>14148</v>
      </c>
      <c r="M6" s="72"/>
      <c r="N6" s="79">
        <v>3356</v>
      </c>
      <c r="O6" s="74">
        <f>K6+L6+N6</f>
        <v>17504</v>
      </c>
      <c r="P6" s="69">
        <v>5343972</v>
      </c>
      <c r="Q6" s="357">
        <f>P6-Nov_1!P35</f>
        <v>15503</v>
      </c>
    </row>
    <row r="7" spans="1:17" ht="15.75" x14ac:dyDescent="0.25">
      <c r="A7" s="39" t="s">
        <v>17</v>
      </c>
      <c r="B7" s="22">
        <v>2</v>
      </c>
      <c r="C7" s="24" t="s">
        <v>51</v>
      </c>
      <c r="D7" s="122">
        <v>0.29166666666666669</v>
      </c>
      <c r="E7" s="104">
        <v>7</v>
      </c>
      <c r="F7" s="110">
        <v>7</v>
      </c>
      <c r="G7" s="111">
        <v>16</v>
      </c>
      <c r="H7" s="112">
        <v>7.6</v>
      </c>
      <c r="I7" s="110">
        <v>8.5</v>
      </c>
      <c r="J7" s="75"/>
      <c r="K7" s="76">
        <v>7825</v>
      </c>
      <c r="L7" s="77">
        <f>(J7-J6)*(IF(E7=3,1,0)+IF(E7=4,1,0)+IF(E7=6,1,0)+IF(E7=7,1,0))</f>
        <v>0</v>
      </c>
      <c r="M7" s="78"/>
      <c r="N7" s="79">
        <v>3748</v>
      </c>
      <c r="O7" s="80">
        <f>K7+L7+N7</f>
        <v>11573</v>
      </c>
      <c r="P7" s="75">
        <v>5359259</v>
      </c>
      <c r="Q7" s="348">
        <f>P7-P6</f>
        <v>15287</v>
      </c>
    </row>
    <row r="8" spans="1:17" ht="15.75" x14ac:dyDescent="0.25">
      <c r="A8" s="39" t="s">
        <v>18</v>
      </c>
      <c r="B8" s="22">
        <v>3</v>
      </c>
      <c r="C8" s="24" t="s">
        <v>52</v>
      </c>
      <c r="D8" s="122">
        <v>0.29166666666666669</v>
      </c>
      <c r="E8" s="104">
        <v>1</v>
      </c>
      <c r="F8" s="110">
        <v>6</v>
      </c>
      <c r="G8" s="111">
        <v>16</v>
      </c>
      <c r="H8" s="112">
        <v>7.5</v>
      </c>
      <c r="I8" s="110">
        <v>8</v>
      </c>
      <c r="J8" s="75"/>
      <c r="K8" s="76">
        <v>8298</v>
      </c>
      <c r="L8" s="77">
        <f t="shared" ref="L8:L35" si="0">(J8-J7)*(IF(E8=3,1,0)+IF(E8=4,1,0)+IF(E8=6,1,0)+IF(E8=7,1,0))</f>
        <v>0</v>
      </c>
      <c r="M8" s="78"/>
      <c r="N8" s="79">
        <v>3735</v>
      </c>
      <c r="O8" s="80">
        <f t="shared" ref="O8:O36" si="1">K8+L8+N8</f>
        <v>12033</v>
      </c>
      <c r="P8" s="75">
        <v>5371668</v>
      </c>
      <c r="Q8" s="348">
        <f t="shared" ref="Q8:Q36" si="2">P8-P7</f>
        <v>12409</v>
      </c>
    </row>
    <row r="9" spans="1:17" ht="15.75" x14ac:dyDescent="0.25">
      <c r="A9" s="39" t="s">
        <v>19</v>
      </c>
      <c r="B9" s="22">
        <v>4</v>
      </c>
      <c r="C9" s="24" t="s">
        <v>53</v>
      </c>
      <c r="D9" s="122">
        <v>0.29166666666666702</v>
      </c>
      <c r="E9" s="104">
        <v>3</v>
      </c>
      <c r="F9" s="110">
        <v>-2</v>
      </c>
      <c r="G9" s="111">
        <v>16</v>
      </c>
      <c r="H9" s="112">
        <v>7.6</v>
      </c>
      <c r="I9" s="110">
        <v>8.1</v>
      </c>
      <c r="J9" s="75"/>
      <c r="K9" s="76">
        <f t="shared" ref="K9" si="3">(J9-J8)*(IF(E9=1,1,0)+IF(E9=2,1,0)+IF(E9=5,1,0))</f>
        <v>0</v>
      </c>
      <c r="L9" s="77">
        <v>7340</v>
      </c>
      <c r="M9" s="78"/>
      <c r="N9" s="79">
        <v>3920</v>
      </c>
      <c r="O9" s="80">
        <f t="shared" si="1"/>
        <v>11260</v>
      </c>
      <c r="P9" s="75">
        <v>5384748</v>
      </c>
      <c r="Q9" s="348">
        <f t="shared" si="2"/>
        <v>13080</v>
      </c>
    </row>
    <row r="10" spans="1:17" ht="15.75" x14ac:dyDescent="0.25">
      <c r="A10" s="39" t="s">
        <v>20</v>
      </c>
      <c r="B10" s="22">
        <v>5</v>
      </c>
      <c r="C10" s="24" t="s">
        <v>47</v>
      </c>
      <c r="D10" s="122">
        <v>0.29166666666666702</v>
      </c>
      <c r="E10" s="104">
        <v>7</v>
      </c>
      <c r="F10" s="110">
        <v>6</v>
      </c>
      <c r="G10" s="111">
        <v>16</v>
      </c>
      <c r="H10" s="112">
        <v>7.7</v>
      </c>
      <c r="I10" s="110">
        <v>7.9</v>
      </c>
      <c r="J10" s="75"/>
      <c r="K10" s="76">
        <v>6445</v>
      </c>
      <c r="L10" s="77">
        <f t="shared" si="0"/>
        <v>0</v>
      </c>
      <c r="M10" s="75"/>
      <c r="N10" s="79">
        <v>3840</v>
      </c>
      <c r="O10" s="80">
        <f t="shared" si="1"/>
        <v>10285</v>
      </c>
      <c r="P10" s="75">
        <v>5396136</v>
      </c>
      <c r="Q10" s="348">
        <f t="shared" si="2"/>
        <v>11388</v>
      </c>
    </row>
    <row r="11" spans="1:17" ht="15.75" x14ac:dyDescent="0.25">
      <c r="A11" s="39" t="s">
        <v>21</v>
      </c>
      <c r="B11" s="22">
        <v>6</v>
      </c>
      <c r="C11" s="24" t="s">
        <v>48</v>
      </c>
      <c r="D11" s="122">
        <v>0.29166666666666702</v>
      </c>
      <c r="E11" s="104">
        <v>1</v>
      </c>
      <c r="F11" s="110">
        <v>-2</v>
      </c>
      <c r="G11" s="111">
        <v>16</v>
      </c>
      <c r="H11" s="112">
        <v>7.7</v>
      </c>
      <c r="I11" s="110">
        <v>8</v>
      </c>
      <c r="J11" s="75"/>
      <c r="K11" s="76">
        <v>6439</v>
      </c>
      <c r="L11" s="77">
        <f t="shared" si="0"/>
        <v>0</v>
      </c>
      <c r="M11" s="78"/>
      <c r="N11" s="79">
        <v>3744</v>
      </c>
      <c r="O11" s="80">
        <f t="shared" si="1"/>
        <v>10183</v>
      </c>
      <c r="P11" s="75">
        <v>5406740</v>
      </c>
      <c r="Q11" s="348">
        <f t="shared" si="2"/>
        <v>10604</v>
      </c>
    </row>
    <row r="12" spans="1:17" ht="15.75" x14ac:dyDescent="0.25">
      <c r="A12" s="39" t="s">
        <v>36</v>
      </c>
      <c r="B12" s="22">
        <v>7</v>
      </c>
      <c r="C12" s="24" t="s">
        <v>49</v>
      </c>
      <c r="D12" s="122">
        <v>0.29166666666666702</v>
      </c>
      <c r="E12" s="104">
        <v>1</v>
      </c>
      <c r="F12" s="110">
        <v>6</v>
      </c>
      <c r="G12" s="111">
        <v>16</v>
      </c>
      <c r="H12" s="112">
        <v>7.4</v>
      </c>
      <c r="I12" s="110">
        <v>7.9</v>
      </c>
      <c r="J12" s="75"/>
      <c r="K12" s="76">
        <v>7845</v>
      </c>
      <c r="L12" s="77">
        <f t="shared" si="0"/>
        <v>0</v>
      </c>
      <c r="M12" s="78"/>
      <c r="N12" s="79">
        <v>3829</v>
      </c>
      <c r="O12" s="80">
        <f t="shared" si="1"/>
        <v>11674</v>
      </c>
      <c r="P12" s="75">
        <v>5417554</v>
      </c>
      <c r="Q12" s="348">
        <f t="shared" si="2"/>
        <v>10814</v>
      </c>
    </row>
    <row r="13" spans="1:17" x14ac:dyDescent="0.25">
      <c r="A13" s="21"/>
      <c r="B13" s="22">
        <v>8</v>
      </c>
      <c r="C13" s="24" t="s">
        <v>50</v>
      </c>
      <c r="D13" s="122">
        <v>0.29166666666666702</v>
      </c>
      <c r="E13" s="104">
        <v>1</v>
      </c>
      <c r="F13" s="110">
        <v>1</v>
      </c>
      <c r="G13" s="111">
        <v>17</v>
      </c>
      <c r="H13" s="112">
        <v>7.4</v>
      </c>
      <c r="I13" s="110">
        <v>8.1999999999999993</v>
      </c>
      <c r="J13" s="75"/>
      <c r="K13" s="76">
        <v>8028</v>
      </c>
      <c r="L13" s="77">
        <f t="shared" si="0"/>
        <v>0</v>
      </c>
      <c r="M13" s="78"/>
      <c r="N13" s="79">
        <v>3951</v>
      </c>
      <c r="O13" s="80">
        <f t="shared" si="1"/>
        <v>11979</v>
      </c>
      <c r="P13" s="75">
        <v>5430157</v>
      </c>
      <c r="Q13" s="348">
        <f t="shared" si="2"/>
        <v>12603</v>
      </c>
    </row>
    <row r="14" spans="1:17" x14ac:dyDescent="0.25">
      <c r="A14" s="21"/>
      <c r="B14" s="22">
        <v>9</v>
      </c>
      <c r="C14" s="24" t="s">
        <v>51</v>
      </c>
      <c r="D14" s="122">
        <v>0.29166666666666702</v>
      </c>
      <c r="E14" s="104">
        <v>3</v>
      </c>
      <c r="F14" s="110">
        <v>2</v>
      </c>
      <c r="G14" s="111">
        <v>16</v>
      </c>
      <c r="H14" s="112">
        <v>7.4</v>
      </c>
      <c r="I14" s="110">
        <v>8.1</v>
      </c>
      <c r="J14" s="75"/>
      <c r="K14" s="76">
        <f t="shared" ref="K14:K36" si="4">(J14-J13)*(IF(E14=1,1,0)+IF(E14=2,1,0)+IF(E14=5,1,0))</f>
        <v>0</v>
      </c>
      <c r="L14" s="77">
        <v>12454</v>
      </c>
      <c r="M14" s="78"/>
      <c r="N14" s="79">
        <v>3380</v>
      </c>
      <c r="O14" s="80">
        <f t="shared" si="1"/>
        <v>15834</v>
      </c>
      <c r="P14" s="75">
        <v>5443138</v>
      </c>
      <c r="Q14" s="348">
        <f t="shared" si="2"/>
        <v>12981</v>
      </c>
    </row>
    <row r="15" spans="1:17" x14ac:dyDescent="0.25">
      <c r="A15" s="21"/>
      <c r="B15" s="22">
        <v>10</v>
      </c>
      <c r="C15" s="24" t="s">
        <v>52</v>
      </c>
      <c r="D15" s="122">
        <v>0.29166666666666702</v>
      </c>
      <c r="E15" s="104">
        <v>7</v>
      </c>
      <c r="F15" s="110">
        <v>1</v>
      </c>
      <c r="G15" s="111">
        <v>16</v>
      </c>
      <c r="H15" s="112">
        <v>7.5</v>
      </c>
      <c r="I15" s="110">
        <v>8.6</v>
      </c>
      <c r="J15" s="75"/>
      <c r="K15" s="76">
        <v>8238</v>
      </c>
      <c r="L15" s="77">
        <f t="shared" si="0"/>
        <v>0</v>
      </c>
      <c r="M15" s="78"/>
      <c r="N15" s="79">
        <v>3667</v>
      </c>
      <c r="O15" s="80">
        <f t="shared" si="1"/>
        <v>11905</v>
      </c>
      <c r="P15" s="75">
        <v>5460738</v>
      </c>
      <c r="Q15" s="348">
        <f t="shared" si="2"/>
        <v>17600</v>
      </c>
    </row>
    <row r="16" spans="1:17" x14ac:dyDescent="0.25">
      <c r="A16" s="21"/>
      <c r="B16" s="22">
        <v>11</v>
      </c>
      <c r="C16" s="24" t="s">
        <v>53</v>
      </c>
      <c r="D16" s="122">
        <v>0.29166666666666702</v>
      </c>
      <c r="E16" s="104">
        <v>1</v>
      </c>
      <c r="F16" s="110">
        <v>-2</v>
      </c>
      <c r="G16" s="111">
        <v>16</v>
      </c>
      <c r="H16" s="112">
        <v>7.4</v>
      </c>
      <c r="I16" s="110">
        <v>8</v>
      </c>
      <c r="J16" s="75"/>
      <c r="K16" s="76">
        <v>7624</v>
      </c>
      <c r="L16" s="77">
        <f t="shared" si="0"/>
        <v>0</v>
      </c>
      <c r="M16" s="78"/>
      <c r="N16" s="79">
        <v>3698</v>
      </c>
      <c r="O16" s="80">
        <f t="shared" si="1"/>
        <v>11322</v>
      </c>
      <c r="P16" s="75">
        <v>5473377</v>
      </c>
      <c r="Q16" s="348">
        <f t="shared" si="2"/>
        <v>12639</v>
      </c>
    </row>
    <row r="17" spans="1:17" x14ac:dyDescent="0.25">
      <c r="A17" s="21"/>
      <c r="B17" s="22">
        <v>12</v>
      </c>
      <c r="C17" s="24" t="s">
        <v>47</v>
      </c>
      <c r="D17" s="122">
        <v>0.29166666666666702</v>
      </c>
      <c r="E17" s="104">
        <v>1</v>
      </c>
      <c r="F17" s="110">
        <v>7</v>
      </c>
      <c r="G17" s="111">
        <v>16</v>
      </c>
      <c r="H17" s="112">
        <v>7.8</v>
      </c>
      <c r="I17" s="110">
        <v>8</v>
      </c>
      <c r="J17" s="75"/>
      <c r="K17" s="76">
        <v>6603</v>
      </c>
      <c r="L17" s="77">
        <f t="shared" si="0"/>
        <v>0</v>
      </c>
      <c r="M17" s="78"/>
      <c r="N17" s="79">
        <v>3815</v>
      </c>
      <c r="O17" s="80">
        <f t="shared" si="1"/>
        <v>10418</v>
      </c>
      <c r="P17" s="75">
        <v>5485882</v>
      </c>
      <c r="Q17" s="348">
        <f t="shared" si="2"/>
        <v>12505</v>
      </c>
    </row>
    <row r="18" spans="1:17" x14ac:dyDescent="0.25">
      <c r="A18" s="21"/>
      <c r="B18" s="22">
        <v>13</v>
      </c>
      <c r="C18" s="24" t="s">
        <v>48</v>
      </c>
      <c r="D18" s="122">
        <v>0.29166666666666702</v>
      </c>
      <c r="E18" s="104">
        <v>1</v>
      </c>
      <c r="F18" s="110">
        <v>0</v>
      </c>
      <c r="G18" s="111">
        <v>16</v>
      </c>
      <c r="H18" s="112">
        <v>7.7</v>
      </c>
      <c r="I18" s="110">
        <v>8.1</v>
      </c>
      <c r="J18" s="75"/>
      <c r="K18" s="76">
        <v>6536</v>
      </c>
      <c r="L18" s="77">
        <f t="shared" si="0"/>
        <v>0</v>
      </c>
      <c r="M18" s="78"/>
      <c r="N18" s="79">
        <v>3770</v>
      </c>
      <c r="O18" s="80">
        <f t="shared" si="1"/>
        <v>10306</v>
      </c>
      <c r="P18" s="75">
        <v>5496372</v>
      </c>
      <c r="Q18" s="348">
        <f t="shared" si="2"/>
        <v>10490</v>
      </c>
    </row>
    <row r="19" spans="1:17" x14ac:dyDescent="0.25">
      <c r="A19" s="21"/>
      <c r="B19" s="22">
        <v>14</v>
      </c>
      <c r="C19" s="24" t="s">
        <v>49</v>
      </c>
      <c r="D19" s="122">
        <v>0.29166666666666702</v>
      </c>
      <c r="E19" s="104">
        <v>1</v>
      </c>
      <c r="F19" s="110">
        <v>4</v>
      </c>
      <c r="G19" s="111">
        <v>16</v>
      </c>
      <c r="H19" s="112">
        <v>7.5</v>
      </c>
      <c r="I19" s="110">
        <v>8.1</v>
      </c>
      <c r="J19" s="75"/>
      <c r="K19" s="76">
        <v>7913</v>
      </c>
      <c r="L19" s="77">
        <f t="shared" si="0"/>
        <v>0</v>
      </c>
      <c r="M19" s="78"/>
      <c r="N19" s="79">
        <v>3893</v>
      </c>
      <c r="O19" s="80">
        <f t="shared" si="1"/>
        <v>11806</v>
      </c>
      <c r="P19" s="75">
        <v>5507117</v>
      </c>
      <c r="Q19" s="348">
        <f t="shared" si="2"/>
        <v>10745</v>
      </c>
    </row>
    <row r="20" spans="1:17" x14ac:dyDescent="0.25">
      <c r="A20" s="21"/>
      <c r="B20" s="22">
        <v>15</v>
      </c>
      <c r="C20" s="24" t="s">
        <v>50</v>
      </c>
      <c r="D20" s="122">
        <v>0.29166666666666702</v>
      </c>
      <c r="E20" s="104">
        <v>1</v>
      </c>
      <c r="F20" s="110">
        <v>0</v>
      </c>
      <c r="G20" s="111">
        <v>16</v>
      </c>
      <c r="H20" s="112">
        <v>7.5</v>
      </c>
      <c r="I20" s="110">
        <v>7.9</v>
      </c>
      <c r="J20" s="75"/>
      <c r="K20" s="76">
        <v>8168</v>
      </c>
      <c r="L20" s="77">
        <f t="shared" si="0"/>
        <v>0</v>
      </c>
      <c r="M20" s="78"/>
      <c r="N20" s="79">
        <v>3811</v>
      </c>
      <c r="O20" s="80">
        <f t="shared" si="1"/>
        <v>11979</v>
      </c>
      <c r="P20" s="75">
        <v>5520051</v>
      </c>
      <c r="Q20" s="348">
        <f t="shared" si="2"/>
        <v>12934</v>
      </c>
    </row>
    <row r="21" spans="1:17" x14ac:dyDescent="0.25">
      <c r="A21" s="21"/>
      <c r="B21" s="22">
        <v>16</v>
      </c>
      <c r="C21" s="24" t="s">
        <v>51</v>
      </c>
      <c r="D21" s="122">
        <v>0.29166666666666702</v>
      </c>
      <c r="E21" s="104">
        <v>3</v>
      </c>
      <c r="F21" s="110">
        <v>2</v>
      </c>
      <c r="G21" s="111">
        <v>16</v>
      </c>
      <c r="H21" s="112">
        <v>7.4</v>
      </c>
      <c r="I21" s="110">
        <v>7.9</v>
      </c>
      <c r="J21" s="75"/>
      <c r="K21" s="76">
        <f t="shared" si="4"/>
        <v>0</v>
      </c>
      <c r="L21" s="77">
        <v>10488</v>
      </c>
      <c r="M21" s="78"/>
      <c r="N21" s="79">
        <v>3900</v>
      </c>
      <c r="O21" s="80">
        <f t="shared" si="1"/>
        <v>14388</v>
      </c>
      <c r="P21" s="75">
        <v>5532931</v>
      </c>
      <c r="Q21" s="348">
        <f t="shared" si="2"/>
        <v>12880</v>
      </c>
    </row>
    <row r="22" spans="1:17" x14ac:dyDescent="0.25">
      <c r="A22" s="21"/>
      <c r="B22" s="22">
        <v>17</v>
      </c>
      <c r="C22" s="24" t="s">
        <v>52</v>
      </c>
      <c r="D22" s="122">
        <v>0.29166666666666702</v>
      </c>
      <c r="E22" s="104">
        <v>3</v>
      </c>
      <c r="F22" s="110">
        <v>9</v>
      </c>
      <c r="G22" s="111">
        <v>16</v>
      </c>
      <c r="H22" s="112">
        <v>7.5</v>
      </c>
      <c r="I22" s="110">
        <v>8.5</v>
      </c>
      <c r="J22" s="327"/>
      <c r="K22" s="76">
        <f t="shared" si="4"/>
        <v>0</v>
      </c>
      <c r="L22" s="77">
        <v>12275</v>
      </c>
      <c r="M22" s="78"/>
      <c r="N22" s="79">
        <v>3865</v>
      </c>
      <c r="O22" s="80">
        <f t="shared" si="1"/>
        <v>16140</v>
      </c>
      <c r="P22" s="75">
        <v>5552108</v>
      </c>
      <c r="Q22" s="348">
        <f t="shared" si="2"/>
        <v>19177</v>
      </c>
    </row>
    <row r="23" spans="1:17" x14ac:dyDescent="0.25">
      <c r="A23" s="21"/>
      <c r="B23" s="22">
        <v>18</v>
      </c>
      <c r="C23" s="24" t="s">
        <v>53</v>
      </c>
      <c r="D23" s="122">
        <v>0.29166666666666702</v>
      </c>
      <c r="E23" s="104">
        <v>7</v>
      </c>
      <c r="F23" s="110">
        <v>2</v>
      </c>
      <c r="G23" s="111">
        <v>16</v>
      </c>
      <c r="H23" s="112">
        <v>7.4</v>
      </c>
      <c r="I23" s="110">
        <v>8.1</v>
      </c>
      <c r="J23" s="75"/>
      <c r="K23" s="76">
        <f t="shared" si="4"/>
        <v>0</v>
      </c>
      <c r="L23" s="77">
        <v>8244</v>
      </c>
      <c r="M23" s="78"/>
      <c r="N23" s="79">
        <v>4022</v>
      </c>
      <c r="O23" s="80">
        <f t="shared" si="1"/>
        <v>12266</v>
      </c>
      <c r="P23" s="75">
        <v>5565703</v>
      </c>
      <c r="Q23" s="348">
        <f t="shared" si="2"/>
        <v>13595</v>
      </c>
    </row>
    <row r="24" spans="1:17" x14ac:dyDescent="0.25">
      <c r="A24" s="21"/>
      <c r="B24" s="22">
        <v>19</v>
      </c>
      <c r="C24" s="24" t="s">
        <v>47</v>
      </c>
      <c r="D24" s="122">
        <v>0.29166666666666702</v>
      </c>
      <c r="E24" s="104">
        <v>1</v>
      </c>
      <c r="F24" s="110">
        <v>3</v>
      </c>
      <c r="G24" s="111">
        <v>16</v>
      </c>
      <c r="H24" s="112">
        <v>7.7</v>
      </c>
      <c r="I24" s="110">
        <v>8</v>
      </c>
      <c r="J24" s="75"/>
      <c r="K24" s="76">
        <v>6663</v>
      </c>
      <c r="L24" s="77">
        <f t="shared" si="0"/>
        <v>0</v>
      </c>
      <c r="M24" s="78"/>
      <c r="N24" s="79">
        <v>3929</v>
      </c>
      <c r="O24" s="80">
        <f t="shared" si="1"/>
        <v>10592</v>
      </c>
      <c r="P24" s="75">
        <v>5578628</v>
      </c>
      <c r="Q24" s="348">
        <f t="shared" si="2"/>
        <v>12925</v>
      </c>
    </row>
    <row r="25" spans="1:17" x14ac:dyDescent="0.25">
      <c r="A25" s="21"/>
      <c r="B25" s="22">
        <v>20</v>
      </c>
      <c r="C25" s="24" t="s">
        <v>48</v>
      </c>
      <c r="D25" s="122">
        <v>0.29166666666666702</v>
      </c>
      <c r="E25" s="104">
        <v>1</v>
      </c>
      <c r="F25" s="110">
        <v>2</v>
      </c>
      <c r="G25" s="111">
        <v>16</v>
      </c>
      <c r="H25" s="112">
        <v>7.7</v>
      </c>
      <c r="I25" s="110">
        <v>8</v>
      </c>
      <c r="J25" s="75"/>
      <c r="K25" s="76">
        <v>6432</v>
      </c>
      <c r="L25" s="77">
        <f t="shared" si="0"/>
        <v>0</v>
      </c>
      <c r="M25" s="78"/>
      <c r="N25" s="79">
        <v>3929</v>
      </c>
      <c r="O25" s="80">
        <f t="shared" si="1"/>
        <v>10361</v>
      </c>
      <c r="P25" s="75">
        <v>5589619</v>
      </c>
      <c r="Q25" s="348">
        <f t="shared" si="2"/>
        <v>10991</v>
      </c>
    </row>
    <row r="26" spans="1:17" x14ac:dyDescent="0.25">
      <c r="A26" s="21"/>
      <c r="B26" s="22">
        <v>21</v>
      </c>
      <c r="C26" s="24" t="s">
        <v>49</v>
      </c>
      <c r="D26" s="122">
        <v>0.29166666666666702</v>
      </c>
      <c r="E26" s="104">
        <v>3</v>
      </c>
      <c r="F26" s="110">
        <v>1</v>
      </c>
      <c r="G26" s="111">
        <v>16</v>
      </c>
      <c r="H26" s="112">
        <v>7.6</v>
      </c>
      <c r="I26" s="110">
        <v>8.5</v>
      </c>
      <c r="J26" s="75"/>
      <c r="K26" s="76">
        <v>7664</v>
      </c>
      <c r="L26" s="77">
        <f t="shared" si="0"/>
        <v>0</v>
      </c>
      <c r="M26" s="78"/>
      <c r="N26" s="79">
        <v>3897</v>
      </c>
      <c r="O26" s="80">
        <f t="shared" si="1"/>
        <v>11561</v>
      </c>
      <c r="P26" s="75">
        <v>5600941</v>
      </c>
      <c r="Q26" s="348">
        <f t="shared" si="2"/>
        <v>11322</v>
      </c>
    </row>
    <row r="27" spans="1:17" x14ac:dyDescent="0.25">
      <c r="A27" s="21"/>
      <c r="B27" s="22">
        <v>22</v>
      </c>
      <c r="C27" s="24" t="s">
        <v>50</v>
      </c>
      <c r="D27" s="122">
        <v>0.29166666666666702</v>
      </c>
      <c r="E27" s="104">
        <v>7</v>
      </c>
      <c r="F27" s="110">
        <v>6</v>
      </c>
      <c r="G27" s="111">
        <v>16</v>
      </c>
      <c r="H27" s="112">
        <v>7.5</v>
      </c>
      <c r="I27" s="110">
        <v>8.6999999999999993</v>
      </c>
      <c r="J27" s="75"/>
      <c r="K27" s="76">
        <v>7628</v>
      </c>
      <c r="L27" s="77">
        <f t="shared" si="0"/>
        <v>0</v>
      </c>
      <c r="M27" s="78"/>
      <c r="N27" s="79">
        <v>3922</v>
      </c>
      <c r="O27" s="80">
        <f t="shared" si="1"/>
        <v>11550</v>
      </c>
      <c r="P27" s="75">
        <v>5613106</v>
      </c>
      <c r="Q27" s="348">
        <f t="shared" si="2"/>
        <v>12165</v>
      </c>
    </row>
    <row r="28" spans="1:17" x14ac:dyDescent="0.25">
      <c r="A28" s="21"/>
      <c r="B28" s="22">
        <v>23</v>
      </c>
      <c r="C28" s="24" t="s">
        <v>51</v>
      </c>
      <c r="D28" s="122">
        <v>0.29166666666666702</v>
      </c>
      <c r="E28" s="104">
        <v>1</v>
      </c>
      <c r="F28" s="110">
        <v>2</v>
      </c>
      <c r="G28" s="111">
        <v>16</v>
      </c>
      <c r="H28" s="112">
        <v>7.6</v>
      </c>
      <c r="I28" s="110">
        <v>8.5</v>
      </c>
      <c r="J28" s="75"/>
      <c r="K28" s="76">
        <v>6831</v>
      </c>
      <c r="L28" s="77">
        <f t="shared" si="0"/>
        <v>0</v>
      </c>
      <c r="M28" s="78"/>
      <c r="N28" s="79">
        <v>3940</v>
      </c>
      <c r="O28" s="80">
        <f t="shared" si="1"/>
        <v>10771</v>
      </c>
      <c r="P28" s="75">
        <v>5625477</v>
      </c>
      <c r="Q28" s="348">
        <f t="shared" si="2"/>
        <v>12371</v>
      </c>
    </row>
    <row r="29" spans="1:17" x14ac:dyDescent="0.25">
      <c r="A29" s="21"/>
      <c r="B29" s="22">
        <v>24</v>
      </c>
      <c r="C29" s="24" t="s">
        <v>52</v>
      </c>
      <c r="D29" s="122">
        <v>0.29166666666666702</v>
      </c>
      <c r="E29" s="104">
        <v>1</v>
      </c>
      <c r="F29" s="110">
        <v>5</v>
      </c>
      <c r="G29" s="111">
        <v>16</v>
      </c>
      <c r="H29" s="112">
        <v>7.7</v>
      </c>
      <c r="I29" s="110">
        <v>8</v>
      </c>
      <c r="J29" s="75"/>
      <c r="K29" s="76">
        <v>5855</v>
      </c>
      <c r="L29" s="77">
        <f t="shared" si="0"/>
        <v>0</v>
      </c>
      <c r="M29" s="78"/>
      <c r="N29" s="79">
        <v>3939</v>
      </c>
      <c r="O29" s="80">
        <f t="shared" si="1"/>
        <v>9794</v>
      </c>
      <c r="P29" s="75">
        <v>5637278</v>
      </c>
      <c r="Q29" s="348">
        <f t="shared" si="2"/>
        <v>11801</v>
      </c>
    </row>
    <row r="30" spans="1:17" x14ac:dyDescent="0.25">
      <c r="A30" s="21"/>
      <c r="B30" s="22">
        <v>25</v>
      </c>
      <c r="C30" s="24" t="s">
        <v>53</v>
      </c>
      <c r="D30" s="122">
        <v>0.29166666666666702</v>
      </c>
      <c r="E30" s="104">
        <v>1</v>
      </c>
      <c r="F30" s="110">
        <v>2</v>
      </c>
      <c r="G30" s="111">
        <v>16</v>
      </c>
      <c r="H30" s="112">
        <v>7.7</v>
      </c>
      <c r="I30" s="110">
        <v>8</v>
      </c>
      <c r="J30" s="75"/>
      <c r="K30" s="76">
        <v>4893</v>
      </c>
      <c r="L30" s="77">
        <f t="shared" si="0"/>
        <v>0</v>
      </c>
      <c r="M30" s="78"/>
      <c r="N30" s="79">
        <v>3645</v>
      </c>
      <c r="O30" s="80">
        <f t="shared" si="1"/>
        <v>8538</v>
      </c>
      <c r="P30" s="75">
        <v>5647243</v>
      </c>
      <c r="Q30" s="348">
        <f t="shared" si="2"/>
        <v>9965</v>
      </c>
    </row>
    <row r="31" spans="1:17" x14ac:dyDescent="0.25">
      <c r="A31" s="21"/>
      <c r="B31" s="22">
        <v>26</v>
      </c>
      <c r="C31" s="24" t="s">
        <v>47</v>
      </c>
      <c r="D31" s="122">
        <v>0.29166666666666702</v>
      </c>
      <c r="E31" s="104">
        <v>1</v>
      </c>
      <c r="F31" s="110">
        <v>1</v>
      </c>
      <c r="G31" s="111">
        <v>15</v>
      </c>
      <c r="H31" s="112">
        <v>7.6</v>
      </c>
      <c r="I31" s="110">
        <v>8</v>
      </c>
      <c r="J31" s="75"/>
      <c r="K31" s="76">
        <v>5365</v>
      </c>
      <c r="L31" s="77">
        <f t="shared" si="0"/>
        <v>0</v>
      </c>
      <c r="M31" s="78"/>
      <c r="N31" s="79">
        <v>3653</v>
      </c>
      <c r="O31" s="80">
        <f t="shared" si="1"/>
        <v>9018</v>
      </c>
      <c r="P31" s="75">
        <v>5656156</v>
      </c>
      <c r="Q31" s="348">
        <f t="shared" si="2"/>
        <v>8913</v>
      </c>
    </row>
    <row r="32" spans="1:17" x14ac:dyDescent="0.25">
      <c r="A32" s="21"/>
      <c r="B32" s="22">
        <v>27</v>
      </c>
      <c r="C32" s="24" t="s">
        <v>48</v>
      </c>
      <c r="D32" s="122">
        <v>0.29166666666666702</v>
      </c>
      <c r="E32" s="104">
        <v>1</v>
      </c>
      <c r="F32" s="110">
        <v>-1</v>
      </c>
      <c r="G32" s="111">
        <v>15</v>
      </c>
      <c r="H32" s="112">
        <v>7.7</v>
      </c>
      <c r="I32" s="110">
        <v>8</v>
      </c>
      <c r="J32" s="75"/>
      <c r="K32" s="76">
        <v>5636</v>
      </c>
      <c r="L32" s="77">
        <f t="shared" si="0"/>
        <v>0</v>
      </c>
      <c r="M32" s="78"/>
      <c r="N32" s="79">
        <v>3594</v>
      </c>
      <c r="O32" s="80">
        <f t="shared" si="1"/>
        <v>9230</v>
      </c>
      <c r="P32" s="75">
        <v>5665699</v>
      </c>
      <c r="Q32" s="348">
        <f t="shared" si="2"/>
        <v>9543</v>
      </c>
    </row>
    <row r="33" spans="1:17" x14ac:dyDescent="0.25">
      <c r="A33" s="21"/>
      <c r="B33" s="22">
        <v>28</v>
      </c>
      <c r="C33" s="24" t="s">
        <v>49</v>
      </c>
      <c r="D33" s="122">
        <v>0.29166666666666702</v>
      </c>
      <c r="E33" s="104">
        <v>1</v>
      </c>
      <c r="F33" s="110">
        <v>-1</v>
      </c>
      <c r="G33" s="111">
        <v>15</v>
      </c>
      <c r="H33" s="112">
        <v>7.7</v>
      </c>
      <c r="I33" s="110">
        <v>8.1999999999999993</v>
      </c>
      <c r="J33" s="75"/>
      <c r="K33" s="76">
        <v>6047</v>
      </c>
      <c r="L33" s="77">
        <f t="shared" si="0"/>
        <v>0</v>
      </c>
      <c r="M33" s="78"/>
      <c r="N33" s="79">
        <v>3739</v>
      </c>
      <c r="O33" s="80">
        <f t="shared" si="1"/>
        <v>9786</v>
      </c>
      <c r="P33" s="75">
        <v>5675044</v>
      </c>
      <c r="Q33" s="348">
        <f t="shared" si="2"/>
        <v>9345</v>
      </c>
    </row>
    <row r="34" spans="1:17" x14ac:dyDescent="0.25">
      <c r="A34" s="21"/>
      <c r="B34" s="22">
        <v>29</v>
      </c>
      <c r="C34" s="24" t="s">
        <v>50</v>
      </c>
      <c r="D34" s="122">
        <v>0.29166666666666702</v>
      </c>
      <c r="E34" s="104">
        <v>1</v>
      </c>
      <c r="F34" s="110">
        <v>-2</v>
      </c>
      <c r="G34" s="111">
        <v>15</v>
      </c>
      <c r="H34" s="112">
        <v>7.7</v>
      </c>
      <c r="I34" s="110">
        <v>8.1</v>
      </c>
      <c r="J34" s="75"/>
      <c r="K34" s="76">
        <v>6167</v>
      </c>
      <c r="L34" s="77">
        <f t="shared" si="0"/>
        <v>0</v>
      </c>
      <c r="M34" s="78"/>
      <c r="N34" s="79">
        <v>3752</v>
      </c>
      <c r="O34" s="80">
        <f t="shared" si="1"/>
        <v>9919</v>
      </c>
      <c r="P34" s="75">
        <v>5685737</v>
      </c>
      <c r="Q34" s="348">
        <f t="shared" si="2"/>
        <v>10693</v>
      </c>
    </row>
    <row r="35" spans="1:17" x14ac:dyDescent="0.25">
      <c r="A35" s="21"/>
      <c r="B35" s="22">
        <v>30</v>
      </c>
      <c r="C35" s="24" t="s">
        <v>51</v>
      </c>
      <c r="D35" s="122">
        <v>0.29166666666666702</v>
      </c>
      <c r="E35" s="104">
        <v>1</v>
      </c>
      <c r="F35" s="110">
        <v>0</v>
      </c>
      <c r="G35" s="111">
        <v>15</v>
      </c>
      <c r="H35" s="112">
        <v>7.7</v>
      </c>
      <c r="I35" s="110">
        <v>8.3000000000000007</v>
      </c>
      <c r="J35" s="75"/>
      <c r="K35" s="76">
        <v>5923</v>
      </c>
      <c r="L35" s="77">
        <f t="shared" si="0"/>
        <v>0</v>
      </c>
      <c r="M35" s="78"/>
      <c r="N35" s="79">
        <v>3736</v>
      </c>
      <c r="O35" s="80">
        <f t="shared" si="1"/>
        <v>9659</v>
      </c>
      <c r="P35" s="75">
        <v>5696324</v>
      </c>
      <c r="Q35" s="348">
        <f t="shared" si="2"/>
        <v>10587</v>
      </c>
    </row>
    <row r="36" spans="1:17" x14ac:dyDescent="0.25">
      <c r="A36" s="21"/>
      <c r="B36" s="22">
        <v>31</v>
      </c>
      <c r="C36" s="24" t="s">
        <v>52</v>
      </c>
      <c r="D36" s="122">
        <v>0.29166666666666702</v>
      </c>
      <c r="E36" s="104">
        <v>3</v>
      </c>
      <c r="F36" s="110">
        <v>1</v>
      </c>
      <c r="G36" s="111">
        <v>14</v>
      </c>
      <c r="H36" s="112">
        <v>7.5</v>
      </c>
      <c r="I36" s="110">
        <v>8</v>
      </c>
      <c r="J36" s="75"/>
      <c r="K36" s="76">
        <f t="shared" si="4"/>
        <v>0</v>
      </c>
      <c r="L36" s="77">
        <v>11795</v>
      </c>
      <c r="M36" s="78"/>
      <c r="N36" s="79">
        <v>3872</v>
      </c>
      <c r="O36" s="80">
        <f t="shared" si="1"/>
        <v>15667</v>
      </c>
      <c r="P36" s="75">
        <v>5706743</v>
      </c>
      <c r="Q36" s="348">
        <f t="shared" si="2"/>
        <v>10419</v>
      </c>
    </row>
    <row r="37" spans="1:17" ht="18.75" thickBot="1" x14ac:dyDescent="0.3">
      <c r="A37" s="21"/>
      <c r="B37" s="81"/>
      <c r="C37" s="106"/>
      <c r="D37" s="106"/>
      <c r="E37" s="105"/>
      <c r="F37" s="113"/>
      <c r="G37" s="114"/>
      <c r="H37" s="115"/>
      <c r="I37" s="113"/>
      <c r="J37" s="81"/>
      <c r="K37" s="82"/>
      <c r="L37" s="77"/>
      <c r="M37" s="83"/>
      <c r="N37" s="84"/>
      <c r="O37" s="85"/>
      <c r="P37" s="81"/>
      <c r="Q37" s="349"/>
    </row>
    <row r="38" spans="1:17" s="204" customFormat="1" ht="18.75" thickBot="1" x14ac:dyDescent="0.3">
      <c r="A38" s="18" t="s">
        <v>22</v>
      </c>
      <c r="B38" s="69"/>
      <c r="C38" s="101"/>
      <c r="D38" s="101"/>
      <c r="E38" s="101"/>
      <c r="F38" s="59"/>
      <c r="G38" s="60"/>
      <c r="H38" s="61"/>
      <c r="I38" s="62"/>
      <c r="J38" s="69"/>
      <c r="K38" s="70">
        <f>SUM(K6:K36)</f>
        <v>165066</v>
      </c>
      <c r="L38" s="71">
        <f>SUM(L6:L36)</f>
        <v>76744</v>
      </c>
      <c r="M38" s="69"/>
      <c r="N38" s="71">
        <f>SUM(N6:N36)</f>
        <v>117491</v>
      </c>
      <c r="O38" s="86">
        <f>SUM(O6:O36)</f>
        <v>359301</v>
      </c>
      <c r="P38" s="69"/>
      <c r="Q38" s="347">
        <f>SUM(Q6:Q36)</f>
        <v>378274</v>
      </c>
    </row>
    <row r="39" spans="1:17" s="204" customFormat="1" ht="18.75" thickBot="1" x14ac:dyDescent="0.3">
      <c r="A39" s="17" t="s">
        <v>29</v>
      </c>
      <c r="B39" s="75"/>
      <c r="C39" s="99"/>
      <c r="D39" s="99"/>
      <c r="E39" s="99"/>
      <c r="F39" s="63">
        <f>MIN(F6:F36)</f>
        <v>-2</v>
      </c>
      <c r="G39" s="64">
        <f>MIN(G6:G36)</f>
        <v>14</v>
      </c>
      <c r="H39" s="65">
        <f>MIN(H6:H36)</f>
        <v>7.4</v>
      </c>
      <c r="I39" s="65">
        <f>MIN(I6:I36)</f>
        <v>7.9</v>
      </c>
      <c r="J39" s="75"/>
      <c r="K39" s="76"/>
      <c r="L39" s="77"/>
      <c r="M39" s="75"/>
      <c r="N39" s="87">
        <f>MIN(N6:N36)</f>
        <v>3356</v>
      </c>
      <c r="O39" s="88">
        <f>MIN(O6:O36)</f>
        <v>8538</v>
      </c>
      <c r="P39" s="89"/>
      <c r="Q39" s="350">
        <f>MIN(Q6:Q36)</f>
        <v>8913</v>
      </c>
    </row>
    <row r="40" spans="1:17" s="204" customFormat="1" ht="18.75" thickBot="1" x14ac:dyDescent="0.3">
      <c r="A40" s="17" t="s">
        <v>30</v>
      </c>
      <c r="B40" s="75"/>
      <c r="C40" s="99"/>
      <c r="D40" s="99"/>
      <c r="E40" s="99"/>
      <c r="F40" s="63">
        <f>MAX(F6:F36)</f>
        <v>9</v>
      </c>
      <c r="G40" s="64">
        <f>MAX(G6:G36)</f>
        <v>17</v>
      </c>
      <c r="H40" s="65">
        <f>MAX(H6:H36)</f>
        <v>7.8</v>
      </c>
      <c r="I40" s="65">
        <f>MAX(I6:I36)</f>
        <v>8.6999999999999993</v>
      </c>
      <c r="J40" s="75"/>
      <c r="K40" s="76"/>
      <c r="L40" s="77"/>
      <c r="M40" s="75"/>
      <c r="N40" s="87">
        <f>MAX(N6:N36)</f>
        <v>4022</v>
      </c>
      <c r="O40" s="88">
        <f>MAX(O6:O36)</f>
        <v>17504</v>
      </c>
      <c r="P40" s="89"/>
      <c r="Q40" s="350">
        <f>MAX(Q6:Q36)</f>
        <v>19177</v>
      </c>
    </row>
    <row r="41" spans="1:17" s="204" customFormat="1" ht="18.75" thickBot="1" x14ac:dyDescent="0.3">
      <c r="A41" s="17" t="s">
        <v>23</v>
      </c>
      <c r="B41" s="117"/>
      <c r="C41" s="100"/>
      <c r="D41" s="100"/>
      <c r="E41" s="100"/>
      <c r="F41" s="66">
        <f>SUM(F6:F36)/COUNT(E6:E36)</f>
        <v>2.3870967741935485</v>
      </c>
      <c r="G41" s="67">
        <f>SUM(G6:G36)/COUNT(E6:E36)</f>
        <v>15.774193548387096</v>
      </c>
      <c r="H41" s="68">
        <f>SUM(H6:H36)/COUNT(E6:E36)</f>
        <v>7.5774193548387068</v>
      </c>
      <c r="I41" s="68">
        <f>SUM(I6:I36)/COUNT(E6:E36)</f>
        <v>8.138709677419353</v>
      </c>
      <c r="J41" s="90"/>
      <c r="K41" s="91"/>
      <c r="L41" s="92"/>
      <c r="M41" s="90"/>
      <c r="N41" s="93">
        <f>SUM(N6:N36)/COUNT(E6:E36)</f>
        <v>3790.0322580645161</v>
      </c>
      <c r="O41" s="94">
        <f>SUM(O6:O36)/COUNT(E6:E36)</f>
        <v>11590.354838709678</v>
      </c>
      <c r="P41" s="95"/>
      <c r="Q41" s="351">
        <f>SUM(Q6:Q36)/COUNT(E6:E36)</f>
        <v>12202.387096774193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352"/>
    </row>
    <row r="43" spans="1:17" x14ac:dyDescent="0.25">
      <c r="A43" s="21"/>
      <c r="B43" s="11"/>
      <c r="C43" s="11" t="s">
        <v>46</v>
      </c>
      <c r="D43" s="11"/>
      <c r="E43" s="3">
        <f>SUM(M50:M80)</f>
        <v>7</v>
      </c>
      <c r="F43" s="11"/>
      <c r="G43" s="11"/>
      <c r="H43" s="11"/>
      <c r="I43" s="11"/>
      <c r="J43" s="11" t="s">
        <v>25</v>
      </c>
      <c r="K43" s="54">
        <f>SUM(J50:J80)</f>
        <v>24</v>
      </c>
      <c r="L43" s="11"/>
      <c r="M43" s="11"/>
      <c r="N43" s="11"/>
      <c r="O43" s="11"/>
      <c r="P43" s="11"/>
      <c r="Q43" s="352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352"/>
    </row>
    <row r="45" spans="1:17" x14ac:dyDescent="0.25">
      <c r="A45" s="21"/>
      <c r="B45" s="11"/>
      <c r="C45" s="3" t="s">
        <v>26</v>
      </c>
      <c r="D45" s="389">
        <f>O45-K45</f>
        <v>28321.75</v>
      </c>
      <c r="E45" s="426"/>
      <c r="F45" s="426"/>
      <c r="G45" s="11" t="s">
        <v>15</v>
      </c>
      <c r="H45" s="11"/>
      <c r="I45" s="11"/>
      <c r="J45" s="3" t="s">
        <v>37</v>
      </c>
      <c r="K45" s="130">
        <f>(SUM(H50:I80)/(K43))*(K43+E43)</f>
        <v>330979.25</v>
      </c>
      <c r="L45" s="11" t="s">
        <v>15</v>
      </c>
      <c r="M45" s="3" t="s">
        <v>38</v>
      </c>
      <c r="N45" s="3"/>
      <c r="O45" s="394">
        <f>O38</f>
        <v>359301</v>
      </c>
      <c r="P45" s="394"/>
      <c r="Q45" s="352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53"/>
    </row>
    <row r="47" spans="1:17" x14ac:dyDescent="0.25"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358"/>
    </row>
    <row r="48" spans="1:17" x14ac:dyDescent="0.25"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358"/>
    </row>
    <row r="49" spans="2:17" x14ac:dyDescent="0.25">
      <c r="B49" s="201"/>
      <c r="C49" s="201"/>
      <c r="D49" s="201"/>
      <c r="E49" s="201"/>
      <c r="F49" s="201"/>
      <c r="G49" s="201"/>
      <c r="H49" s="201"/>
      <c r="I49" s="201"/>
      <c r="J49" s="202" t="s">
        <v>39</v>
      </c>
      <c r="K49" s="201"/>
      <c r="L49" s="203"/>
      <c r="M49" s="203" t="s">
        <v>40</v>
      </c>
      <c r="N49" s="201"/>
      <c r="O49" s="1">
        <f>SUM(H50:I80)</f>
        <v>256242</v>
      </c>
      <c r="P49" s="1" t="s">
        <v>41</v>
      </c>
      <c r="Q49" s="358"/>
    </row>
    <row r="50" spans="2:17" x14ac:dyDescent="0.25">
      <c r="H50" s="385">
        <f>J50*O6</f>
        <v>0</v>
      </c>
      <c r="I50" s="385"/>
      <c r="J50" s="96">
        <f>IF(K50&gt;0,1,0)</f>
        <v>0</v>
      </c>
      <c r="K50" s="96">
        <f>K6</f>
        <v>0</v>
      </c>
      <c r="L50" s="96">
        <f>L6</f>
        <v>14148</v>
      </c>
      <c r="M50" s="96">
        <f>IF(L50&gt;0,1,0)</f>
        <v>1</v>
      </c>
      <c r="O50" s="124">
        <f>O49/K43</f>
        <v>10676.75</v>
      </c>
      <c r="P50" s="1" t="s">
        <v>42</v>
      </c>
    </row>
    <row r="51" spans="2:17" x14ac:dyDescent="0.25">
      <c r="H51" s="385">
        <f t="shared" ref="H51:H80" si="5">J51*O7</f>
        <v>11573</v>
      </c>
      <c r="I51" s="385"/>
      <c r="J51" s="96">
        <f t="shared" ref="J51:J80" si="6">IF(K51&gt;0,1,0)</f>
        <v>1</v>
      </c>
      <c r="K51" s="96">
        <f t="shared" ref="K51:L66" si="7">K7</f>
        <v>7825</v>
      </c>
      <c r="L51" s="96">
        <f t="shared" si="7"/>
        <v>0</v>
      </c>
      <c r="M51" s="96">
        <f t="shared" ref="M51:M80" si="8">IF(L51&gt;0,1,0)</f>
        <v>0</v>
      </c>
      <c r="O51" s="124">
        <f>O50*(K43+E43)</f>
        <v>330979.25</v>
      </c>
      <c r="P51" s="1" t="s">
        <v>43</v>
      </c>
    </row>
    <row r="52" spans="2:17" x14ac:dyDescent="0.25">
      <c r="H52" s="385">
        <f t="shared" si="5"/>
        <v>12033</v>
      </c>
      <c r="I52" s="385"/>
      <c r="J52" s="96">
        <f t="shared" si="6"/>
        <v>1</v>
      </c>
      <c r="K52" s="96">
        <f t="shared" si="7"/>
        <v>8298</v>
      </c>
      <c r="L52" s="96">
        <f t="shared" si="7"/>
        <v>0</v>
      </c>
      <c r="M52" s="96">
        <f t="shared" si="8"/>
        <v>0</v>
      </c>
    </row>
    <row r="53" spans="2:17" x14ac:dyDescent="0.25">
      <c r="H53" s="385">
        <f t="shared" si="5"/>
        <v>0</v>
      </c>
      <c r="I53" s="385"/>
      <c r="J53" s="96">
        <f t="shared" si="6"/>
        <v>0</v>
      </c>
      <c r="K53" s="96">
        <f t="shared" si="7"/>
        <v>0</v>
      </c>
      <c r="L53" s="96">
        <f t="shared" si="7"/>
        <v>7340</v>
      </c>
      <c r="M53" s="96">
        <f t="shared" si="8"/>
        <v>1</v>
      </c>
    </row>
    <row r="54" spans="2:17" x14ac:dyDescent="0.25">
      <c r="H54" s="385">
        <f t="shared" si="5"/>
        <v>10285</v>
      </c>
      <c r="I54" s="385"/>
      <c r="J54" s="96">
        <f t="shared" si="6"/>
        <v>1</v>
      </c>
      <c r="K54" s="96">
        <f t="shared" si="7"/>
        <v>6445</v>
      </c>
      <c r="L54" s="96">
        <f t="shared" si="7"/>
        <v>0</v>
      </c>
      <c r="M54" s="96">
        <f t="shared" si="8"/>
        <v>0</v>
      </c>
    </row>
    <row r="55" spans="2:17" x14ac:dyDescent="0.25">
      <c r="H55" s="385">
        <f t="shared" si="5"/>
        <v>10183</v>
      </c>
      <c r="I55" s="385"/>
      <c r="J55" s="96">
        <f t="shared" si="6"/>
        <v>1</v>
      </c>
      <c r="K55" s="96">
        <f t="shared" si="7"/>
        <v>6439</v>
      </c>
      <c r="L55" s="96">
        <f t="shared" si="7"/>
        <v>0</v>
      </c>
      <c r="M55" s="96">
        <f t="shared" si="8"/>
        <v>0</v>
      </c>
    </row>
    <row r="56" spans="2:17" x14ac:dyDescent="0.25">
      <c r="H56" s="385">
        <f t="shared" si="5"/>
        <v>11674</v>
      </c>
      <c r="I56" s="385"/>
      <c r="J56" s="96">
        <f t="shared" si="6"/>
        <v>1</v>
      </c>
      <c r="K56" s="96">
        <f t="shared" si="7"/>
        <v>7845</v>
      </c>
      <c r="L56" s="96">
        <f t="shared" si="7"/>
        <v>0</v>
      </c>
      <c r="M56" s="96">
        <f t="shared" si="8"/>
        <v>0</v>
      </c>
    </row>
    <row r="57" spans="2:17" x14ac:dyDescent="0.25">
      <c r="H57" s="385">
        <f t="shared" si="5"/>
        <v>11979</v>
      </c>
      <c r="I57" s="385"/>
      <c r="J57" s="96">
        <f t="shared" si="6"/>
        <v>1</v>
      </c>
      <c r="K57" s="96">
        <f t="shared" si="7"/>
        <v>8028</v>
      </c>
      <c r="L57" s="96">
        <f t="shared" si="7"/>
        <v>0</v>
      </c>
      <c r="M57" s="96">
        <f t="shared" si="8"/>
        <v>0</v>
      </c>
    </row>
    <row r="58" spans="2:17" x14ac:dyDescent="0.25">
      <c r="H58" s="385">
        <f t="shared" si="5"/>
        <v>0</v>
      </c>
      <c r="I58" s="385"/>
      <c r="J58" s="96">
        <f t="shared" si="6"/>
        <v>0</v>
      </c>
      <c r="K58" s="96">
        <f t="shared" si="7"/>
        <v>0</v>
      </c>
      <c r="L58" s="96">
        <f t="shared" si="7"/>
        <v>12454</v>
      </c>
      <c r="M58" s="96">
        <f t="shared" si="8"/>
        <v>1</v>
      </c>
    </row>
    <row r="59" spans="2:17" x14ac:dyDescent="0.25">
      <c r="H59" s="385">
        <f t="shared" si="5"/>
        <v>11905</v>
      </c>
      <c r="I59" s="385"/>
      <c r="J59" s="96">
        <f t="shared" si="6"/>
        <v>1</v>
      </c>
      <c r="K59" s="96">
        <f t="shared" si="7"/>
        <v>8238</v>
      </c>
      <c r="L59" s="96">
        <f t="shared" si="7"/>
        <v>0</v>
      </c>
      <c r="M59" s="96">
        <f t="shared" si="8"/>
        <v>0</v>
      </c>
    </row>
    <row r="60" spans="2:17" x14ac:dyDescent="0.25">
      <c r="H60" s="385">
        <f t="shared" si="5"/>
        <v>11322</v>
      </c>
      <c r="I60" s="385"/>
      <c r="J60" s="96">
        <f t="shared" si="6"/>
        <v>1</v>
      </c>
      <c r="K60" s="96">
        <f t="shared" si="7"/>
        <v>7624</v>
      </c>
      <c r="L60" s="96">
        <f t="shared" si="7"/>
        <v>0</v>
      </c>
      <c r="M60" s="96">
        <f t="shared" si="8"/>
        <v>0</v>
      </c>
    </row>
    <row r="61" spans="2:17" x14ac:dyDescent="0.25">
      <c r="H61" s="385">
        <f t="shared" si="5"/>
        <v>10418</v>
      </c>
      <c r="I61" s="385"/>
      <c r="J61" s="96">
        <f t="shared" si="6"/>
        <v>1</v>
      </c>
      <c r="K61" s="96">
        <f t="shared" si="7"/>
        <v>6603</v>
      </c>
      <c r="L61" s="96">
        <f t="shared" si="7"/>
        <v>0</v>
      </c>
      <c r="M61" s="96">
        <f t="shared" si="8"/>
        <v>0</v>
      </c>
    </row>
    <row r="62" spans="2:17" x14ac:dyDescent="0.25">
      <c r="H62" s="385">
        <f t="shared" si="5"/>
        <v>10306</v>
      </c>
      <c r="I62" s="385"/>
      <c r="J62" s="96">
        <f t="shared" si="6"/>
        <v>1</v>
      </c>
      <c r="K62" s="96">
        <f t="shared" si="7"/>
        <v>6536</v>
      </c>
      <c r="L62" s="96">
        <f t="shared" si="7"/>
        <v>0</v>
      </c>
      <c r="M62" s="96">
        <f t="shared" si="8"/>
        <v>0</v>
      </c>
    </row>
    <row r="63" spans="2:17" x14ac:dyDescent="0.25">
      <c r="H63" s="385">
        <f t="shared" si="5"/>
        <v>11806</v>
      </c>
      <c r="I63" s="385"/>
      <c r="J63" s="96">
        <f t="shared" si="6"/>
        <v>1</v>
      </c>
      <c r="K63" s="96">
        <f t="shared" si="7"/>
        <v>7913</v>
      </c>
      <c r="L63" s="96">
        <f t="shared" si="7"/>
        <v>0</v>
      </c>
      <c r="M63" s="96">
        <f t="shared" si="8"/>
        <v>0</v>
      </c>
    </row>
    <row r="64" spans="2:17" x14ac:dyDescent="0.25">
      <c r="H64" s="385">
        <f t="shared" si="5"/>
        <v>11979</v>
      </c>
      <c r="I64" s="385"/>
      <c r="J64" s="96">
        <f t="shared" si="6"/>
        <v>1</v>
      </c>
      <c r="K64" s="96">
        <f t="shared" si="7"/>
        <v>8168</v>
      </c>
      <c r="L64" s="96">
        <f t="shared" si="7"/>
        <v>0</v>
      </c>
      <c r="M64" s="96">
        <f t="shared" si="8"/>
        <v>0</v>
      </c>
    </row>
    <row r="65" spans="8:13" x14ac:dyDescent="0.25">
      <c r="H65" s="385">
        <f t="shared" si="5"/>
        <v>0</v>
      </c>
      <c r="I65" s="385"/>
      <c r="J65" s="96">
        <f t="shared" si="6"/>
        <v>0</v>
      </c>
      <c r="K65" s="96">
        <f t="shared" si="7"/>
        <v>0</v>
      </c>
      <c r="L65" s="96">
        <f t="shared" si="7"/>
        <v>10488</v>
      </c>
      <c r="M65" s="96">
        <f t="shared" si="8"/>
        <v>1</v>
      </c>
    </row>
    <row r="66" spans="8:13" x14ac:dyDescent="0.25">
      <c r="H66" s="385">
        <f t="shared" si="5"/>
        <v>0</v>
      </c>
      <c r="I66" s="385"/>
      <c r="J66" s="96">
        <f t="shared" si="6"/>
        <v>0</v>
      </c>
      <c r="K66" s="96">
        <f t="shared" si="7"/>
        <v>0</v>
      </c>
      <c r="L66" s="96">
        <f t="shared" si="7"/>
        <v>12275</v>
      </c>
      <c r="M66" s="96">
        <f t="shared" si="8"/>
        <v>1</v>
      </c>
    </row>
    <row r="67" spans="8:13" x14ac:dyDescent="0.25">
      <c r="H67" s="385">
        <f t="shared" si="5"/>
        <v>0</v>
      </c>
      <c r="I67" s="385"/>
      <c r="J67" s="96">
        <f t="shared" si="6"/>
        <v>0</v>
      </c>
      <c r="K67" s="96">
        <f t="shared" ref="K67:L80" si="9">K23</f>
        <v>0</v>
      </c>
      <c r="L67" s="96">
        <f t="shared" si="9"/>
        <v>8244</v>
      </c>
      <c r="M67" s="96">
        <f t="shared" si="8"/>
        <v>1</v>
      </c>
    </row>
    <row r="68" spans="8:13" x14ac:dyDescent="0.25">
      <c r="H68" s="385">
        <f t="shared" si="5"/>
        <v>10592</v>
      </c>
      <c r="I68" s="385"/>
      <c r="J68" s="96">
        <f t="shared" si="6"/>
        <v>1</v>
      </c>
      <c r="K68" s="96">
        <f t="shared" si="9"/>
        <v>6663</v>
      </c>
      <c r="L68" s="96">
        <f t="shared" si="9"/>
        <v>0</v>
      </c>
      <c r="M68" s="96">
        <f t="shared" si="8"/>
        <v>0</v>
      </c>
    </row>
    <row r="69" spans="8:13" x14ac:dyDescent="0.25">
      <c r="H69" s="385">
        <f t="shared" si="5"/>
        <v>10361</v>
      </c>
      <c r="I69" s="385"/>
      <c r="J69" s="96">
        <f t="shared" si="6"/>
        <v>1</v>
      </c>
      <c r="K69" s="96">
        <f t="shared" si="9"/>
        <v>6432</v>
      </c>
      <c r="L69" s="96">
        <f t="shared" si="9"/>
        <v>0</v>
      </c>
      <c r="M69" s="96">
        <f t="shared" si="8"/>
        <v>0</v>
      </c>
    </row>
    <row r="70" spans="8:13" x14ac:dyDescent="0.25">
      <c r="H70" s="385">
        <f t="shared" si="5"/>
        <v>11561</v>
      </c>
      <c r="I70" s="385"/>
      <c r="J70" s="96">
        <f t="shared" si="6"/>
        <v>1</v>
      </c>
      <c r="K70" s="96">
        <f t="shared" si="9"/>
        <v>7664</v>
      </c>
      <c r="L70" s="96">
        <f t="shared" si="9"/>
        <v>0</v>
      </c>
      <c r="M70" s="96">
        <f t="shared" si="8"/>
        <v>0</v>
      </c>
    </row>
    <row r="71" spans="8:13" x14ac:dyDescent="0.25">
      <c r="H71" s="385">
        <f t="shared" si="5"/>
        <v>11550</v>
      </c>
      <c r="I71" s="385"/>
      <c r="J71" s="96">
        <f t="shared" si="6"/>
        <v>1</v>
      </c>
      <c r="K71" s="96">
        <f t="shared" si="9"/>
        <v>7628</v>
      </c>
      <c r="L71" s="96">
        <f t="shared" si="9"/>
        <v>0</v>
      </c>
      <c r="M71" s="96">
        <f t="shared" si="8"/>
        <v>0</v>
      </c>
    </row>
    <row r="72" spans="8:13" x14ac:dyDescent="0.25">
      <c r="H72" s="385">
        <f t="shared" si="5"/>
        <v>10771</v>
      </c>
      <c r="I72" s="385"/>
      <c r="J72" s="96">
        <f t="shared" si="6"/>
        <v>1</v>
      </c>
      <c r="K72" s="96">
        <f t="shared" si="9"/>
        <v>6831</v>
      </c>
      <c r="L72" s="96">
        <f t="shared" si="9"/>
        <v>0</v>
      </c>
      <c r="M72" s="96">
        <f t="shared" si="8"/>
        <v>0</v>
      </c>
    </row>
    <row r="73" spans="8:13" x14ac:dyDescent="0.25">
      <c r="H73" s="385">
        <f t="shared" si="5"/>
        <v>9794</v>
      </c>
      <c r="I73" s="385"/>
      <c r="J73" s="96">
        <f t="shared" si="6"/>
        <v>1</v>
      </c>
      <c r="K73" s="96">
        <f t="shared" si="9"/>
        <v>5855</v>
      </c>
      <c r="L73" s="96">
        <f t="shared" si="9"/>
        <v>0</v>
      </c>
      <c r="M73" s="96">
        <f t="shared" si="8"/>
        <v>0</v>
      </c>
    </row>
    <row r="74" spans="8:13" x14ac:dyDescent="0.25">
      <c r="H74" s="385">
        <f t="shared" si="5"/>
        <v>8538</v>
      </c>
      <c r="I74" s="385"/>
      <c r="J74" s="96">
        <f t="shared" si="6"/>
        <v>1</v>
      </c>
      <c r="K74" s="96">
        <f t="shared" si="9"/>
        <v>4893</v>
      </c>
      <c r="L74" s="96">
        <f t="shared" si="9"/>
        <v>0</v>
      </c>
      <c r="M74" s="96">
        <f t="shared" si="8"/>
        <v>0</v>
      </c>
    </row>
    <row r="75" spans="8:13" x14ac:dyDescent="0.25">
      <c r="H75" s="385">
        <f t="shared" si="5"/>
        <v>9018</v>
      </c>
      <c r="I75" s="385"/>
      <c r="J75" s="96">
        <f t="shared" si="6"/>
        <v>1</v>
      </c>
      <c r="K75" s="96">
        <f t="shared" si="9"/>
        <v>5365</v>
      </c>
      <c r="L75" s="96">
        <f t="shared" si="9"/>
        <v>0</v>
      </c>
      <c r="M75" s="96">
        <f t="shared" si="8"/>
        <v>0</v>
      </c>
    </row>
    <row r="76" spans="8:13" x14ac:dyDescent="0.25">
      <c r="H76" s="385">
        <f t="shared" si="5"/>
        <v>9230</v>
      </c>
      <c r="I76" s="385"/>
      <c r="J76" s="96">
        <f t="shared" si="6"/>
        <v>1</v>
      </c>
      <c r="K76" s="96">
        <f t="shared" si="9"/>
        <v>5636</v>
      </c>
      <c r="L76" s="96">
        <f t="shared" si="9"/>
        <v>0</v>
      </c>
      <c r="M76" s="96">
        <f t="shared" si="8"/>
        <v>0</v>
      </c>
    </row>
    <row r="77" spans="8:13" x14ac:dyDescent="0.25">
      <c r="H77" s="385">
        <f t="shared" si="5"/>
        <v>9786</v>
      </c>
      <c r="I77" s="385"/>
      <c r="J77" s="96">
        <f t="shared" si="6"/>
        <v>1</v>
      </c>
      <c r="K77" s="96">
        <f t="shared" si="9"/>
        <v>6047</v>
      </c>
      <c r="L77" s="96">
        <f t="shared" si="9"/>
        <v>0</v>
      </c>
      <c r="M77" s="96">
        <f t="shared" si="8"/>
        <v>0</v>
      </c>
    </row>
    <row r="78" spans="8:13" x14ac:dyDescent="0.25">
      <c r="H78" s="385">
        <f t="shared" si="5"/>
        <v>9919</v>
      </c>
      <c r="I78" s="385"/>
      <c r="J78" s="96">
        <f t="shared" si="6"/>
        <v>1</v>
      </c>
      <c r="K78" s="96">
        <f t="shared" si="9"/>
        <v>6167</v>
      </c>
      <c r="L78" s="96">
        <f t="shared" si="9"/>
        <v>0</v>
      </c>
      <c r="M78" s="96">
        <f t="shared" si="8"/>
        <v>0</v>
      </c>
    </row>
    <row r="79" spans="8:13" x14ac:dyDescent="0.25">
      <c r="H79" s="385">
        <f t="shared" si="5"/>
        <v>9659</v>
      </c>
      <c r="I79" s="385"/>
      <c r="J79" s="96">
        <f t="shared" si="6"/>
        <v>1</v>
      </c>
      <c r="K79" s="96">
        <f t="shared" si="9"/>
        <v>5923</v>
      </c>
      <c r="L79" s="96">
        <f t="shared" si="9"/>
        <v>0</v>
      </c>
      <c r="M79" s="96">
        <f t="shared" si="8"/>
        <v>0</v>
      </c>
    </row>
    <row r="80" spans="8:13" x14ac:dyDescent="0.25">
      <c r="H80" s="385">
        <f t="shared" si="5"/>
        <v>0</v>
      </c>
      <c r="I80" s="385"/>
      <c r="J80" s="96">
        <f t="shared" si="6"/>
        <v>0</v>
      </c>
      <c r="K80" s="96">
        <f t="shared" si="9"/>
        <v>0</v>
      </c>
      <c r="L80" s="96">
        <f t="shared" si="9"/>
        <v>11795</v>
      </c>
      <c r="M80" s="96">
        <f t="shared" si="8"/>
        <v>1</v>
      </c>
    </row>
    <row r="81" spans="10:13" x14ac:dyDescent="0.25">
      <c r="J81" s="96"/>
      <c r="K81" s="96"/>
      <c r="L81" s="96"/>
      <c r="M81" s="96"/>
    </row>
    <row r="82" spans="10:13" x14ac:dyDescent="0.25">
      <c r="J82" s="96"/>
      <c r="K82" s="96"/>
      <c r="L82" s="96"/>
      <c r="M82" s="96"/>
    </row>
    <row r="83" spans="10:13" x14ac:dyDescent="0.25">
      <c r="J83" s="96"/>
      <c r="K83" s="96"/>
      <c r="L83" s="96"/>
      <c r="M83" s="96"/>
    </row>
  </sheetData>
  <customSheetViews>
    <customSheetView guid="{B6ED9F5D-61BD-40D6-902A-409318D15853}" scale="75" showRuler="0">
      <selection activeCell="D2" sqref="D2"/>
      <pageMargins left="0.78740157499999996" right="0.78740157499999996" top="0.984251969" bottom="0.984251969" header="0.4921259845" footer="0.4921259845"/>
      <pageSetup paperSize="9" orientation="portrait" horizontalDpi="4294967293" verticalDpi="0" r:id="rId1"/>
      <headerFooter alignWithMargins="0"/>
    </customSheetView>
  </customSheetViews>
  <mergeCells count="36">
    <mergeCell ref="G2:L2"/>
    <mergeCell ref="M2:N2"/>
    <mergeCell ref="P2:Q2"/>
    <mergeCell ref="H53:I53"/>
    <mergeCell ref="H54:I54"/>
    <mergeCell ref="H67:I67"/>
    <mergeCell ref="D45:F45"/>
    <mergeCell ref="O45:P45"/>
    <mergeCell ref="H50:I50"/>
    <mergeCell ref="H51:I51"/>
    <mergeCell ref="H52:I52"/>
    <mergeCell ref="H58:I58"/>
    <mergeCell ref="H55:I55"/>
    <mergeCell ref="H56:I56"/>
    <mergeCell ref="H57:I57"/>
    <mergeCell ref="H75:I75"/>
    <mergeCell ref="H70:I70"/>
    <mergeCell ref="H59:I59"/>
    <mergeCell ref="H60:I60"/>
    <mergeCell ref="H61:I61"/>
    <mergeCell ref="H62:I62"/>
    <mergeCell ref="H63:I63"/>
    <mergeCell ref="H64:I64"/>
    <mergeCell ref="H65:I65"/>
    <mergeCell ref="H66:I66"/>
    <mergeCell ref="H71:I71"/>
    <mergeCell ref="H72:I72"/>
    <mergeCell ref="H73:I73"/>
    <mergeCell ref="H74:I74"/>
    <mergeCell ref="H69:I69"/>
    <mergeCell ref="H68:I68"/>
    <mergeCell ref="H80:I80"/>
    <mergeCell ref="H76:I76"/>
    <mergeCell ref="H77:I77"/>
    <mergeCell ref="H78:I78"/>
    <mergeCell ref="H79:I79"/>
  </mergeCells>
  <phoneticPr fontId="7" type="noConversion"/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Q84"/>
  <sheetViews>
    <sheetView tabSelected="1" topLeftCell="G1" zoomScale="75" workbookViewId="0">
      <selection activeCell="Q1" sqref="Q1"/>
    </sheetView>
  </sheetViews>
  <sheetFormatPr baseColWidth="10" defaultRowHeight="18" x14ac:dyDescent="0.25"/>
  <cols>
    <col min="1" max="1" width="16.42578125" style="1" customWidth="1"/>
    <col min="2" max="2" width="5.7109375" style="1" customWidth="1"/>
    <col min="3" max="3" width="8.42578125" style="1" customWidth="1"/>
    <col min="4" max="4" width="7.42578125" style="1" customWidth="1"/>
    <col min="5" max="5" width="6.85546875" style="1" customWidth="1"/>
    <col min="6" max="6" width="6.28515625" style="1" bestFit="1" customWidth="1"/>
    <col min="7" max="8" width="6.5703125" style="1" customWidth="1"/>
    <col min="9" max="9" width="6.85546875" style="1" customWidth="1"/>
    <col min="10" max="10" width="18.7109375" style="1" customWidth="1"/>
    <col min="11" max="12" width="15.7109375" style="1" customWidth="1"/>
    <col min="13" max="13" width="21.42578125" style="1" customWidth="1"/>
    <col min="14" max="14" width="11.5703125" style="1" customWidth="1"/>
    <col min="15" max="15" width="15.7109375" style="1" customWidth="1"/>
    <col min="16" max="16" width="18.7109375" style="1" customWidth="1"/>
    <col min="17" max="17" width="11.5703125" style="356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8"/>
      <c r="P1" s="15"/>
      <c r="Q1" s="343"/>
    </row>
    <row r="2" spans="1:17" ht="36.75" customHeight="1" x14ac:dyDescent="0.25">
      <c r="A2" s="21"/>
      <c r="B2" s="2"/>
      <c r="C2" s="3"/>
      <c r="D2" s="3"/>
      <c r="E2" s="3"/>
      <c r="F2" s="3"/>
      <c r="G2" s="386" t="s">
        <v>28</v>
      </c>
      <c r="H2" s="397"/>
      <c r="I2" s="397"/>
      <c r="J2" s="397"/>
      <c r="K2" s="397"/>
      <c r="L2" s="398"/>
      <c r="M2" s="387" t="s">
        <v>27</v>
      </c>
      <c r="N2" s="399"/>
      <c r="O2" s="35" t="s">
        <v>33</v>
      </c>
      <c r="P2" s="400" t="s">
        <v>35</v>
      </c>
      <c r="Q2" s="388"/>
    </row>
    <row r="3" spans="1:17" ht="114" customHeight="1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344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345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6">
        <v>9</v>
      </c>
      <c r="K5" s="55">
        <v>10</v>
      </c>
      <c r="L5" s="33">
        <v>11</v>
      </c>
      <c r="M5" s="32">
        <v>12</v>
      </c>
      <c r="N5" s="32">
        <v>13</v>
      </c>
      <c r="O5" s="57">
        <v>14</v>
      </c>
      <c r="P5" s="56">
        <v>15</v>
      </c>
      <c r="Q5" s="346">
        <v>16</v>
      </c>
    </row>
    <row r="6" spans="1:17" x14ac:dyDescent="0.25">
      <c r="A6" s="39" t="s">
        <v>16</v>
      </c>
      <c r="B6" s="6">
        <v>1</v>
      </c>
      <c r="C6" s="24" t="s">
        <v>48</v>
      </c>
      <c r="D6" s="122">
        <v>0.29166666666666669</v>
      </c>
      <c r="E6" s="103">
        <v>5</v>
      </c>
      <c r="F6" s="221">
        <v>-1</v>
      </c>
      <c r="G6" s="217">
        <v>14</v>
      </c>
      <c r="H6" s="218">
        <v>7.9</v>
      </c>
      <c r="I6" s="107">
        <v>8.6999999999999993</v>
      </c>
      <c r="J6" s="69">
        <v>23023194</v>
      </c>
      <c r="K6" s="76">
        <f>(J6-Jan_1!J36)*(IF(E6=1,1,0)+IF(E6=2,1,0)+IF(E6=5,1,0))</f>
        <v>7731</v>
      </c>
      <c r="L6" s="77">
        <f>(J6-Jan_1!J6)*(IF(E6=3,1,0)+IF(E6=4,1,0)+IF(E6=6,1,0)+IF(E6=7,1,0))</f>
        <v>0</v>
      </c>
      <c r="M6" s="72">
        <v>932381</v>
      </c>
      <c r="N6" s="79">
        <f>M6-Jan_1!M36</f>
        <v>3128</v>
      </c>
      <c r="O6" s="74">
        <f>K6+L6+N6</f>
        <v>10859</v>
      </c>
      <c r="P6" s="69">
        <v>1081334</v>
      </c>
      <c r="Q6" s="348">
        <f>P6-Jan_1!P36</f>
        <v>12132</v>
      </c>
    </row>
    <row r="7" spans="1:17" x14ac:dyDescent="0.25">
      <c r="A7" s="39" t="s">
        <v>17</v>
      </c>
      <c r="B7" s="8">
        <v>2</v>
      </c>
      <c r="C7" s="24" t="s">
        <v>49</v>
      </c>
      <c r="D7" s="122">
        <v>0.29166666666666669</v>
      </c>
      <c r="E7" s="104">
        <v>5</v>
      </c>
      <c r="F7" s="221">
        <v>-1</v>
      </c>
      <c r="G7" s="111">
        <v>14</v>
      </c>
      <c r="H7" s="112">
        <v>8</v>
      </c>
      <c r="I7" s="110">
        <v>8.9</v>
      </c>
      <c r="J7" s="75">
        <v>23031003</v>
      </c>
      <c r="K7" s="76">
        <f>(J7-J6)*(IF(E7=1,1,0)+IF(E7=2,1,0)+IF(E7=5,1,0))</f>
        <v>7809</v>
      </c>
      <c r="L7" s="77">
        <f>(J7-J6)*(IF(E7=3,1,0)+IF(E7=4,1,0)+IF(E7=6,1,0)+IF(E7=7,1,0))</f>
        <v>0</v>
      </c>
      <c r="M7" s="78">
        <v>935773</v>
      </c>
      <c r="N7" s="79">
        <f>M7-M6</f>
        <v>3392</v>
      </c>
      <c r="O7" s="80">
        <f>K7+L7+N7</f>
        <v>11201</v>
      </c>
      <c r="P7" s="75">
        <v>1093586</v>
      </c>
      <c r="Q7" s="348">
        <f>P7-P6</f>
        <v>12252</v>
      </c>
    </row>
    <row r="8" spans="1:17" x14ac:dyDescent="0.25">
      <c r="A8" s="39" t="s">
        <v>18</v>
      </c>
      <c r="B8" s="8">
        <v>3</v>
      </c>
      <c r="C8" s="24" t="s">
        <v>50</v>
      </c>
      <c r="D8" s="122">
        <v>0.29166666666666669</v>
      </c>
      <c r="E8" s="104">
        <v>2</v>
      </c>
      <c r="F8" s="221">
        <v>-6</v>
      </c>
      <c r="G8" s="111">
        <v>14</v>
      </c>
      <c r="H8" s="112">
        <v>8.1999999999999993</v>
      </c>
      <c r="I8" s="110">
        <v>8.6999999999999993</v>
      </c>
      <c r="J8" s="75">
        <v>23041321</v>
      </c>
      <c r="K8" s="76">
        <v>10318</v>
      </c>
      <c r="L8" s="77">
        <f t="shared" ref="L8:L33" si="0">(J8-J7)*(IF(E8=3,1,0)+IF(E8=4,1,0)+IF(E8=6,1,0)+IF(E8=7,1,0))</f>
        <v>0</v>
      </c>
      <c r="M8" s="78">
        <v>938928</v>
      </c>
      <c r="N8" s="79">
        <f t="shared" ref="N8:N33" si="1">M8-M7</f>
        <v>3155</v>
      </c>
      <c r="O8" s="80">
        <f t="shared" ref="O8:O33" si="2">K8+L8+N8</f>
        <v>13473</v>
      </c>
      <c r="P8" s="75">
        <v>1108433</v>
      </c>
      <c r="Q8" s="348">
        <f t="shared" ref="Q8:Q33" si="3">P8-P7</f>
        <v>14847</v>
      </c>
    </row>
    <row r="9" spans="1:17" x14ac:dyDescent="0.25">
      <c r="A9" s="39" t="s">
        <v>19</v>
      </c>
      <c r="B9" s="8">
        <v>4</v>
      </c>
      <c r="C9" s="24" t="s">
        <v>51</v>
      </c>
      <c r="D9" s="122">
        <v>0.29166666666666669</v>
      </c>
      <c r="E9" s="104">
        <v>2</v>
      </c>
      <c r="F9" s="221">
        <v>-9</v>
      </c>
      <c r="G9" s="111">
        <v>13</v>
      </c>
      <c r="H9" s="112">
        <v>8.1</v>
      </c>
      <c r="I9" s="110">
        <v>8.8000000000000007</v>
      </c>
      <c r="J9" s="75">
        <v>23050165</v>
      </c>
      <c r="K9" s="76">
        <f t="shared" ref="K9:K33" si="4">(J9-J8)*(IF(E9=1,1,0)+IF(E9=2,1,0)+IF(E9=5,1,0))</f>
        <v>8844</v>
      </c>
      <c r="L9" s="77">
        <f t="shared" si="0"/>
        <v>0</v>
      </c>
      <c r="M9" s="78">
        <v>941748</v>
      </c>
      <c r="N9" s="79">
        <f t="shared" si="1"/>
        <v>2820</v>
      </c>
      <c r="O9" s="80">
        <f t="shared" si="2"/>
        <v>11664</v>
      </c>
      <c r="P9" s="75">
        <v>1121447</v>
      </c>
      <c r="Q9" s="348">
        <f t="shared" si="3"/>
        <v>13014</v>
      </c>
    </row>
    <row r="10" spans="1:17" x14ac:dyDescent="0.25">
      <c r="A10" s="39" t="s">
        <v>20</v>
      </c>
      <c r="B10" s="8">
        <v>5</v>
      </c>
      <c r="C10" s="24" t="s">
        <v>52</v>
      </c>
      <c r="D10" s="122">
        <v>0.29166666666666669</v>
      </c>
      <c r="E10" s="104">
        <v>0.5</v>
      </c>
      <c r="F10" s="221">
        <v>-3</v>
      </c>
      <c r="G10" s="111">
        <v>14</v>
      </c>
      <c r="H10" s="112">
        <v>8.1999999999999993</v>
      </c>
      <c r="I10" s="110">
        <v>8.9</v>
      </c>
      <c r="J10" s="75">
        <v>23058371</v>
      </c>
      <c r="K10" s="76">
        <v>8206</v>
      </c>
      <c r="L10" s="77">
        <f t="shared" si="0"/>
        <v>0</v>
      </c>
      <c r="M10" s="78">
        <v>944862</v>
      </c>
      <c r="N10" s="79">
        <f t="shared" si="1"/>
        <v>3114</v>
      </c>
      <c r="O10" s="80">
        <f t="shared" si="2"/>
        <v>11320</v>
      </c>
      <c r="P10" s="75">
        <v>1134148</v>
      </c>
      <c r="Q10" s="348">
        <v>12701</v>
      </c>
    </row>
    <row r="11" spans="1:17" x14ac:dyDescent="0.25">
      <c r="A11" s="39" t="s">
        <v>21</v>
      </c>
      <c r="B11" s="8">
        <v>6</v>
      </c>
      <c r="C11" s="24" t="s">
        <v>53</v>
      </c>
      <c r="D11" s="122">
        <v>0.29166666666666669</v>
      </c>
      <c r="E11" s="104">
        <v>1</v>
      </c>
      <c r="F11" s="221">
        <v>-3</v>
      </c>
      <c r="G11" s="111">
        <v>14</v>
      </c>
      <c r="H11" s="112">
        <v>8.3000000000000007</v>
      </c>
      <c r="I11" s="110">
        <v>8.6999999999999993</v>
      </c>
      <c r="J11" s="75">
        <v>23067302</v>
      </c>
      <c r="K11" s="76">
        <f t="shared" si="4"/>
        <v>8931</v>
      </c>
      <c r="L11" s="77">
        <f t="shared" si="0"/>
        <v>0</v>
      </c>
      <c r="M11" s="78">
        <v>948402</v>
      </c>
      <c r="N11" s="79">
        <f t="shared" si="1"/>
        <v>3540</v>
      </c>
      <c r="O11" s="80">
        <f t="shared" si="2"/>
        <v>12471</v>
      </c>
      <c r="P11" s="75">
        <v>1146536</v>
      </c>
      <c r="Q11" s="348">
        <v>12388</v>
      </c>
    </row>
    <row r="12" spans="1:17" x14ac:dyDescent="0.25">
      <c r="A12" s="39" t="s">
        <v>36</v>
      </c>
      <c r="B12" s="8">
        <v>7</v>
      </c>
      <c r="C12" s="24" t="s">
        <v>47</v>
      </c>
      <c r="D12" s="122">
        <v>0.29166666666666669</v>
      </c>
      <c r="E12" s="104">
        <v>2</v>
      </c>
      <c r="F12" s="221">
        <v>-5</v>
      </c>
      <c r="G12" s="111">
        <v>13</v>
      </c>
      <c r="H12" s="112">
        <v>8.1999999999999993</v>
      </c>
      <c r="I12" s="110">
        <v>8.4</v>
      </c>
      <c r="J12" s="75">
        <v>23074178</v>
      </c>
      <c r="K12" s="76">
        <f t="shared" si="4"/>
        <v>6876</v>
      </c>
      <c r="L12" s="77">
        <f t="shared" si="0"/>
        <v>0</v>
      </c>
      <c r="M12" s="78">
        <v>951338</v>
      </c>
      <c r="N12" s="79">
        <f t="shared" si="1"/>
        <v>2936</v>
      </c>
      <c r="O12" s="80">
        <f t="shared" si="2"/>
        <v>9812</v>
      </c>
      <c r="P12" s="75">
        <v>1158596</v>
      </c>
      <c r="Q12" s="348">
        <v>12060</v>
      </c>
    </row>
    <row r="13" spans="1:17" x14ac:dyDescent="0.25">
      <c r="A13" s="21"/>
      <c r="B13" s="8">
        <v>8</v>
      </c>
      <c r="C13" s="24" t="s">
        <v>48</v>
      </c>
      <c r="D13" s="122">
        <v>0.29166666666666669</v>
      </c>
      <c r="E13" s="104">
        <v>5</v>
      </c>
      <c r="F13" s="221">
        <v>-2</v>
      </c>
      <c r="G13" s="111">
        <v>13</v>
      </c>
      <c r="H13" s="112">
        <v>8.3000000000000007</v>
      </c>
      <c r="I13" s="110">
        <v>8.6</v>
      </c>
      <c r="J13" s="75">
        <v>23081131</v>
      </c>
      <c r="K13" s="76">
        <f t="shared" si="4"/>
        <v>6953</v>
      </c>
      <c r="L13" s="77">
        <f t="shared" si="0"/>
        <v>0</v>
      </c>
      <c r="M13" s="78">
        <v>954498</v>
      </c>
      <c r="N13" s="79">
        <f t="shared" si="1"/>
        <v>3160</v>
      </c>
      <c r="O13" s="80">
        <f t="shared" si="2"/>
        <v>10113</v>
      </c>
      <c r="P13" s="75">
        <v>1169804</v>
      </c>
      <c r="Q13" s="348">
        <f t="shared" si="3"/>
        <v>11208</v>
      </c>
    </row>
    <row r="14" spans="1:17" x14ac:dyDescent="0.25">
      <c r="A14" s="21"/>
      <c r="B14" s="8">
        <v>9</v>
      </c>
      <c r="C14" s="24" t="s">
        <v>49</v>
      </c>
      <c r="D14" s="122">
        <v>0.29166666666666669</v>
      </c>
      <c r="E14" s="104">
        <v>2</v>
      </c>
      <c r="F14" s="221">
        <v>-3</v>
      </c>
      <c r="G14" s="111">
        <v>14</v>
      </c>
      <c r="H14" s="112">
        <v>8.1999999999999993</v>
      </c>
      <c r="I14" s="110">
        <v>8.9</v>
      </c>
      <c r="J14" s="75">
        <v>23088646</v>
      </c>
      <c r="K14" s="76">
        <f t="shared" si="4"/>
        <v>7515</v>
      </c>
      <c r="L14" s="77">
        <f t="shared" si="0"/>
        <v>0</v>
      </c>
      <c r="M14" s="78">
        <v>957872</v>
      </c>
      <c r="N14" s="79">
        <f t="shared" si="1"/>
        <v>3374</v>
      </c>
      <c r="O14" s="80">
        <f t="shared" si="2"/>
        <v>10889</v>
      </c>
      <c r="P14" s="75">
        <v>1181828</v>
      </c>
      <c r="Q14" s="348">
        <f t="shared" si="3"/>
        <v>12024</v>
      </c>
    </row>
    <row r="15" spans="1:17" x14ac:dyDescent="0.25">
      <c r="A15" s="21"/>
      <c r="B15" s="8">
        <v>10</v>
      </c>
      <c r="C15" s="24" t="s">
        <v>50</v>
      </c>
      <c r="D15" s="122">
        <v>0.29166666666666669</v>
      </c>
      <c r="E15" s="104">
        <v>6</v>
      </c>
      <c r="F15" s="221">
        <v>1</v>
      </c>
      <c r="G15" s="111">
        <v>14</v>
      </c>
      <c r="H15" s="112">
        <v>8.1999999999999993</v>
      </c>
      <c r="I15" s="110">
        <v>8.6</v>
      </c>
      <c r="J15" s="75">
        <v>23096820</v>
      </c>
      <c r="K15" s="76">
        <f t="shared" si="4"/>
        <v>0</v>
      </c>
      <c r="L15" s="77">
        <f t="shared" si="0"/>
        <v>8174</v>
      </c>
      <c r="M15" s="78">
        <v>961344</v>
      </c>
      <c r="N15" s="79">
        <f t="shared" si="1"/>
        <v>3472</v>
      </c>
      <c r="O15" s="80">
        <f t="shared" si="2"/>
        <v>11646</v>
      </c>
      <c r="P15" s="75">
        <v>1194826</v>
      </c>
      <c r="Q15" s="348">
        <f t="shared" si="3"/>
        <v>12998</v>
      </c>
    </row>
    <row r="16" spans="1:17" x14ac:dyDescent="0.25">
      <c r="A16" s="21"/>
      <c r="B16" s="8">
        <v>11</v>
      </c>
      <c r="C16" s="24" t="s">
        <v>51</v>
      </c>
      <c r="D16" s="122">
        <v>0.29166666666666669</v>
      </c>
      <c r="E16" s="104">
        <v>6</v>
      </c>
      <c r="F16" s="221">
        <v>1</v>
      </c>
      <c r="G16" s="111">
        <v>15</v>
      </c>
      <c r="H16" s="112">
        <v>8</v>
      </c>
      <c r="I16" s="110">
        <v>8.6</v>
      </c>
      <c r="J16" s="75">
        <v>23106221</v>
      </c>
      <c r="K16" s="76">
        <f t="shared" si="4"/>
        <v>0</v>
      </c>
      <c r="L16" s="77">
        <f t="shared" si="0"/>
        <v>9401</v>
      </c>
      <c r="M16" s="78">
        <v>964965</v>
      </c>
      <c r="N16" s="79">
        <f t="shared" si="1"/>
        <v>3621</v>
      </c>
      <c r="O16" s="80">
        <f t="shared" si="2"/>
        <v>13022</v>
      </c>
      <c r="P16" s="75">
        <v>1209320</v>
      </c>
      <c r="Q16" s="348">
        <f t="shared" si="3"/>
        <v>14494</v>
      </c>
    </row>
    <row r="17" spans="1:17" ht="18" customHeight="1" x14ac:dyDescent="0.25">
      <c r="A17" s="21"/>
      <c r="B17" s="8">
        <v>12</v>
      </c>
      <c r="C17" s="24" t="s">
        <v>52</v>
      </c>
      <c r="D17" s="122">
        <v>0.29166666666666669</v>
      </c>
      <c r="E17" s="104">
        <v>1</v>
      </c>
      <c r="F17" s="221">
        <v>1</v>
      </c>
      <c r="G17" s="111">
        <v>14</v>
      </c>
      <c r="H17" s="112">
        <v>8</v>
      </c>
      <c r="I17" s="110">
        <v>8.4</v>
      </c>
      <c r="J17" s="75">
        <v>23114489</v>
      </c>
      <c r="K17" s="76">
        <f t="shared" si="4"/>
        <v>8268</v>
      </c>
      <c r="L17" s="77">
        <f t="shared" si="0"/>
        <v>0</v>
      </c>
      <c r="M17" s="78">
        <v>968361</v>
      </c>
      <c r="N17" s="79">
        <f t="shared" si="1"/>
        <v>3396</v>
      </c>
      <c r="O17" s="80">
        <f t="shared" si="2"/>
        <v>11664</v>
      </c>
      <c r="P17" s="75">
        <v>1222271</v>
      </c>
      <c r="Q17" s="348">
        <f t="shared" si="3"/>
        <v>12951</v>
      </c>
    </row>
    <row r="18" spans="1:17" x14ac:dyDescent="0.25">
      <c r="A18" s="21"/>
      <c r="B18" s="8">
        <v>13</v>
      </c>
      <c r="C18" s="24" t="s">
        <v>53</v>
      </c>
      <c r="D18" s="122">
        <v>0.29166666666666669</v>
      </c>
      <c r="E18" s="104">
        <v>2</v>
      </c>
      <c r="F18" s="221">
        <v>-3</v>
      </c>
      <c r="G18" s="111">
        <v>14</v>
      </c>
      <c r="H18" s="112">
        <v>8.1</v>
      </c>
      <c r="I18" s="110">
        <v>9</v>
      </c>
      <c r="J18" s="75">
        <v>23122489</v>
      </c>
      <c r="K18" s="76">
        <f t="shared" si="4"/>
        <v>8000</v>
      </c>
      <c r="L18" s="77">
        <f t="shared" si="0"/>
        <v>0</v>
      </c>
      <c r="M18" s="78">
        <v>971545</v>
      </c>
      <c r="N18" s="79">
        <v>3184</v>
      </c>
      <c r="O18" s="80">
        <f t="shared" si="2"/>
        <v>11184</v>
      </c>
      <c r="P18" s="75">
        <v>1235266</v>
      </c>
      <c r="Q18" s="348">
        <f t="shared" si="3"/>
        <v>12995</v>
      </c>
    </row>
    <row r="19" spans="1:17" x14ac:dyDescent="0.25">
      <c r="A19" s="21"/>
      <c r="B19" s="8">
        <v>14</v>
      </c>
      <c r="C19" s="24" t="s">
        <v>47</v>
      </c>
      <c r="D19" s="122">
        <v>0.29166666666666669</v>
      </c>
      <c r="E19" s="104">
        <v>2</v>
      </c>
      <c r="F19" s="221">
        <v>-3</v>
      </c>
      <c r="G19" s="111">
        <v>14</v>
      </c>
      <c r="H19" s="112">
        <v>8.1</v>
      </c>
      <c r="I19" s="110">
        <v>8.8000000000000007</v>
      </c>
      <c r="J19" s="75">
        <v>23130067</v>
      </c>
      <c r="K19" s="76">
        <f t="shared" si="4"/>
        <v>7578</v>
      </c>
      <c r="L19" s="77">
        <f t="shared" si="0"/>
        <v>0</v>
      </c>
      <c r="M19" s="78">
        <v>974755</v>
      </c>
      <c r="N19" s="79">
        <f t="shared" si="1"/>
        <v>3210</v>
      </c>
      <c r="O19" s="80">
        <f t="shared" si="2"/>
        <v>10788</v>
      </c>
      <c r="P19" s="75">
        <v>1247224</v>
      </c>
      <c r="Q19" s="348">
        <f t="shared" si="3"/>
        <v>11958</v>
      </c>
    </row>
    <row r="20" spans="1:17" x14ac:dyDescent="0.25">
      <c r="A20" s="21"/>
      <c r="B20" s="8">
        <v>15</v>
      </c>
      <c r="C20" s="24" t="s">
        <v>48</v>
      </c>
      <c r="D20" s="122">
        <v>0.29166666666666669</v>
      </c>
      <c r="E20" s="104">
        <v>2</v>
      </c>
      <c r="F20" s="221">
        <v>-2</v>
      </c>
      <c r="G20" s="111">
        <v>14</v>
      </c>
      <c r="H20" s="112">
        <v>8.1999999999999993</v>
      </c>
      <c r="I20" s="110">
        <v>8.6999999999999993</v>
      </c>
      <c r="J20" s="75">
        <v>23136697</v>
      </c>
      <c r="K20" s="76">
        <f t="shared" si="4"/>
        <v>6630</v>
      </c>
      <c r="L20" s="77">
        <f t="shared" si="0"/>
        <v>0</v>
      </c>
      <c r="M20" s="78">
        <v>977888</v>
      </c>
      <c r="N20" s="79">
        <f t="shared" si="1"/>
        <v>3133</v>
      </c>
      <c r="O20" s="80">
        <f t="shared" si="2"/>
        <v>9763</v>
      </c>
      <c r="P20" s="75">
        <v>1258123</v>
      </c>
      <c r="Q20" s="348">
        <f t="shared" si="3"/>
        <v>10899</v>
      </c>
    </row>
    <row r="21" spans="1:17" x14ac:dyDescent="0.25">
      <c r="A21" s="21"/>
      <c r="B21" s="8">
        <v>16</v>
      </c>
      <c r="C21" s="24" t="s">
        <v>49</v>
      </c>
      <c r="D21" s="122">
        <v>0.29166666666666669</v>
      </c>
      <c r="E21" s="104">
        <v>1</v>
      </c>
      <c r="F21" s="221">
        <v>0</v>
      </c>
      <c r="G21" s="111">
        <v>14</v>
      </c>
      <c r="H21" s="112">
        <v>8.1999999999999993</v>
      </c>
      <c r="I21" s="110">
        <v>9</v>
      </c>
      <c r="J21" s="75">
        <v>23143323</v>
      </c>
      <c r="K21" s="76">
        <f t="shared" si="4"/>
        <v>6626</v>
      </c>
      <c r="L21" s="77">
        <f t="shared" si="0"/>
        <v>0</v>
      </c>
      <c r="M21" s="78">
        <v>980904</v>
      </c>
      <c r="N21" s="79">
        <f t="shared" si="1"/>
        <v>3016</v>
      </c>
      <c r="O21" s="80">
        <f t="shared" si="2"/>
        <v>9642</v>
      </c>
      <c r="P21" s="75">
        <v>1268780</v>
      </c>
      <c r="Q21" s="348">
        <f t="shared" si="3"/>
        <v>10657</v>
      </c>
    </row>
    <row r="22" spans="1:17" x14ac:dyDescent="0.25">
      <c r="A22" s="21"/>
      <c r="B22" s="8">
        <v>17</v>
      </c>
      <c r="C22" s="24" t="s">
        <v>50</v>
      </c>
      <c r="D22" s="122">
        <v>0.29166666666666669</v>
      </c>
      <c r="E22" s="104">
        <v>2</v>
      </c>
      <c r="F22" s="221">
        <v>-2</v>
      </c>
      <c r="G22" s="111">
        <v>14</v>
      </c>
      <c r="H22" s="112">
        <v>8.1</v>
      </c>
      <c r="I22" s="110">
        <v>8.6</v>
      </c>
      <c r="J22" s="75">
        <v>23150706</v>
      </c>
      <c r="K22" s="76">
        <f t="shared" si="4"/>
        <v>7383</v>
      </c>
      <c r="L22" s="77">
        <f t="shared" si="0"/>
        <v>0</v>
      </c>
      <c r="M22" s="78">
        <v>984262</v>
      </c>
      <c r="N22" s="79">
        <f t="shared" si="1"/>
        <v>3358</v>
      </c>
      <c r="O22" s="80">
        <f t="shared" si="2"/>
        <v>10741</v>
      </c>
      <c r="P22" s="75">
        <v>1280969</v>
      </c>
      <c r="Q22" s="348">
        <f t="shared" si="3"/>
        <v>12189</v>
      </c>
    </row>
    <row r="23" spans="1:17" x14ac:dyDescent="0.25">
      <c r="A23" s="21"/>
      <c r="B23" s="8">
        <v>18</v>
      </c>
      <c r="C23" s="24" t="s">
        <v>51</v>
      </c>
      <c r="D23" s="122">
        <v>0.29166666666666669</v>
      </c>
      <c r="E23" s="104">
        <v>1</v>
      </c>
      <c r="F23" s="221">
        <v>0</v>
      </c>
      <c r="G23" s="111">
        <v>14</v>
      </c>
      <c r="H23" s="112">
        <v>8</v>
      </c>
      <c r="I23" s="110">
        <v>8.8000000000000007</v>
      </c>
      <c r="J23" s="75">
        <v>23157632</v>
      </c>
      <c r="K23" s="76">
        <v>6926</v>
      </c>
      <c r="L23" s="77">
        <f t="shared" si="0"/>
        <v>0</v>
      </c>
      <c r="M23" s="78">
        <v>987350</v>
      </c>
      <c r="N23" s="79">
        <f t="shared" si="1"/>
        <v>3088</v>
      </c>
      <c r="O23" s="80">
        <f t="shared" si="2"/>
        <v>10014</v>
      </c>
      <c r="P23" s="75">
        <v>1292454</v>
      </c>
      <c r="Q23" s="348">
        <v>11485</v>
      </c>
    </row>
    <row r="24" spans="1:17" x14ac:dyDescent="0.25">
      <c r="A24" s="21"/>
      <c r="B24" s="8">
        <v>19</v>
      </c>
      <c r="C24" s="24" t="s">
        <v>52</v>
      </c>
      <c r="D24" s="122">
        <v>0.29166666666666669</v>
      </c>
      <c r="E24" s="104">
        <v>2</v>
      </c>
      <c r="F24" s="221">
        <v>-2</v>
      </c>
      <c r="G24" s="111">
        <v>14</v>
      </c>
      <c r="H24" s="112">
        <v>8.1</v>
      </c>
      <c r="I24" s="110">
        <v>8.5</v>
      </c>
      <c r="J24" s="75">
        <v>23165115</v>
      </c>
      <c r="K24" s="76">
        <f t="shared" si="4"/>
        <v>7483</v>
      </c>
      <c r="L24" s="77">
        <f t="shared" si="0"/>
        <v>0</v>
      </c>
      <c r="M24" s="78">
        <v>990217</v>
      </c>
      <c r="N24" s="79">
        <f t="shared" si="1"/>
        <v>2867</v>
      </c>
      <c r="O24" s="80">
        <f t="shared" si="2"/>
        <v>10350</v>
      </c>
      <c r="P24" s="75">
        <v>1304454</v>
      </c>
      <c r="Q24" s="348">
        <f t="shared" si="3"/>
        <v>12000</v>
      </c>
    </row>
    <row r="25" spans="1:17" x14ac:dyDescent="0.25">
      <c r="A25" s="21"/>
      <c r="B25" s="8">
        <v>20</v>
      </c>
      <c r="C25" s="24" t="s">
        <v>53</v>
      </c>
      <c r="D25" s="122">
        <v>0.29166666666666669</v>
      </c>
      <c r="E25" s="104">
        <v>2</v>
      </c>
      <c r="F25" s="221">
        <v>-6</v>
      </c>
      <c r="G25" s="111">
        <v>14</v>
      </c>
      <c r="H25" s="112">
        <v>8.1</v>
      </c>
      <c r="I25" s="110">
        <v>8.8000000000000007</v>
      </c>
      <c r="J25" s="75">
        <v>23173017</v>
      </c>
      <c r="K25" s="76">
        <f t="shared" si="4"/>
        <v>7902</v>
      </c>
      <c r="L25" s="77">
        <f t="shared" si="0"/>
        <v>0</v>
      </c>
      <c r="M25" s="78">
        <v>993277</v>
      </c>
      <c r="N25" s="79">
        <f t="shared" si="1"/>
        <v>3060</v>
      </c>
      <c r="O25" s="80">
        <f t="shared" si="2"/>
        <v>10962</v>
      </c>
      <c r="P25" s="75">
        <v>1317023</v>
      </c>
      <c r="Q25" s="348">
        <f t="shared" si="3"/>
        <v>12569</v>
      </c>
    </row>
    <row r="26" spans="1:17" x14ac:dyDescent="0.25">
      <c r="A26" s="21"/>
      <c r="B26" s="8">
        <v>21</v>
      </c>
      <c r="C26" s="24" t="s">
        <v>47</v>
      </c>
      <c r="D26" s="122">
        <v>0.29166666666666669</v>
      </c>
      <c r="E26" s="104">
        <v>2</v>
      </c>
      <c r="F26" s="221">
        <v>-4</v>
      </c>
      <c r="G26" s="111">
        <v>14</v>
      </c>
      <c r="H26" s="112">
        <v>8</v>
      </c>
      <c r="I26" s="110">
        <v>8.8000000000000007</v>
      </c>
      <c r="J26" s="75">
        <v>23180852</v>
      </c>
      <c r="K26" s="76">
        <f t="shared" si="4"/>
        <v>7835</v>
      </c>
      <c r="L26" s="77">
        <f t="shared" si="0"/>
        <v>0</v>
      </c>
      <c r="M26" s="78">
        <v>996165</v>
      </c>
      <c r="N26" s="79">
        <f t="shared" si="1"/>
        <v>2888</v>
      </c>
      <c r="O26" s="80">
        <f t="shared" si="2"/>
        <v>10723</v>
      </c>
      <c r="P26" s="75">
        <v>1329698</v>
      </c>
      <c r="Q26" s="348">
        <f t="shared" si="3"/>
        <v>12675</v>
      </c>
    </row>
    <row r="27" spans="1:17" x14ac:dyDescent="0.25">
      <c r="A27" s="21"/>
      <c r="B27" s="8">
        <v>22</v>
      </c>
      <c r="C27" s="24" t="s">
        <v>48</v>
      </c>
      <c r="D27" s="122">
        <v>0.29166666666666669</v>
      </c>
      <c r="E27" s="104">
        <v>3</v>
      </c>
      <c r="F27" s="221">
        <v>0</v>
      </c>
      <c r="G27" s="111">
        <v>13</v>
      </c>
      <c r="H27" s="112">
        <v>8.1999999999999993</v>
      </c>
      <c r="I27" s="110">
        <v>8.6</v>
      </c>
      <c r="J27" s="75">
        <v>23188333</v>
      </c>
      <c r="K27" s="76">
        <f t="shared" si="4"/>
        <v>0</v>
      </c>
      <c r="L27" s="77">
        <f t="shared" si="0"/>
        <v>7481</v>
      </c>
      <c r="M27" s="78">
        <v>999242</v>
      </c>
      <c r="N27" s="79">
        <f t="shared" si="1"/>
        <v>3077</v>
      </c>
      <c r="O27" s="80">
        <f t="shared" si="2"/>
        <v>10558</v>
      </c>
      <c r="P27" s="75">
        <v>1341909</v>
      </c>
      <c r="Q27" s="348">
        <f t="shared" si="3"/>
        <v>12211</v>
      </c>
    </row>
    <row r="28" spans="1:17" x14ac:dyDescent="0.25">
      <c r="A28" s="21"/>
      <c r="B28" s="8">
        <v>23</v>
      </c>
      <c r="C28" s="24" t="s">
        <v>49</v>
      </c>
      <c r="D28" s="122">
        <v>0.29166666666666669</v>
      </c>
      <c r="E28" s="104">
        <v>7</v>
      </c>
      <c r="F28" s="221">
        <v>-2</v>
      </c>
      <c r="G28" s="111">
        <v>13</v>
      </c>
      <c r="H28" s="112">
        <v>8.1</v>
      </c>
      <c r="I28" s="110">
        <v>9.5</v>
      </c>
      <c r="J28" s="75">
        <v>23198161</v>
      </c>
      <c r="K28" s="76">
        <f t="shared" si="4"/>
        <v>0</v>
      </c>
      <c r="L28" s="77">
        <f t="shared" si="0"/>
        <v>9828</v>
      </c>
      <c r="M28" s="78">
        <v>1001885</v>
      </c>
      <c r="N28" s="79">
        <f t="shared" si="1"/>
        <v>2643</v>
      </c>
      <c r="O28" s="80">
        <f t="shared" si="2"/>
        <v>12471</v>
      </c>
      <c r="P28" s="75">
        <v>1356122</v>
      </c>
      <c r="Q28" s="348">
        <f t="shared" si="3"/>
        <v>14213</v>
      </c>
    </row>
    <row r="29" spans="1:17" x14ac:dyDescent="0.25">
      <c r="A29" s="21"/>
      <c r="B29" s="8">
        <v>24</v>
      </c>
      <c r="C29" s="24" t="s">
        <v>50</v>
      </c>
      <c r="D29" s="122">
        <v>0.29166666666666669</v>
      </c>
      <c r="E29" s="104">
        <v>3</v>
      </c>
      <c r="F29" s="221">
        <v>2</v>
      </c>
      <c r="G29" s="111">
        <v>14</v>
      </c>
      <c r="H29" s="112">
        <v>8.1</v>
      </c>
      <c r="I29" s="110">
        <v>8.5</v>
      </c>
      <c r="J29" s="75">
        <v>23211153</v>
      </c>
      <c r="K29" s="76">
        <f t="shared" si="4"/>
        <v>0</v>
      </c>
      <c r="L29" s="77">
        <f t="shared" si="0"/>
        <v>12992</v>
      </c>
      <c r="M29" s="78">
        <v>1004153</v>
      </c>
      <c r="N29" s="79">
        <f t="shared" si="1"/>
        <v>2268</v>
      </c>
      <c r="O29" s="80">
        <f t="shared" si="2"/>
        <v>15260</v>
      </c>
      <c r="P29" s="75">
        <v>1373667</v>
      </c>
      <c r="Q29" s="348">
        <f t="shared" si="3"/>
        <v>17545</v>
      </c>
    </row>
    <row r="30" spans="1:17" x14ac:dyDescent="0.25">
      <c r="A30" s="21"/>
      <c r="B30" s="8">
        <v>25</v>
      </c>
      <c r="C30" s="24" t="s">
        <v>51</v>
      </c>
      <c r="D30" s="122">
        <v>0.29166666666666669</v>
      </c>
      <c r="E30" s="104">
        <v>7</v>
      </c>
      <c r="F30" s="221">
        <v>2</v>
      </c>
      <c r="G30" s="111">
        <v>14</v>
      </c>
      <c r="H30" s="112">
        <v>8.1</v>
      </c>
      <c r="I30" s="110">
        <v>8.8000000000000007</v>
      </c>
      <c r="J30" s="75">
        <v>23221737</v>
      </c>
      <c r="K30" s="76">
        <f t="shared" si="4"/>
        <v>0</v>
      </c>
      <c r="L30" s="77">
        <f t="shared" si="0"/>
        <v>10584</v>
      </c>
      <c r="M30" s="78">
        <v>1005916</v>
      </c>
      <c r="N30" s="79">
        <f t="shared" si="1"/>
        <v>1763</v>
      </c>
      <c r="O30" s="80">
        <f t="shared" si="2"/>
        <v>12347</v>
      </c>
      <c r="P30" s="75">
        <v>1388793</v>
      </c>
      <c r="Q30" s="348">
        <f t="shared" si="3"/>
        <v>15126</v>
      </c>
    </row>
    <row r="31" spans="1:17" x14ac:dyDescent="0.25">
      <c r="A31" s="21"/>
      <c r="B31" s="8">
        <v>26</v>
      </c>
      <c r="C31" s="24" t="s">
        <v>52</v>
      </c>
      <c r="D31" s="122">
        <v>0.29166666666666669</v>
      </c>
      <c r="E31" s="104">
        <v>2</v>
      </c>
      <c r="F31" s="221">
        <v>-2</v>
      </c>
      <c r="G31" s="111">
        <v>14</v>
      </c>
      <c r="H31" s="112">
        <v>8.1</v>
      </c>
      <c r="I31" s="110">
        <v>8.6</v>
      </c>
      <c r="J31" s="75">
        <v>23230525</v>
      </c>
      <c r="K31" s="76">
        <f t="shared" si="4"/>
        <v>8788</v>
      </c>
      <c r="L31" s="77">
        <f t="shared" si="0"/>
        <v>0</v>
      </c>
      <c r="M31" s="78">
        <v>1008049</v>
      </c>
      <c r="N31" s="79">
        <f t="shared" si="1"/>
        <v>2133</v>
      </c>
      <c r="O31" s="80">
        <f t="shared" si="2"/>
        <v>10921</v>
      </c>
      <c r="P31" s="75">
        <v>1402226</v>
      </c>
      <c r="Q31" s="348">
        <f t="shared" si="3"/>
        <v>13433</v>
      </c>
    </row>
    <row r="32" spans="1:17" x14ac:dyDescent="0.25">
      <c r="A32" s="21"/>
      <c r="B32" s="8">
        <v>27</v>
      </c>
      <c r="C32" s="24" t="s">
        <v>53</v>
      </c>
      <c r="D32" s="122">
        <v>0.29166666666666669</v>
      </c>
      <c r="E32" s="104">
        <v>2</v>
      </c>
      <c r="F32" s="221">
        <v>-3</v>
      </c>
      <c r="G32" s="111">
        <v>14</v>
      </c>
      <c r="H32" s="112">
        <v>8.1</v>
      </c>
      <c r="I32" s="110">
        <v>9</v>
      </c>
      <c r="J32" s="75">
        <v>23238558</v>
      </c>
      <c r="K32" s="76">
        <f t="shared" si="4"/>
        <v>8033</v>
      </c>
      <c r="L32" s="77">
        <f t="shared" si="0"/>
        <v>0</v>
      </c>
      <c r="M32" s="78">
        <v>1009495</v>
      </c>
      <c r="N32" s="79">
        <f t="shared" si="1"/>
        <v>1446</v>
      </c>
      <c r="O32" s="80">
        <f t="shared" si="2"/>
        <v>9479</v>
      </c>
      <c r="P32" s="75">
        <v>1414930</v>
      </c>
      <c r="Q32" s="348">
        <f t="shared" si="3"/>
        <v>12704</v>
      </c>
    </row>
    <row r="33" spans="1:17" x14ac:dyDescent="0.25">
      <c r="A33" s="21"/>
      <c r="B33" s="8">
        <v>28</v>
      </c>
      <c r="C33" s="24" t="s">
        <v>47</v>
      </c>
      <c r="D33" s="122">
        <v>0.29166666666666669</v>
      </c>
      <c r="E33" s="104">
        <v>3</v>
      </c>
      <c r="F33" s="221">
        <v>2</v>
      </c>
      <c r="G33" s="111">
        <v>13</v>
      </c>
      <c r="H33" s="112">
        <v>8.1999999999999993</v>
      </c>
      <c r="I33" s="110">
        <v>8.9</v>
      </c>
      <c r="J33" s="75">
        <v>23247517</v>
      </c>
      <c r="K33" s="76">
        <f t="shared" si="4"/>
        <v>0</v>
      </c>
      <c r="L33" s="77">
        <f t="shared" si="0"/>
        <v>8959</v>
      </c>
      <c r="M33" s="78">
        <v>1011378</v>
      </c>
      <c r="N33" s="79">
        <f t="shared" si="1"/>
        <v>1883</v>
      </c>
      <c r="O33" s="80">
        <f t="shared" si="2"/>
        <v>10842</v>
      </c>
      <c r="P33" s="75">
        <v>1429091</v>
      </c>
      <c r="Q33" s="348">
        <f t="shared" si="3"/>
        <v>14161</v>
      </c>
    </row>
    <row r="34" spans="1:17" x14ac:dyDescent="0.25">
      <c r="A34" s="21"/>
      <c r="B34" s="8">
        <v>29</v>
      </c>
      <c r="C34" s="24"/>
      <c r="D34" s="122"/>
      <c r="E34" s="104"/>
      <c r="F34" s="110"/>
      <c r="G34" s="111"/>
      <c r="H34" s="112"/>
      <c r="I34" s="110"/>
      <c r="J34" s="75"/>
      <c r="K34" s="76"/>
      <c r="L34" s="77"/>
      <c r="M34" s="78"/>
      <c r="N34" s="79"/>
      <c r="O34" s="80"/>
      <c r="P34" s="75"/>
      <c r="Q34" s="348"/>
    </row>
    <row r="35" spans="1:17" x14ac:dyDescent="0.25">
      <c r="A35" s="21"/>
      <c r="B35" s="8">
        <v>30</v>
      </c>
      <c r="C35" s="106"/>
      <c r="D35" s="220"/>
      <c r="E35" s="105"/>
      <c r="F35" s="113"/>
      <c r="G35" s="114"/>
      <c r="H35" s="115"/>
      <c r="I35" s="113"/>
      <c r="J35" s="81"/>
      <c r="K35" s="82"/>
      <c r="L35" s="77"/>
      <c r="M35" s="83"/>
      <c r="N35" s="84"/>
      <c r="O35" s="85"/>
      <c r="P35" s="81"/>
      <c r="Q35" s="349"/>
    </row>
    <row r="36" spans="1:17" x14ac:dyDescent="0.25">
      <c r="A36" s="21"/>
      <c r="B36" s="8">
        <v>31</v>
      </c>
      <c r="C36" s="106"/>
      <c r="D36" s="220"/>
      <c r="E36" s="105"/>
      <c r="F36" s="113"/>
      <c r="G36" s="114"/>
      <c r="H36" s="115"/>
      <c r="I36" s="113"/>
      <c r="J36" s="81"/>
      <c r="K36" s="82"/>
      <c r="L36" s="77"/>
      <c r="M36" s="83"/>
      <c r="N36" s="84"/>
      <c r="O36" s="85"/>
      <c r="P36" s="81"/>
      <c r="Q36" s="349"/>
    </row>
    <row r="37" spans="1:17" ht="18.75" thickBot="1" x14ac:dyDescent="0.3">
      <c r="A37" s="21"/>
      <c r="B37" s="10"/>
      <c r="C37" s="106"/>
      <c r="D37" s="106"/>
      <c r="E37" s="105"/>
      <c r="F37" s="113"/>
      <c r="G37" s="114"/>
      <c r="H37" s="115"/>
      <c r="I37" s="113"/>
      <c r="J37" s="81"/>
      <c r="K37" s="82"/>
      <c r="L37" s="77"/>
      <c r="M37" s="83"/>
      <c r="N37" s="84"/>
      <c r="O37" s="85"/>
      <c r="P37" s="81"/>
      <c r="Q37" s="349"/>
    </row>
    <row r="38" spans="1:17" ht="18.75" thickBot="1" x14ac:dyDescent="0.3">
      <c r="A38" s="18"/>
      <c r="B38" s="9"/>
      <c r="C38" s="7"/>
      <c r="D38" s="7"/>
      <c r="E38" s="7"/>
      <c r="F38" s="59"/>
      <c r="G38" s="60"/>
      <c r="H38" s="61"/>
      <c r="I38" s="62"/>
      <c r="J38" s="69"/>
      <c r="K38" s="70">
        <f>SUM(K6:K34)</f>
        <v>164635</v>
      </c>
      <c r="L38" s="71">
        <f>SUM(L6:L34)</f>
        <v>67419</v>
      </c>
      <c r="M38" s="69"/>
      <c r="N38" s="71">
        <f>SUM(N6:N34)</f>
        <v>82125</v>
      </c>
      <c r="O38" s="86">
        <f>SUM(O6:O34)</f>
        <v>314179</v>
      </c>
      <c r="P38" s="69"/>
      <c r="Q38" s="347">
        <f>SUM(Q6:Q34)</f>
        <v>359889</v>
      </c>
    </row>
    <row r="39" spans="1:17" ht="18.75" thickBot="1" x14ac:dyDescent="0.3">
      <c r="A39" s="17" t="s">
        <v>29</v>
      </c>
      <c r="B39" s="4"/>
      <c r="C39" s="5"/>
      <c r="D39" s="5"/>
      <c r="E39" s="5"/>
      <c r="F39" s="63">
        <f>MIN(F6:F34)</f>
        <v>-9</v>
      </c>
      <c r="G39" s="64">
        <f>MIN(G6:G34)</f>
        <v>13</v>
      </c>
      <c r="H39" s="65">
        <f>MIN(H6:H34)</f>
        <v>7.9</v>
      </c>
      <c r="I39" s="65">
        <f>MIN(I6:I34)</f>
        <v>8.4</v>
      </c>
      <c r="J39" s="75"/>
      <c r="K39" s="76"/>
      <c r="L39" s="77"/>
      <c r="M39" s="75"/>
      <c r="N39" s="87">
        <f>MIN(N6:N33)</f>
        <v>1446</v>
      </c>
      <c r="O39" s="88">
        <f>MIN(O6:O33)</f>
        <v>9479</v>
      </c>
      <c r="P39" s="89"/>
      <c r="Q39" s="350">
        <f>MIN(Q6:Q33)</f>
        <v>10657</v>
      </c>
    </row>
    <row r="40" spans="1:17" ht="18.75" thickBot="1" x14ac:dyDescent="0.3">
      <c r="A40" s="17" t="s">
        <v>30</v>
      </c>
      <c r="B40" s="4"/>
      <c r="C40" s="5"/>
      <c r="D40" s="5"/>
      <c r="E40" s="5"/>
      <c r="F40" s="63">
        <f>MAX(F6:F34)</f>
        <v>2</v>
      </c>
      <c r="G40" s="64">
        <f>MAX(G6:G34)</f>
        <v>15</v>
      </c>
      <c r="H40" s="65">
        <f>MAX(H6:H34)</f>
        <v>8.3000000000000007</v>
      </c>
      <c r="I40" s="65">
        <f>MAX(I6:I34)</f>
        <v>9.5</v>
      </c>
      <c r="J40" s="75"/>
      <c r="K40" s="76"/>
      <c r="L40" s="77"/>
      <c r="M40" s="75"/>
      <c r="N40" s="87">
        <f>MAX(N6:N34)</f>
        <v>3621</v>
      </c>
      <c r="O40" s="88">
        <f>MAX(O6:O34)</f>
        <v>15260</v>
      </c>
      <c r="P40" s="89"/>
      <c r="Q40" s="350">
        <f>MAX(Q6:Q34)</f>
        <v>17545</v>
      </c>
    </row>
    <row r="41" spans="1:17" ht="18.75" thickBot="1" x14ac:dyDescent="0.3">
      <c r="A41" s="17" t="s">
        <v>23</v>
      </c>
      <c r="B41" s="19"/>
      <c r="C41" s="20"/>
      <c r="D41" s="20"/>
      <c r="E41" s="20"/>
      <c r="F41" s="66">
        <f>SUM(F6:F34)/COUNT(E6:E34)</f>
        <v>-1.8928571428571428</v>
      </c>
      <c r="G41" s="67">
        <f>SUM(G6:G34)/COUNT(E6:E34)</f>
        <v>13.821428571428571</v>
      </c>
      <c r="H41" s="68">
        <f>SUM(H6:H34)/COUNT(E6:E34)</f>
        <v>8.1214285714285683</v>
      </c>
      <c r="I41" s="68">
        <f>SUM(I6:I34)/COUNT(E6:E34)</f>
        <v>8.7535714285714299</v>
      </c>
      <c r="J41" s="90"/>
      <c r="K41" s="91"/>
      <c r="L41" s="92"/>
      <c r="M41" s="90"/>
      <c r="N41" s="93">
        <f>SUM(N6:N34)/COUNT(E6:E34)</f>
        <v>2933.0357142857142</v>
      </c>
      <c r="O41" s="94">
        <f>SUM(O6:O34)/COUNT(E6:E34)</f>
        <v>11220.678571428571</v>
      </c>
      <c r="P41" s="95"/>
      <c r="Q41" s="351">
        <f>SUM(Q6:Q34)/COUNT(E6:E34)</f>
        <v>12853.178571428571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352"/>
    </row>
    <row r="43" spans="1:17" x14ac:dyDescent="0.25">
      <c r="A43" s="21"/>
      <c r="B43" s="11"/>
      <c r="C43" s="11" t="s">
        <v>24</v>
      </c>
      <c r="D43" s="11"/>
      <c r="E43" s="3">
        <f>SUM(M50:M80)</f>
        <v>7</v>
      </c>
      <c r="F43" s="11"/>
      <c r="G43" s="11"/>
      <c r="H43" s="11"/>
      <c r="I43" s="11"/>
      <c r="J43" s="11" t="s">
        <v>25</v>
      </c>
      <c r="K43" s="54">
        <f>SUM(J50:J80)</f>
        <v>21</v>
      </c>
      <c r="L43" s="11"/>
      <c r="M43" s="11"/>
      <c r="N43" s="11"/>
      <c r="O43" s="11"/>
      <c r="P43" s="11"/>
      <c r="Q43" s="352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352"/>
    </row>
    <row r="45" spans="1:17" x14ac:dyDescent="0.25">
      <c r="A45" s="21"/>
      <c r="B45" s="11"/>
      <c r="C45" s="3" t="s">
        <v>26</v>
      </c>
      <c r="D45" s="392">
        <f>O45-K45</f>
        <v>10135</v>
      </c>
      <c r="E45" s="393"/>
      <c r="F45" s="393"/>
      <c r="G45" s="11" t="s">
        <v>15</v>
      </c>
      <c r="H45" s="11"/>
      <c r="I45" s="11"/>
      <c r="J45" s="3" t="s">
        <v>37</v>
      </c>
      <c r="K45" s="123">
        <f>(SUM(H50:I80)/(K43))*(K43+E43)</f>
        <v>304044</v>
      </c>
      <c r="L45" s="11" t="s">
        <v>15</v>
      </c>
      <c r="M45" s="3" t="s">
        <v>38</v>
      </c>
      <c r="N45" s="3"/>
      <c r="O45" s="394">
        <f>O38</f>
        <v>314179</v>
      </c>
      <c r="P45" s="394"/>
      <c r="Q45" s="352" t="s">
        <v>15</v>
      </c>
    </row>
    <row r="46" spans="1:17" ht="18.75" thickBot="1" x14ac:dyDescent="0.3">
      <c r="A46" s="37"/>
      <c r="B46" s="38"/>
      <c r="C46" s="38"/>
      <c r="D46" s="395"/>
      <c r="E46" s="396"/>
      <c r="F46" s="396"/>
      <c r="G46" s="38"/>
      <c r="H46" s="38"/>
      <c r="I46" s="38"/>
      <c r="J46" s="38"/>
      <c r="K46" s="219"/>
      <c r="L46" s="38"/>
      <c r="M46" s="38"/>
      <c r="N46" s="38"/>
      <c r="O46" s="38"/>
      <c r="P46" s="38"/>
      <c r="Q46" s="353"/>
    </row>
    <row r="48" spans="1:17" x14ac:dyDescent="0.25">
      <c r="G48" s="128"/>
      <c r="H48" s="128"/>
      <c r="I48" s="128"/>
      <c r="J48" s="128"/>
      <c r="K48" s="128"/>
      <c r="L48" s="128"/>
      <c r="M48" s="128"/>
      <c r="N48" s="128"/>
    </row>
    <row r="49" spans="5:16" x14ac:dyDescent="0.25">
      <c r="G49" s="128"/>
      <c r="H49" s="96"/>
      <c r="I49" s="96"/>
      <c r="J49" s="98" t="s">
        <v>39</v>
      </c>
      <c r="K49" s="96"/>
      <c r="L49" s="97"/>
      <c r="M49" s="97"/>
      <c r="N49" s="128"/>
      <c r="O49" s="1">
        <f>SUM(H50:I80)</f>
        <v>228033</v>
      </c>
      <c r="P49" s="132" t="s">
        <v>41</v>
      </c>
    </row>
    <row r="50" spans="5:16" x14ac:dyDescent="0.25">
      <c r="G50" s="128"/>
      <c r="H50" s="385">
        <f>J50*O6</f>
        <v>10859</v>
      </c>
      <c r="I50" s="385"/>
      <c r="J50" s="96">
        <f>IF(K50&gt;0,1,0)</f>
        <v>1</v>
      </c>
      <c r="K50" s="96">
        <f>K6</f>
        <v>7731</v>
      </c>
      <c r="L50" s="96">
        <f>L6</f>
        <v>0</v>
      </c>
      <c r="M50" s="96">
        <f>IF(L50&gt;0,1,0)</f>
        <v>0</v>
      </c>
      <c r="N50" s="128"/>
      <c r="O50" s="124">
        <f>O49/K43</f>
        <v>10858.714285714286</v>
      </c>
      <c r="P50" s="1" t="s">
        <v>44</v>
      </c>
    </row>
    <row r="51" spans="5:16" x14ac:dyDescent="0.25">
      <c r="G51" s="128"/>
      <c r="H51" s="385">
        <f t="shared" ref="H51:H80" si="5">J51*O7</f>
        <v>11201</v>
      </c>
      <c r="I51" s="385"/>
      <c r="J51" s="96">
        <f t="shared" ref="J51:J80" si="6">IF(K51&gt;0,1,0)</f>
        <v>1</v>
      </c>
      <c r="K51" s="96">
        <f t="shared" ref="K51:L66" si="7">K7</f>
        <v>7809</v>
      </c>
      <c r="L51" s="96">
        <f t="shared" si="7"/>
        <v>0</v>
      </c>
      <c r="M51" s="96">
        <f t="shared" ref="M51:M80" si="8">IF(L51&gt;0,1,0)</f>
        <v>0</v>
      </c>
      <c r="N51" s="128"/>
      <c r="O51" s="124">
        <f>O50*(K43+E43)</f>
        <v>304044</v>
      </c>
      <c r="P51" s="1" t="s">
        <v>43</v>
      </c>
    </row>
    <row r="52" spans="5:16" x14ac:dyDescent="0.25">
      <c r="E52" s="96"/>
      <c r="G52" s="128"/>
      <c r="H52" s="385">
        <f t="shared" si="5"/>
        <v>13473</v>
      </c>
      <c r="I52" s="385"/>
      <c r="J52" s="96">
        <f t="shared" si="6"/>
        <v>1</v>
      </c>
      <c r="K52" s="96">
        <f t="shared" si="7"/>
        <v>10318</v>
      </c>
      <c r="L52" s="96">
        <f t="shared" si="7"/>
        <v>0</v>
      </c>
      <c r="M52" s="96">
        <f t="shared" si="8"/>
        <v>0</v>
      </c>
      <c r="N52" s="128"/>
    </row>
    <row r="53" spans="5:16" x14ac:dyDescent="0.25">
      <c r="E53" s="96"/>
      <c r="G53" s="128"/>
      <c r="H53" s="385">
        <f t="shared" si="5"/>
        <v>11664</v>
      </c>
      <c r="I53" s="385"/>
      <c r="J53" s="96">
        <f t="shared" si="6"/>
        <v>1</v>
      </c>
      <c r="K53" s="96">
        <f t="shared" si="7"/>
        <v>8844</v>
      </c>
      <c r="L53" s="96">
        <f t="shared" si="7"/>
        <v>0</v>
      </c>
      <c r="M53" s="96">
        <f t="shared" si="8"/>
        <v>0</v>
      </c>
      <c r="N53" s="128"/>
    </row>
    <row r="54" spans="5:16" x14ac:dyDescent="0.25">
      <c r="G54" s="128"/>
      <c r="H54" s="385">
        <f t="shared" si="5"/>
        <v>11320</v>
      </c>
      <c r="I54" s="385"/>
      <c r="J54" s="96">
        <f t="shared" si="6"/>
        <v>1</v>
      </c>
      <c r="K54" s="96">
        <f t="shared" si="7"/>
        <v>8206</v>
      </c>
      <c r="L54" s="96">
        <f t="shared" si="7"/>
        <v>0</v>
      </c>
      <c r="M54" s="96">
        <f t="shared" si="8"/>
        <v>0</v>
      </c>
      <c r="N54" s="128"/>
    </row>
    <row r="55" spans="5:16" x14ac:dyDescent="0.25">
      <c r="G55" s="128"/>
      <c r="H55" s="385">
        <f t="shared" si="5"/>
        <v>12471</v>
      </c>
      <c r="I55" s="385"/>
      <c r="J55" s="96">
        <f t="shared" si="6"/>
        <v>1</v>
      </c>
      <c r="K55" s="96">
        <f t="shared" si="7"/>
        <v>8931</v>
      </c>
      <c r="L55" s="96">
        <f t="shared" si="7"/>
        <v>0</v>
      </c>
      <c r="M55" s="96">
        <f t="shared" si="8"/>
        <v>0</v>
      </c>
      <c r="N55" s="128"/>
    </row>
    <row r="56" spans="5:16" x14ac:dyDescent="0.25">
      <c r="G56" s="128"/>
      <c r="H56" s="385">
        <f t="shared" si="5"/>
        <v>9812</v>
      </c>
      <c r="I56" s="385"/>
      <c r="J56" s="96">
        <f t="shared" si="6"/>
        <v>1</v>
      </c>
      <c r="K56" s="96">
        <f t="shared" si="7"/>
        <v>6876</v>
      </c>
      <c r="L56" s="96">
        <f t="shared" si="7"/>
        <v>0</v>
      </c>
      <c r="M56" s="96">
        <f t="shared" si="8"/>
        <v>0</v>
      </c>
      <c r="N56" s="128"/>
    </row>
    <row r="57" spans="5:16" x14ac:dyDescent="0.25">
      <c r="G57" s="128"/>
      <c r="H57" s="385">
        <f t="shared" si="5"/>
        <v>10113</v>
      </c>
      <c r="I57" s="385"/>
      <c r="J57" s="96">
        <f t="shared" si="6"/>
        <v>1</v>
      </c>
      <c r="K57" s="96">
        <f t="shared" si="7"/>
        <v>6953</v>
      </c>
      <c r="L57" s="96">
        <f t="shared" si="7"/>
        <v>0</v>
      </c>
      <c r="M57" s="96">
        <f t="shared" si="8"/>
        <v>0</v>
      </c>
      <c r="N57" s="128"/>
    </row>
    <row r="58" spans="5:16" x14ac:dyDescent="0.25">
      <c r="G58" s="128"/>
      <c r="H58" s="385">
        <f t="shared" si="5"/>
        <v>10889</v>
      </c>
      <c r="I58" s="385"/>
      <c r="J58" s="96">
        <f t="shared" si="6"/>
        <v>1</v>
      </c>
      <c r="K58" s="96">
        <f t="shared" si="7"/>
        <v>7515</v>
      </c>
      <c r="L58" s="96">
        <f t="shared" si="7"/>
        <v>0</v>
      </c>
      <c r="M58" s="96">
        <f t="shared" si="8"/>
        <v>0</v>
      </c>
      <c r="N58" s="128"/>
    </row>
    <row r="59" spans="5:16" x14ac:dyDescent="0.25">
      <c r="G59" s="128"/>
      <c r="H59" s="385">
        <f t="shared" si="5"/>
        <v>0</v>
      </c>
      <c r="I59" s="385"/>
      <c r="J59" s="96">
        <f t="shared" si="6"/>
        <v>0</v>
      </c>
      <c r="K59" s="96">
        <f t="shared" si="7"/>
        <v>0</v>
      </c>
      <c r="L59" s="96">
        <f t="shared" si="7"/>
        <v>8174</v>
      </c>
      <c r="M59" s="96">
        <f t="shared" si="8"/>
        <v>1</v>
      </c>
      <c r="N59" s="128"/>
    </row>
    <row r="60" spans="5:16" x14ac:dyDescent="0.25">
      <c r="G60" s="128"/>
      <c r="H60" s="385">
        <f t="shared" si="5"/>
        <v>0</v>
      </c>
      <c r="I60" s="385"/>
      <c r="J60" s="96">
        <f t="shared" si="6"/>
        <v>0</v>
      </c>
      <c r="K60" s="96">
        <f t="shared" si="7"/>
        <v>0</v>
      </c>
      <c r="L60" s="96">
        <f t="shared" si="7"/>
        <v>9401</v>
      </c>
      <c r="M60" s="96">
        <f t="shared" si="8"/>
        <v>1</v>
      </c>
      <c r="N60" s="128"/>
    </row>
    <row r="61" spans="5:16" x14ac:dyDescent="0.25">
      <c r="G61" s="128"/>
      <c r="H61" s="385">
        <f t="shared" si="5"/>
        <v>11664</v>
      </c>
      <c r="I61" s="385"/>
      <c r="J61" s="96">
        <f t="shared" si="6"/>
        <v>1</v>
      </c>
      <c r="K61" s="96">
        <f t="shared" si="7"/>
        <v>8268</v>
      </c>
      <c r="L61" s="96">
        <f t="shared" si="7"/>
        <v>0</v>
      </c>
      <c r="M61" s="96">
        <f t="shared" si="8"/>
        <v>0</v>
      </c>
      <c r="N61" s="128"/>
    </row>
    <row r="62" spans="5:16" x14ac:dyDescent="0.25">
      <c r="G62" s="128"/>
      <c r="H62" s="385">
        <f t="shared" si="5"/>
        <v>11184</v>
      </c>
      <c r="I62" s="385"/>
      <c r="J62" s="96">
        <f t="shared" si="6"/>
        <v>1</v>
      </c>
      <c r="K62" s="96">
        <f t="shared" si="7"/>
        <v>8000</v>
      </c>
      <c r="L62" s="96">
        <f t="shared" si="7"/>
        <v>0</v>
      </c>
      <c r="M62" s="96">
        <f t="shared" si="8"/>
        <v>0</v>
      </c>
      <c r="N62" s="128"/>
    </row>
    <row r="63" spans="5:16" x14ac:dyDescent="0.25">
      <c r="G63" s="128"/>
      <c r="H63" s="385">
        <f t="shared" si="5"/>
        <v>10788</v>
      </c>
      <c r="I63" s="385"/>
      <c r="J63" s="96">
        <f t="shared" si="6"/>
        <v>1</v>
      </c>
      <c r="K63" s="96">
        <f t="shared" si="7"/>
        <v>7578</v>
      </c>
      <c r="L63" s="96">
        <f t="shared" si="7"/>
        <v>0</v>
      </c>
      <c r="M63" s="96">
        <f t="shared" si="8"/>
        <v>0</v>
      </c>
      <c r="N63" s="128"/>
    </row>
    <row r="64" spans="5:16" x14ac:dyDescent="0.25">
      <c r="G64" s="128"/>
      <c r="H64" s="385">
        <f t="shared" si="5"/>
        <v>9763</v>
      </c>
      <c r="I64" s="385"/>
      <c r="J64" s="96">
        <f t="shared" si="6"/>
        <v>1</v>
      </c>
      <c r="K64" s="96">
        <f t="shared" si="7"/>
        <v>6630</v>
      </c>
      <c r="L64" s="96">
        <f t="shared" si="7"/>
        <v>0</v>
      </c>
      <c r="M64" s="96">
        <f t="shared" si="8"/>
        <v>0</v>
      </c>
      <c r="N64" s="128"/>
    </row>
    <row r="65" spans="7:14" x14ac:dyDescent="0.25">
      <c r="G65" s="128"/>
      <c r="H65" s="385">
        <f t="shared" si="5"/>
        <v>9642</v>
      </c>
      <c r="I65" s="385"/>
      <c r="J65" s="96">
        <f t="shared" si="6"/>
        <v>1</v>
      </c>
      <c r="K65" s="96">
        <f t="shared" si="7"/>
        <v>6626</v>
      </c>
      <c r="L65" s="96">
        <f t="shared" si="7"/>
        <v>0</v>
      </c>
      <c r="M65" s="96">
        <f t="shared" si="8"/>
        <v>0</v>
      </c>
      <c r="N65" s="128"/>
    </row>
    <row r="66" spans="7:14" x14ac:dyDescent="0.25">
      <c r="G66" s="128"/>
      <c r="H66" s="385">
        <f t="shared" si="5"/>
        <v>10741</v>
      </c>
      <c r="I66" s="385"/>
      <c r="J66" s="96">
        <f t="shared" si="6"/>
        <v>1</v>
      </c>
      <c r="K66" s="96">
        <f t="shared" si="7"/>
        <v>7383</v>
      </c>
      <c r="L66" s="96">
        <f t="shared" si="7"/>
        <v>0</v>
      </c>
      <c r="M66" s="96">
        <f t="shared" si="8"/>
        <v>0</v>
      </c>
      <c r="N66" s="128"/>
    </row>
    <row r="67" spans="7:14" x14ac:dyDescent="0.25">
      <c r="G67" s="128"/>
      <c r="H67" s="385">
        <f t="shared" si="5"/>
        <v>10014</v>
      </c>
      <c r="I67" s="385"/>
      <c r="J67" s="96">
        <f t="shared" si="6"/>
        <v>1</v>
      </c>
      <c r="K67" s="96">
        <f t="shared" ref="K67:L80" si="9">K23</f>
        <v>6926</v>
      </c>
      <c r="L67" s="96">
        <f t="shared" si="9"/>
        <v>0</v>
      </c>
      <c r="M67" s="96">
        <f t="shared" si="8"/>
        <v>0</v>
      </c>
      <c r="N67" s="128"/>
    </row>
    <row r="68" spans="7:14" x14ac:dyDescent="0.25">
      <c r="G68" s="128"/>
      <c r="H68" s="385">
        <f t="shared" si="5"/>
        <v>10350</v>
      </c>
      <c r="I68" s="385"/>
      <c r="J68" s="96">
        <f t="shared" si="6"/>
        <v>1</v>
      </c>
      <c r="K68" s="96">
        <f t="shared" si="9"/>
        <v>7483</v>
      </c>
      <c r="L68" s="96">
        <f t="shared" si="9"/>
        <v>0</v>
      </c>
      <c r="M68" s="96">
        <f t="shared" si="8"/>
        <v>0</v>
      </c>
      <c r="N68" s="128"/>
    </row>
    <row r="69" spans="7:14" x14ac:dyDescent="0.25">
      <c r="G69" s="128"/>
      <c r="H69" s="385">
        <f t="shared" si="5"/>
        <v>10962</v>
      </c>
      <c r="I69" s="385"/>
      <c r="J69" s="96">
        <f t="shared" si="6"/>
        <v>1</v>
      </c>
      <c r="K69" s="96">
        <f t="shared" si="9"/>
        <v>7902</v>
      </c>
      <c r="L69" s="96">
        <f t="shared" si="9"/>
        <v>0</v>
      </c>
      <c r="M69" s="96">
        <f t="shared" si="8"/>
        <v>0</v>
      </c>
      <c r="N69" s="128"/>
    </row>
    <row r="70" spans="7:14" x14ac:dyDescent="0.25">
      <c r="G70" s="128"/>
      <c r="H70" s="385">
        <f t="shared" si="5"/>
        <v>10723</v>
      </c>
      <c r="I70" s="385"/>
      <c r="J70" s="96">
        <f t="shared" si="6"/>
        <v>1</v>
      </c>
      <c r="K70" s="96">
        <f t="shared" si="9"/>
        <v>7835</v>
      </c>
      <c r="L70" s="96">
        <f t="shared" si="9"/>
        <v>0</v>
      </c>
      <c r="M70" s="96">
        <f t="shared" si="8"/>
        <v>0</v>
      </c>
      <c r="N70" s="128"/>
    </row>
    <row r="71" spans="7:14" x14ac:dyDescent="0.25">
      <c r="G71" s="128"/>
      <c r="H71" s="385">
        <f t="shared" si="5"/>
        <v>0</v>
      </c>
      <c r="I71" s="385"/>
      <c r="J71" s="96">
        <f t="shared" si="6"/>
        <v>0</v>
      </c>
      <c r="K71" s="96">
        <f t="shared" si="9"/>
        <v>0</v>
      </c>
      <c r="L71" s="96">
        <f t="shared" si="9"/>
        <v>7481</v>
      </c>
      <c r="M71" s="96">
        <f t="shared" si="8"/>
        <v>1</v>
      </c>
      <c r="N71" s="128"/>
    </row>
    <row r="72" spans="7:14" x14ac:dyDescent="0.25">
      <c r="G72" s="128"/>
      <c r="H72" s="385">
        <f t="shared" si="5"/>
        <v>0</v>
      </c>
      <c r="I72" s="385"/>
      <c r="J72" s="96">
        <f t="shared" si="6"/>
        <v>0</v>
      </c>
      <c r="K72" s="96">
        <f t="shared" si="9"/>
        <v>0</v>
      </c>
      <c r="L72" s="96">
        <f t="shared" si="9"/>
        <v>9828</v>
      </c>
      <c r="M72" s="96">
        <f t="shared" si="8"/>
        <v>1</v>
      </c>
      <c r="N72" s="128"/>
    </row>
    <row r="73" spans="7:14" x14ac:dyDescent="0.25">
      <c r="G73" s="128"/>
      <c r="H73" s="385">
        <f t="shared" si="5"/>
        <v>0</v>
      </c>
      <c r="I73" s="385"/>
      <c r="J73" s="96">
        <f t="shared" si="6"/>
        <v>0</v>
      </c>
      <c r="K73" s="96">
        <f t="shared" si="9"/>
        <v>0</v>
      </c>
      <c r="L73" s="96">
        <f t="shared" si="9"/>
        <v>12992</v>
      </c>
      <c r="M73" s="96">
        <f t="shared" si="8"/>
        <v>1</v>
      </c>
      <c r="N73" s="128"/>
    </row>
    <row r="74" spans="7:14" x14ac:dyDescent="0.25">
      <c r="G74" s="128"/>
      <c r="H74" s="385">
        <f t="shared" si="5"/>
        <v>0</v>
      </c>
      <c r="I74" s="385"/>
      <c r="J74" s="96">
        <f t="shared" si="6"/>
        <v>0</v>
      </c>
      <c r="K74" s="96">
        <f t="shared" si="9"/>
        <v>0</v>
      </c>
      <c r="L74" s="96">
        <f t="shared" si="9"/>
        <v>10584</v>
      </c>
      <c r="M74" s="96">
        <f t="shared" si="8"/>
        <v>1</v>
      </c>
      <c r="N74" s="128"/>
    </row>
    <row r="75" spans="7:14" x14ac:dyDescent="0.25">
      <c r="G75" s="128"/>
      <c r="H75" s="385">
        <f t="shared" si="5"/>
        <v>10921</v>
      </c>
      <c r="I75" s="385"/>
      <c r="J75" s="96">
        <f t="shared" si="6"/>
        <v>1</v>
      </c>
      <c r="K75" s="96">
        <f t="shared" si="9"/>
        <v>8788</v>
      </c>
      <c r="L75" s="96">
        <f t="shared" si="9"/>
        <v>0</v>
      </c>
      <c r="M75" s="96">
        <f t="shared" si="8"/>
        <v>0</v>
      </c>
      <c r="N75" s="128"/>
    </row>
    <row r="76" spans="7:14" x14ac:dyDescent="0.25">
      <c r="G76" s="128"/>
      <c r="H76" s="385">
        <f t="shared" si="5"/>
        <v>9479</v>
      </c>
      <c r="I76" s="385"/>
      <c r="J76" s="96">
        <f t="shared" si="6"/>
        <v>1</v>
      </c>
      <c r="K76" s="96">
        <f t="shared" si="9"/>
        <v>8033</v>
      </c>
      <c r="L76" s="96">
        <f t="shared" si="9"/>
        <v>0</v>
      </c>
      <c r="M76" s="96">
        <f t="shared" si="8"/>
        <v>0</v>
      </c>
      <c r="N76" s="128"/>
    </row>
    <row r="77" spans="7:14" x14ac:dyDescent="0.25">
      <c r="G77" s="128"/>
      <c r="H77" s="385">
        <f t="shared" si="5"/>
        <v>0</v>
      </c>
      <c r="I77" s="385"/>
      <c r="J77" s="96">
        <f t="shared" si="6"/>
        <v>0</v>
      </c>
      <c r="K77" s="96">
        <f t="shared" si="9"/>
        <v>0</v>
      </c>
      <c r="L77" s="96">
        <f t="shared" si="9"/>
        <v>8959</v>
      </c>
      <c r="M77" s="96">
        <f t="shared" si="8"/>
        <v>1</v>
      </c>
      <c r="N77" s="128"/>
    </row>
    <row r="78" spans="7:14" x14ac:dyDescent="0.25">
      <c r="G78" s="128"/>
      <c r="H78" s="385">
        <f t="shared" si="5"/>
        <v>0</v>
      </c>
      <c r="I78" s="385"/>
      <c r="J78" s="96">
        <f t="shared" si="6"/>
        <v>0</v>
      </c>
      <c r="K78" s="96">
        <f t="shared" si="9"/>
        <v>0</v>
      </c>
      <c r="L78" s="96">
        <f t="shared" si="9"/>
        <v>0</v>
      </c>
      <c r="M78" s="96">
        <f t="shared" si="8"/>
        <v>0</v>
      </c>
      <c r="N78" s="128"/>
    </row>
    <row r="79" spans="7:14" x14ac:dyDescent="0.25">
      <c r="G79" s="128"/>
      <c r="H79" s="385">
        <f t="shared" si="5"/>
        <v>0</v>
      </c>
      <c r="I79" s="385"/>
      <c r="J79" s="96">
        <f t="shared" si="6"/>
        <v>0</v>
      </c>
      <c r="K79" s="96">
        <f t="shared" si="9"/>
        <v>0</v>
      </c>
      <c r="L79" s="96">
        <f t="shared" si="9"/>
        <v>0</v>
      </c>
      <c r="M79" s="96">
        <f t="shared" si="8"/>
        <v>0</v>
      </c>
      <c r="N79" s="128"/>
    </row>
    <row r="80" spans="7:14" x14ac:dyDescent="0.25">
      <c r="G80" s="128"/>
      <c r="H80" s="385">
        <f t="shared" si="5"/>
        <v>0</v>
      </c>
      <c r="I80" s="385"/>
      <c r="J80" s="96">
        <f t="shared" si="6"/>
        <v>0</v>
      </c>
      <c r="K80" s="96">
        <f t="shared" si="9"/>
        <v>0</v>
      </c>
      <c r="L80" s="96">
        <f t="shared" si="9"/>
        <v>0</v>
      </c>
      <c r="M80" s="96">
        <f t="shared" si="8"/>
        <v>0</v>
      </c>
      <c r="N80" s="128"/>
    </row>
    <row r="81" spans="7:14" x14ac:dyDescent="0.25">
      <c r="G81" s="128"/>
      <c r="H81" s="96"/>
      <c r="I81" s="96"/>
      <c r="J81" s="96"/>
      <c r="K81" s="96"/>
      <c r="L81" s="96"/>
      <c r="M81" s="96"/>
      <c r="N81" s="128"/>
    </row>
    <row r="82" spans="7:14" x14ac:dyDescent="0.25">
      <c r="H82" s="96"/>
      <c r="I82" s="96"/>
      <c r="J82" s="96"/>
      <c r="K82" s="96"/>
      <c r="L82" s="96"/>
      <c r="M82" s="96"/>
    </row>
    <row r="83" spans="7:14" x14ac:dyDescent="0.25">
      <c r="H83" s="96"/>
      <c r="I83" s="96"/>
      <c r="J83" s="96"/>
      <c r="K83" s="96"/>
      <c r="L83" s="96"/>
      <c r="M83" s="96"/>
    </row>
    <row r="84" spans="7:14" x14ac:dyDescent="0.25">
      <c r="H84" s="96"/>
      <c r="I84" s="96"/>
      <c r="J84" s="96"/>
      <c r="K84" s="96"/>
      <c r="L84" s="96"/>
      <c r="M84" s="96"/>
    </row>
  </sheetData>
  <customSheetViews>
    <customSheetView guid="{B6ED9F5D-61BD-40D6-902A-409318D15853}" scale="75" showRuler="0">
      <selection activeCell="CE33" sqref="CE33"/>
      <pageMargins left="0" right="0" top="0.98425196850393704" bottom="0.98425196850393704" header="0.51181102362204722" footer="0.51181102362204722"/>
      <pageSetup scale="19" orientation="landscape" horizontalDpi="4294967293" verticalDpi="300" r:id="rId1"/>
      <headerFooter alignWithMargins="0"/>
    </customSheetView>
  </customSheetViews>
  <mergeCells count="37">
    <mergeCell ref="H52:I52"/>
    <mergeCell ref="H53:I53"/>
    <mergeCell ref="G2:L2"/>
    <mergeCell ref="M2:N2"/>
    <mergeCell ref="P2:Q2"/>
    <mergeCell ref="H58:I58"/>
    <mergeCell ref="H54:I54"/>
    <mergeCell ref="H55:I55"/>
    <mergeCell ref="H56:I56"/>
    <mergeCell ref="H57:I57"/>
    <mergeCell ref="D45:F45"/>
    <mergeCell ref="O45:P45"/>
    <mergeCell ref="H50:I50"/>
    <mergeCell ref="H51:I51"/>
    <mergeCell ref="D46:F46"/>
    <mergeCell ref="H80:I80"/>
    <mergeCell ref="H76:I76"/>
    <mergeCell ref="H77:I77"/>
    <mergeCell ref="H78:I78"/>
    <mergeCell ref="H79:I79"/>
    <mergeCell ref="H69:I69"/>
    <mergeCell ref="H70:I70"/>
    <mergeCell ref="H59:I59"/>
    <mergeCell ref="H60:I60"/>
    <mergeCell ref="H61:I61"/>
    <mergeCell ref="H62:I62"/>
    <mergeCell ref="H63:I63"/>
    <mergeCell ref="H64:I64"/>
    <mergeCell ref="H65:I65"/>
    <mergeCell ref="H66:I66"/>
    <mergeCell ref="H67:I67"/>
    <mergeCell ref="H68:I68"/>
    <mergeCell ref="H72:I72"/>
    <mergeCell ref="H73:I73"/>
    <mergeCell ref="H74:I74"/>
    <mergeCell ref="H75:I75"/>
    <mergeCell ref="H71:I71"/>
  </mergeCells>
  <phoneticPr fontId="0" type="noConversion"/>
  <pageMargins left="0" right="0" top="0.98425196850393704" bottom="0.98425196850393704" header="0.51181102362204722" footer="0.51181102362204722"/>
  <pageSetup scale="19" orientation="landscape" horizontalDpi="4294967293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Q83"/>
  <sheetViews>
    <sheetView zoomScale="75" workbookViewId="0">
      <selection activeCell="Q7" sqref="Q7"/>
    </sheetView>
  </sheetViews>
  <sheetFormatPr baseColWidth="10" defaultRowHeight="18" x14ac:dyDescent="0.25"/>
  <cols>
    <col min="1" max="1" width="16.28515625" style="1" customWidth="1"/>
    <col min="2" max="2" width="4.7109375" style="1" customWidth="1"/>
    <col min="3" max="3" width="8.42578125" style="1" customWidth="1"/>
    <col min="4" max="4" width="8" style="1" customWidth="1"/>
    <col min="5" max="6" width="5.85546875" style="1" customWidth="1"/>
    <col min="7" max="7" width="6.5703125" style="1" customWidth="1"/>
    <col min="8" max="8" width="8.7109375" style="1" customWidth="1"/>
    <col min="9" max="9" width="6.42578125" style="1" customWidth="1"/>
    <col min="10" max="10" width="18.140625" style="1" customWidth="1"/>
    <col min="11" max="11" width="11.85546875" style="1" customWidth="1"/>
    <col min="12" max="12" width="9.85546875" style="1" customWidth="1"/>
    <col min="13" max="13" width="12.5703125" style="1" customWidth="1"/>
    <col min="14" max="14" width="8.85546875" style="1" customWidth="1"/>
    <col min="15" max="15" width="13.5703125" style="1" customWidth="1"/>
    <col min="16" max="16" width="12.85546875" style="1" customWidth="1"/>
    <col min="17" max="17" width="8.7109375" style="356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8"/>
      <c r="P1" s="15"/>
      <c r="Q1" s="343"/>
    </row>
    <row r="2" spans="1:17" ht="36" customHeight="1" x14ac:dyDescent="0.25">
      <c r="A2" s="21"/>
      <c r="B2" s="2"/>
      <c r="C2" s="3"/>
      <c r="D2" s="3"/>
      <c r="E2" s="3"/>
      <c r="F2" s="3"/>
      <c r="G2" s="386" t="s">
        <v>28</v>
      </c>
      <c r="H2" s="397"/>
      <c r="I2" s="397"/>
      <c r="J2" s="397"/>
      <c r="K2" s="397"/>
      <c r="L2" s="398"/>
      <c r="M2" s="387" t="s">
        <v>27</v>
      </c>
      <c r="N2" s="399"/>
      <c r="O2" s="35" t="s">
        <v>33</v>
      </c>
      <c r="P2" s="400" t="s">
        <v>35</v>
      </c>
      <c r="Q2" s="388"/>
    </row>
    <row r="3" spans="1:17" ht="96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344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345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6">
        <v>9</v>
      </c>
      <c r="K5" s="55">
        <v>10</v>
      </c>
      <c r="L5" s="33">
        <v>11</v>
      </c>
      <c r="M5" s="32">
        <v>12</v>
      </c>
      <c r="N5" s="32">
        <v>13</v>
      </c>
      <c r="O5" s="57">
        <v>14</v>
      </c>
      <c r="P5" s="56">
        <v>15</v>
      </c>
      <c r="Q5" s="346">
        <v>16</v>
      </c>
    </row>
    <row r="6" spans="1:17" x14ac:dyDescent="0.25">
      <c r="A6" s="39" t="s">
        <v>16</v>
      </c>
      <c r="B6" s="6">
        <v>1</v>
      </c>
      <c r="C6" s="24" t="s">
        <v>48</v>
      </c>
      <c r="D6" s="122">
        <v>0.29166666666666669</v>
      </c>
      <c r="E6" s="103">
        <v>3</v>
      </c>
      <c r="F6" s="107">
        <v>-1</v>
      </c>
      <c r="G6" s="108">
        <v>13</v>
      </c>
      <c r="H6" s="218">
        <v>8.1999999999999993</v>
      </c>
      <c r="I6" s="107">
        <v>8.8000000000000007</v>
      </c>
      <c r="J6" s="69">
        <v>23254559</v>
      </c>
      <c r="K6" s="76">
        <f>(J6-Feb_1!J34-Feb_1!J33)*(IF(E6=1,1,0)+IF(E6=2,1,0)+IF(E6=5,1,0))</f>
        <v>0</v>
      </c>
      <c r="L6" s="77">
        <v>7042</v>
      </c>
      <c r="M6" s="72">
        <v>1014316</v>
      </c>
      <c r="N6" s="79">
        <f>M6-Feb_1!M33</f>
        <v>2938</v>
      </c>
      <c r="O6" s="74">
        <f>K6+L6+N6</f>
        <v>9980</v>
      </c>
      <c r="P6" s="69">
        <v>1440626</v>
      </c>
      <c r="Q6" s="357">
        <f>P6-Feb_1!P33</f>
        <v>11535</v>
      </c>
    </row>
    <row r="7" spans="1:17" x14ac:dyDescent="0.25">
      <c r="A7" s="39" t="s">
        <v>17</v>
      </c>
      <c r="B7" s="8">
        <v>2</v>
      </c>
      <c r="C7" s="24" t="s">
        <v>49</v>
      </c>
      <c r="D7" s="122">
        <v>0.29166666666666669</v>
      </c>
      <c r="E7" s="104">
        <v>3</v>
      </c>
      <c r="F7" s="110">
        <v>1</v>
      </c>
      <c r="G7" s="111">
        <v>13</v>
      </c>
      <c r="H7" s="112">
        <v>8.1999999999999993</v>
      </c>
      <c r="I7" s="110">
        <v>9.1</v>
      </c>
      <c r="J7" s="75">
        <v>23263583</v>
      </c>
      <c r="K7" s="76">
        <f>(J7-J6)*(IF(E7=1,1,0)+IF(E7=2,1,0)+IF(E7=5,1,0))</f>
        <v>0</v>
      </c>
      <c r="L7" s="77">
        <f>(J7-J6)*(IF(E7=3,1,0)+IF(E7=4,1,0)+IF(E7=6,1,0)+IF(E7=7,1,0))</f>
        <v>9024</v>
      </c>
      <c r="M7" s="78">
        <v>1017356</v>
      </c>
      <c r="N7" s="79">
        <f>M7-M6</f>
        <v>3040</v>
      </c>
      <c r="O7" s="80">
        <f>K7+L7+N7</f>
        <v>12064</v>
      </c>
      <c r="P7" s="75">
        <v>1454086</v>
      </c>
      <c r="Q7" s="348">
        <f>P7-P6</f>
        <v>13460</v>
      </c>
    </row>
    <row r="8" spans="1:17" x14ac:dyDescent="0.25">
      <c r="A8" s="39" t="s">
        <v>18</v>
      </c>
      <c r="B8" s="8">
        <v>3</v>
      </c>
      <c r="C8" s="24" t="s">
        <v>50</v>
      </c>
      <c r="D8" s="122">
        <v>0.29166666666666669</v>
      </c>
      <c r="E8" s="104">
        <v>7</v>
      </c>
      <c r="F8" s="110">
        <v>1</v>
      </c>
      <c r="G8" s="111">
        <v>14</v>
      </c>
      <c r="H8" s="112">
        <v>8.3000000000000007</v>
      </c>
      <c r="I8" s="110">
        <v>8.9</v>
      </c>
      <c r="J8" s="75">
        <v>23282420</v>
      </c>
      <c r="K8" s="76">
        <f t="shared" ref="K8:K36" si="0">(J8-J7)*(IF(E8=1,1,0)+IF(E8=2,1,0)+IF(E8=5,1,0))</f>
        <v>0</v>
      </c>
      <c r="L8" s="77">
        <f t="shared" ref="L8:L36" si="1">(J8-J7)*(IF(E8=3,1,0)+IF(E8=4,1,0)+IF(E8=6,1,0)+IF(E8=7,1,0))</f>
        <v>18837</v>
      </c>
      <c r="M8" s="78">
        <v>1020371</v>
      </c>
      <c r="N8" s="79">
        <f t="shared" ref="N8:N36" si="2">M8-M7</f>
        <v>3015</v>
      </c>
      <c r="O8" s="80">
        <f t="shared" ref="O8:O36" si="3">K8+L8+N8</f>
        <v>21852</v>
      </c>
      <c r="P8" s="75">
        <v>1478104</v>
      </c>
      <c r="Q8" s="348">
        <f t="shared" ref="Q8:Q36" si="4">P8-P7</f>
        <v>24018</v>
      </c>
    </row>
    <row r="9" spans="1:17" x14ac:dyDescent="0.25">
      <c r="A9" s="39" t="s">
        <v>19</v>
      </c>
      <c r="B9" s="8">
        <v>4</v>
      </c>
      <c r="C9" s="24" t="s">
        <v>51</v>
      </c>
      <c r="D9" s="122">
        <v>0.29166666666666669</v>
      </c>
      <c r="E9" s="104">
        <v>3</v>
      </c>
      <c r="F9" s="110">
        <v>2</v>
      </c>
      <c r="G9" s="111">
        <v>14</v>
      </c>
      <c r="H9" s="112">
        <v>8.3000000000000007</v>
      </c>
      <c r="I9" s="110">
        <v>8.8000000000000007</v>
      </c>
      <c r="J9" s="75">
        <v>23292410</v>
      </c>
      <c r="K9" s="76">
        <f t="shared" si="0"/>
        <v>0</v>
      </c>
      <c r="L9" s="77">
        <f t="shared" si="1"/>
        <v>9990</v>
      </c>
      <c r="M9" s="78">
        <v>1023586</v>
      </c>
      <c r="N9" s="79">
        <f t="shared" si="2"/>
        <v>3215</v>
      </c>
      <c r="O9" s="80">
        <f t="shared" si="3"/>
        <v>13205</v>
      </c>
      <c r="P9" s="75">
        <v>1492692</v>
      </c>
      <c r="Q9" s="348">
        <f t="shared" si="4"/>
        <v>14588</v>
      </c>
    </row>
    <row r="10" spans="1:17" x14ac:dyDescent="0.25">
      <c r="A10" s="39" t="s">
        <v>20</v>
      </c>
      <c r="B10" s="8">
        <v>5</v>
      </c>
      <c r="C10" s="24" t="s">
        <v>52</v>
      </c>
      <c r="D10" s="122">
        <v>0.29166666666666669</v>
      </c>
      <c r="E10" s="104">
        <v>7</v>
      </c>
      <c r="F10" s="110">
        <v>1</v>
      </c>
      <c r="G10" s="111">
        <v>14</v>
      </c>
      <c r="H10" s="112">
        <v>5.9</v>
      </c>
      <c r="I10" s="110">
        <v>8.6999999999999993</v>
      </c>
      <c r="J10" s="75">
        <v>23300658</v>
      </c>
      <c r="K10" s="76">
        <f>(J10-J9)*(IF(E10=1,1,0)+IF(E10=2,1,0)+IF(E10=5,1,0))</f>
        <v>0</v>
      </c>
      <c r="L10" s="77">
        <f t="shared" si="1"/>
        <v>8248</v>
      </c>
      <c r="M10" s="75">
        <v>1026836</v>
      </c>
      <c r="N10" s="79">
        <f t="shared" si="2"/>
        <v>3250</v>
      </c>
      <c r="O10" s="80">
        <f t="shared" si="3"/>
        <v>11498</v>
      </c>
      <c r="P10" s="75">
        <v>1505569</v>
      </c>
      <c r="Q10" s="348">
        <f t="shared" si="4"/>
        <v>12877</v>
      </c>
    </row>
    <row r="11" spans="1:17" x14ac:dyDescent="0.25">
      <c r="A11" s="39" t="s">
        <v>21</v>
      </c>
      <c r="B11" s="8">
        <v>6</v>
      </c>
      <c r="C11" s="24" t="s">
        <v>53</v>
      </c>
      <c r="D11" s="122">
        <v>0.29166666666666669</v>
      </c>
      <c r="E11" s="104">
        <v>2</v>
      </c>
      <c r="F11" s="110">
        <v>-1</v>
      </c>
      <c r="G11" s="111">
        <v>14</v>
      </c>
      <c r="H11" s="112">
        <v>8.1</v>
      </c>
      <c r="I11" s="110">
        <v>8.8000000000000007</v>
      </c>
      <c r="J11" s="75">
        <v>23308908</v>
      </c>
      <c r="K11" s="76">
        <f t="shared" si="0"/>
        <v>8250</v>
      </c>
      <c r="L11" s="77">
        <f t="shared" si="1"/>
        <v>0</v>
      </c>
      <c r="M11" s="78">
        <v>1029874</v>
      </c>
      <c r="N11" s="79">
        <f t="shared" si="2"/>
        <v>3038</v>
      </c>
      <c r="O11" s="80">
        <f t="shared" si="3"/>
        <v>11288</v>
      </c>
      <c r="P11" s="75">
        <v>1518770</v>
      </c>
      <c r="Q11" s="348">
        <f t="shared" si="4"/>
        <v>13201</v>
      </c>
    </row>
    <row r="12" spans="1:17" x14ac:dyDescent="0.25">
      <c r="A12" s="39" t="s">
        <v>36</v>
      </c>
      <c r="B12" s="8">
        <v>7</v>
      </c>
      <c r="C12" s="24" t="s">
        <v>47</v>
      </c>
      <c r="D12" s="122">
        <v>0.29166666666666669</v>
      </c>
      <c r="E12" s="104">
        <v>2</v>
      </c>
      <c r="F12" s="110">
        <v>-1</v>
      </c>
      <c r="G12" s="111">
        <v>14</v>
      </c>
      <c r="H12" s="112">
        <v>8.3000000000000007</v>
      </c>
      <c r="I12" s="110">
        <v>8.6999999999999993</v>
      </c>
      <c r="J12" s="75">
        <v>23316603</v>
      </c>
      <c r="K12" s="76">
        <f t="shared" si="0"/>
        <v>7695</v>
      </c>
      <c r="L12" s="77">
        <f t="shared" si="1"/>
        <v>0</v>
      </c>
      <c r="M12" s="78">
        <v>1032818</v>
      </c>
      <c r="N12" s="79">
        <f t="shared" si="2"/>
        <v>2944</v>
      </c>
      <c r="O12" s="80">
        <f t="shared" si="3"/>
        <v>10639</v>
      </c>
      <c r="P12" s="75">
        <v>1530796</v>
      </c>
      <c r="Q12" s="348">
        <f t="shared" si="4"/>
        <v>12026</v>
      </c>
    </row>
    <row r="13" spans="1:17" x14ac:dyDescent="0.25">
      <c r="A13" s="21"/>
      <c r="B13" s="8">
        <v>8</v>
      </c>
      <c r="C13" s="24" t="s">
        <v>48</v>
      </c>
      <c r="D13" s="122">
        <v>0.29166666666666669</v>
      </c>
      <c r="E13" s="104">
        <v>2</v>
      </c>
      <c r="F13" s="110">
        <v>-1</v>
      </c>
      <c r="G13" s="111">
        <v>14</v>
      </c>
      <c r="H13" s="112">
        <v>8.1999999999999993</v>
      </c>
      <c r="I13" s="110">
        <v>8.6999999999999993</v>
      </c>
      <c r="J13" s="75">
        <v>23323663</v>
      </c>
      <c r="K13" s="76">
        <f t="shared" si="0"/>
        <v>7060</v>
      </c>
      <c r="L13" s="77">
        <f t="shared" si="1"/>
        <v>0</v>
      </c>
      <c r="M13" s="78">
        <v>1035933</v>
      </c>
      <c r="N13" s="79">
        <f t="shared" si="2"/>
        <v>3115</v>
      </c>
      <c r="O13" s="80">
        <f t="shared" si="3"/>
        <v>10175</v>
      </c>
      <c r="P13" s="75">
        <v>1542391</v>
      </c>
      <c r="Q13" s="348">
        <f t="shared" si="4"/>
        <v>11595</v>
      </c>
    </row>
    <row r="14" spans="1:17" x14ac:dyDescent="0.25">
      <c r="A14" s="21"/>
      <c r="B14" s="8">
        <v>9</v>
      </c>
      <c r="C14" s="24" t="s">
        <v>49</v>
      </c>
      <c r="D14" s="122">
        <v>0.29166666666666669</v>
      </c>
      <c r="E14" s="104">
        <v>1</v>
      </c>
      <c r="F14" s="110">
        <v>1</v>
      </c>
      <c r="G14" s="111">
        <v>15</v>
      </c>
      <c r="H14" s="112">
        <v>8.1999999999999993</v>
      </c>
      <c r="I14" s="110">
        <v>8.8000000000000007</v>
      </c>
      <c r="J14" s="75">
        <v>23330834</v>
      </c>
      <c r="K14" s="76">
        <v>7171</v>
      </c>
      <c r="L14" s="77">
        <f t="shared" si="1"/>
        <v>0</v>
      </c>
      <c r="M14" s="78">
        <v>1038193</v>
      </c>
      <c r="N14" s="79">
        <f t="shared" si="2"/>
        <v>2260</v>
      </c>
      <c r="O14" s="80">
        <f t="shared" si="3"/>
        <v>9431</v>
      </c>
      <c r="P14" s="75">
        <v>1555010</v>
      </c>
      <c r="Q14" s="348">
        <f t="shared" si="4"/>
        <v>12619</v>
      </c>
    </row>
    <row r="15" spans="1:17" x14ac:dyDescent="0.25">
      <c r="A15" s="21"/>
      <c r="B15" s="8">
        <v>10</v>
      </c>
      <c r="C15" s="24" t="s">
        <v>50</v>
      </c>
      <c r="D15" s="122">
        <v>0.29166666666666669</v>
      </c>
      <c r="E15" s="104">
        <v>2</v>
      </c>
      <c r="F15" s="110">
        <v>-1</v>
      </c>
      <c r="G15" s="111">
        <v>15</v>
      </c>
      <c r="H15" s="112">
        <v>8</v>
      </c>
      <c r="I15" s="110">
        <v>9</v>
      </c>
      <c r="J15" s="75">
        <v>23339055</v>
      </c>
      <c r="K15" s="76">
        <f t="shared" si="0"/>
        <v>8221</v>
      </c>
      <c r="L15" s="77">
        <f t="shared" si="1"/>
        <v>0</v>
      </c>
      <c r="M15" s="78">
        <v>1040902</v>
      </c>
      <c r="N15" s="79">
        <f t="shared" si="2"/>
        <v>2709</v>
      </c>
      <c r="O15" s="80">
        <f t="shared" si="3"/>
        <v>10930</v>
      </c>
      <c r="P15" s="75">
        <v>1567015</v>
      </c>
      <c r="Q15" s="348">
        <f t="shared" si="4"/>
        <v>12005</v>
      </c>
    </row>
    <row r="16" spans="1:17" x14ac:dyDescent="0.25">
      <c r="A16" s="21"/>
      <c r="B16" s="8">
        <v>11</v>
      </c>
      <c r="C16" s="24" t="s">
        <v>51</v>
      </c>
      <c r="D16" s="122">
        <v>0.29166666666666669</v>
      </c>
      <c r="E16" s="104">
        <v>3</v>
      </c>
      <c r="F16" s="110">
        <v>5</v>
      </c>
      <c r="G16" s="111">
        <v>15</v>
      </c>
      <c r="H16" s="112">
        <v>7.9</v>
      </c>
      <c r="I16" s="110">
        <v>8.6</v>
      </c>
      <c r="J16" s="75">
        <v>23347677</v>
      </c>
      <c r="K16" s="76">
        <f t="shared" si="0"/>
        <v>0</v>
      </c>
      <c r="L16" s="77">
        <f t="shared" si="1"/>
        <v>8622</v>
      </c>
      <c r="M16" s="78">
        <v>1043500</v>
      </c>
      <c r="N16" s="79">
        <f t="shared" si="2"/>
        <v>2598</v>
      </c>
      <c r="O16" s="80">
        <f t="shared" si="3"/>
        <v>11220</v>
      </c>
      <c r="P16" s="75">
        <v>1581466</v>
      </c>
      <c r="Q16" s="348">
        <f t="shared" si="4"/>
        <v>14451</v>
      </c>
    </row>
    <row r="17" spans="1:17" x14ac:dyDescent="0.25">
      <c r="A17" s="21"/>
      <c r="B17" s="8">
        <v>12</v>
      </c>
      <c r="C17" s="24" t="s">
        <v>52</v>
      </c>
      <c r="D17" s="122">
        <v>0.29166666666666669</v>
      </c>
      <c r="E17" s="104">
        <v>7</v>
      </c>
      <c r="F17" s="110">
        <v>2</v>
      </c>
      <c r="G17" s="111">
        <v>15</v>
      </c>
      <c r="H17" s="112">
        <v>8.1999999999999993</v>
      </c>
      <c r="I17" s="110">
        <v>8.6</v>
      </c>
      <c r="J17" s="75">
        <v>23356680</v>
      </c>
      <c r="K17" s="76">
        <f t="shared" si="0"/>
        <v>0</v>
      </c>
      <c r="L17" s="77">
        <f t="shared" si="1"/>
        <v>9003</v>
      </c>
      <c r="M17" s="78">
        <v>1046237</v>
      </c>
      <c r="N17" s="79">
        <f t="shared" si="2"/>
        <v>2737</v>
      </c>
      <c r="O17" s="80">
        <f t="shared" si="3"/>
        <v>11740</v>
      </c>
      <c r="P17" s="75">
        <v>1595295</v>
      </c>
      <c r="Q17" s="348">
        <f t="shared" si="4"/>
        <v>13829</v>
      </c>
    </row>
    <row r="18" spans="1:17" x14ac:dyDescent="0.25">
      <c r="A18" s="21"/>
      <c r="B18" s="8">
        <v>13</v>
      </c>
      <c r="C18" s="24" t="s">
        <v>53</v>
      </c>
      <c r="D18" s="122">
        <v>0.29166666666666669</v>
      </c>
      <c r="E18" s="104">
        <v>1</v>
      </c>
      <c r="F18" s="110">
        <v>0</v>
      </c>
      <c r="G18" s="111">
        <v>15</v>
      </c>
      <c r="H18" s="112">
        <v>8</v>
      </c>
      <c r="I18" s="110">
        <v>9</v>
      </c>
      <c r="J18" s="75">
        <v>23364701</v>
      </c>
      <c r="K18" s="76">
        <f t="shared" si="0"/>
        <v>8021</v>
      </c>
      <c r="L18" s="77">
        <f t="shared" si="1"/>
        <v>0</v>
      </c>
      <c r="M18" s="78">
        <v>1049597</v>
      </c>
      <c r="N18" s="79">
        <f t="shared" si="2"/>
        <v>3360</v>
      </c>
      <c r="O18" s="80">
        <f t="shared" si="3"/>
        <v>11381</v>
      </c>
      <c r="P18" s="75">
        <v>1608614</v>
      </c>
      <c r="Q18" s="348">
        <f t="shared" si="4"/>
        <v>13319</v>
      </c>
    </row>
    <row r="19" spans="1:17" x14ac:dyDescent="0.25">
      <c r="A19" s="21"/>
      <c r="B19" s="8">
        <v>14</v>
      </c>
      <c r="C19" s="24" t="s">
        <v>47</v>
      </c>
      <c r="D19" s="122">
        <v>0.29166666666666669</v>
      </c>
      <c r="E19" s="104">
        <v>1</v>
      </c>
      <c r="F19" s="110">
        <v>0</v>
      </c>
      <c r="G19" s="111">
        <v>14</v>
      </c>
      <c r="H19" s="112">
        <v>8.1999999999999993</v>
      </c>
      <c r="I19" s="110">
        <v>8.6</v>
      </c>
      <c r="J19" s="75">
        <v>23371696</v>
      </c>
      <c r="K19" s="76">
        <f t="shared" si="0"/>
        <v>6995</v>
      </c>
      <c r="L19" s="77">
        <f t="shared" si="1"/>
        <v>0</v>
      </c>
      <c r="M19" s="78">
        <v>1052397</v>
      </c>
      <c r="N19" s="79">
        <v>2800</v>
      </c>
      <c r="O19" s="80">
        <f t="shared" si="3"/>
        <v>9795</v>
      </c>
      <c r="P19" s="75">
        <v>1620836</v>
      </c>
      <c r="Q19" s="348">
        <f t="shared" si="4"/>
        <v>12222</v>
      </c>
    </row>
    <row r="20" spans="1:17" x14ac:dyDescent="0.25">
      <c r="A20" s="21"/>
      <c r="B20" s="8">
        <v>15</v>
      </c>
      <c r="C20" s="24" t="s">
        <v>48</v>
      </c>
      <c r="D20" s="122">
        <v>0.29166666666666669</v>
      </c>
      <c r="E20" s="104">
        <v>2</v>
      </c>
      <c r="F20" s="110">
        <v>-1</v>
      </c>
      <c r="G20" s="111">
        <v>14</v>
      </c>
      <c r="H20" s="112">
        <v>8.1999999999999993</v>
      </c>
      <c r="I20" s="110">
        <v>8.8000000000000007</v>
      </c>
      <c r="J20" s="75">
        <v>23378217</v>
      </c>
      <c r="K20" s="76">
        <f>(J20-J19)*(IF(E20=1,1,0)+IF(E20=2,1,0)+IF(E20=5,1,0))</f>
        <v>6521</v>
      </c>
      <c r="L20" s="77">
        <f>(J21-J19)*(IF(E20=3,1,0)+IF(E20=4,1,0)+IF(E20=6,1,0)+IF(E20=7,1,0))</f>
        <v>0</v>
      </c>
      <c r="M20" s="78">
        <v>1055308</v>
      </c>
      <c r="N20" s="79">
        <f t="shared" si="2"/>
        <v>2911</v>
      </c>
      <c r="O20" s="80">
        <f t="shared" si="3"/>
        <v>9432</v>
      </c>
      <c r="P20" s="75">
        <v>1632345</v>
      </c>
      <c r="Q20" s="348">
        <f t="shared" si="4"/>
        <v>11509</v>
      </c>
    </row>
    <row r="21" spans="1:17" x14ac:dyDescent="0.25">
      <c r="A21" s="21"/>
      <c r="B21" s="8">
        <v>16</v>
      </c>
      <c r="C21" s="24" t="s">
        <v>49</v>
      </c>
      <c r="D21" s="122">
        <v>0.29166666666666669</v>
      </c>
      <c r="E21" s="104">
        <v>1</v>
      </c>
      <c r="F21" s="110">
        <v>3</v>
      </c>
      <c r="G21" s="111">
        <v>15</v>
      </c>
      <c r="H21" s="112">
        <v>8.3000000000000007</v>
      </c>
      <c r="I21" s="110">
        <v>8.9</v>
      </c>
      <c r="J21" s="75">
        <v>23384948</v>
      </c>
      <c r="K21" s="76">
        <f>(J21-J20)*(IF(E21=1,1,0)+IF(E21=2,1,0)+IF(E21=5,1,0))</f>
        <v>6731</v>
      </c>
      <c r="L21" s="77">
        <f>(J22-J20)*(IF(E21=3,1,0)+IF(E21=4,1,0)+IF(E21=6,1,0)+IF(E21=7,1,0))</f>
        <v>0</v>
      </c>
      <c r="M21" s="78">
        <v>1058185</v>
      </c>
      <c r="N21" s="79">
        <f t="shared" si="2"/>
        <v>2877</v>
      </c>
      <c r="O21" s="80">
        <f t="shared" si="3"/>
        <v>9608</v>
      </c>
      <c r="P21" s="75">
        <v>1644068</v>
      </c>
      <c r="Q21" s="348">
        <f t="shared" si="4"/>
        <v>11723</v>
      </c>
    </row>
    <row r="22" spans="1:17" x14ac:dyDescent="0.25">
      <c r="A22" s="21"/>
      <c r="B22" s="8">
        <v>17</v>
      </c>
      <c r="C22" s="24" t="s">
        <v>50</v>
      </c>
      <c r="D22" s="122">
        <v>0.29166666666666669</v>
      </c>
      <c r="E22" s="104">
        <v>1</v>
      </c>
      <c r="F22" s="110">
        <v>5</v>
      </c>
      <c r="G22" s="111">
        <v>15</v>
      </c>
      <c r="H22" s="112">
        <v>7.9</v>
      </c>
      <c r="I22" s="110">
        <v>8.6999999999999993</v>
      </c>
      <c r="J22" s="75">
        <v>23392731</v>
      </c>
      <c r="K22" s="76">
        <f>(J22-J21)*(IF(E22=1,1,0)+IF(E22=2,1,0)+IF(E22=5,1,0))</f>
        <v>7783</v>
      </c>
      <c r="L22" s="77">
        <f>(J23-J21)*(IF(E22=3,1,0)+IF(E22=4,1,0)+IF(E22=6,1,0)+IF(E22=7,1,0))</f>
        <v>0</v>
      </c>
      <c r="M22" s="83">
        <v>1061068</v>
      </c>
      <c r="N22" s="79">
        <f t="shared" si="2"/>
        <v>2883</v>
      </c>
      <c r="O22" s="80">
        <f t="shared" si="3"/>
        <v>10666</v>
      </c>
      <c r="P22" s="75">
        <v>1657213</v>
      </c>
      <c r="Q22" s="348">
        <f t="shared" si="4"/>
        <v>13145</v>
      </c>
    </row>
    <row r="23" spans="1:17" x14ac:dyDescent="0.25">
      <c r="A23" s="21"/>
      <c r="B23" s="8">
        <v>18</v>
      </c>
      <c r="C23" s="24" t="s">
        <v>51</v>
      </c>
      <c r="D23" s="122">
        <v>0.29166666666666669</v>
      </c>
      <c r="E23" s="104">
        <v>1</v>
      </c>
      <c r="F23" s="110">
        <v>4</v>
      </c>
      <c r="G23" s="111">
        <v>15</v>
      </c>
      <c r="H23" s="112">
        <v>8</v>
      </c>
      <c r="I23" s="110">
        <v>8.5</v>
      </c>
      <c r="J23" s="75">
        <v>23400668</v>
      </c>
      <c r="K23" s="76">
        <f t="shared" si="0"/>
        <v>7937</v>
      </c>
      <c r="L23" s="77">
        <f t="shared" si="1"/>
        <v>0</v>
      </c>
      <c r="M23" s="75">
        <v>1063823</v>
      </c>
      <c r="N23" s="79">
        <f t="shared" si="2"/>
        <v>2755</v>
      </c>
      <c r="O23" s="80">
        <f t="shared" si="3"/>
        <v>10692</v>
      </c>
      <c r="P23" s="75">
        <v>1670563</v>
      </c>
      <c r="Q23" s="348">
        <f t="shared" si="4"/>
        <v>13350</v>
      </c>
    </row>
    <row r="24" spans="1:17" x14ac:dyDescent="0.25">
      <c r="A24" s="21"/>
      <c r="B24" s="8">
        <v>19</v>
      </c>
      <c r="C24" s="24" t="s">
        <v>52</v>
      </c>
      <c r="D24" s="122">
        <v>0.29166666666666669</v>
      </c>
      <c r="E24" s="104">
        <v>1</v>
      </c>
      <c r="F24" s="110">
        <v>2</v>
      </c>
      <c r="G24" s="111">
        <v>15</v>
      </c>
      <c r="H24" s="112">
        <v>8.1</v>
      </c>
      <c r="I24" s="110">
        <v>9</v>
      </c>
      <c r="J24" s="75">
        <v>23408435</v>
      </c>
      <c r="K24" s="76">
        <f t="shared" si="0"/>
        <v>7767</v>
      </c>
      <c r="L24" s="77">
        <f t="shared" si="1"/>
        <v>0</v>
      </c>
      <c r="M24" s="78">
        <v>1066738</v>
      </c>
      <c r="N24" s="79">
        <f t="shared" si="2"/>
        <v>2915</v>
      </c>
      <c r="O24" s="80">
        <f t="shared" si="3"/>
        <v>10682</v>
      </c>
      <c r="P24" s="75">
        <v>1683376</v>
      </c>
      <c r="Q24" s="348">
        <f t="shared" si="4"/>
        <v>12813</v>
      </c>
    </row>
    <row r="25" spans="1:17" x14ac:dyDescent="0.25">
      <c r="A25" s="21"/>
      <c r="B25" s="8">
        <v>20</v>
      </c>
      <c r="C25" s="24" t="s">
        <v>53</v>
      </c>
      <c r="D25" s="122">
        <v>0.29166666666666669</v>
      </c>
      <c r="E25" s="104">
        <v>1</v>
      </c>
      <c r="F25" s="110">
        <v>0</v>
      </c>
      <c r="G25" s="111">
        <v>15</v>
      </c>
      <c r="H25" s="112">
        <v>8.4</v>
      </c>
      <c r="I25" s="110">
        <v>8.8000000000000007</v>
      </c>
      <c r="J25" s="75">
        <v>23416405</v>
      </c>
      <c r="K25" s="76">
        <f t="shared" si="0"/>
        <v>7970</v>
      </c>
      <c r="L25" s="77">
        <f t="shared" si="1"/>
        <v>0</v>
      </c>
      <c r="M25" s="78">
        <v>1069638</v>
      </c>
      <c r="N25" s="79">
        <f t="shared" si="2"/>
        <v>2900</v>
      </c>
      <c r="O25" s="80">
        <f t="shared" si="3"/>
        <v>10870</v>
      </c>
      <c r="P25" s="75">
        <v>1696084</v>
      </c>
      <c r="Q25" s="348">
        <f t="shared" si="4"/>
        <v>12708</v>
      </c>
    </row>
    <row r="26" spans="1:17" x14ac:dyDescent="0.25">
      <c r="A26" s="21"/>
      <c r="B26" s="8">
        <v>21</v>
      </c>
      <c r="C26" s="24" t="s">
        <v>47</v>
      </c>
      <c r="D26" s="122">
        <v>0.29166666666666669</v>
      </c>
      <c r="E26" s="104">
        <v>3</v>
      </c>
      <c r="F26" s="110">
        <v>-1</v>
      </c>
      <c r="G26" s="111">
        <v>14</v>
      </c>
      <c r="H26" s="112">
        <v>8.3000000000000007</v>
      </c>
      <c r="I26" s="110">
        <v>8.6999999999999993</v>
      </c>
      <c r="J26" s="75">
        <v>23423543</v>
      </c>
      <c r="K26" s="76">
        <f t="shared" si="0"/>
        <v>0</v>
      </c>
      <c r="L26" s="77">
        <f t="shared" si="1"/>
        <v>7138</v>
      </c>
      <c r="M26" s="78">
        <v>1072538</v>
      </c>
      <c r="N26" s="79">
        <f t="shared" si="2"/>
        <v>2900</v>
      </c>
      <c r="O26" s="80">
        <f t="shared" si="3"/>
        <v>10038</v>
      </c>
      <c r="P26" s="75">
        <v>1707764</v>
      </c>
      <c r="Q26" s="348">
        <f t="shared" si="4"/>
        <v>11680</v>
      </c>
    </row>
    <row r="27" spans="1:17" x14ac:dyDescent="0.25">
      <c r="A27" s="21"/>
      <c r="B27" s="8">
        <v>22</v>
      </c>
      <c r="C27" s="24" t="s">
        <v>48</v>
      </c>
      <c r="D27" s="122">
        <v>0.29166666666666669</v>
      </c>
      <c r="E27" s="104">
        <v>7</v>
      </c>
      <c r="F27" s="110">
        <v>4</v>
      </c>
      <c r="G27" s="111">
        <v>14</v>
      </c>
      <c r="H27" s="112">
        <v>8.3000000000000007</v>
      </c>
      <c r="I27" s="110">
        <v>8.8000000000000007</v>
      </c>
      <c r="J27" s="75">
        <v>23433036</v>
      </c>
      <c r="K27" s="76">
        <f t="shared" si="0"/>
        <v>0</v>
      </c>
      <c r="L27" s="77">
        <f t="shared" si="1"/>
        <v>9493</v>
      </c>
      <c r="M27" s="75">
        <v>1075438</v>
      </c>
      <c r="N27" s="79">
        <f t="shared" si="2"/>
        <v>2900</v>
      </c>
      <c r="O27" s="80">
        <f t="shared" si="3"/>
        <v>12393</v>
      </c>
      <c r="P27" s="75">
        <v>1721703</v>
      </c>
      <c r="Q27" s="348">
        <f t="shared" si="4"/>
        <v>13939</v>
      </c>
    </row>
    <row r="28" spans="1:17" x14ac:dyDescent="0.25">
      <c r="A28" s="21"/>
      <c r="B28" s="8">
        <v>23</v>
      </c>
      <c r="C28" s="24" t="s">
        <v>49</v>
      </c>
      <c r="D28" s="122">
        <v>0.29166666666666669</v>
      </c>
      <c r="E28" s="104">
        <v>1</v>
      </c>
      <c r="F28" s="110">
        <v>4</v>
      </c>
      <c r="G28" s="111">
        <v>15</v>
      </c>
      <c r="H28" s="112">
        <v>8.4</v>
      </c>
      <c r="I28" s="110">
        <v>9</v>
      </c>
      <c r="J28" s="75">
        <v>23439797</v>
      </c>
      <c r="K28" s="76">
        <f t="shared" si="0"/>
        <v>6761</v>
      </c>
      <c r="L28" s="77">
        <f t="shared" si="1"/>
        <v>0</v>
      </c>
      <c r="M28" s="78">
        <v>1078338</v>
      </c>
      <c r="N28" s="79">
        <f t="shared" si="2"/>
        <v>2900</v>
      </c>
      <c r="O28" s="80">
        <f t="shared" si="3"/>
        <v>9661</v>
      </c>
      <c r="P28" s="75">
        <v>1732539</v>
      </c>
      <c r="Q28" s="348">
        <f t="shared" si="4"/>
        <v>10836</v>
      </c>
    </row>
    <row r="29" spans="1:17" x14ac:dyDescent="0.25">
      <c r="A29" s="21"/>
      <c r="B29" s="8">
        <v>24</v>
      </c>
      <c r="C29" s="24" t="s">
        <v>50</v>
      </c>
      <c r="D29" s="122">
        <v>0.29166666666666669</v>
      </c>
      <c r="E29" s="104">
        <v>2</v>
      </c>
      <c r="F29" s="110">
        <v>-1</v>
      </c>
      <c r="G29" s="111">
        <v>15</v>
      </c>
      <c r="H29" s="112">
        <v>8</v>
      </c>
      <c r="I29" s="110">
        <v>8.5</v>
      </c>
      <c r="J29" s="75">
        <v>23447423</v>
      </c>
      <c r="K29" s="76">
        <f t="shared" si="0"/>
        <v>7626</v>
      </c>
      <c r="L29" s="77">
        <f t="shared" si="1"/>
        <v>0</v>
      </c>
      <c r="M29" s="78">
        <v>1081238</v>
      </c>
      <c r="N29" s="79">
        <f t="shared" si="2"/>
        <v>2900</v>
      </c>
      <c r="O29" s="80">
        <f t="shared" si="3"/>
        <v>10526</v>
      </c>
      <c r="P29" s="75">
        <v>1745079</v>
      </c>
      <c r="Q29" s="348">
        <f t="shared" si="4"/>
        <v>12540</v>
      </c>
    </row>
    <row r="30" spans="1:17" x14ac:dyDescent="0.25">
      <c r="A30" s="21"/>
      <c r="B30" s="8">
        <v>25</v>
      </c>
      <c r="C30" s="24" t="s">
        <v>51</v>
      </c>
      <c r="D30" s="122">
        <v>0.29166666666666669</v>
      </c>
      <c r="E30" s="104">
        <v>1</v>
      </c>
      <c r="F30" s="110">
        <v>4</v>
      </c>
      <c r="G30" s="111">
        <v>15</v>
      </c>
      <c r="H30" s="112">
        <v>8</v>
      </c>
      <c r="I30" s="110">
        <v>8.6999999999999993</v>
      </c>
      <c r="J30" s="75">
        <v>23455336</v>
      </c>
      <c r="K30" s="76">
        <f t="shared" si="0"/>
        <v>7913</v>
      </c>
      <c r="L30" s="77">
        <f t="shared" si="1"/>
        <v>0</v>
      </c>
      <c r="M30" s="78">
        <v>1084138</v>
      </c>
      <c r="N30" s="79">
        <f t="shared" si="2"/>
        <v>2900</v>
      </c>
      <c r="O30" s="80">
        <f t="shared" si="3"/>
        <v>10813</v>
      </c>
      <c r="P30" s="75">
        <v>1758370</v>
      </c>
      <c r="Q30" s="348">
        <f t="shared" si="4"/>
        <v>13291</v>
      </c>
    </row>
    <row r="31" spans="1:17" x14ac:dyDescent="0.25">
      <c r="A31" s="21"/>
      <c r="B31" s="8">
        <v>26</v>
      </c>
      <c r="C31" s="24" t="s">
        <v>52</v>
      </c>
      <c r="D31" s="122">
        <v>0.29166666666666669</v>
      </c>
      <c r="E31" s="104">
        <v>1</v>
      </c>
      <c r="F31" s="110">
        <v>7</v>
      </c>
      <c r="G31" s="111">
        <v>15</v>
      </c>
      <c r="H31" s="112">
        <v>8.1</v>
      </c>
      <c r="I31" s="110">
        <v>9.4</v>
      </c>
      <c r="J31" s="75">
        <v>23463152</v>
      </c>
      <c r="K31" s="76">
        <f t="shared" si="0"/>
        <v>7816</v>
      </c>
      <c r="L31" s="77">
        <f t="shared" si="1"/>
        <v>0</v>
      </c>
      <c r="M31" s="78">
        <v>1087038</v>
      </c>
      <c r="N31" s="79">
        <f t="shared" si="2"/>
        <v>2900</v>
      </c>
      <c r="O31" s="80">
        <f t="shared" si="3"/>
        <v>10716</v>
      </c>
      <c r="P31" s="75">
        <v>1771842</v>
      </c>
      <c r="Q31" s="348">
        <f t="shared" si="4"/>
        <v>13472</v>
      </c>
    </row>
    <row r="32" spans="1:17" x14ac:dyDescent="0.25">
      <c r="A32" s="21"/>
      <c r="B32" s="8">
        <v>27</v>
      </c>
      <c r="C32" s="24" t="s">
        <v>53</v>
      </c>
      <c r="D32" s="122">
        <v>0.29166666666666669</v>
      </c>
      <c r="E32" s="104">
        <v>1</v>
      </c>
      <c r="F32" s="110">
        <v>5</v>
      </c>
      <c r="G32" s="111">
        <v>15</v>
      </c>
      <c r="H32" s="112">
        <v>8.4</v>
      </c>
      <c r="I32" s="110">
        <v>8.9</v>
      </c>
      <c r="J32" s="75">
        <v>23471324</v>
      </c>
      <c r="K32" s="76">
        <f t="shared" si="0"/>
        <v>8172</v>
      </c>
      <c r="L32" s="77">
        <f t="shared" si="1"/>
        <v>0</v>
      </c>
      <c r="M32" s="78">
        <v>1089938</v>
      </c>
      <c r="N32" s="79">
        <f t="shared" si="2"/>
        <v>2900</v>
      </c>
      <c r="O32" s="80">
        <f t="shared" si="3"/>
        <v>11072</v>
      </c>
      <c r="P32" s="75">
        <v>1785647</v>
      </c>
      <c r="Q32" s="348">
        <f t="shared" si="4"/>
        <v>13805</v>
      </c>
    </row>
    <row r="33" spans="1:17" x14ac:dyDescent="0.25">
      <c r="A33" s="21"/>
      <c r="B33" s="8">
        <v>28</v>
      </c>
      <c r="C33" s="24" t="s">
        <v>47</v>
      </c>
      <c r="D33" s="122">
        <v>0.29166666666666669</v>
      </c>
      <c r="E33" s="104">
        <v>1</v>
      </c>
      <c r="F33" s="110">
        <v>4</v>
      </c>
      <c r="G33" s="111">
        <v>14</v>
      </c>
      <c r="H33" s="112">
        <v>8.5</v>
      </c>
      <c r="I33" s="110">
        <v>8.8000000000000007</v>
      </c>
      <c r="J33" s="75">
        <v>23479147</v>
      </c>
      <c r="K33" s="76">
        <f t="shared" si="0"/>
        <v>7823</v>
      </c>
      <c r="L33" s="77">
        <f t="shared" si="1"/>
        <v>0</v>
      </c>
      <c r="M33" s="78">
        <v>1092838</v>
      </c>
      <c r="N33" s="79">
        <f t="shared" si="2"/>
        <v>2900</v>
      </c>
      <c r="O33" s="80">
        <f t="shared" si="3"/>
        <v>10723</v>
      </c>
      <c r="P33" s="75">
        <v>1798704</v>
      </c>
      <c r="Q33" s="348">
        <f t="shared" si="4"/>
        <v>13057</v>
      </c>
    </row>
    <row r="34" spans="1:17" x14ac:dyDescent="0.25">
      <c r="A34" s="21"/>
      <c r="B34" s="8">
        <v>29</v>
      </c>
      <c r="C34" s="24" t="s">
        <v>48</v>
      </c>
      <c r="D34" s="122">
        <v>0.29166666666666669</v>
      </c>
      <c r="E34" s="104">
        <v>1</v>
      </c>
      <c r="F34" s="110">
        <v>9</v>
      </c>
      <c r="G34" s="111">
        <v>14</v>
      </c>
      <c r="H34" s="112">
        <v>8.5</v>
      </c>
      <c r="I34" s="110">
        <v>8.6999999999999993</v>
      </c>
      <c r="J34" s="75">
        <v>23485692</v>
      </c>
      <c r="K34" s="76">
        <f t="shared" si="0"/>
        <v>6545</v>
      </c>
      <c r="L34" s="77">
        <f t="shared" si="1"/>
        <v>0</v>
      </c>
      <c r="M34" s="78">
        <v>1095738</v>
      </c>
      <c r="N34" s="79">
        <f t="shared" si="2"/>
        <v>2900</v>
      </c>
      <c r="O34" s="80">
        <f t="shared" si="3"/>
        <v>9445</v>
      </c>
      <c r="P34" s="75">
        <v>1810373</v>
      </c>
      <c r="Q34" s="348">
        <f t="shared" si="4"/>
        <v>11669</v>
      </c>
    </row>
    <row r="35" spans="1:17" x14ac:dyDescent="0.25">
      <c r="A35" s="21"/>
      <c r="B35" s="8">
        <v>30</v>
      </c>
      <c r="C35" s="24" t="s">
        <v>49</v>
      </c>
      <c r="D35" s="122">
        <v>0.29166666666666669</v>
      </c>
      <c r="E35" s="104">
        <v>3</v>
      </c>
      <c r="F35" s="110">
        <v>7</v>
      </c>
      <c r="G35" s="111">
        <v>13</v>
      </c>
      <c r="H35" s="112">
        <v>8.4</v>
      </c>
      <c r="I35" s="110">
        <v>9.1</v>
      </c>
      <c r="J35" s="75">
        <v>23496108</v>
      </c>
      <c r="K35" s="76">
        <f t="shared" si="0"/>
        <v>0</v>
      </c>
      <c r="L35" s="77">
        <f t="shared" si="1"/>
        <v>10416</v>
      </c>
      <c r="M35" s="78">
        <v>1098638</v>
      </c>
      <c r="N35" s="79">
        <f t="shared" si="2"/>
        <v>2900</v>
      </c>
      <c r="O35" s="80">
        <f t="shared" si="3"/>
        <v>13316</v>
      </c>
      <c r="P35" s="75">
        <v>1827412</v>
      </c>
      <c r="Q35" s="348">
        <f t="shared" si="4"/>
        <v>17039</v>
      </c>
    </row>
    <row r="36" spans="1:17" x14ac:dyDescent="0.25">
      <c r="A36" s="21"/>
      <c r="B36" s="8">
        <v>31</v>
      </c>
      <c r="C36" s="24" t="s">
        <v>50</v>
      </c>
      <c r="D36" s="122">
        <v>0.29166666666666669</v>
      </c>
      <c r="E36" s="104">
        <v>3</v>
      </c>
      <c r="F36" s="110">
        <v>5</v>
      </c>
      <c r="G36" s="111">
        <v>14</v>
      </c>
      <c r="H36" s="112">
        <v>8.1</v>
      </c>
      <c r="I36" s="110">
        <v>8.8000000000000007</v>
      </c>
      <c r="J36" s="75">
        <v>23513457</v>
      </c>
      <c r="K36" s="76">
        <f t="shared" si="0"/>
        <v>0</v>
      </c>
      <c r="L36" s="77">
        <f t="shared" si="1"/>
        <v>17349</v>
      </c>
      <c r="M36" s="78">
        <v>1101538</v>
      </c>
      <c r="N36" s="79">
        <f t="shared" si="2"/>
        <v>2900</v>
      </c>
      <c r="O36" s="80">
        <f t="shared" si="3"/>
        <v>20249</v>
      </c>
      <c r="P36" s="75">
        <v>1849204</v>
      </c>
      <c r="Q36" s="348">
        <f t="shared" si="4"/>
        <v>21792</v>
      </c>
    </row>
    <row r="37" spans="1:17" ht="18.75" thickBot="1" x14ac:dyDescent="0.3">
      <c r="A37" s="21"/>
      <c r="B37" s="10"/>
      <c r="C37" s="106"/>
      <c r="D37" s="106"/>
      <c r="E37" s="105"/>
      <c r="F37" s="113"/>
      <c r="G37" s="114"/>
      <c r="H37" s="115"/>
      <c r="I37" s="113"/>
      <c r="J37" s="81"/>
      <c r="K37" s="82"/>
      <c r="L37" s="82"/>
      <c r="M37" s="100"/>
      <c r="N37" s="84"/>
      <c r="O37" s="85"/>
      <c r="P37" s="81"/>
      <c r="Q37" s="349"/>
    </row>
    <row r="38" spans="1:17" ht="18.75" thickBot="1" x14ac:dyDescent="0.3">
      <c r="A38" s="18" t="s">
        <v>22</v>
      </c>
      <c r="B38" s="9"/>
      <c r="C38" s="7"/>
      <c r="D38" s="7"/>
      <c r="E38" s="7"/>
      <c r="F38" s="59"/>
      <c r="G38" s="60"/>
      <c r="H38" s="61"/>
      <c r="I38" s="62"/>
      <c r="J38" s="69"/>
      <c r="K38" s="70">
        <f>SUM(K6:K36)</f>
        <v>150778</v>
      </c>
      <c r="L38" s="71">
        <f>SUM(L6:L36)</f>
        <v>115162</v>
      </c>
      <c r="M38" s="69"/>
      <c r="N38" s="71">
        <f>SUM(N6:N36)</f>
        <v>90160</v>
      </c>
      <c r="O38" s="86">
        <f>SUM(O6:O36)</f>
        <v>356100</v>
      </c>
      <c r="P38" s="69"/>
      <c r="Q38" s="347">
        <f>SUM(Q6:Q36)</f>
        <v>420113</v>
      </c>
    </row>
    <row r="39" spans="1:17" ht="18.75" thickBot="1" x14ac:dyDescent="0.3">
      <c r="A39" s="17" t="s">
        <v>29</v>
      </c>
      <c r="B39" s="4"/>
      <c r="C39" s="5"/>
      <c r="D39" s="5"/>
      <c r="E39" s="5"/>
      <c r="F39" s="63">
        <f>MIN(F6:F36)</f>
        <v>-1</v>
      </c>
      <c r="G39" s="64">
        <f>MIN(G6:G36)</f>
        <v>13</v>
      </c>
      <c r="H39" s="65">
        <f>MIN(H6:H36)</f>
        <v>5.9</v>
      </c>
      <c r="I39" s="65">
        <f>MIN(I6:I36)</f>
        <v>8.5</v>
      </c>
      <c r="J39" s="75"/>
      <c r="K39" s="76"/>
      <c r="L39" s="77"/>
      <c r="M39" s="75"/>
      <c r="N39" s="87">
        <f>MIN(N6:N36)</f>
        <v>2260</v>
      </c>
      <c r="O39" s="88">
        <f>MIN(O6:O36)</f>
        <v>9431</v>
      </c>
      <c r="P39" s="89"/>
      <c r="Q39" s="350">
        <f>MIN(Q6:Q36)</f>
        <v>10836</v>
      </c>
    </row>
    <row r="40" spans="1:17" ht="18.75" thickBot="1" x14ac:dyDescent="0.3">
      <c r="A40" s="17" t="s">
        <v>30</v>
      </c>
      <c r="B40" s="4"/>
      <c r="C40" s="5"/>
      <c r="D40" s="5"/>
      <c r="E40" s="5"/>
      <c r="F40" s="63">
        <f>MAX(F6:F36)</f>
        <v>9</v>
      </c>
      <c r="G40" s="64">
        <f>MAX(G6:G36)</f>
        <v>15</v>
      </c>
      <c r="H40" s="65">
        <f>MAX(H6:H36)</f>
        <v>8.5</v>
      </c>
      <c r="I40" s="65">
        <f>MAX(I6:I36)</f>
        <v>9.4</v>
      </c>
      <c r="J40" s="75"/>
      <c r="K40" s="76"/>
      <c r="L40" s="77"/>
      <c r="M40" s="75"/>
      <c r="N40" s="87">
        <f>MAX(N6:N36)</f>
        <v>3360</v>
      </c>
      <c r="O40" s="88">
        <f>MAX(O6:O36)</f>
        <v>21852</v>
      </c>
      <c r="P40" s="89"/>
      <c r="Q40" s="350">
        <f>MAX(Q6:Q36)</f>
        <v>24018</v>
      </c>
    </row>
    <row r="41" spans="1:17" ht="18.75" thickBot="1" x14ac:dyDescent="0.3">
      <c r="A41" s="17" t="s">
        <v>23</v>
      </c>
      <c r="B41" s="19"/>
      <c r="C41" s="20"/>
      <c r="D41" s="20"/>
      <c r="E41" s="20"/>
      <c r="F41" s="66">
        <f>SUM(F6:F36)/COUNT(E6:E36)</f>
        <v>2.193548387096774</v>
      </c>
      <c r="G41" s="67">
        <f>SUM(G6:G36)/COUNT(E6:E36)</f>
        <v>14.387096774193548</v>
      </c>
      <c r="H41" s="68">
        <f>SUM(H6:H36)/COUNT(E6:E36)</f>
        <v>8.125806451612906</v>
      </c>
      <c r="I41" s="68">
        <f>SUM(I6:I36)/COUNT(E6:E36)</f>
        <v>8.8129032258064512</v>
      </c>
      <c r="J41" s="90"/>
      <c r="K41" s="91"/>
      <c r="L41" s="92"/>
      <c r="M41" s="90"/>
      <c r="N41" s="93">
        <f>SUM(N6:N36)/COUNT(E6:E36)</f>
        <v>2908.3870967741937</v>
      </c>
      <c r="O41" s="94">
        <f>SUM(O6:O36)/COUNT(E6:E36)</f>
        <v>11487.096774193549</v>
      </c>
      <c r="P41" s="95"/>
      <c r="Q41" s="351">
        <f>SUM(Q6:Q36)/COUNT(E6:E36)</f>
        <v>13552.032258064517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352"/>
    </row>
    <row r="43" spans="1:17" x14ac:dyDescent="0.25">
      <c r="A43" s="21"/>
      <c r="B43" s="11"/>
      <c r="C43" s="11" t="s">
        <v>24</v>
      </c>
      <c r="D43" s="11"/>
      <c r="E43" s="3">
        <f>SUM(M50:M80)</f>
        <v>11</v>
      </c>
      <c r="F43" s="11"/>
      <c r="G43" s="11"/>
      <c r="H43" s="11"/>
      <c r="I43" s="11"/>
      <c r="J43" s="11" t="s">
        <v>25</v>
      </c>
      <c r="K43" s="54">
        <f>SUM(J50:J80)</f>
        <v>20</v>
      </c>
      <c r="L43" s="11"/>
      <c r="M43" s="11"/>
      <c r="N43" s="11"/>
      <c r="O43" s="11"/>
      <c r="P43" s="11"/>
      <c r="Q43" s="352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352"/>
    </row>
    <row r="45" spans="1:17" x14ac:dyDescent="0.25">
      <c r="A45" s="21"/>
      <c r="B45" s="11"/>
      <c r="C45" s="3" t="s">
        <v>26</v>
      </c>
      <c r="D45" s="389">
        <f>O45-K45</f>
        <v>32855.25</v>
      </c>
      <c r="E45" s="390"/>
      <c r="F45" s="390"/>
      <c r="G45" s="11" t="s">
        <v>15</v>
      </c>
      <c r="H45" s="11"/>
      <c r="I45" s="11"/>
      <c r="J45" s="3" t="s">
        <v>37</v>
      </c>
      <c r="K45" s="130">
        <f>(SUM(H50:I80)/(K43))*(K43+E43)</f>
        <v>323244.75</v>
      </c>
      <c r="L45" s="11" t="s">
        <v>15</v>
      </c>
      <c r="M45" s="3" t="s">
        <v>38</v>
      </c>
      <c r="N45" s="3"/>
      <c r="O45" s="391">
        <f>O38</f>
        <v>356100</v>
      </c>
      <c r="P45" s="391"/>
      <c r="Q45" s="352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53"/>
    </row>
    <row r="49" spans="8:16" x14ac:dyDescent="0.25">
      <c r="H49" s="125"/>
      <c r="I49" s="125"/>
      <c r="J49" s="126" t="s">
        <v>39</v>
      </c>
      <c r="K49" s="125"/>
      <c r="L49" s="127"/>
      <c r="M49" s="127" t="s">
        <v>40</v>
      </c>
      <c r="O49" s="1">
        <f>SUM(H50:I80)</f>
        <v>208545</v>
      </c>
      <c r="P49" s="1" t="s">
        <v>41</v>
      </c>
    </row>
    <row r="50" spans="8:16" x14ac:dyDescent="0.25">
      <c r="H50" s="401">
        <f>J50*O6</f>
        <v>0</v>
      </c>
      <c r="I50" s="401"/>
      <c r="J50" s="125">
        <f>IF(K50&gt;0,1,0)</f>
        <v>0</v>
      </c>
      <c r="K50" s="125">
        <f>K6</f>
        <v>0</v>
      </c>
      <c r="L50" s="125">
        <f>L6</f>
        <v>7042</v>
      </c>
      <c r="M50" s="125">
        <f>IF(L50&gt;0,1,0)</f>
        <v>1</v>
      </c>
      <c r="O50" s="124">
        <f>O49/K43</f>
        <v>10427.25</v>
      </c>
      <c r="P50" s="1" t="s">
        <v>42</v>
      </c>
    </row>
    <row r="51" spans="8:16" x14ac:dyDescent="0.25">
      <c r="H51" s="401">
        <f t="shared" ref="H51:H80" si="5">J51*O7</f>
        <v>0</v>
      </c>
      <c r="I51" s="401"/>
      <c r="J51" s="125">
        <f t="shared" ref="J51:J80" si="6">IF(K51&gt;0,1,0)</f>
        <v>0</v>
      </c>
      <c r="K51" s="125">
        <f t="shared" ref="K51:L66" si="7">K7</f>
        <v>0</v>
      </c>
      <c r="L51" s="125">
        <f t="shared" si="7"/>
        <v>9024</v>
      </c>
      <c r="M51" s="125">
        <f t="shared" ref="M51:M80" si="8">IF(L51&gt;0,1,0)</f>
        <v>1</v>
      </c>
      <c r="O51" s="124">
        <f>O50*(K43+E43)</f>
        <v>323244.75</v>
      </c>
      <c r="P51" s="1" t="s">
        <v>43</v>
      </c>
    </row>
    <row r="52" spans="8:16" x14ac:dyDescent="0.25">
      <c r="H52" s="401">
        <f t="shared" si="5"/>
        <v>0</v>
      </c>
      <c r="I52" s="401"/>
      <c r="J52" s="125">
        <f t="shared" si="6"/>
        <v>0</v>
      </c>
      <c r="K52" s="125">
        <f t="shared" si="7"/>
        <v>0</v>
      </c>
      <c r="L52" s="125">
        <f t="shared" si="7"/>
        <v>18837</v>
      </c>
      <c r="M52" s="125">
        <f t="shared" si="8"/>
        <v>1</v>
      </c>
    </row>
    <row r="53" spans="8:16" x14ac:dyDescent="0.25">
      <c r="H53" s="401">
        <f t="shared" si="5"/>
        <v>0</v>
      </c>
      <c r="I53" s="401"/>
      <c r="J53" s="125">
        <f t="shared" si="6"/>
        <v>0</v>
      </c>
      <c r="K53" s="125">
        <f t="shared" si="7"/>
        <v>0</v>
      </c>
      <c r="L53" s="125">
        <f t="shared" si="7"/>
        <v>9990</v>
      </c>
      <c r="M53" s="125">
        <f t="shared" si="8"/>
        <v>1</v>
      </c>
    </row>
    <row r="54" spans="8:16" x14ac:dyDescent="0.25">
      <c r="H54" s="401">
        <f t="shared" si="5"/>
        <v>0</v>
      </c>
      <c r="I54" s="401"/>
      <c r="J54" s="125">
        <f t="shared" si="6"/>
        <v>0</v>
      </c>
      <c r="K54" s="125">
        <f t="shared" si="7"/>
        <v>0</v>
      </c>
      <c r="L54" s="125">
        <f t="shared" si="7"/>
        <v>8248</v>
      </c>
      <c r="M54" s="125">
        <f t="shared" si="8"/>
        <v>1</v>
      </c>
    </row>
    <row r="55" spans="8:16" x14ac:dyDescent="0.25">
      <c r="H55" s="401">
        <f t="shared" si="5"/>
        <v>11288</v>
      </c>
      <c r="I55" s="401"/>
      <c r="J55" s="125">
        <f t="shared" si="6"/>
        <v>1</v>
      </c>
      <c r="K55" s="125">
        <f t="shared" si="7"/>
        <v>8250</v>
      </c>
      <c r="L55" s="125">
        <f t="shared" si="7"/>
        <v>0</v>
      </c>
      <c r="M55" s="125">
        <f t="shared" si="8"/>
        <v>0</v>
      </c>
    </row>
    <row r="56" spans="8:16" x14ac:dyDescent="0.25">
      <c r="H56" s="401">
        <f t="shared" si="5"/>
        <v>10639</v>
      </c>
      <c r="I56" s="401"/>
      <c r="J56" s="125">
        <f t="shared" si="6"/>
        <v>1</v>
      </c>
      <c r="K56" s="125">
        <f t="shared" si="7"/>
        <v>7695</v>
      </c>
      <c r="L56" s="125">
        <f t="shared" si="7"/>
        <v>0</v>
      </c>
      <c r="M56" s="125">
        <f t="shared" si="8"/>
        <v>0</v>
      </c>
    </row>
    <row r="57" spans="8:16" x14ac:dyDescent="0.25">
      <c r="H57" s="401">
        <f t="shared" si="5"/>
        <v>10175</v>
      </c>
      <c r="I57" s="401"/>
      <c r="J57" s="125">
        <f t="shared" si="6"/>
        <v>1</v>
      </c>
      <c r="K57" s="125">
        <f t="shared" si="7"/>
        <v>7060</v>
      </c>
      <c r="L57" s="125">
        <f t="shared" si="7"/>
        <v>0</v>
      </c>
      <c r="M57" s="125">
        <f t="shared" si="8"/>
        <v>0</v>
      </c>
    </row>
    <row r="58" spans="8:16" x14ac:dyDescent="0.25">
      <c r="H58" s="401">
        <f t="shared" si="5"/>
        <v>9431</v>
      </c>
      <c r="I58" s="401"/>
      <c r="J58" s="125">
        <f t="shared" si="6"/>
        <v>1</v>
      </c>
      <c r="K58" s="125">
        <f t="shared" si="7"/>
        <v>7171</v>
      </c>
      <c r="L58" s="125">
        <f t="shared" si="7"/>
        <v>0</v>
      </c>
      <c r="M58" s="125">
        <f t="shared" si="8"/>
        <v>0</v>
      </c>
    </row>
    <row r="59" spans="8:16" x14ac:dyDescent="0.25">
      <c r="H59" s="401">
        <f t="shared" si="5"/>
        <v>10930</v>
      </c>
      <c r="I59" s="401"/>
      <c r="J59" s="125">
        <f t="shared" si="6"/>
        <v>1</v>
      </c>
      <c r="K59" s="125">
        <f t="shared" si="7"/>
        <v>8221</v>
      </c>
      <c r="L59" s="125">
        <f t="shared" si="7"/>
        <v>0</v>
      </c>
      <c r="M59" s="125">
        <f t="shared" si="8"/>
        <v>0</v>
      </c>
    </row>
    <row r="60" spans="8:16" x14ac:dyDescent="0.25">
      <c r="H60" s="401">
        <f t="shared" si="5"/>
        <v>0</v>
      </c>
      <c r="I60" s="401"/>
      <c r="J60" s="125">
        <f t="shared" si="6"/>
        <v>0</v>
      </c>
      <c r="K60" s="125">
        <f t="shared" si="7"/>
        <v>0</v>
      </c>
      <c r="L60" s="125">
        <f t="shared" si="7"/>
        <v>8622</v>
      </c>
      <c r="M60" s="125">
        <f t="shared" si="8"/>
        <v>1</v>
      </c>
    </row>
    <row r="61" spans="8:16" x14ac:dyDescent="0.25">
      <c r="H61" s="401">
        <f t="shared" si="5"/>
        <v>0</v>
      </c>
      <c r="I61" s="401"/>
      <c r="J61" s="125">
        <f t="shared" si="6"/>
        <v>0</v>
      </c>
      <c r="K61" s="125">
        <f t="shared" si="7"/>
        <v>0</v>
      </c>
      <c r="L61" s="125">
        <f t="shared" si="7"/>
        <v>9003</v>
      </c>
      <c r="M61" s="125">
        <f t="shared" si="8"/>
        <v>1</v>
      </c>
    </row>
    <row r="62" spans="8:16" x14ac:dyDescent="0.25">
      <c r="H62" s="401">
        <f t="shared" si="5"/>
        <v>11381</v>
      </c>
      <c r="I62" s="401"/>
      <c r="J62" s="125">
        <f t="shared" si="6"/>
        <v>1</v>
      </c>
      <c r="K62" s="125">
        <f t="shared" si="7"/>
        <v>8021</v>
      </c>
      <c r="L62" s="125">
        <f t="shared" si="7"/>
        <v>0</v>
      </c>
      <c r="M62" s="125">
        <f t="shared" si="8"/>
        <v>0</v>
      </c>
    </row>
    <row r="63" spans="8:16" x14ac:dyDescent="0.25">
      <c r="H63" s="401">
        <f t="shared" si="5"/>
        <v>9795</v>
      </c>
      <c r="I63" s="401"/>
      <c r="J63" s="125">
        <f t="shared" si="6"/>
        <v>1</v>
      </c>
      <c r="K63" s="125">
        <f t="shared" si="7"/>
        <v>6995</v>
      </c>
      <c r="L63" s="125">
        <f t="shared" si="7"/>
        <v>0</v>
      </c>
      <c r="M63" s="125">
        <f t="shared" si="8"/>
        <v>0</v>
      </c>
    </row>
    <row r="64" spans="8:16" x14ac:dyDescent="0.25">
      <c r="H64" s="401">
        <f t="shared" si="5"/>
        <v>9432</v>
      </c>
      <c r="I64" s="401"/>
      <c r="J64" s="125">
        <f t="shared" si="6"/>
        <v>1</v>
      </c>
      <c r="K64" s="125">
        <f t="shared" si="7"/>
        <v>6521</v>
      </c>
      <c r="L64" s="125">
        <f t="shared" si="7"/>
        <v>0</v>
      </c>
      <c r="M64" s="125">
        <f t="shared" si="8"/>
        <v>0</v>
      </c>
    </row>
    <row r="65" spans="8:13" x14ac:dyDescent="0.25">
      <c r="H65" s="401">
        <f t="shared" si="5"/>
        <v>9608</v>
      </c>
      <c r="I65" s="401"/>
      <c r="J65" s="125">
        <f t="shared" si="6"/>
        <v>1</v>
      </c>
      <c r="K65" s="125">
        <f t="shared" si="7"/>
        <v>6731</v>
      </c>
      <c r="L65" s="125">
        <f t="shared" si="7"/>
        <v>0</v>
      </c>
      <c r="M65" s="125">
        <f t="shared" si="8"/>
        <v>0</v>
      </c>
    </row>
    <row r="66" spans="8:13" x14ac:dyDescent="0.25">
      <c r="H66" s="401">
        <f t="shared" si="5"/>
        <v>10666</v>
      </c>
      <c r="I66" s="401"/>
      <c r="J66" s="125">
        <f t="shared" si="6"/>
        <v>1</v>
      </c>
      <c r="K66" s="125">
        <f t="shared" si="7"/>
        <v>7783</v>
      </c>
      <c r="L66" s="125">
        <f t="shared" si="7"/>
        <v>0</v>
      </c>
      <c r="M66" s="125">
        <f t="shared" si="8"/>
        <v>0</v>
      </c>
    </row>
    <row r="67" spans="8:13" x14ac:dyDescent="0.25">
      <c r="H67" s="401">
        <f t="shared" si="5"/>
        <v>10692</v>
      </c>
      <c r="I67" s="401"/>
      <c r="J67" s="125">
        <f t="shared" si="6"/>
        <v>1</v>
      </c>
      <c r="K67" s="125">
        <f t="shared" ref="K67:L80" si="9">K23</f>
        <v>7937</v>
      </c>
      <c r="L67" s="125">
        <f t="shared" si="9"/>
        <v>0</v>
      </c>
      <c r="M67" s="125">
        <f t="shared" si="8"/>
        <v>0</v>
      </c>
    </row>
    <row r="68" spans="8:13" x14ac:dyDescent="0.25">
      <c r="H68" s="401">
        <f t="shared" si="5"/>
        <v>10682</v>
      </c>
      <c r="I68" s="401"/>
      <c r="J68" s="125">
        <f t="shared" si="6"/>
        <v>1</v>
      </c>
      <c r="K68" s="125">
        <f t="shared" si="9"/>
        <v>7767</v>
      </c>
      <c r="L68" s="125">
        <f t="shared" si="9"/>
        <v>0</v>
      </c>
      <c r="M68" s="125">
        <f t="shared" si="8"/>
        <v>0</v>
      </c>
    </row>
    <row r="69" spans="8:13" x14ac:dyDescent="0.25">
      <c r="H69" s="401">
        <f t="shared" si="5"/>
        <v>10870</v>
      </c>
      <c r="I69" s="401"/>
      <c r="J69" s="125">
        <f t="shared" si="6"/>
        <v>1</v>
      </c>
      <c r="K69" s="125">
        <f t="shared" si="9"/>
        <v>7970</v>
      </c>
      <c r="L69" s="125">
        <f t="shared" si="9"/>
        <v>0</v>
      </c>
      <c r="M69" s="125">
        <f t="shared" si="8"/>
        <v>0</v>
      </c>
    </row>
    <row r="70" spans="8:13" x14ac:dyDescent="0.25">
      <c r="H70" s="401">
        <f t="shared" si="5"/>
        <v>0</v>
      </c>
      <c r="I70" s="401"/>
      <c r="J70" s="125">
        <f t="shared" si="6"/>
        <v>0</v>
      </c>
      <c r="K70" s="125">
        <f t="shared" si="9"/>
        <v>0</v>
      </c>
      <c r="L70" s="125">
        <f t="shared" si="9"/>
        <v>7138</v>
      </c>
      <c r="M70" s="125">
        <f t="shared" si="8"/>
        <v>1</v>
      </c>
    </row>
    <row r="71" spans="8:13" x14ac:dyDescent="0.25">
      <c r="H71" s="401">
        <f t="shared" si="5"/>
        <v>0</v>
      </c>
      <c r="I71" s="401"/>
      <c r="J71" s="125">
        <f t="shared" si="6"/>
        <v>0</v>
      </c>
      <c r="K71" s="125">
        <f t="shared" si="9"/>
        <v>0</v>
      </c>
      <c r="L71" s="125">
        <f t="shared" si="9"/>
        <v>9493</v>
      </c>
      <c r="M71" s="125">
        <f t="shared" si="8"/>
        <v>1</v>
      </c>
    </row>
    <row r="72" spans="8:13" x14ac:dyDescent="0.25">
      <c r="H72" s="401">
        <f t="shared" si="5"/>
        <v>9661</v>
      </c>
      <c r="I72" s="401"/>
      <c r="J72" s="125">
        <f t="shared" si="6"/>
        <v>1</v>
      </c>
      <c r="K72" s="125">
        <f t="shared" si="9"/>
        <v>6761</v>
      </c>
      <c r="L72" s="125">
        <f t="shared" si="9"/>
        <v>0</v>
      </c>
      <c r="M72" s="125">
        <f t="shared" si="8"/>
        <v>0</v>
      </c>
    </row>
    <row r="73" spans="8:13" x14ac:dyDescent="0.25">
      <c r="H73" s="401">
        <f t="shared" si="5"/>
        <v>10526</v>
      </c>
      <c r="I73" s="401"/>
      <c r="J73" s="125">
        <f t="shared" si="6"/>
        <v>1</v>
      </c>
      <c r="K73" s="125">
        <f t="shared" si="9"/>
        <v>7626</v>
      </c>
      <c r="L73" s="125">
        <f t="shared" si="9"/>
        <v>0</v>
      </c>
      <c r="M73" s="125">
        <f t="shared" si="8"/>
        <v>0</v>
      </c>
    </row>
    <row r="74" spans="8:13" x14ac:dyDescent="0.25">
      <c r="H74" s="401">
        <f t="shared" si="5"/>
        <v>10813</v>
      </c>
      <c r="I74" s="401"/>
      <c r="J74" s="125">
        <f t="shared" si="6"/>
        <v>1</v>
      </c>
      <c r="K74" s="125">
        <f t="shared" si="9"/>
        <v>7913</v>
      </c>
      <c r="L74" s="125">
        <f t="shared" si="9"/>
        <v>0</v>
      </c>
      <c r="M74" s="125">
        <f t="shared" si="8"/>
        <v>0</v>
      </c>
    </row>
    <row r="75" spans="8:13" x14ac:dyDescent="0.25">
      <c r="H75" s="401">
        <f t="shared" si="5"/>
        <v>10716</v>
      </c>
      <c r="I75" s="401"/>
      <c r="J75" s="125">
        <f t="shared" si="6"/>
        <v>1</v>
      </c>
      <c r="K75" s="125">
        <f t="shared" si="9"/>
        <v>7816</v>
      </c>
      <c r="L75" s="125">
        <f t="shared" si="9"/>
        <v>0</v>
      </c>
      <c r="M75" s="125">
        <f t="shared" si="8"/>
        <v>0</v>
      </c>
    </row>
    <row r="76" spans="8:13" x14ac:dyDescent="0.25">
      <c r="H76" s="401">
        <f t="shared" si="5"/>
        <v>11072</v>
      </c>
      <c r="I76" s="401"/>
      <c r="J76" s="125">
        <f t="shared" si="6"/>
        <v>1</v>
      </c>
      <c r="K76" s="125">
        <f t="shared" si="9"/>
        <v>8172</v>
      </c>
      <c r="L76" s="125">
        <f t="shared" si="9"/>
        <v>0</v>
      </c>
      <c r="M76" s="125">
        <f t="shared" si="8"/>
        <v>0</v>
      </c>
    </row>
    <row r="77" spans="8:13" x14ac:dyDescent="0.25">
      <c r="H77" s="401">
        <f t="shared" si="5"/>
        <v>10723</v>
      </c>
      <c r="I77" s="401"/>
      <c r="J77" s="125">
        <f t="shared" si="6"/>
        <v>1</v>
      </c>
      <c r="K77" s="125">
        <f t="shared" si="9"/>
        <v>7823</v>
      </c>
      <c r="L77" s="125">
        <f t="shared" si="9"/>
        <v>0</v>
      </c>
      <c r="M77" s="125">
        <f t="shared" si="8"/>
        <v>0</v>
      </c>
    </row>
    <row r="78" spans="8:13" x14ac:dyDescent="0.25">
      <c r="H78" s="401">
        <f t="shared" si="5"/>
        <v>9445</v>
      </c>
      <c r="I78" s="401"/>
      <c r="J78" s="125">
        <f t="shared" si="6"/>
        <v>1</v>
      </c>
      <c r="K78" s="125">
        <f t="shared" si="9"/>
        <v>6545</v>
      </c>
      <c r="L78" s="125">
        <f t="shared" si="9"/>
        <v>0</v>
      </c>
      <c r="M78" s="125">
        <f t="shared" si="8"/>
        <v>0</v>
      </c>
    </row>
    <row r="79" spans="8:13" x14ac:dyDescent="0.25">
      <c r="H79" s="401">
        <f t="shared" si="5"/>
        <v>0</v>
      </c>
      <c r="I79" s="401"/>
      <c r="J79" s="125">
        <f t="shared" si="6"/>
        <v>0</v>
      </c>
      <c r="K79" s="125">
        <f t="shared" si="9"/>
        <v>0</v>
      </c>
      <c r="L79" s="125">
        <f t="shared" si="9"/>
        <v>10416</v>
      </c>
      <c r="M79" s="125">
        <f t="shared" si="8"/>
        <v>1</v>
      </c>
    </row>
    <row r="80" spans="8:13" x14ac:dyDescent="0.25">
      <c r="H80" s="401">
        <f t="shared" si="5"/>
        <v>0</v>
      </c>
      <c r="I80" s="401"/>
      <c r="J80" s="125">
        <f t="shared" si="6"/>
        <v>0</v>
      </c>
      <c r="K80" s="125">
        <f t="shared" si="9"/>
        <v>0</v>
      </c>
      <c r="L80" s="125">
        <f t="shared" si="9"/>
        <v>17349</v>
      </c>
      <c r="M80" s="125">
        <f t="shared" si="8"/>
        <v>1</v>
      </c>
    </row>
    <row r="81" spans="10:13" x14ac:dyDescent="0.25">
      <c r="J81" s="96"/>
      <c r="K81" s="96"/>
      <c r="L81" s="96"/>
      <c r="M81" s="96"/>
    </row>
    <row r="82" spans="10:13" x14ac:dyDescent="0.25">
      <c r="J82" s="96"/>
      <c r="K82" s="96"/>
      <c r="L82" s="96"/>
      <c r="M82" s="96"/>
    </row>
    <row r="83" spans="10:13" x14ac:dyDescent="0.25">
      <c r="J83" s="96"/>
      <c r="K83" s="96"/>
      <c r="L83" s="96"/>
      <c r="M83" s="96"/>
    </row>
  </sheetData>
  <customSheetViews>
    <customSheetView guid="{B6ED9F5D-61BD-40D6-902A-409318D15853}" scale="75" showRuler="0">
      <selection activeCell="CE11" sqref="CE11"/>
      <pageMargins left="0.19685039370078741" right="0.19685039370078741" top="0.98425196850393704" bottom="0.98425196850393704" header="0.51181102362204722" footer="0.51181102362204722"/>
      <pageSetup scale="19" orientation="landscape" horizontalDpi="4294967293" verticalDpi="300" r:id="rId1"/>
      <headerFooter alignWithMargins="0"/>
    </customSheetView>
  </customSheetViews>
  <mergeCells count="36">
    <mergeCell ref="H53:I53"/>
    <mergeCell ref="H54:I54"/>
    <mergeCell ref="G2:L2"/>
    <mergeCell ref="M2:N2"/>
    <mergeCell ref="P2:Q2"/>
    <mergeCell ref="H59:I59"/>
    <mergeCell ref="H55:I55"/>
    <mergeCell ref="H56:I56"/>
    <mergeCell ref="H57:I57"/>
    <mergeCell ref="H58:I58"/>
    <mergeCell ref="D45:F45"/>
    <mergeCell ref="O45:P45"/>
    <mergeCell ref="H50:I50"/>
    <mergeCell ref="H51:I51"/>
    <mergeCell ref="H52:I52"/>
    <mergeCell ref="H72:I72"/>
    <mergeCell ref="H70:I70"/>
    <mergeCell ref="H71:I71"/>
    <mergeCell ref="H60:I60"/>
    <mergeCell ref="H61:I61"/>
    <mergeCell ref="H62:I62"/>
    <mergeCell ref="H63:I63"/>
    <mergeCell ref="H69:I69"/>
    <mergeCell ref="H64:I64"/>
    <mergeCell ref="H65:I65"/>
    <mergeCell ref="H66:I66"/>
    <mergeCell ref="H67:I67"/>
    <mergeCell ref="H68:I68"/>
    <mergeCell ref="H73:I73"/>
    <mergeCell ref="H74:I74"/>
    <mergeCell ref="H75:I75"/>
    <mergeCell ref="H80:I80"/>
    <mergeCell ref="H76:I76"/>
    <mergeCell ref="H77:I77"/>
    <mergeCell ref="H78:I78"/>
    <mergeCell ref="H79:I79"/>
  </mergeCells>
  <phoneticPr fontId="7" type="noConversion"/>
  <pageMargins left="0.19685039370078741" right="0.19685039370078741" top="0.98425196850393704" bottom="0.98425196850393704" header="0.51181102362204722" footer="0.51181102362204722"/>
  <pageSetup scale="19" orientation="landscape" horizontalDpi="4294967293" verticalDpi="3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Q83"/>
  <sheetViews>
    <sheetView topLeftCell="C1" zoomScale="75" workbookViewId="0">
      <selection activeCell="L9" sqref="L9"/>
    </sheetView>
  </sheetViews>
  <sheetFormatPr baseColWidth="10" defaultRowHeight="18" x14ac:dyDescent="0.25"/>
  <cols>
    <col min="1" max="1" width="16" style="1" customWidth="1"/>
    <col min="2" max="2" width="5.28515625" style="1" customWidth="1"/>
    <col min="3" max="3" width="5.85546875" style="1" customWidth="1"/>
    <col min="4" max="4" width="10" style="1" customWidth="1"/>
    <col min="5" max="5" width="6" style="1" customWidth="1"/>
    <col min="6" max="6" width="6.5703125" style="1" customWidth="1"/>
    <col min="7" max="7" width="7.140625" style="1" customWidth="1"/>
    <col min="8" max="8" width="6.42578125" style="1" customWidth="1"/>
    <col min="9" max="9" width="6.5703125" style="1" customWidth="1"/>
    <col min="10" max="10" width="18.140625" style="1" customWidth="1"/>
    <col min="11" max="11" width="13" style="1" customWidth="1"/>
    <col min="12" max="12" width="12.42578125" style="1" customWidth="1"/>
    <col min="13" max="13" width="13.85546875" style="1" customWidth="1"/>
    <col min="14" max="14" width="9.140625" style="1" customWidth="1"/>
    <col min="15" max="15" width="13.140625" style="1" customWidth="1"/>
    <col min="16" max="16" width="13.7109375" style="1" customWidth="1"/>
    <col min="17" max="17" width="10" style="356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8"/>
      <c r="P1" s="15"/>
      <c r="Q1" s="343"/>
    </row>
    <row r="2" spans="1:17" ht="36" customHeight="1" x14ac:dyDescent="0.25">
      <c r="A2" s="21"/>
      <c r="B2" s="2"/>
      <c r="C2" s="3"/>
      <c r="D2" s="3"/>
      <c r="E2" s="3"/>
      <c r="F2" s="3"/>
      <c r="G2" s="386" t="s">
        <v>28</v>
      </c>
      <c r="H2" s="397"/>
      <c r="I2" s="397"/>
      <c r="J2" s="397"/>
      <c r="K2" s="397"/>
      <c r="L2" s="398"/>
      <c r="M2" s="387" t="s">
        <v>27</v>
      </c>
      <c r="N2" s="399"/>
      <c r="O2" s="35" t="s">
        <v>33</v>
      </c>
      <c r="P2" s="400" t="s">
        <v>35</v>
      </c>
      <c r="Q2" s="388"/>
    </row>
    <row r="3" spans="1:17" ht="96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344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345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6">
        <v>9</v>
      </c>
      <c r="K5" s="55">
        <v>10</v>
      </c>
      <c r="L5" s="33">
        <v>11</v>
      </c>
      <c r="M5" s="32">
        <v>12</v>
      </c>
      <c r="N5" s="32">
        <v>13</v>
      </c>
      <c r="O5" s="57">
        <v>14</v>
      </c>
      <c r="P5" s="56">
        <v>15</v>
      </c>
      <c r="Q5" s="346">
        <v>16</v>
      </c>
    </row>
    <row r="6" spans="1:17" x14ac:dyDescent="0.25">
      <c r="A6" s="39" t="s">
        <v>16</v>
      </c>
      <c r="B6" s="6">
        <v>1</v>
      </c>
      <c r="C6" s="24" t="s">
        <v>51</v>
      </c>
      <c r="D6" s="122">
        <v>0.29166666666666669</v>
      </c>
      <c r="E6" s="103">
        <v>3</v>
      </c>
      <c r="F6" s="107">
        <v>2</v>
      </c>
      <c r="G6" s="108">
        <v>13</v>
      </c>
      <c r="H6" s="109">
        <v>8</v>
      </c>
      <c r="I6" s="107">
        <v>9.1</v>
      </c>
      <c r="J6" s="69">
        <v>23531120</v>
      </c>
      <c r="K6" s="76">
        <f>(J6-März_1!J36)*(IF(E6=1,1,0)+IF(E6=2,1,0)+IF(E6=5,1,0))</f>
        <v>0</v>
      </c>
      <c r="L6" s="77">
        <f>(J6-März_1!J36)*(IF(E6=3,1,0)+IF(E6=4,1,0)+IF(E6=6,1,0)+IF(E6=7,1,0))</f>
        <v>17663</v>
      </c>
      <c r="M6" s="72"/>
      <c r="N6" s="79">
        <v>2900</v>
      </c>
      <c r="O6" s="74">
        <f>K6+L6+N6</f>
        <v>20563</v>
      </c>
      <c r="P6" s="69">
        <v>1872654</v>
      </c>
      <c r="Q6" s="348">
        <f>P6-März_1!P36</f>
        <v>23450</v>
      </c>
    </row>
    <row r="7" spans="1:17" x14ac:dyDescent="0.25">
      <c r="A7" s="39" t="s">
        <v>17</v>
      </c>
      <c r="B7" s="8">
        <v>2</v>
      </c>
      <c r="C7" s="24" t="s">
        <v>52</v>
      </c>
      <c r="D7" s="122">
        <v>0.29166666666666669</v>
      </c>
      <c r="E7" s="104">
        <v>3</v>
      </c>
      <c r="F7" s="110">
        <v>3</v>
      </c>
      <c r="G7" s="111">
        <v>13</v>
      </c>
      <c r="H7" s="112">
        <v>8.3000000000000007</v>
      </c>
      <c r="I7" s="110">
        <v>9.6</v>
      </c>
      <c r="J7" s="75">
        <v>23544776</v>
      </c>
      <c r="K7" s="76">
        <f>(J7-J6)*(IF(E7=1,1,0)+IF(E7=2,1,0)+IF(E7=5,1,0))</f>
        <v>0</v>
      </c>
      <c r="L7" s="77">
        <f>(J7-J6)*(IF(E7=3,1,0)+IF(E7=4,1,0)+IF(E7=6,1,0)+IF(E7=7,1,0))</f>
        <v>13656</v>
      </c>
      <c r="M7" s="78"/>
      <c r="N7" s="79">
        <v>2900</v>
      </c>
      <c r="O7" s="80">
        <f>K7+L7+N7</f>
        <v>16556</v>
      </c>
      <c r="P7" s="75">
        <v>1891371</v>
      </c>
      <c r="Q7" s="348">
        <f>P7-P6</f>
        <v>18717</v>
      </c>
    </row>
    <row r="8" spans="1:17" x14ac:dyDescent="0.25">
      <c r="A8" s="39" t="s">
        <v>18</v>
      </c>
      <c r="B8" s="8">
        <v>3</v>
      </c>
      <c r="C8" s="24" t="s">
        <v>53</v>
      </c>
      <c r="D8" s="122">
        <v>0.29166666666666669</v>
      </c>
      <c r="E8" s="104">
        <v>7</v>
      </c>
      <c r="F8" s="110">
        <v>0</v>
      </c>
      <c r="G8" s="111">
        <v>14</v>
      </c>
      <c r="H8" s="112">
        <v>8.3000000000000007</v>
      </c>
      <c r="I8" s="110">
        <v>8.6999999999999993</v>
      </c>
      <c r="J8" s="75">
        <v>23561475</v>
      </c>
      <c r="K8" s="76">
        <f t="shared" ref="K8:K35" si="0">(J8-J7)*(IF(E8=1,1,0)+IF(E8=2,1,0)+IF(E8=5,1,0))</f>
        <v>0</v>
      </c>
      <c r="L8" s="77">
        <f t="shared" ref="L8:L35" si="1">(J8-J7)*(IF(E8=3,1,0)+IF(E8=4,1,0)+IF(E8=6,1,0)+IF(E8=7,1,0))</f>
        <v>16699</v>
      </c>
      <c r="M8" s="78"/>
      <c r="N8" s="79">
        <v>2900</v>
      </c>
      <c r="O8" s="80">
        <f t="shared" ref="O8:O35" si="2">K8+L8+N8</f>
        <v>19599</v>
      </c>
      <c r="P8" s="75">
        <v>1913151</v>
      </c>
      <c r="Q8" s="348">
        <f t="shared" ref="Q8:Q35" si="3">P8-P7</f>
        <v>21780</v>
      </c>
    </row>
    <row r="9" spans="1:17" x14ac:dyDescent="0.25">
      <c r="A9" s="39" t="s">
        <v>19</v>
      </c>
      <c r="B9" s="8">
        <v>4</v>
      </c>
      <c r="C9" s="24" t="s">
        <v>47</v>
      </c>
      <c r="D9" s="122">
        <v>0.29166666666666702</v>
      </c>
      <c r="E9" s="104">
        <v>1</v>
      </c>
      <c r="F9" s="110">
        <v>4</v>
      </c>
      <c r="G9" s="111">
        <v>14</v>
      </c>
      <c r="H9" s="112">
        <v>8.1</v>
      </c>
      <c r="I9" s="110">
        <v>8.5</v>
      </c>
      <c r="J9" s="75">
        <v>23568291</v>
      </c>
      <c r="K9" s="76">
        <f t="shared" si="0"/>
        <v>6816</v>
      </c>
      <c r="L9" s="77">
        <f t="shared" si="1"/>
        <v>0</v>
      </c>
      <c r="M9" s="78"/>
      <c r="N9" s="79">
        <v>2900</v>
      </c>
      <c r="O9" s="80">
        <f t="shared" si="2"/>
        <v>9716</v>
      </c>
      <c r="P9" s="75">
        <v>1924194</v>
      </c>
      <c r="Q9" s="348">
        <f t="shared" si="3"/>
        <v>11043</v>
      </c>
    </row>
    <row r="10" spans="1:17" x14ac:dyDescent="0.25">
      <c r="A10" s="39" t="s">
        <v>20</v>
      </c>
      <c r="B10" s="8">
        <v>5</v>
      </c>
      <c r="C10" s="24" t="s">
        <v>48</v>
      </c>
      <c r="D10" s="122">
        <v>0.29166666666666702</v>
      </c>
      <c r="E10" s="104">
        <v>1</v>
      </c>
      <c r="F10" s="110">
        <v>0</v>
      </c>
      <c r="G10" s="111">
        <v>14</v>
      </c>
      <c r="H10" s="112">
        <v>5.9</v>
      </c>
      <c r="I10" s="110">
        <v>8.6999999999999993</v>
      </c>
      <c r="J10" s="75">
        <v>23579136</v>
      </c>
      <c r="K10" s="76">
        <f t="shared" si="0"/>
        <v>10845</v>
      </c>
      <c r="L10" s="77">
        <f t="shared" si="1"/>
        <v>0</v>
      </c>
      <c r="M10" s="75"/>
      <c r="N10" s="79">
        <v>2900</v>
      </c>
      <c r="O10" s="80">
        <f t="shared" si="2"/>
        <v>13745</v>
      </c>
      <c r="P10" s="75">
        <v>1939459</v>
      </c>
      <c r="Q10" s="348">
        <f t="shared" si="3"/>
        <v>15265</v>
      </c>
    </row>
    <row r="11" spans="1:17" x14ac:dyDescent="0.25">
      <c r="A11" s="39" t="s">
        <v>21</v>
      </c>
      <c r="B11" s="8">
        <v>6</v>
      </c>
      <c r="C11" s="24" t="s">
        <v>49</v>
      </c>
      <c r="D11" s="122">
        <v>0.29166666666666702</v>
      </c>
      <c r="E11" s="104">
        <v>1</v>
      </c>
      <c r="F11" s="110">
        <v>1</v>
      </c>
      <c r="G11" s="111">
        <v>14</v>
      </c>
      <c r="H11" s="112">
        <v>8.4</v>
      </c>
      <c r="I11" s="110">
        <v>8.8000000000000007</v>
      </c>
      <c r="J11" s="75">
        <v>23585334</v>
      </c>
      <c r="K11" s="76">
        <f t="shared" si="0"/>
        <v>6198</v>
      </c>
      <c r="L11" s="77">
        <f t="shared" si="1"/>
        <v>0</v>
      </c>
      <c r="M11" s="78"/>
      <c r="N11" s="79">
        <v>2900</v>
      </c>
      <c r="O11" s="80">
        <f t="shared" si="2"/>
        <v>9098</v>
      </c>
      <c r="P11" s="75">
        <v>1949865</v>
      </c>
      <c r="Q11" s="348">
        <f t="shared" si="3"/>
        <v>10406</v>
      </c>
    </row>
    <row r="12" spans="1:17" x14ac:dyDescent="0.25">
      <c r="A12" s="39" t="s">
        <v>36</v>
      </c>
      <c r="B12" s="8">
        <v>7</v>
      </c>
      <c r="C12" s="24" t="s">
        <v>50</v>
      </c>
      <c r="D12" s="122">
        <v>0.29166666666666702</v>
      </c>
      <c r="E12" s="104">
        <v>1</v>
      </c>
      <c r="F12" s="110">
        <v>0</v>
      </c>
      <c r="G12" s="111">
        <v>15</v>
      </c>
      <c r="H12" s="112">
        <v>8.1999999999999993</v>
      </c>
      <c r="I12" s="110">
        <v>9</v>
      </c>
      <c r="J12" s="75">
        <v>23591765</v>
      </c>
      <c r="K12" s="76">
        <f t="shared" si="0"/>
        <v>6431</v>
      </c>
      <c r="L12" s="77">
        <f t="shared" si="1"/>
        <v>0</v>
      </c>
      <c r="M12" s="78"/>
      <c r="N12" s="79">
        <v>2900</v>
      </c>
      <c r="O12" s="80">
        <f t="shared" si="2"/>
        <v>9331</v>
      </c>
      <c r="P12" s="75">
        <v>1960871</v>
      </c>
      <c r="Q12" s="348">
        <f t="shared" si="3"/>
        <v>11006</v>
      </c>
    </row>
    <row r="13" spans="1:17" x14ac:dyDescent="0.25">
      <c r="A13" s="21"/>
      <c r="B13" s="8">
        <v>8</v>
      </c>
      <c r="C13" s="24" t="s">
        <v>51</v>
      </c>
      <c r="D13" s="122">
        <v>0.29166666666666702</v>
      </c>
      <c r="E13" s="104">
        <v>1</v>
      </c>
      <c r="F13" s="110">
        <v>1</v>
      </c>
      <c r="G13" s="111">
        <v>15</v>
      </c>
      <c r="H13" s="112">
        <v>8</v>
      </c>
      <c r="I13" s="110">
        <v>8.6</v>
      </c>
      <c r="J13" s="75">
        <v>23599572</v>
      </c>
      <c r="K13" s="76">
        <f t="shared" si="0"/>
        <v>7807</v>
      </c>
      <c r="L13" s="77">
        <f t="shared" si="1"/>
        <v>0</v>
      </c>
      <c r="M13" s="78"/>
      <c r="N13" s="79">
        <v>2900</v>
      </c>
      <c r="O13" s="80">
        <f t="shared" si="2"/>
        <v>10707</v>
      </c>
      <c r="P13" s="75">
        <v>1972802</v>
      </c>
      <c r="Q13" s="348">
        <f t="shared" si="3"/>
        <v>11931</v>
      </c>
    </row>
    <row r="14" spans="1:17" x14ac:dyDescent="0.25">
      <c r="A14" s="21"/>
      <c r="B14" s="8">
        <v>9</v>
      </c>
      <c r="C14" s="24" t="s">
        <v>52</v>
      </c>
      <c r="D14" s="122">
        <v>0.29166666666666702</v>
      </c>
      <c r="E14" s="104">
        <v>1</v>
      </c>
      <c r="F14" s="110">
        <v>4</v>
      </c>
      <c r="G14" s="111">
        <v>15</v>
      </c>
      <c r="H14" s="112">
        <v>8.1999999999999993</v>
      </c>
      <c r="I14" s="110">
        <v>8.6999999999999993</v>
      </c>
      <c r="J14" s="75">
        <v>23607215</v>
      </c>
      <c r="K14" s="76">
        <f t="shared" si="0"/>
        <v>7643</v>
      </c>
      <c r="L14" s="77">
        <f t="shared" si="1"/>
        <v>0</v>
      </c>
      <c r="M14" s="78">
        <v>1075048</v>
      </c>
      <c r="N14" s="79">
        <v>4100</v>
      </c>
      <c r="O14" s="80">
        <f t="shared" si="2"/>
        <v>11743</v>
      </c>
      <c r="P14" s="75">
        <v>1985207</v>
      </c>
      <c r="Q14" s="348">
        <f t="shared" si="3"/>
        <v>12405</v>
      </c>
    </row>
    <row r="15" spans="1:17" x14ac:dyDescent="0.25">
      <c r="A15" s="21"/>
      <c r="B15" s="8">
        <v>10</v>
      </c>
      <c r="C15" s="24" t="s">
        <v>53</v>
      </c>
      <c r="D15" s="122">
        <v>0.29166666666666702</v>
      </c>
      <c r="E15" s="104">
        <v>1</v>
      </c>
      <c r="F15" s="110">
        <v>4</v>
      </c>
      <c r="G15" s="111">
        <v>15</v>
      </c>
      <c r="H15" s="112">
        <v>8.1999999999999993</v>
      </c>
      <c r="I15" s="110">
        <v>8.6</v>
      </c>
      <c r="J15" s="75">
        <v>23614715</v>
      </c>
      <c r="K15" s="76">
        <f t="shared" si="0"/>
        <v>7500</v>
      </c>
      <c r="L15" s="77">
        <f t="shared" si="1"/>
        <v>0</v>
      </c>
      <c r="M15" s="78">
        <v>1079155</v>
      </c>
      <c r="N15" s="79">
        <f t="shared" ref="N15:N35" si="4">M15-M14</f>
        <v>4107</v>
      </c>
      <c r="O15" s="80">
        <f t="shared" si="2"/>
        <v>11607</v>
      </c>
      <c r="P15" s="75">
        <v>1997315</v>
      </c>
      <c r="Q15" s="348">
        <f t="shared" si="3"/>
        <v>12108</v>
      </c>
    </row>
    <row r="16" spans="1:17" x14ac:dyDescent="0.25">
      <c r="A16" s="21"/>
      <c r="B16" s="8">
        <v>11</v>
      </c>
      <c r="C16" s="24" t="s">
        <v>47</v>
      </c>
      <c r="D16" s="122">
        <v>0.29166666666666702</v>
      </c>
      <c r="E16" s="104">
        <v>1</v>
      </c>
      <c r="F16" s="110">
        <v>8</v>
      </c>
      <c r="G16" s="111">
        <v>15</v>
      </c>
      <c r="H16" s="112">
        <v>8.1</v>
      </c>
      <c r="I16" s="110">
        <v>8.4</v>
      </c>
      <c r="J16" s="75">
        <v>23622151</v>
      </c>
      <c r="K16" s="76">
        <f t="shared" si="0"/>
        <v>7436</v>
      </c>
      <c r="L16" s="77">
        <f t="shared" si="1"/>
        <v>0</v>
      </c>
      <c r="M16" s="78">
        <v>1083326</v>
      </c>
      <c r="N16" s="79">
        <f t="shared" si="4"/>
        <v>4171</v>
      </c>
      <c r="O16" s="80">
        <f t="shared" si="2"/>
        <v>11607</v>
      </c>
      <c r="P16" s="75">
        <v>2009422</v>
      </c>
      <c r="Q16" s="348">
        <f t="shared" si="3"/>
        <v>12107</v>
      </c>
    </row>
    <row r="17" spans="1:17" x14ac:dyDescent="0.25">
      <c r="A17" s="21"/>
      <c r="B17" s="8">
        <v>12</v>
      </c>
      <c r="C17" s="24" t="s">
        <v>48</v>
      </c>
      <c r="D17" s="122">
        <v>0.29166666666666702</v>
      </c>
      <c r="E17" s="104">
        <v>1</v>
      </c>
      <c r="F17" s="110">
        <v>9</v>
      </c>
      <c r="G17" s="111">
        <v>15</v>
      </c>
      <c r="H17" s="112">
        <v>8.1999999999999993</v>
      </c>
      <c r="I17" s="110">
        <v>8.6</v>
      </c>
      <c r="J17" s="75">
        <v>23628813</v>
      </c>
      <c r="K17" s="76">
        <f t="shared" si="0"/>
        <v>6662</v>
      </c>
      <c r="L17" s="77">
        <f t="shared" si="1"/>
        <v>0</v>
      </c>
      <c r="M17" s="78">
        <v>1087391</v>
      </c>
      <c r="N17" s="79">
        <f t="shared" si="4"/>
        <v>4065</v>
      </c>
      <c r="O17" s="80">
        <f t="shared" si="2"/>
        <v>10727</v>
      </c>
      <c r="P17" s="75">
        <v>2020415</v>
      </c>
      <c r="Q17" s="348">
        <f t="shared" si="3"/>
        <v>10993</v>
      </c>
    </row>
    <row r="18" spans="1:17" x14ac:dyDescent="0.25">
      <c r="A18" s="21"/>
      <c r="B18" s="8">
        <v>13</v>
      </c>
      <c r="C18" s="24" t="s">
        <v>49</v>
      </c>
      <c r="D18" s="122">
        <v>0.29166666666666702</v>
      </c>
      <c r="E18" s="104">
        <v>1</v>
      </c>
      <c r="F18" s="110">
        <v>7</v>
      </c>
      <c r="G18" s="111">
        <v>16</v>
      </c>
      <c r="H18" s="112">
        <v>8.3000000000000007</v>
      </c>
      <c r="I18" s="110">
        <v>8.9</v>
      </c>
      <c r="J18" s="75">
        <v>23635693</v>
      </c>
      <c r="K18" s="76">
        <f t="shared" si="0"/>
        <v>6880</v>
      </c>
      <c r="L18" s="77">
        <f t="shared" si="1"/>
        <v>0</v>
      </c>
      <c r="M18" s="78">
        <v>1091456</v>
      </c>
      <c r="N18" s="79">
        <f t="shared" si="4"/>
        <v>4065</v>
      </c>
      <c r="O18" s="80">
        <f t="shared" si="2"/>
        <v>10945</v>
      </c>
      <c r="P18" s="75">
        <v>2031798</v>
      </c>
      <c r="Q18" s="348">
        <f t="shared" si="3"/>
        <v>11383</v>
      </c>
    </row>
    <row r="19" spans="1:17" x14ac:dyDescent="0.25">
      <c r="A19" s="21"/>
      <c r="B19" s="8">
        <v>14</v>
      </c>
      <c r="C19" s="24" t="s">
        <v>50</v>
      </c>
      <c r="D19" s="122">
        <v>0.29166666666666702</v>
      </c>
      <c r="E19" s="104">
        <v>1</v>
      </c>
      <c r="F19" s="110">
        <v>10</v>
      </c>
      <c r="G19" s="111">
        <v>16</v>
      </c>
      <c r="H19" s="112">
        <v>7.8</v>
      </c>
      <c r="I19" s="110">
        <v>8.6</v>
      </c>
      <c r="J19" s="75">
        <v>23643677</v>
      </c>
      <c r="K19" s="76">
        <f t="shared" si="0"/>
        <v>7984</v>
      </c>
      <c r="L19" s="77">
        <f t="shared" si="1"/>
        <v>0</v>
      </c>
      <c r="M19" s="78">
        <v>1095591</v>
      </c>
      <c r="N19" s="79">
        <f t="shared" si="4"/>
        <v>4135</v>
      </c>
      <c r="O19" s="80">
        <f t="shared" si="2"/>
        <v>12119</v>
      </c>
      <c r="P19" s="75">
        <v>2046306</v>
      </c>
      <c r="Q19" s="348">
        <f t="shared" si="3"/>
        <v>14508</v>
      </c>
    </row>
    <row r="20" spans="1:17" x14ac:dyDescent="0.25">
      <c r="A20" s="21"/>
      <c r="B20" s="8">
        <v>15</v>
      </c>
      <c r="C20" s="24" t="s">
        <v>51</v>
      </c>
      <c r="D20" s="122">
        <v>0.29166666666666702</v>
      </c>
      <c r="E20" s="104">
        <v>1</v>
      </c>
      <c r="F20" s="110">
        <v>7</v>
      </c>
      <c r="G20" s="111">
        <v>16</v>
      </c>
      <c r="H20" s="112">
        <v>7.9</v>
      </c>
      <c r="I20" s="110">
        <v>8.3000000000000007</v>
      </c>
      <c r="J20" s="75">
        <v>23652244</v>
      </c>
      <c r="K20" s="76">
        <f t="shared" si="0"/>
        <v>8567</v>
      </c>
      <c r="L20" s="77">
        <f t="shared" si="1"/>
        <v>0</v>
      </c>
      <c r="M20" s="78">
        <v>1099995</v>
      </c>
      <c r="N20" s="79">
        <f t="shared" si="4"/>
        <v>4404</v>
      </c>
      <c r="O20" s="80">
        <f t="shared" si="2"/>
        <v>12971</v>
      </c>
      <c r="P20" s="75">
        <v>2059287</v>
      </c>
      <c r="Q20" s="348">
        <f t="shared" si="3"/>
        <v>12981</v>
      </c>
    </row>
    <row r="21" spans="1:17" x14ac:dyDescent="0.25">
      <c r="A21" s="21"/>
      <c r="B21" s="8">
        <v>16</v>
      </c>
      <c r="C21" s="24" t="s">
        <v>52</v>
      </c>
      <c r="D21" s="122">
        <v>0.29166666666666702</v>
      </c>
      <c r="E21" s="104">
        <v>1</v>
      </c>
      <c r="F21" s="110">
        <v>8</v>
      </c>
      <c r="G21" s="111">
        <v>16</v>
      </c>
      <c r="H21" s="112">
        <v>7.9</v>
      </c>
      <c r="I21" s="110">
        <v>8.5</v>
      </c>
      <c r="J21" s="75">
        <v>23659647</v>
      </c>
      <c r="K21" s="76">
        <f t="shared" si="0"/>
        <v>7403</v>
      </c>
      <c r="L21" s="77">
        <f t="shared" si="1"/>
        <v>0</v>
      </c>
      <c r="M21" s="78">
        <v>1103982</v>
      </c>
      <c r="N21" s="79">
        <f t="shared" si="4"/>
        <v>3987</v>
      </c>
      <c r="O21" s="80">
        <f t="shared" si="2"/>
        <v>11390</v>
      </c>
      <c r="P21" s="75">
        <v>2072056</v>
      </c>
      <c r="Q21" s="348">
        <f t="shared" si="3"/>
        <v>12769</v>
      </c>
    </row>
    <row r="22" spans="1:17" x14ac:dyDescent="0.25">
      <c r="A22" s="21"/>
      <c r="B22" s="8">
        <v>17</v>
      </c>
      <c r="C22" s="24" t="s">
        <v>53</v>
      </c>
      <c r="D22" s="122">
        <v>0.29166666666666702</v>
      </c>
      <c r="E22" s="104">
        <v>3</v>
      </c>
      <c r="F22" s="110">
        <v>11</v>
      </c>
      <c r="G22" s="111">
        <v>15</v>
      </c>
      <c r="H22" s="112">
        <v>7.8</v>
      </c>
      <c r="I22" s="110">
        <v>8.6999999999999993</v>
      </c>
      <c r="J22" s="75">
        <v>23667912</v>
      </c>
      <c r="K22" s="76">
        <f t="shared" si="0"/>
        <v>0</v>
      </c>
      <c r="L22" s="77">
        <f t="shared" si="1"/>
        <v>8265</v>
      </c>
      <c r="M22" s="78">
        <v>1108210</v>
      </c>
      <c r="N22" s="79">
        <f t="shared" si="4"/>
        <v>4228</v>
      </c>
      <c r="O22" s="80">
        <f t="shared" si="2"/>
        <v>12493</v>
      </c>
      <c r="P22" s="75">
        <v>2082700</v>
      </c>
      <c r="Q22" s="348">
        <f t="shared" si="3"/>
        <v>10644</v>
      </c>
    </row>
    <row r="23" spans="1:17" x14ac:dyDescent="0.25">
      <c r="A23" s="21"/>
      <c r="B23" s="8">
        <v>18</v>
      </c>
      <c r="C23" s="24" t="s">
        <v>47</v>
      </c>
      <c r="D23" s="122">
        <v>0.29166666666666702</v>
      </c>
      <c r="E23" s="104">
        <v>7</v>
      </c>
      <c r="F23" s="110">
        <v>5</v>
      </c>
      <c r="G23" s="111">
        <v>14</v>
      </c>
      <c r="H23" s="112">
        <v>8.1</v>
      </c>
      <c r="I23" s="110">
        <v>8.6999999999999993</v>
      </c>
      <c r="J23" s="75">
        <v>23690733</v>
      </c>
      <c r="K23" s="76">
        <f t="shared" si="0"/>
        <v>0</v>
      </c>
      <c r="L23" s="77">
        <f t="shared" si="1"/>
        <v>22821</v>
      </c>
      <c r="M23" s="78">
        <v>1112851</v>
      </c>
      <c r="N23" s="79">
        <f t="shared" si="4"/>
        <v>4641</v>
      </c>
      <c r="O23" s="80">
        <f t="shared" si="2"/>
        <v>27462</v>
      </c>
      <c r="P23" s="75">
        <v>2111177</v>
      </c>
      <c r="Q23" s="348">
        <f t="shared" si="3"/>
        <v>28477</v>
      </c>
    </row>
    <row r="24" spans="1:17" x14ac:dyDescent="0.25">
      <c r="A24" s="21"/>
      <c r="B24" s="8">
        <v>19</v>
      </c>
      <c r="C24" s="24" t="s">
        <v>48</v>
      </c>
      <c r="D24" s="122">
        <v>0.29166666666666702</v>
      </c>
      <c r="E24" s="104">
        <v>2</v>
      </c>
      <c r="F24" s="110">
        <v>-1</v>
      </c>
      <c r="G24" s="111">
        <v>15</v>
      </c>
      <c r="H24" s="112">
        <v>8.1999999999999993</v>
      </c>
      <c r="I24" s="110">
        <v>8.5</v>
      </c>
      <c r="J24" s="75">
        <v>23698461</v>
      </c>
      <c r="K24" s="76">
        <f t="shared" si="0"/>
        <v>7728</v>
      </c>
      <c r="L24" s="77">
        <f t="shared" si="1"/>
        <v>0</v>
      </c>
      <c r="M24" s="78">
        <v>1117193</v>
      </c>
      <c r="N24" s="79">
        <f t="shared" si="4"/>
        <v>4342</v>
      </c>
      <c r="O24" s="80">
        <f t="shared" si="2"/>
        <v>12070</v>
      </c>
      <c r="P24" s="75">
        <v>2123339</v>
      </c>
      <c r="Q24" s="348">
        <f t="shared" si="3"/>
        <v>12162</v>
      </c>
    </row>
    <row r="25" spans="1:17" x14ac:dyDescent="0.25">
      <c r="A25" s="21"/>
      <c r="B25" s="8">
        <v>20</v>
      </c>
      <c r="C25" s="24" t="s">
        <v>49</v>
      </c>
      <c r="D25" s="122">
        <v>0.29166666666666702</v>
      </c>
      <c r="E25" s="104">
        <v>1</v>
      </c>
      <c r="F25" s="110">
        <v>2</v>
      </c>
      <c r="G25" s="111">
        <v>16</v>
      </c>
      <c r="H25" s="112">
        <v>8</v>
      </c>
      <c r="I25" s="110">
        <v>8.6999999999999993</v>
      </c>
      <c r="J25" s="75">
        <v>23705749</v>
      </c>
      <c r="K25" s="76">
        <v>7288</v>
      </c>
      <c r="L25" s="77">
        <f t="shared" si="1"/>
        <v>0</v>
      </c>
      <c r="M25" s="78">
        <v>1121513</v>
      </c>
      <c r="N25" s="79">
        <f t="shared" si="4"/>
        <v>4320</v>
      </c>
      <c r="O25" s="80">
        <f t="shared" si="2"/>
        <v>11608</v>
      </c>
      <c r="P25" s="75">
        <v>2134868</v>
      </c>
      <c r="Q25" s="348">
        <f t="shared" si="3"/>
        <v>11529</v>
      </c>
    </row>
    <row r="26" spans="1:17" x14ac:dyDescent="0.25">
      <c r="A26" s="21"/>
      <c r="B26" s="8">
        <v>21</v>
      </c>
      <c r="C26" s="24" t="s">
        <v>50</v>
      </c>
      <c r="D26" s="122">
        <v>0.29166666666666702</v>
      </c>
      <c r="E26" s="104">
        <v>1</v>
      </c>
      <c r="F26" s="110">
        <v>4</v>
      </c>
      <c r="G26" s="111">
        <v>16</v>
      </c>
      <c r="H26" s="112">
        <v>7.7</v>
      </c>
      <c r="I26" s="110">
        <v>8.6999999999999993</v>
      </c>
      <c r="J26" s="75">
        <v>23714455</v>
      </c>
      <c r="K26" s="76">
        <f t="shared" si="0"/>
        <v>8706</v>
      </c>
      <c r="L26" s="77">
        <f t="shared" si="1"/>
        <v>0</v>
      </c>
      <c r="M26" s="78">
        <v>1125890</v>
      </c>
      <c r="N26" s="79">
        <v>4377</v>
      </c>
      <c r="O26" s="80">
        <f t="shared" si="2"/>
        <v>13083</v>
      </c>
      <c r="P26" s="75">
        <v>2148564</v>
      </c>
      <c r="Q26" s="348">
        <f t="shared" si="3"/>
        <v>13696</v>
      </c>
    </row>
    <row r="27" spans="1:17" x14ac:dyDescent="0.25">
      <c r="A27" s="21"/>
      <c r="B27" s="8">
        <v>22</v>
      </c>
      <c r="C27" s="24" t="s">
        <v>51</v>
      </c>
      <c r="D27" s="122">
        <v>0.29166666666666702</v>
      </c>
      <c r="E27" s="104">
        <v>1</v>
      </c>
      <c r="F27" s="110">
        <v>6</v>
      </c>
      <c r="G27" s="111">
        <v>16</v>
      </c>
      <c r="H27" s="112">
        <v>7.8</v>
      </c>
      <c r="I27" s="110">
        <v>8.6999999999999993</v>
      </c>
      <c r="J27" s="75">
        <v>23723050</v>
      </c>
      <c r="K27" s="76">
        <f t="shared" si="0"/>
        <v>8595</v>
      </c>
      <c r="L27" s="77">
        <f t="shared" si="1"/>
        <v>0</v>
      </c>
      <c r="M27" s="78">
        <v>1130583</v>
      </c>
      <c r="N27" s="79">
        <f t="shared" si="4"/>
        <v>4693</v>
      </c>
      <c r="O27" s="80">
        <f t="shared" si="2"/>
        <v>13288</v>
      </c>
      <c r="P27" s="75">
        <v>2161994</v>
      </c>
      <c r="Q27" s="348">
        <f t="shared" si="3"/>
        <v>13430</v>
      </c>
    </row>
    <row r="28" spans="1:17" x14ac:dyDescent="0.25">
      <c r="A28" s="21"/>
      <c r="B28" s="8">
        <v>23</v>
      </c>
      <c r="C28" s="24" t="s">
        <v>52</v>
      </c>
      <c r="D28" s="122">
        <v>0.29166666666666702</v>
      </c>
      <c r="E28" s="104">
        <v>1</v>
      </c>
      <c r="F28" s="110">
        <v>4</v>
      </c>
      <c r="G28" s="111">
        <v>16</v>
      </c>
      <c r="H28" s="112">
        <v>7.9</v>
      </c>
      <c r="I28" s="110">
        <v>8.6</v>
      </c>
      <c r="J28" s="75">
        <v>23731236</v>
      </c>
      <c r="K28" s="76">
        <f t="shared" si="0"/>
        <v>8186</v>
      </c>
      <c r="L28" s="77">
        <f t="shared" si="1"/>
        <v>0</v>
      </c>
      <c r="M28" s="78">
        <v>1135226</v>
      </c>
      <c r="N28" s="79">
        <f t="shared" si="4"/>
        <v>4643</v>
      </c>
      <c r="O28" s="80">
        <f t="shared" si="2"/>
        <v>12829</v>
      </c>
      <c r="P28" s="75">
        <v>2176012</v>
      </c>
      <c r="Q28" s="348">
        <f t="shared" si="3"/>
        <v>14018</v>
      </c>
    </row>
    <row r="29" spans="1:17" x14ac:dyDescent="0.25">
      <c r="A29" s="21"/>
      <c r="B29" s="8">
        <v>24</v>
      </c>
      <c r="C29" s="24" t="s">
        <v>53</v>
      </c>
      <c r="D29" s="122">
        <v>0.29166666666666702</v>
      </c>
      <c r="E29" s="104">
        <v>1</v>
      </c>
      <c r="F29" s="110">
        <v>2</v>
      </c>
      <c r="G29" s="111">
        <v>16</v>
      </c>
      <c r="H29" s="112">
        <v>7.3</v>
      </c>
      <c r="I29" s="110">
        <v>8.6999999999999993</v>
      </c>
      <c r="J29" s="75">
        <v>23739242</v>
      </c>
      <c r="K29" s="76">
        <f t="shared" si="0"/>
        <v>8006</v>
      </c>
      <c r="L29" s="77">
        <f t="shared" si="1"/>
        <v>0</v>
      </c>
      <c r="M29" s="78">
        <v>1139498</v>
      </c>
      <c r="N29" s="79">
        <f t="shared" si="4"/>
        <v>4272</v>
      </c>
      <c r="O29" s="80">
        <f t="shared" si="2"/>
        <v>12278</v>
      </c>
      <c r="P29" s="75">
        <v>2188809</v>
      </c>
      <c r="Q29" s="348">
        <f t="shared" si="3"/>
        <v>12797</v>
      </c>
    </row>
    <row r="30" spans="1:17" x14ac:dyDescent="0.25">
      <c r="A30" s="21"/>
      <c r="B30" s="8">
        <v>25</v>
      </c>
      <c r="C30" s="24" t="s">
        <v>47</v>
      </c>
      <c r="D30" s="122">
        <v>0.29166666666666702</v>
      </c>
      <c r="E30" s="104">
        <v>3</v>
      </c>
      <c r="F30" s="110">
        <v>5</v>
      </c>
      <c r="G30" s="111">
        <v>16</v>
      </c>
      <c r="H30" s="112">
        <v>7.7</v>
      </c>
      <c r="I30" s="110">
        <v>9.1999999999999993</v>
      </c>
      <c r="J30" s="75">
        <v>23747010</v>
      </c>
      <c r="K30" s="76">
        <f t="shared" si="0"/>
        <v>0</v>
      </c>
      <c r="L30" s="77">
        <f t="shared" si="1"/>
        <v>7768</v>
      </c>
      <c r="M30" s="78">
        <v>1143854</v>
      </c>
      <c r="N30" s="79">
        <f t="shared" si="4"/>
        <v>4356</v>
      </c>
      <c r="O30" s="80">
        <f t="shared" si="2"/>
        <v>12124</v>
      </c>
      <c r="P30" s="75">
        <v>2201119</v>
      </c>
      <c r="Q30" s="348">
        <f t="shared" si="3"/>
        <v>12310</v>
      </c>
    </row>
    <row r="31" spans="1:17" x14ac:dyDescent="0.25">
      <c r="A31" s="21"/>
      <c r="B31" s="8">
        <v>26</v>
      </c>
      <c r="C31" s="24" t="s">
        <v>48</v>
      </c>
      <c r="D31" s="122">
        <v>0.29166666666666702</v>
      </c>
      <c r="E31" s="104">
        <v>7</v>
      </c>
      <c r="F31" s="110">
        <v>11</v>
      </c>
      <c r="G31" s="111">
        <v>16</v>
      </c>
      <c r="H31" s="112">
        <v>7.8</v>
      </c>
      <c r="I31" s="110">
        <v>8.4</v>
      </c>
      <c r="J31" s="75">
        <v>23756847</v>
      </c>
      <c r="K31" s="76">
        <f t="shared" si="0"/>
        <v>0</v>
      </c>
      <c r="L31" s="77">
        <f t="shared" si="1"/>
        <v>9837</v>
      </c>
      <c r="M31" s="78">
        <v>1148077</v>
      </c>
      <c r="N31" s="79">
        <f t="shared" si="4"/>
        <v>4223</v>
      </c>
      <c r="O31" s="80">
        <f t="shared" si="2"/>
        <v>14060</v>
      </c>
      <c r="P31" s="75">
        <v>2215396</v>
      </c>
      <c r="Q31" s="348">
        <f t="shared" si="3"/>
        <v>14277</v>
      </c>
    </row>
    <row r="32" spans="1:17" x14ac:dyDescent="0.25">
      <c r="A32" s="21"/>
      <c r="B32" s="8">
        <v>27</v>
      </c>
      <c r="C32" s="24" t="s">
        <v>49</v>
      </c>
      <c r="D32" s="122">
        <v>0.29166666666666702</v>
      </c>
      <c r="E32" s="104">
        <v>3</v>
      </c>
      <c r="F32" s="110">
        <v>9</v>
      </c>
      <c r="G32" s="111">
        <v>16</v>
      </c>
      <c r="H32" s="112">
        <v>7.7</v>
      </c>
      <c r="I32" s="110">
        <v>8.9</v>
      </c>
      <c r="J32" s="75">
        <v>23763897</v>
      </c>
      <c r="K32" s="76">
        <f t="shared" si="0"/>
        <v>0</v>
      </c>
      <c r="L32" s="77">
        <f t="shared" si="1"/>
        <v>7050</v>
      </c>
      <c r="M32" s="78">
        <v>1152287</v>
      </c>
      <c r="N32" s="79">
        <f t="shared" si="4"/>
        <v>4210</v>
      </c>
      <c r="O32" s="80">
        <f t="shared" si="2"/>
        <v>11260</v>
      </c>
      <c r="P32" s="75">
        <v>2226780</v>
      </c>
      <c r="Q32" s="348">
        <f t="shared" si="3"/>
        <v>11384</v>
      </c>
    </row>
    <row r="33" spans="1:17" x14ac:dyDescent="0.25">
      <c r="A33" s="21"/>
      <c r="B33" s="8">
        <v>28</v>
      </c>
      <c r="C33" s="24" t="s">
        <v>50</v>
      </c>
      <c r="D33" s="122">
        <v>0.29166666666666702</v>
      </c>
      <c r="E33" s="104">
        <v>3</v>
      </c>
      <c r="F33" s="110">
        <v>10</v>
      </c>
      <c r="G33" s="111">
        <v>16</v>
      </c>
      <c r="H33" s="112">
        <v>7.8</v>
      </c>
      <c r="I33" s="110">
        <v>8.8000000000000007</v>
      </c>
      <c r="J33" s="75">
        <v>23777482</v>
      </c>
      <c r="K33" s="76">
        <f t="shared" si="0"/>
        <v>0</v>
      </c>
      <c r="L33" s="77">
        <v>13585</v>
      </c>
      <c r="M33" s="78">
        <v>1156717</v>
      </c>
      <c r="N33" s="79">
        <f t="shared" si="4"/>
        <v>4430</v>
      </c>
      <c r="O33" s="80">
        <f t="shared" si="2"/>
        <v>18015</v>
      </c>
      <c r="P33" s="75">
        <v>2245599</v>
      </c>
      <c r="Q33" s="348">
        <f t="shared" si="3"/>
        <v>18819</v>
      </c>
    </row>
    <row r="34" spans="1:17" x14ac:dyDescent="0.25">
      <c r="A34" s="21"/>
      <c r="B34" s="8">
        <v>29</v>
      </c>
      <c r="C34" s="24" t="s">
        <v>51</v>
      </c>
      <c r="D34" s="122">
        <v>0.29166666666666702</v>
      </c>
      <c r="E34" s="104">
        <v>3</v>
      </c>
      <c r="F34" s="110">
        <v>3</v>
      </c>
      <c r="G34" s="111">
        <v>16</v>
      </c>
      <c r="H34" s="112">
        <v>7.9</v>
      </c>
      <c r="I34" s="110">
        <v>8.6999999999999993</v>
      </c>
      <c r="J34" s="75">
        <v>23793023</v>
      </c>
      <c r="K34" s="76">
        <f t="shared" si="0"/>
        <v>0</v>
      </c>
      <c r="L34" s="77">
        <f t="shared" si="1"/>
        <v>15541</v>
      </c>
      <c r="M34" s="78">
        <v>1161132</v>
      </c>
      <c r="N34" s="79">
        <f t="shared" si="4"/>
        <v>4415</v>
      </c>
      <c r="O34" s="80">
        <f t="shared" si="2"/>
        <v>19956</v>
      </c>
      <c r="P34" s="75">
        <v>2265934</v>
      </c>
      <c r="Q34" s="348">
        <f t="shared" si="3"/>
        <v>20335</v>
      </c>
    </row>
    <row r="35" spans="1:17" x14ac:dyDescent="0.25">
      <c r="A35" s="21"/>
      <c r="B35" s="8">
        <v>30</v>
      </c>
      <c r="C35" s="24" t="s">
        <v>52</v>
      </c>
      <c r="D35" s="122">
        <v>0.29166666666666702</v>
      </c>
      <c r="E35" s="104">
        <v>3</v>
      </c>
      <c r="F35" s="110">
        <v>9</v>
      </c>
      <c r="G35" s="111">
        <v>17</v>
      </c>
      <c r="H35" s="112">
        <v>7.9</v>
      </c>
      <c r="I35" s="110">
        <v>9.3000000000000007</v>
      </c>
      <c r="J35" s="75">
        <v>23801376</v>
      </c>
      <c r="K35" s="76">
        <f t="shared" si="0"/>
        <v>0</v>
      </c>
      <c r="L35" s="77">
        <f t="shared" si="1"/>
        <v>8353</v>
      </c>
      <c r="M35" s="78">
        <v>1165401</v>
      </c>
      <c r="N35" s="79">
        <f t="shared" si="4"/>
        <v>4269</v>
      </c>
      <c r="O35" s="80">
        <f t="shared" si="2"/>
        <v>12622</v>
      </c>
      <c r="P35" s="75">
        <v>2279114</v>
      </c>
      <c r="Q35" s="348">
        <f t="shared" si="3"/>
        <v>13180</v>
      </c>
    </row>
    <row r="36" spans="1:17" x14ac:dyDescent="0.25">
      <c r="A36" s="21"/>
      <c r="B36" s="8">
        <v>31</v>
      </c>
      <c r="C36" s="24"/>
      <c r="D36" s="122"/>
      <c r="E36" s="104"/>
      <c r="F36" s="110"/>
      <c r="G36" s="111"/>
      <c r="H36" s="112"/>
      <c r="I36" s="110"/>
      <c r="J36" s="75"/>
      <c r="K36" s="76"/>
      <c r="L36" s="77"/>
      <c r="M36" s="78"/>
      <c r="N36" s="79"/>
      <c r="O36" s="80"/>
      <c r="P36" s="75"/>
      <c r="Q36" s="348"/>
    </row>
    <row r="37" spans="1:17" ht="18.75" thickBot="1" x14ac:dyDescent="0.3">
      <c r="A37" s="21"/>
      <c r="B37" s="10"/>
      <c r="C37" s="106"/>
      <c r="D37" s="106"/>
      <c r="E37" s="105"/>
      <c r="F37" s="113"/>
      <c r="G37" s="114"/>
      <c r="H37" s="115"/>
      <c r="I37" s="113"/>
      <c r="J37" s="81"/>
      <c r="K37" s="82"/>
      <c r="L37" s="77"/>
      <c r="M37" s="83"/>
      <c r="N37" s="84"/>
      <c r="O37" s="85"/>
      <c r="P37" s="81"/>
      <c r="Q37" s="349"/>
    </row>
    <row r="38" spans="1:17" ht="18.75" thickBot="1" x14ac:dyDescent="0.3">
      <c r="A38" s="18" t="s">
        <v>22</v>
      </c>
      <c r="B38" s="9"/>
      <c r="C38" s="7"/>
      <c r="D38" s="7"/>
      <c r="E38" s="7"/>
      <c r="F38" s="59"/>
      <c r="G38" s="60"/>
      <c r="H38" s="61"/>
      <c r="I38" s="62"/>
      <c r="J38" s="69"/>
      <c r="K38" s="70">
        <f>SUM(K6:K36)</f>
        <v>146681</v>
      </c>
      <c r="L38" s="71">
        <f>SUM(L6:L36)</f>
        <v>141238</v>
      </c>
      <c r="M38" s="69"/>
      <c r="N38" s="71">
        <f>SUM(N6:N36)</f>
        <v>117653</v>
      </c>
      <c r="O38" s="86">
        <f>SUM(O6:O36)</f>
        <v>405572</v>
      </c>
      <c r="P38" s="69"/>
      <c r="Q38" s="347">
        <f>SUM(Q6:Q36)</f>
        <v>429910</v>
      </c>
    </row>
    <row r="39" spans="1:17" ht="18.75" thickBot="1" x14ac:dyDescent="0.3">
      <c r="A39" s="17" t="s">
        <v>29</v>
      </c>
      <c r="B39" s="4"/>
      <c r="C39" s="5"/>
      <c r="D39" s="5"/>
      <c r="E39" s="5"/>
      <c r="F39" s="63">
        <f>MIN(F6:F36)</f>
        <v>-1</v>
      </c>
      <c r="G39" s="64">
        <f>MIN(G6:G36)</f>
        <v>13</v>
      </c>
      <c r="H39" s="65">
        <f>MIN(H6:H36)</f>
        <v>5.9</v>
      </c>
      <c r="I39" s="65">
        <f>MIN(I6:I36)</f>
        <v>8.3000000000000007</v>
      </c>
      <c r="J39" s="75"/>
      <c r="K39" s="76"/>
      <c r="L39" s="77"/>
      <c r="M39" s="75"/>
      <c r="N39" s="87">
        <f>MIN(N6:N36)</f>
        <v>2900</v>
      </c>
      <c r="O39" s="88">
        <f>MIN(O6:O36)</f>
        <v>9098</v>
      </c>
      <c r="P39" s="89"/>
      <c r="Q39" s="350">
        <f>MIN(Q6:Q36)</f>
        <v>10406</v>
      </c>
    </row>
    <row r="40" spans="1:17" ht="18.75" thickBot="1" x14ac:dyDescent="0.3">
      <c r="A40" s="17" t="s">
        <v>30</v>
      </c>
      <c r="B40" s="4"/>
      <c r="C40" s="5"/>
      <c r="D40" s="5"/>
      <c r="E40" s="5"/>
      <c r="F40" s="63">
        <f>MAX(F6:F36)</f>
        <v>11</v>
      </c>
      <c r="G40" s="64">
        <f>MAX(G6:G36)</f>
        <v>17</v>
      </c>
      <c r="H40" s="65">
        <f>MAX(H6:H36)</f>
        <v>8.4</v>
      </c>
      <c r="I40" s="65">
        <f>MAX(I6:I36)</f>
        <v>9.6</v>
      </c>
      <c r="J40" s="75"/>
      <c r="K40" s="76">
        <f>K38+L38</f>
        <v>287919</v>
      </c>
      <c r="L40" s="77"/>
      <c r="M40" s="75"/>
      <c r="N40" s="87">
        <f>MAX(N6:N36)</f>
        <v>4693</v>
      </c>
      <c r="O40" s="88">
        <f>MAX(O6:O36)</f>
        <v>27462</v>
      </c>
      <c r="P40" s="89"/>
      <c r="Q40" s="350">
        <f>MAX(Q6:Q36)</f>
        <v>28477</v>
      </c>
    </row>
    <row r="41" spans="1:17" ht="18.75" thickBot="1" x14ac:dyDescent="0.3">
      <c r="A41" s="17" t="s">
        <v>23</v>
      </c>
      <c r="B41" s="19"/>
      <c r="C41" s="20"/>
      <c r="D41" s="20"/>
      <c r="E41" s="20"/>
      <c r="F41" s="66">
        <f>SUM(F6:F36)/COUNT(E6:E36)</f>
        <v>4.9333333333333336</v>
      </c>
      <c r="G41" s="67">
        <f>SUM(G6:G36)/COUNT(E6:E36)</f>
        <v>15.233333333333333</v>
      </c>
      <c r="H41" s="68">
        <f>SUM(H6:H36)/COUNT(E6:E36)</f>
        <v>7.9133333333333349</v>
      </c>
      <c r="I41" s="68">
        <f>SUM(I6:I36)/COUNT(E6:E36)</f>
        <v>8.7399999999999984</v>
      </c>
      <c r="J41" s="90"/>
      <c r="K41" s="91"/>
      <c r="L41" s="92"/>
      <c r="M41" s="90"/>
      <c r="N41" s="93">
        <f>SUM(N6:N36)/COUNT(E6:E36)</f>
        <v>3921.7666666666669</v>
      </c>
      <c r="O41" s="94">
        <f>SUM(O6:O36)/COUNT(E6:E36)</f>
        <v>13519.066666666668</v>
      </c>
      <c r="P41" s="95"/>
      <c r="Q41" s="351">
        <f>SUM(Q6:Q36)/COUNT(E6:E36)</f>
        <v>14330.333333333334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352"/>
    </row>
    <row r="43" spans="1:17" x14ac:dyDescent="0.25">
      <c r="A43" s="21"/>
      <c r="B43" s="11"/>
      <c r="C43" s="11" t="s">
        <v>24</v>
      </c>
      <c r="D43" s="11"/>
      <c r="E43" s="3">
        <f>SUM(M50:M80)</f>
        <v>11</v>
      </c>
      <c r="F43" s="11"/>
      <c r="G43" s="11"/>
      <c r="H43" s="11"/>
      <c r="I43" s="11"/>
      <c r="J43" s="11" t="s">
        <v>25</v>
      </c>
      <c r="K43" s="54">
        <f>SUM(J50:J80)</f>
        <v>19</v>
      </c>
      <c r="L43" s="11"/>
      <c r="M43" s="11"/>
      <c r="N43" s="11"/>
      <c r="O43" s="11"/>
      <c r="P43" s="11"/>
      <c r="Q43" s="352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352"/>
    </row>
    <row r="45" spans="1:17" x14ac:dyDescent="0.25">
      <c r="A45" s="21"/>
      <c r="B45" s="11"/>
      <c r="C45" s="3" t="s">
        <v>26</v>
      </c>
      <c r="D45" s="389">
        <f>O45-K45</f>
        <v>56842.526315789437</v>
      </c>
      <c r="E45" s="390"/>
      <c r="F45" s="390"/>
      <c r="G45" s="11" t="s">
        <v>15</v>
      </c>
      <c r="H45" s="11"/>
      <c r="I45" s="11"/>
      <c r="J45" s="3" t="s">
        <v>37</v>
      </c>
      <c r="K45" s="130">
        <f>(SUM(H50:I80)/(K43))*(K43+E43)</f>
        <v>348729.47368421056</v>
      </c>
      <c r="L45" s="11" t="s">
        <v>15</v>
      </c>
      <c r="M45" s="3" t="s">
        <v>38</v>
      </c>
      <c r="N45" s="3"/>
      <c r="O45" s="391">
        <f>O38</f>
        <v>405572</v>
      </c>
      <c r="P45" s="391"/>
      <c r="Q45" s="352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53"/>
    </row>
    <row r="49" spans="8:16" x14ac:dyDescent="0.25">
      <c r="H49" s="125"/>
      <c r="I49" s="125"/>
      <c r="J49" s="126" t="s">
        <v>39</v>
      </c>
      <c r="K49" s="125"/>
      <c r="L49" s="127"/>
      <c r="M49" s="127" t="s">
        <v>40</v>
      </c>
      <c r="O49" s="131">
        <f>SUM(H50:I80)</f>
        <v>220862</v>
      </c>
      <c r="P49" s="1" t="s">
        <v>41</v>
      </c>
    </row>
    <row r="50" spans="8:16" x14ac:dyDescent="0.25">
      <c r="H50" s="401">
        <f>J50*O6</f>
        <v>0</v>
      </c>
      <c r="I50" s="401"/>
      <c r="J50" s="125">
        <f>IF(K50&gt;0,1,0)</f>
        <v>0</v>
      </c>
      <c r="K50" s="125">
        <f>K6</f>
        <v>0</v>
      </c>
      <c r="L50" s="125">
        <f>L6</f>
        <v>17663</v>
      </c>
      <c r="M50" s="125">
        <f>IF(L50&gt;0,1,0)</f>
        <v>1</v>
      </c>
      <c r="O50" s="131">
        <f>O49/K43</f>
        <v>11624.315789473685</v>
      </c>
      <c r="P50" s="1" t="s">
        <v>42</v>
      </c>
    </row>
    <row r="51" spans="8:16" x14ac:dyDescent="0.25">
      <c r="H51" s="401">
        <f t="shared" ref="H51:H80" si="5">J51*O7</f>
        <v>0</v>
      </c>
      <c r="I51" s="401"/>
      <c r="J51" s="125">
        <f t="shared" ref="J51:J80" si="6">IF(K51&gt;0,1,0)</f>
        <v>0</v>
      </c>
      <c r="K51" s="125">
        <f t="shared" ref="K51:L66" si="7">K7</f>
        <v>0</v>
      </c>
      <c r="L51" s="125">
        <f t="shared" si="7"/>
        <v>13656</v>
      </c>
      <c r="M51" s="125">
        <f t="shared" ref="M51:M80" si="8">IF(L51&gt;0,1,0)</f>
        <v>1</v>
      </c>
      <c r="O51" s="131">
        <f>O50*(K43+E43)</f>
        <v>348729.47368421056</v>
      </c>
      <c r="P51" s="1" t="s">
        <v>43</v>
      </c>
    </row>
    <row r="52" spans="8:16" x14ac:dyDescent="0.25">
      <c r="H52" s="401">
        <f t="shared" si="5"/>
        <v>0</v>
      </c>
      <c r="I52" s="401"/>
      <c r="J52" s="125">
        <f t="shared" si="6"/>
        <v>0</v>
      </c>
      <c r="K52" s="125">
        <f t="shared" si="7"/>
        <v>0</v>
      </c>
      <c r="L52" s="125">
        <f t="shared" si="7"/>
        <v>16699</v>
      </c>
      <c r="M52" s="125">
        <f t="shared" si="8"/>
        <v>1</v>
      </c>
    </row>
    <row r="53" spans="8:16" x14ac:dyDescent="0.25">
      <c r="H53" s="401">
        <f t="shared" si="5"/>
        <v>9716</v>
      </c>
      <c r="I53" s="401"/>
      <c r="J53" s="125">
        <f t="shared" si="6"/>
        <v>1</v>
      </c>
      <c r="K53" s="125">
        <f t="shared" si="7"/>
        <v>6816</v>
      </c>
      <c r="L53" s="125">
        <f t="shared" si="7"/>
        <v>0</v>
      </c>
      <c r="M53" s="125">
        <f t="shared" si="8"/>
        <v>0</v>
      </c>
    </row>
    <row r="54" spans="8:16" x14ac:dyDescent="0.25">
      <c r="H54" s="401">
        <f t="shared" si="5"/>
        <v>13745</v>
      </c>
      <c r="I54" s="401"/>
      <c r="J54" s="125">
        <f t="shared" si="6"/>
        <v>1</v>
      </c>
      <c r="K54" s="125">
        <f t="shared" si="7"/>
        <v>10845</v>
      </c>
      <c r="L54" s="125">
        <f t="shared" si="7"/>
        <v>0</v>
      </c>
      <c r="M54" s="125">
        <f t="shared" si="8"/>
        <v>0</v>
      </c>
    </row>
    <row r="55" spans="8:16" x14ac:dyDescent="0.25">
      <c r="H55" s="401">
        <f t="shared" si="5"/>
        <v>9098</v>
      </c>
      <c r="I55" s="401"/>
      <c r="J55" s="125">
        <f t="shared" si="6"/>
        <v>1</v>
      </c>
      <c r="K55" s="125">
        <f t="shared" si="7"/>
        <v>6198</v>
      </c>
      <c r="L55" s="125">
        <f t="shared" si="7"/>
        <v>0</v>
      </c>
      <c r="M55" s="125">
        <f t="shared" si="8"/>
        <v>0</v>
      </c>
    </row>
    <row r="56" spans="8:16" x14ac:dyDescent="0.25">
      <c r="H56" s="401">
        <f t="shared" si="5"/>
        <v>9331</v>
      </c>
      <c r="I56" s="401"/>
      <c r="J56" s="125">
        <f t="shared" si="6"/>
        <v>1</v>
      </c>
      <c r="K56" s="125">
        <f t="shared" si="7"/>
        <v>6431</v>
      </c>
      <c r="L56" s="125">
        <f t="shared" si="7"/>
        <v>0</v>
      </c>
      <c r="M56" s="125">
        <f t="shared" si="8"/>
        <v>0</v>
      </c>
    </row>
    <row r="57" spans="8:16" x14ac:dyDescent="0.25">
      <c r="H57" s="401">
        <f t="shared" si="5"/>
        <v>10707</v>
      </c>
      <c r="I57" s="401"/>
      <c r="J57" s="125">
        <f t="shared" si="6"/>
        <v>1</v>
      </c>
      <c r="K57" s="125">
        <f t="shared" si="7"/>
        <v>7807</v>
      </c>
      <c r="L57" s="125">
        <f t="shared" si="7"/>
        <v>0</v>
      </c>
      <c r="M57" s="125">
        <f t="shared" si="8"/>
        <v>0</v>
      </c>
    </row>
    <row r="58" spans="8:16" x14ac:dyDescent="0.25">
      <c r="H58" s="401">
        <f t="shared" si="5"/>
        <v>11743</v>
      </c>
      <c r="I58" s="401"/>
      <c r="J58" s="125">
        <f t="shared" si="6"/>
        <v>1</v>
      </c>
      <c r="K58" s="125">
        <f t="shared" si="7"/>
        <v>7643</v>
      </c>
      <c r="L58" s="125">
        <f t="shared" si="7"/>
        <v>0</v>
      </c>
      <c r="M58" s="125">
        <f t="shared" si="8"/>
        <v>0</v>
      </c>
    </row>
    <row r="59" spans="8:16" x14ac:dyDescent="0.25">
      <c r="H59" s="401">
        <f t="shared" si="5"/>
        <v>11607</v>
      </c>
      <c r="I59" s="401"/>
      <c r="J59" s="125">
        <f t="shared" si="6"/>
        <v>1</v>
      </c>
      <c r="K59" s="125">
        <f t="shared" si="7"/>
        <v>7500</v>
      </c>
      <c r="L59" s="125">
        <f t="shared" si="7"/>
        <v>0</v>
      </c>
      <c r="M59" s="125">
        <f t="shared" si="8"/>
        <v>0</v>
      </c>
    </row>
    <row r="60" spans="8:16" x14ac:dyDescent="0.25">
      <c r="H60" s="401">
        <f t="shared" si="5"/>
        <v>11607</v>
      </c>
      <c r="I60" s="401"/>
      <c r="J60" s="125">
        <f t="shared" si="6"/>
        <v>1</v>
      </c>
      <c r="K60" s="125">
        <f t="shared" si="7"/>
        <v>7436</v>
      </c>
      <c r="L60" s="125">
        <f t="shared" si="7"/>
        <v>0</v>
      </c>
      <c r="M60" s="125">
        <f t="shared" si="8"/>
        <v>0</v>
      </c>
    </row>
    <row r="61" spans="8:16" x14ac:dyDescent="0.25">
      <c r="H61" s="401">
        <f t="shared" si="5"/>
        <v>10727</v>
      </c>
      <c r="I61" s="401"/>
      <c r="J61" s="125">
        <f t="shared" si="6"/>
        <v>1</v>
      </c>
      <c r="K61" s="125">
        <f t="shared" si="7"/>
        <v>6662</v>
      </c>
      <c r="L61" s="125">
        <f t="shared" si="7"/>
        <v>0</v>
      </c>
      <c r="M61" s="125">
        <f t="shared" si="8"/>
        <v>0</v>
      </c>
    </row>
    <row r="62" spans="8:16" x14ac:dyDescent="0.25">
      <c r="H62" s="401">
        <f t="shared" si="5"/>
        <v>10945</v>
      </c>
      <c r="I62" s="401"/>
      <c r="J62" s="125">
        <f t="shared" si="6"/>
        <v>1</v>
      </c>
      <c r="K62" s="125">
        <f t="shared" si="7"/>
        <v>6880</v>
      </c>
      <c r="L62" s="125">
        <f t="shared" si="7"/>
        <v>0</v>
      </c>
      <c r="M62" s="125">
        <f t="shared" si="8"/>
        <v>0</v>
      </c>
    </row>
    <row r="63" spans="8:16" x14ac:dyDescent="0.25">
      <c r="H63" s="401">
        <f t="shared" si="5"/>
        <v>12119</v>
      </c>
      <c r="I63" s="401"/>
      <c r="J63" s="125">
        <f t="shared" si="6"/>
        <v>1</v>
      </c>
      <c r="K63" s="125">
        <f t="shared" si="7"/>
        <v>7984</v>
      </c>
      <c r="L63" s="125">
        <f t="shared" si="7"/>
        <v>0</v>
      </c>
      <c r="M63" s="125">
        <f t="shared" si="8"/>
        <v>0</v>
      </c>
    </row>
    <row r="64" spans="8:16" x14ac:dyDescent="0.25">
      <c r="H64" s="401">
        <f t="shared" si="5"/>
        <v>12971</v>
      </c>
      <c r="I64" s="401"/>
      <c r="J64" s="125">
        <f t="shared" si="6"/>
        <v>1</v>
      </c>
      <c r="K64" s="125">
        <f t="shared" si="7"/>
        <v>8567</v>
      </c>
      <c r="L64" s="125">
        <f t="shared" si="7"/>
        <v>0</v>
      </c>
      <c r="M64" s="125">
        <f t="shared" si="8"/>
        <v>0</v>
      </c>
    </row>
    <row r="65" spans="8:13" x14ac:dyDescent="0.25">
      <c r="H65" s="401">
        <f t="shared" si="5"/>
        <v>11390</v>
      </c>
      <c r="I65" s="401"/>
      <c r="J65" s="125">
        <f t="shared" si="6"/>
        <v>1</v>
      </c>
      <c r="K65" s="125">
        <f t="shared" si="7"/>
        <v>7403</v>
      </c>
      <c r="L65" s="125">
        <f t="shared" si="7"/>
        <v>0</v>
      </c>
      <c r="M65" s="125">
        <f t="shared" si="8"/>
        <v>0</v>
      </c>
    </row>
    <row r="66" spans="8:13" x14ac:dyDescent="0.25">
      <c r="H66" s="401">
        <f t="shared" si="5"/>
        <v>0</v>
      </c>
      <c r="I66" s="401"/>
      <c r="J66" s="125">
        <f t="shared" si="6"/>
        <v>0</v>
      </c>
      <c r="K66" s="125">
        <f t="shared" si="7"/>
        <v>0</v>
      </c>
      <c r="L66" s="125">
        <f t="shared" si="7"/>
        <v>8265</v>
      </c>
      <c r="M66" s="125">
        <f t="shared" si="8"/>
        <v>1</v>
      </c>
    </row>
    <row r="67" spans="8:13" x14ac:dyDescent="0.25">
      <c r="H67" s="401">
        <f t="shared" si="5"/>
        <v>0</v>
      </c>
      <c r="I67" s="401"/>
      <c r="J67" s="125">
        <f t="shared" si="6"/>
        <v>0</v>
      </c>
      <c r="K67" s="125">
        <f t="shared" ref="K67:L80" si="9">K23</f>
        <v>0</v>
      </c>
      <c r="L67" s="125">
        <f t="shared" si="9"/>
        <v>22821</v>
      </c>
      <c r="M67" s="125">
        <f t="shared" si="8"/>
        <v>1</v>
      </c>
    </row>
    <row r="68" spans="8:13" x14ac:dyDescent="0.25">
      <c r="H68" s="401">
        <f t="shared" si="5"/>
        <v>12070</v>
      </c>
      <c r="I68" s="401"/>
      <c r="J68" s="125">
        <f t="shared" si="6"/>
        <v>1</v>
      </c>
      <c r="K68" s="125">
        <f t="shared" si="9"/>
        <v>7728</v>
      </c>
      <c r="L68" s="125">
        <f t="shared" si="9"/>
        <v>0</v>
      </c>
      <c r="M68" s="125">
        <f t="shared" si="8"/>
        <v>0</v>
      </c>
    </row>
    <row r="69" spans="8:13" x14ac:dyDescent="0.25">
      <c r="H69" s="401">
        <f t="shared" si="5"/>
        <v>11608</v>
      </c>
      <c r="I69" s="401"/>
      <c r="J69" s="125">
        <f t="shared" si="6"/>
        <v>1</v>
      </c>
      <c r="K69" s="125">
        <f t="shared" si="9"/>
        <v>7288</v>
      </c>
      <c r="L69" s="125">
        <f t="shared" si="9"/>
        <v>0</v>
      </c>
      <c r="M69" s="125">
        <f t="shared" si="8"/>
        <v>0</v>
      </c>
    </row>
    <row r="70" spans="8:13" x14ac:dyDescent="0.25">
      <c r="H70" s="401">
        <f t="shared" si="5"/>
        <v>13083</v>
      </c>
      <c r="I70" s="401"/>
      <c r="J70" s="125">
        <f t="shared" si="6"/>
        <v>1</v>
      </c>
      <c r="K70" s="125">
        <f t="shared" si="9"/>
        <v>8706</v>
      </c>
      <c r="L70" s="125">
        <f t="shared" si="9"/>
        <v>0</v>
      </c>
      <c r="M70" s="125">
        <f t="shared" si="8"/>
        <v>0</v>
      </c>
    </row>
    <row r="71" spans="8:13" x14ac:dyDescent="0.25">
      <c r="H71" s="401">
        <f t="shared" si="5"/>
        <v>13288</v>
      </c>
      <c r="I71" s="401"/>
      <c r="J71" s="125">
        <f t="shared" si="6"/>
        <v>1</v>
      </c>
      <c r="K71" s="125">
        <f t="shared" si="9"/>
        <v>8595</v>
      </c>
      <c r="L71" s="125">
        <f t="shared" si="9"/>
        <v>0</v>
      </c>
      <c r="M71" s="125">
        <f t="shared" si="8"/>
        <v>0</v>
      </c>
    </row>
    <row r="72" spans="8:13" x14ac:dyDescent="0.25">
      <c r="H72" s="401">
        <f t="shared" si="5"/>
        <v>12829</v>
      </c>
      <c r="I72" s="401"/>
      <c r="J72" s="125">
        <f t="shared" si="6"/>
        <v>1</v>
      </c>
      <c r="K72" s="125">
        <f t="shared" si="9"/>
        <v>8186</v>
      </c>
      <c r="L72" s="125">
        <f t="shared" si="9"/>
        <v>0</v>
      </c>
      <c r="M72" s="125">
        <f t="shared" si="8"/>
        <v>0</v>
      </c>
    </row>
    <row r="73" spans="8:13" x14ac:dyDescent="0.25">
      <c r="H73" s="401">
        <f t="shared" si="5"/>
        <v>12278</v>
      </c>
      <c r="I73" s="401"/>
      <c r="J73" s="125">
        <f t="shared" si="6"/>
        <v>1</v>
      </c>
      <c r="K73" s="125">
        <f t="shared" si="9"/>
        <v>8006</v>
      </c>
      <c r="L73" s="125">
        <f t="shared" si="9"/>
        <v>0</v>
      </c>
      <c r="M73" s="125">
        <f t="shared" si="8"/>
        <v>0</v>
      </c>
    </row>
    <row r="74" spans="8:13" x14ac:dyDescent="0.25">
      <c r="H74" s="401">
        <f t="shared" si="5"/>
        <v>0</v>
      </c>
      <c r="I74" s="401"/>
      <c r="J74" s="125">
        <f t="shared" si="6"/>
        <v>0</v>
      </c>
      <c r="K74" s="125">
        <f t="shared" si="9"/>
        <v>0</v>
      </c>
      <c r="L74" s="125">
        <f t="shared" si="9"/>
        <v>7768</v>
      </c>
      <c r="M74" s="125">
        <f t="shared" si="8"/>
        <v>1</v>
      </c>
    </row>
    <row r="75" spans="8:13" x14ac:dyDescent="0.25">
      <c r="H75" s="401">
        <f t="shared" si="5"/>
        <v>0</v>
      </c>
      <c r="I75" s="401"/>
      <c r="J75" s="125">
        <f t="shared" si="6"/>
        <v>0</v>
      </c>
      <c r="K75" s="125">
        <f t="shared" si="9"/>
        <v>0</v>
      </c>
      <c r="L75" s="125">
        <f t="shared" si="9"/>
        <v>9837</v>
      </c>
      <c r="M75" s="125">
        <f t="shared" si="8"/>
        <v>1</v>
      </c>
    </row>
    <row r="76" spans="8:13" x14ac:dyDescent="0.25">
      <c r="H76" s="401">
        <f t="shared" si="5"/>
        <v>0</v>
      </c>
      <c r="I76" s="401"/>
      <c r="J76" s="125">
        <f t="shared" si="6"/>
        <v>0</v>
      </c>
      <c r="K76" s="125">
        <f t="shared" si="9"/>
        <v>0</v>
      </c>
      <c r="L76" s="125">
        <f t="shared" si="9"/>
        <v>7050</v>
      </c>
      <c r="M76" s="125">
        <f t="shared" si="8"/>
        <v>1</v>
      </c>
    </row>
    <row r="77" spans="8:13" x14ac:dyDescent="0.25">
      <c r="H77" s="401">
        <f t="shared" si="5"/>
        <v>0</v>
      </c>
      <c r="I77" s="401"/>
      <c r="J77" s="125">
        <f t="shared" si="6"/>
        <v>0</v>
      </c>
      <c r="K77" s="125">
        <f t="shared" si="9"/>
        <v>0</v>
      </c>
      <c r="L77" s="125">
        <f t="shared" si="9"/>
        <v>13585</v>
      </c>
      <c r="M77" s="125">
        <f t="shared" si="8"/>
        <v>1</v>
      </c>
    </row>
    <row r="78" spans="8:13" x14ac:dyDescent="0.25">
      <c r="H78" s="401">
        <f t="shared" si="5"/>
        <v>0</v>
      </c>
      <c r="I78" s="401"/>
      <c r="J78" s="125">
        <f t="shared" si="6"/>
        <v>0</v>
      </c>
      <c r="K78" s="125">
        <f t="shared" si="9"/>
        <v>0</v>
      </c>
      <c r="L78" s="125">
        <f t="shared" si="9"/>
        <v>15541</v>
      </c>
      <c r="M78" s="125">
        <f t="shared" si="8"/>
        <v>1</v>
      </c>
    </row>
    <row r="79" spans="8:13" x14ac:dyDescent="0.25">
      <c r="H79" s="401">
        <f t="shared" si="5"/>
        <v>0</v>
      </c>
      <c r="I79" s="401"/>
      <c r="J79" s="125">
        <f t="shared" si="6"/>
        <v>0</v>
      </c>
      <c r="K79" s="125">
        <f t="shared" si="9"/>
        <v>0</v>
      </c>
      <c r="L79" s="125">
        <f t="shared" si="9"/>
        <v>8353</v>
      </c>
      <c r="M79" s="125">
        <f t="shared" si="8"/>
        <v>1</v>
      </c>
    </row>
    <row r="80" spans="8:13" x14ac:dyDescent="0.25">
      <c r="H80" s="401">
        <f t="shared" si="5"/>
        <v>0</v>
      </c>
      <c r="I80" s="401"/>
      <c r="J80" s="125">
        <f t="shared" si="6"/>
        <v>0</v>
      </c>
      <c r="K80" s="125">
        <f t="shared" si="9"/>
        <v>0</v>
      </c>
      <c r="L80" s="125">
        <f t="shared" si="9"/>
        <v>0</v>
      </c>
      <c r="M80" s="125">
        <f t="shared" si="8"/>
        <v>0</v>
      </c>
    </row>
    <row r="81" spans="10:13" x14ac:dyDescent="0.25">
      <c r="J81" s="96"/>
      <c r="K81" s="96"/>
      <c r="L81" s="96"/>
      <c r="M81" s="96"/>
    </row>
    <row r="82" spans="10:13" x14ac:dyDescent="0.25">
      <c r="J82" s="96"/>
      <c r="K82" s="96"/>
      <c r="L82" s="96"/>
      <c r="M82" s="96"/>
    </row>
    <row r="83" spans="10:13" x14ac:dyDescent="0.25">
      <c r="J83" s="96"/>
      <c r="K83" s="96"/>
      <c r="L83" s="96"/>
      <c r="M83" s="96"/>
    </row>
  </sheetData>
  <customSheetViews>
    <customSheetView guid="{B6ED9F5D-61BD-40D6-902A-409318D15853}" scale="75" showRuler="0">
      <selection activeCell="AA7" sqref="AA7"/>
      <pageMargins left="0.19685039370078741" right="0.19685039370078741" top="0.98425196850393704" bottom="0.98425196850393704" header="0.51181102362204722" footer="0.51181102362204722"/>
      <pageSetup scale="19" orientation="landscape" horizontalDpi="4294967293" verticalDpi="0" r:id="rId1"/>
      <headerFooter alignWithMargins="0"/>
    </customSheetView>
  </customSheetViews>
  <mergeCells count="36">
    <mergeCell ref="M2:N2"/>
    <mergeCell ref="P2:Q2"/>
    <mergeCell ref="H70:I70"/>
    <mergeCell ref="H59:I59"/>
    <mergeCell ref="D45:F45"/>
    <mergeCell ref="O45:P45"/>
    <mergeCell ref="H50:I50"/>
    <mergeCell ref="H51:I51"/>
    <mergeCell ref="H52:I52"/>
    <mergeCell ref="G2:L2"/>
    <mergeCell ref="H80:I80"/>
    <mergeCell ref="H76:I76"/>
    <mergeCell ref="H77:I77"/>
    <mergeCell ref="H78:I78"/>
    <mergeCell ref="H79:I79"/>
    <mergeCell ref="H75:I75"/>
    <mergeCell ref="H58:I58"/>
    <mergeCell ref="H71:I71"/>
    <mergeCell ref="H72:I72"/>
    <mergeCell ref="H73:I73"/>
    <mergeCell ref="H74:I74"/>
    <mergeCell ref="H67:I67"/>
    <mergeCell ref="H63:I63"/>
    <mergeCell ref="H64:I64"/>
    <mergeCell ref="H65:I65"/>
    <mergeCell ref="H69:I69"/>
    <mergeCell ref="H68:I68"/>
    <mergeCell ref="H53:I53"/>
    <mergeCell ref="H54:I54"/>
    <mergeCell ref="H55:I55"/>
    <mergeCell ref="H56:I56"/>
    <mergeCell ref="H57:I57"/>
    <mergeCell ref="H66:I66"/>
    <mergeCell ref="H60:I60"/>
    <mergeCell ref="H61:I61"/>
    <mergeCell ref="H62:I62"/>
  </mergeCells>
  <phoneticPr fontId="7" type="noConversion"/>
  <pageMargins left="0.19685039370078741" right="0.19685039370078741" top="0.98425196850393704" bottom="0.98425196850393704" header="0.51181102362204722" footer="0.51181102362204722"/>
  <pageSetup scale="19" orientation="landscape" horizontalDpi="4294967293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Q83"/>
  <sheetViews>
    <sheetView topLeftCell="C1" zoomScale="75" zoomScaleNormal="75" workbookViewId="0">
      <selection activeCell="L9" sqref="L9"/>
    </sheetView>
  </sheetViews>
  <sheetFormatPr baseColWidth="10" defaultRowHeight="22.5" x14ac:dyDescent="0.45"/>
  <cols>
    <col min="1" max="1" width="15.85546875" style="1" customWidth="1"/>
    <col min="2" max="2" width="5" style="235" customWidth="1"/>
    <col min="3" max="3" width="5.85546875" style="235" customWidth="1"/>
    <col min="4" max="4" width="12" style="235" customWidth="1"/>
    <col min="5" max="5" width="5.28515625" style="235" customWidth="1"/>
    <col min="6" max="6" width="5.7109375" style="235" customWidth="1"/>
    <col min="7" max="7" width="6.28515625" style="235" customWidth="1"/>
    <col min="8" max="9" width="4.7109375" style="235" customWidth="1"/>
    <col min="10" max="10" width="20" style="235" customWidth="1"/>
    <col min="11" max="11" width="14.140625" style="235" customWidth="1"/>
    <col min="12" max="12" width="8.85546875" style="235" customWidth="1"/>
    <col min="13" max="13" width="18.7109375" style="235" customWidth="1"/>
    <col min="14" max="14" width="11.140625" style="235" customWidth="1"/>
    <col min="15" max="15" width="11.28515625" style="235" customWidth="1"/>
    <col min="16" max="16" width="14" style="235" customWidth="1"/>
    <col min="17" max="17" width="12.28515625" style="384" customWidth="1"/>
  </cols>
  <sheetData>
    <row r="1" spans="1:17" x14ac:dyDescent="0.45">
      <c r="A1" s="12"/>
      <c r="B1" s="290" t="s">
        <v>0</v>
      </c>
      <c r="C1" s="224"/>
      <c r="D1" s="224"/>
      <c r="E1" s="224"/>
      <c r="F1" s="224"/>
      <c r="G1" s="249" t="s">
        <v>1</v>
      </c>
      <c r="H1" s="257"/>
      <c r="I1" s="257"/>
      <c r="J1" s="257"/>
      <c r="K1" s="257"/>
      <c r="L1" s="257"/>
      <c r="M1" s="257"/>
      <c r="N1" s="291"/>
      <c r="O1" s="292"/>
      <c r="P1" s="257"/>
      <c r="Q1" s="373"/>
    </row>
    <row r="2" spans="1:17" ht="70.5" customHeight="1" x14ac:dyDescent="0.45">
      <c r="A2" s="21"/>
      <c r="B2" s="293"/>
      <c r="C2" s="225"/>
      <c r="D2" s="225"/>
      <c r="E2" s="225"/>
      <c r="F2" s="225"/>
      <c r="G2" s="406" t="s">
        <v>28</v>
      </c>
      <c r="H2" s="407"/>
      <c r="I2" s="407"/>
      <c r="J2" s="407"/>
      <c r="K2" s="407"/>
      <c r="L2" s="408"/>
      <c r="M2" s="409" t="s">
        <v>27</v>
      </c>
      <c r="N2" s="410"/>
      <c r="O2" s="294" t="s">
        <v>33</v>
      </c>
      <c r="P2" s="411" t="s">
        <v>35</v>
      </c>
      <c r="Q2" s="412"/>
    </row>
    <row r="3" spans="1:17" ht="235.5" customHeight="1" x14ac:dyDescent="0.4">
      <c r="A3" s="39"/>
      <c r="B3" s="250" t="s">
        <v>2</v>
      </c>
      <c r="C3" s="226" t="s">
        <v>3</v>
      </c>
      <c r="D3" s="238" t="s">
        <v>4</v>
      </c>
      <c r="E3" s="226" t="s">
        <v>5</v>
      </c>
      <c r="F3" s="238" t="s">
        <v>6</v>
      </c>
      <c r="G3" s="250" t="s">
        <v>7</v>
      </c>
      <c r="H3" s="258" t="s">
        <v>8</v>
      </c>
      <c r="I3" s="265" t="s">
        <v>9</v>
      </c>
      <c r="J3" s="268" t="s">
        <v>10</v>
      </c>
      <c r="K3" s="276" t="s">
        <v>32</v>
      </c>
      <c r="L3" s="283" t="s">
        <v>31</v>
      </c>
      <c r="M3" s="296" t="s">
        <v>10</v>
      </c>
      <c r="N3" s="297" t="s">
        <v>11</v>
      </c>
      <c r="O3" s="298" t="s">
        <v>11</v>
      </c>
      <c r="P3" s="299" t="s">
        <v>10</v>
      </c>
      <c r="Q3" s="374" t="s">
        <v>11</v>
      </c>
    </row>
    <row r="4" spans="1:17" ht="15" x14ac:dyDescent="0.3">
      <c r="A4" s="36"/>
      <c r="B4" s="251"/>
      <c r="C4" s="227"/>
      <c r="D4" s="239" t="s">
        <v>12</v>
      </c>
      <c r="E4" s="227"/>
      <c r="F4" s="239" t="s">
        <v>13</v>
      </c>
      <c r="G4" s="251" t="s">
        <v>13</v>
      </c>
      <c r="H4" s="227" t="s">
        <v>14</v>
      </c>
      <c r="I4" s="266" t="s">
        <v>14</v>
      </c>
      <c r="J4" s="269" t="s">
        <v>15</v>
      </c>
      <c r="K4" s="227" t="s">
        <v>15</v>
      </c>
      <c r="L4" s="284" t="s">
        <v>15</v>
      </c>
      <c r="M4" s="300" t="s">
        <v>15</v>
      </c>
      <c r="N4" s="301" t="s">
        <v>15</v>
      </c>
      <c r="O4" s="302" t="s">
        <v>34</v>
      </c>
      <c r="P4" s="300" t="s">
        <v>15</v>
      </c>
      <c r="Q4" s="375" t="s">
        <v>15</v>
      </c>
    </row>
    <row r="5" spans="1:17" ht="15.75" thickBot="1" x14ac:dyDescent="0.35">
      <c r="A5" s="36"/>
      <c r="B5" s="236">
        <v>1</v>
      </c>
      <c r="C5" s="228">
        <v>2</v>
      </c>
      <c r="D5" s="236">
        <v>3</v>
      </c>
      <c r="E5" s="236">
        <v>4</v>
      </c>
      <c r="F5" s="228">
        <v>5</v>
      </c>
      <c r="G5" s="236">
        <v>6</v>
      </c>
      <c r="H5" s="236">
        <v>7</v>
      </c>
      <c r="I5" s="228">
        <v>8</v>
      </c>
      <c r="J5" s="270">
        <v>9</v>
      </c>
      <c r="K5" s="277">
        <v>10</v>
      </c>
      <c r="L5" s="228">
        <v>11</v>
      </c>
      <c r="M5" s="236">
        <v>12</v>
      </c>
      <c r="N5" s="236">
        <v>13</v>
      </c>
      <c r="O5" s="303">
        <v>14</v>
      </c>
      <c r="P5" s="270">
        <v>15</v>
      </c>
      <c r="Q5" s="376">
        <v>16</v>
      </c>
    </row>
    <row r="6" spans="1:17" ht="19.5" x14ac:dyDescent="0.4">
      <c r="A6" s="39" t="s">
        <v>16</v>
      </c>
      <c r="B6" s="304">
        <v>1</v>
      </c>
      <c r="C6" s="227" t="s">
        <v>53</v>
      </c>
      <c r="D6" s="237">
        <v>0.29166666666666669</v>
      </c>
      <c r="E6" s="240">
        <v>3</v>
      </c>
      <c r="F6" s="243">
        <v>8</v>
      </c>
      <c r="G6" s="223">
        <v>14</v>
      </c>
      <c r="H6" s="259">
        <v>7.7</v>
      </c>
      <c r="I6" s="243">
        <v>9</v>
      </c>
      <c r="J6" s="271">
        <v>23814611</v>
      </c>
      <c r="K6" s="230">
        <f>(J6-April_1!J35)*(IF(E6=1,1,0)+IF(E6=2,1,0)+IF(E6=5,1,0))</f>
        <v>0</v>
      </c>
      <c r="L6" s="285">
        <v>13235</v>
      </c>
      <c r="M6" s="305">
        <v>1169657</v>
      </c>
      <c r="N6" s="278">
        <f>M6-April_1!M35</f>
        <v>4256</v>
      </c>
      <c r="O6" s="306">
        <f>K6+L6+N6</f>
        <v>17491</v>
      </c>
      <c r="P6" s="271">
        <v>2298247</v>
      </c>
      <c r="Q6" s="377">
        <f>P6-April_1!P35</f>
        <v>19133</v>
      </c>
    </row>
    <row r="7" spans="1:17" ht="19.5" x14ac:dyDescent="0.4">
      <c r="A7" s="39" t="s">
        <v>17</v>
      </c>
      <c r="B7" s="307">
        <v>2</v>
      </c>
      <c r="C7" s="227" t="s">
        <v>47</v>
      </c>
      <c r="D7" s="237">
        <v>0.29166666666666669</v>
      </c>
      <c r="E7" s="241">
        <v>3</v>
      </c>
      <c r="F7" s="244">
        <v>8</v>
      </c>
      <c r="G7" s="252">
        <v>14</v>
      </c>
      <c r="H7" s="260">
        <v>6.9</v>
      </c>
      <c r="I7" s="244">
        <v>9.1999999999999993</v>
      </c>
      <c r="J7" s="272">
        <v>23850117</v>
      </c>
      <c r="K7" s="278">
        <f>(J7-J6)*(IF(E7=1,1,0)+IF(E7=2,1,0)+IF(E7=5,1,0))</f>
        <v>0</v>
      </c>
      <c r="L7" s="286">
        <f>(J7-J6)*(IF(E7=3,1,0)+IF(E7=4,1,0)+IF(E7=6,1,0)+IF(E7=7,1,0))</f>
        <v>35506</v>
      </c>
      <c r="M7" s="308">
        <v>1174390</v>
      </c>
      <c r="N7" s="309">
        <f>M7-M6</f>
        <v>4733</v>
      </c>
      <c r="O7" s="310">
        <f>K7+L7+N7</f>
        <v>40239</v>
      </c>
      <c r="P7" s="272">
        <v>2339972</v>
      </c>
      <c r="Q7" s="377">
        <f>P7-P6</f>
        <v>41725</v>
      </c>
    </row>
    <row r="8" spans="1:17" ht="19.5" x14ac:dyDescent="0.4">
      <c r="A8" s="39" t="s">
        <v>18</v>
      </c>
      <c r="B8" s="307">
        <v>3</v>
      </c>
      <c r="C8" s="227" t="s">
        <v>48</v>
      </c>
      <c r="D8" s="237">
        <v>0.29166666666666669</v>
      </c>
      <c r="E8" s="241">
        <v>3</v>
      </c>
      <c r="F8" s="244">
        <v>11</v>
      </c>
      <c r="G8" s="252">
        <v>15</v>
      </c>
      <c r="H8" s="260">
        <v>8</v>
      </c>
      <c r="I8" s="244">
        <v>8.4</v>
      </c>
      <c r="J8" s="272">
        <v>23868172</v>
      </c>
      <c r="K8" s="278">
        <f t="shared" ref="K8:K36" si="0">(J8-J7)*(IF(E8=1,1,0)+IF(E8=2,1,0)+IF(E8=5,1,0))</f>
        <v>0</v>
      </c>
      <c r="L8" s="286">
        <f t="shared" ref="L8:L37" si="1">(J8-J7)*(IF(E8=3,1,0)+IF(E8=4,1,0)+IF(E8=6,1,0)+IF(E8=7,1,0))</f>
        <v>18055</v>
      </c>
      <c r="M8" s="308">
        <v>1178773</v>
      </c>
      <c r="N8" s="309">
        <f t="shared" ref="N8:N36" si="2">M8-M7</f>
        <v>4383</v>
      </c>
      <c r="O8" s="310">
        <f t="shared" ref="O8:O36" si="3">K8+L8+N8</f>
        <v>22438</v>
      </c>
      <c r="P8" s="272">
        <v>2362424</v>
      </c>
      <c r="Q8" s="377">
        <f t="shared" ref="Q8:Q36" si="4">P8-P7</f>
        <v>22452</v>
      </c>
    </row>
    <row r="9" spans="1:17" ht="19.5" x14ac:dyDescent="0.4">
      <c r="A9" s="39" t="s">
        <v>19</v>
      </c>
      <c r="B9" s="307">
        <v>4</v>
      </c>
      <c r="C9" s="227" t="s">
        <v>49</v>
      </c>
      <c r="D9" s="237">
        <v>0.29166666666666702</v>
      </c>
      <c r="E9" s="241">
        <v>3</v>
      </c>
      <c r="F9" s="244">
        <v>14</v>
      </c>
      <c r="G9" s="252">
        <v>16</v>
      </c>
      <c r="H9" s="260">
        <v>7.8</v>
      </c>
      <c r="I9" s="244">
        <v>8.9</v>
      </c>
      <c r="J9" s="272">
        <v>23890697</v>
      </c>
      <c r="K9" s="278">
        <f t="shared" si="0"/>
        <v>0</v>
      </c>
      <c r="L9" s="286">
        <f t="shared" si="1"/>
        <v>22525</v>
      </c>
      <c r="M9" s="308">
        <v>1183520</v>
      </c>
      <c r="N9" s="309">
        <f t="shared" si="2"/>
        <v>4747</v>
      </c>
      <c r="O9" s="310">
        <f t="shared" si="3"/>
        <v>27272</v>
      </c>
      <c r="P9" s="272">
        <v>2388888</v>
      </c>
      <c r="Q9" s="377">
        <f t="shared" si="4"/>
        <v>26464</v>
      </c>
    </row>
    <row r="10" spans="1:17" ht="19.5" x14ac:dyDescent="0.4">
      <c r="A10" s="39" t="s">
        <v>20</v>
      </c>
      <c r="B10" s="307">
        <v>5</v>
      </c>
      <c r="C10" s="227" t="s">
        <v>50</v>
      </c>
      <c r="D10" s="237">
        <v>0.29166666666666702</v>
      </c>
      <c r="E10" s="241">
        <v>3</v>
      </c>
      <c r="F10" s="244">
        <v>14</v>
      </c>
      <c r="G10" s="252">
        <v>16</v>
      </c>
      <c r="H10" s="260">
        <v>7.7</v>
      </c>
      <c r="I10" s="244">
        <v>9.1999999999999993</v>
      </c>
      <c r="J10" s="272">
        <v>23901188</v>
      </c>
      <c r="K10" s="278">
        <f t="shared" si="0"/>
        <v>0</v>
      </c>
      <c r="L10" s="286">
        <f t="shared" si="1"/>
        <v>10491</v>
      </c>
      <c r="M10" s="308">
        <v>1188334</v>
      </c>
      <c r="N10" s="309">
        <f t="shared" si="2"/>
        <v>4814</v>
      </c>
      <c r="O10" s="310">
        <f t="shared" si="3"/>
        <v>15305</v>
      </c>
      <c r="P10" s="272">
        <v>2404493</v>
      </c>
      <c r="Q10" s="377">
        <f t="shared" si="4"/>
        <v>15605</v>
      </c>
    </row>
    <row r="11" spans="1:17" ht="19.5" x14ac:dyDescent="0.4">
      <c r="A11" s="39" t="s">
        <v>21</v>
      </c>
      <c r="B11" s="307">
        <v>6</v>
      </c>
      <c r="C11" s="227" t="s">
        <v>51</v>
      </c>
      <c r="D11" s="237">
        <v>0.29166666666666702</v>
      </c>
      <c r="E11" s="241">
        <v>3</v>
      </c>
      <c r="F11" s="244">
        <v>13</v>
      </c>
      <c r="G11" s="252">
        <v>15</v>
      </c>
      <c r="H11" s="260">
        <v>7.8</v>
      </c>
      <c r="I11" s="244">
        <v>8.8000000000000007</v>
      </c>
      <c r="J11" s="272">
        <v>23919669</v>
      </c>
      <c r="K11" s="278">
        <f t="shared" si="0"/>
        <v>0</v>
      </c>
      <c r="L11" s="286">
        <f t="shared" si="1"/>
        <v>18481</v>
      </c>
      <c r="M11" s="308">
        <v>1193190</v>
      </c>
      <c r="N11" s="309">
        <f t="shared" si="2"/>
        <v>4856</v>
      </c>
      <c r="O11" s="310">
        <f t="shared" si="3"/>
        <v>23337</v>
      </c>
      <c r="P11" s="272">
        <v>2428666</v>
      </c>
      <c r="Q11" s="377">
        <f t="shared" si="4"/>
        <v>24173</v>
      </c>
    </row>
    <row r="12" spans="1:17" ht="19.5" x14ac:dyDescent="0.4">
      <c r="A12" s="39" t="s">
        <v>36</v>
      </c>
      <c r="B12" s="307">
        <v>7</v>
      </c>
      <c r="C12" s="227" t="s">
        <v>52</v>
      </c>
      <c r="D12" s="237">
        <v>0.29166666666666702</v>
      </c>
      <c r="E12" s="241">
        <v>3</v>
      </c>
      <c r="F12" s="244">
        <v>10</v>
      </c>
      <c r="G12" s="252">
        <v>16</v>
      </c>
      <c r="H12" s="260">
        <v>7.8</v>
      </c>
      <c r="I12" s="244">
        <v>8.6999999999999993</v>
      </c>
      <c r="J12" s="272">
        <v>23949317</v>
      </c>
      <c r="K12" s="278">
        <f t="shared" si="0"/>
        <v>0</v>
      </c>
      <c r="L12" s="286">
        <f t="shared" si="1"/>
        <v>29648</v>
      </c>
      <c r="M12" s="308">
        <v>1198797</v>
      </c>
      <c r="N12" s="309">
        <f t="shared" si="2"/>
        <v>5607</v>
      </c>
      <c r="O12" s="310">
        <f t="shared" si="3"/>
        <v>35255</v>
      </c>
      <c r="P12" s="272">
        <v>2464909</v>
      </c>
      <c r="Q12" s="377">
        <f t="shared" si="4"/>
        <v>36243</v>
      </c>
    </row>
    <row r="13" spans="1:17" ht="20.25" x14ac:dyDescent="0.4">
      <c r="A13" s="21"/>
      <c r="B13" s="307">
        <v>8</v>
      </c>
      <c r="C13" s="227" t="s">
        <v>53</v>
      </c>
      <c r="D13" s="237">
        <v>0.29166666666666702</v>
      </c>
      <c r="E13" s="241">
        <v>7</v>
      </c>
      <c r="F13" s="244">
        <v>10</v>
      </c>
      <c r="G13" s="252">
        <v>16</v>
      </c>
      <c r="H13" s="260">
        <v>7.7</v>
      </c>
      <c r="I13" s="244">
        <v>8.6999999999999993</v>
      </c>
      <c r="J13" s="272">
        <v>23959616</v>
      </c>
      <c r="K13" s="278">
        <f t="shared" si="0"/>
        <v>0</v>
      </c>
      <c r="L13" s="286">
        <f t="shared" si="1"/>
        <v>10299</v>
      </c>
      <c r="M13" s="308">
        <v>1203917</v>
      </c>
      <c r="N13" s="309">
        <f t="shared" si="2"/>
        <v>5120</v>
      </c>
      <c r="O13" s="310">
        <f t="shared" si="3"/>
        <v>15419</v>
      </c>
      <c r="P13" s="272">
        <v>2481890</v>
      </c>
      <c r="Q13" s="377">
        <f t="shared" si="4"/>
        <v>16981</v>
      </c>
    </row>
    <row r="14" spans="1:17" ht="20.25" x14ac:dyDescent="0.4">
      <c r="A14" s="21"/>
      <c r="B14" s="307">
        <v>9</v>
      </c>
      <c r="C14" s="227" t="s">
        <v>47</v>
      </c>
      <c r="D14" s="237">
        <v>0.29166666666666702</v>
      </c>
      <c r="E14" s="241">
        <v>3</v>
      </c>
      <c r="F14" s="244">
        <v>13</v>
      </c>
      <c r="G14" s="252">
        <v>16</v>
      </c>
      <c r="H14" s="260">
        <v>7.8</v>
      </c>
      <c r="I14" s="244">
        <v>8.4</v>
      </c>
      <c r="J14" s="272">
        <v>23968554</v>
      </c>
      <c r="K14" s="278">
        <f t="shared" si="0"/>
        <v>0</v>
      </c>
      <c r="L14" s="286">
        <f t="shared" si="1"/>
        <v>8938</v>
      </c>
      <c r="M14" s="308">
        <v>1208759</v>
      </c>
      <c r="N14" s="309">
        <f t="shared" si="2"/>
        <v>4842</v>
      </c>
      <c r="O14" s="310">
        <f t="shared" si="3"/>
        <v>13780</v>
      </c>
      <c r="P14" s="272">
        <v>2495986</v>
      </c>
      <c r="Q14" s="377">
        <f t="shared" si="4"/>
        <v>14096</v>
      </c>
    </row>
    <row r="15" spans="1:17" ht="20.25" x14ac:dyDescent="0.4">
      <c r="A15" s="21"/>
      <c r="B15" s="307">
        <v>10</v>
      </c>
      <c r="C15" s="227" t="s">
        <v>48</v>
      </c>
      <c r="D15" s="237">
        <v>0.29166666666666702</v>
      </c>
      <c r="E15" s="241">
        <v>7</v>
      </c>
      <c r="F15" s="244">
        <v>9</v>
      </c>
      <c r="G15" s="252">
        <v>16</v>
      </c>
      <c r="H15" s="260">
        <v>7.7</v>
      </c>
      <c r="I15" s="244">
        <v>8.3000000000000007</v>
      </c>
      <c r="J15" s="272">
        <v>23979610</v>
      </c>
      <c r="K15" s="278">
        <f t="shared" si="0"/>
        <v>0</v>
      </c>
      <c r="L15" s="286">
        <f t="shared" si="1"/>
        <v>11056</v>
      </c>
      <c r="M15" s="308">
        <v>1213443</v>
      </c>
      <c r="N15" s="309">
        <f t="shared" si="2"/>
        <v>4684</v>
      </c>
      <c r="O15" s="310">
        <f t="shared" si="3"/>
        <v>15740</v>
      </c>
      <c r="P15" s="272">
        <v>2511713</v>
      </c>
      <c r="Q15" s="377">
        <f t="shared" si="4"/>
        <v>15727</v>
      </c>
    </row>
    <row r="16" spans="1:17" ht="20.25" x14ac:dyDescent="0.4">
      <c r="A16" s="21"/>
      <c r="B16" s="307">
        <v>11</v>
      </c>
      <c r="C16" s="227" t="s">
        <v>49</v>
      </c>
      <c r="D16" s="237">
        <v>0.29166666666666702</v>
      </c>
      <c r="E16" s="241">
        <v>1</v>
      </c>
      <c r="F16" s="244">
        <v>9</v>
      </c>
      <c r="G16" s="252">
        <v>16</v>
      </c>
      <c r="H16" s="260">
        <v>7.6</v>
      </c>
      <c r="I16" s="244">
        <v>8.6999999999999993</v>
      </c>
      <c r="J16" s="272">
        <v>23987241</v>
      </c>
      <c r="K16" s="278">
        <v>7631</v>
      </c>
      <c r="L16" s="286">
        <f t="shared" si="1"/>
        <v>0</v>
      </c>
      <c r="M16" s="308">
        <v>1218055</v>
      </c>
      <c r="N16" s="309">
        <f t="shared" si="2"/>
        <v>4612</v>
      </c>
      <c r="O16" s="310">
        <f t="shared" si="3"/>
        <v>12243</v>
      </c>
      <c r="P16" s="272">
        <v>2523758</v>
      </c>
      <c r="Q16" s="377">
        <f t="shared" si="4"/>
        <v>12045</v>
      </c>
    </row>
    <row r="17" spans="1:17" ht="20.25" x14ac:dyDescent="0.4">
      <c r="A17" s="21"/>
      <c r="B17" s="307">
        <v>12</v>
      </c>
      <c r="C17" s="227" t="s">
        <v>50</v>
      </c>
      <c r="D17" s="237">
        <v>0.29166666666666702</v>
      </c>
      <c r="E17" s="241">
        <v>1</v>
      </c>
      <c r="F17" s="244">
        <v>11</v>
      </c>
      <c r="G17" s="252">
        <v>17</v>
      </c>
      <c r="H17" s="260">
        <v>4.5</v>
      </c>
      <c r="I17" s="244">
        <v>8.6999999999999993</v>
      </c>
      <c r="J17" s="272">
        <v>23995936</v>
      </c>
      <c r="K17" s="278">
        <f t="shared" si="0"/>
        <v>8695</v>
      </c>
      <c r="L17" s="286">
        <f t="shared" si="1"/>
        <v>0</v>
      </c>
      <c r="M17" s="308">
        <v>1222643</v>
      </c>
      <c r="N17" s="309">
        <f t="shared" si="2"/>
        <v>4588</v>
      </c>
      <c r="O17" s="310">
        <f t="shared" si="3"/>
        <v>13283</v>
      </c>
      <c r="P17" s="272">
        <v>2537568</v>
      </c>
      <c r="Q17" s="377">
        <f t="shared" si="4"/>
        <v>13810</v>
      </c>
    </row>
    <row r="18" spans="1:17" ht="20.25" x14ac:dyDescent="0.4">
      <c r="A18" s="21"/>
      <c r="B18" s="307">
        <v>13</v>
      </c>
      <c r="C18" s="227" t="s">
        <v>51</v>
      </c>
      <c r="D18" s="237">
        <v>0.29166666666666702</v>
      </c>
      <c r="E18" s="241">
        <v>1</v>
      </c>
      <c r="F18" s="244">
        <v>15</v>
      </c>
      <c r="G18" s="252">
        <v>17</v>
      </c>
      <c r="H18" s="260">
        <v>7.6</v>
      </c>
      <c r="I18" s="244">
        <v>8.6</v>
      </c>
      <c r="J18" s="272">
        <v>24004812</v>
      </c>
      <c r="K18" s="278">
        <f t="shared" si="0"/>
        <v>8876</v>
      </c>
      <c r="L18" s="286">
        <f t="shared" si="1"/>
        <v>0</v>
      </c>
      <c r="M18" s="308">
        <v>1225375</v>
      </c>
      <c r="N18" s="309">
        <f t="shared" si="2"/>
        <v>2732</v>
      </c>
      <c r="O18" s="310">
        <f t="shared" si="3"/>
        <v>11608</v>
      </c>
      <c r="P18" s="272">
        <v>2549830</v>
      </c>
      <c r="Q18" s="377">
        <f t="shared" si="4"/>
        <v>12262</v>
      </c>
    </row>
    <row r="19" spans="1:17" ht="20.25" x14ac:dyDescent="0.4">
      <c r="A19" s="21"/>
      <c r="B19" s="307">
        <v>14</v>
      </c>
      <c r="C19" s="227" t="s">
        <v>52</v>
      </c>
      <c r="D19" s="237">
        <v>0.29166666666666702</v>
      </c>
      <c r="E19" s="241">
        <v>3</v>
      </c>
      <c r="F19" s="244">
        <v>13</v>
      </c>
      <c r="G19" s="252">
        <v>17</v>
      </c>
      <c r="H19" s="260">
        <v>7.7</v>
      </c>
      <c r="I19" s="244">
        <v>8.6</v>
      </c>
      <c r="J19" s="272">
        <v>24021094</v>
      </c>
      <c r="K19" s="278">
        <f t="shared" si="0"/>
        <v>0</v>
      </c>
      <c r="L19" s="286">
        <f t="shared" si="1"/>
        <v>16282</v>
      </c>
      <c r="M19" s="308">
        <v>1229583</v>
      </c>
      <c r="N19" s="309">
        <f t="shared" si="2"/>
        <v>4208</v>
      </c>
      <c r="O19" s="310">
        <f t="shared" si="3"/>
        <v>20490</v>
      </c>
      <c r="P19" s="272">
        <v>2571310</v>
      </c>
      <c r="Q19" s="377">
        <f t="shared" si="4"/>
        <v>21480</v>
      </c>
    </row>
    <row r="20" spans="1:17" ht="20.25" x14ac:dyDescent="0.4">
      <c r="A20" s="21"/>
      <c r="B20" s="307">
        <v>15</v>
      </c>
      <c r="C20" s="227" t="s">
        <v>53</v>
      </c>
      <c r="D20" s="237">
        <v>0.29166666666666702</v>
      </c>
      <c r="E20" s="241">
        <v>7</v>
      </c>
      <c r="F20" s="244">
        <v>13</v>
      </c>
      <c r="G20" s="252">
        <v>17</v>
      </c>
      <c r="H20" s="260">
        <v>7.5</v>
      </c>
      <c r="I20" s="244">
        <v>8.8000000000000007</v>
      </c>
      <c r="J20" s="272">
        <v>24028576</v>
      </c>
      <c r="K20" s="278">
        <f t="shared" si="0"/>
        <v>0</v>
      </c>
      <c r="L20" s="286">
        <f t="shared" si="1"/>
        <v>7482</v>
      </c>
      <c r="M20" s="308">
        <v>1233438</v>
      </c>
      <c r="N20" s="309">
        <f t="shared" si="2"/>
        <v>3855</v>
      </c>
      <c r="O20" s="310">
        <f t="shared" si="3"/>
        <v>11337</v>
      </c>
      <c r="P20" s="272">
        <v>2582426</v>
      </c>
      <c r="Q20" s="377">
        <f t="shared" si="4"/>
        <v>11116</v>
      </c>
    </row>
    <row r="21" spans="1:17" ht="20.25" x14ac:dyDescent="0.4">
      <c r="A21" s="21"/>
      <c r="B21" s="307">
        <v>16</v>
      </c>
      <c r="C21" s="227" t="s">
        <v>47</v>
      </c>
      <c r="D21" s="237">
        <v>0.29166666666666702</v>
      </c>
      <c r="E21" s="241">
        <v>1</v>
      </c>
      <c r="F21" s="244">
        <v>8</v>
      </c>
      <c r="G21" s="252">
        <v>17</v>
      </c>
      <c r="H21" s="260">
        <v>7.7</v>
      </c>
      <c r="I21" s="244">
        <v>8.6</v>
      </c>
      <c r="J21" s="272">
        <v>24036154</v>
      </c>
      <c r="K21" s="278">
        <f t="shared" si="0"/>
        <v>7578</v>
      </c>
      <c r="L21" s="286">
        <f t="shared" si="1"/>
        <v>0</v>
      </c>
      <c r="M21" s="308">
        <v>1237320</v>
      </c>
      <c r="N21" s="309">
        <f t="shared" si="2"/>
        <v>3882</v>
      </c>
      <c r="O21" s="310">
        <f t="shared" si="3"/>
        <v>11460</v>
      </c>
      <c r="P21" s="272">
        <v>2594298</v>
      </c>
      <c r="Q21" s="377">
        <f t="shared" si="4"/>
        <v>11872</v>
      </c>
    </row>
    <row r="22" spans="1:17" ht="20.25" x14ac:dyDescent="0.4">
      <c r="A22" s="21"/>
      <c r="B22" s="307">
        <v>17</v>
      </c>
      <c r="C22" s="227" t="s">
        <v>48</v>
      </c>
      <c r="D22" s="237">
        <v>0.29166666666666702</v>
      </c>
      <c r="E22" s="241">
        <v>3</v>
      </c>
      <c r="F22" s="244">
        <v>12</v>
      </c>
      <c r="G22" s="252">
        <v>16</v>
      </c>
      <c r="H22" s="260">
        <v>7.8</v>
      </c>
      <c r="I22" s="244">
        <v>8.3000000000000007</v>
      </c>
      <c r="J22" s="272">
        <v>24042946</v>
      </c>
      <c r="K22" s="278">
        <f t="shared" si="0"/>
        <v>0</v>
      </c>
      <c r="L22" s="286">
        <f t="shared" si="1"/>
        <v>6792</v>
      </c>
      <c r="M22" s="308">
        <v>1241098</v>
      </c>
      <c r="N22" s="309">
        <f t="shared" si="2"/>
        <v>3778</v>
      </c>
      <c r="O22" s="310">
        <f t="shared" si="3"/>
        <v>10570</v>
      </c>
      <c r="P22" s="272">
        <v>2605400</v>
      </c>
      <c r="Q22" s="377">
        <f t="shared" si="4"/>
        <v>11102</v>
      </c>
    </row>
    <row r="23" spans="1:17" ht="20.25" x14ac:dyDescent="0.4">
      <c r="A23" s="21"/>
      <c r="B23" s="307">
        <v>18</v>
      </c>
      <c r="C23" s="227" t="s">
        <v>49</v>
      </c>
      <c r="D23" s="237">
        <v>0.29166666666666702</v>
      </c>
      <c r="E23" s="241">
        <v>7</v>
      </c>
      <c r="F23" s="244">
        <v>10</v>
      </c>
      <c r="G23" s="252">
        <v>17</v>
      </c>
      <c r="H23" s="260">
        <v>7.7</v>
      </c>
      <c r="I23" s="244">
        <v>8.6</v>
      </c>
      <c r="J23" s="272">
        <v>24050406</v>
      </c>
      <c r="K23" s="278">
        <f t="shared" si="0"/>
        <v>0</v>
      </c>
      <c r="L23" s="286">
        <f t="shared" si="1"/>
        <v>7460</v>
      </c>
      <c r="M23" s="308">
        <v>1245028</v>
      </c>
      <c r="N23" s="309">
        <f t="shared" si="2"/>
        <v>3930</v>
      </c>
      <c r="O23" s="310">
        <f t="shared" si="3"/>
        <v>11390</v>
      </c>
      <c r="P23" s="272">
        <v>2616067</v>
      </c>
      <c r="Q23" s="377">
        <f t="shared" si="4"/>
        <v>10667</v>
      </c>
    </row>
    <row r="24" spans="1:17" ht="20.25" x14ac:dyDescent="0.4">
      <c r="A24" s="21"/>
      <c r="B24" s="307">
        <v>19</v>
      </c>
      <c r="C24" s="227" t="s">
        <v>50</v>
      </c>
      <c r="D24" s="237">
        <v>0.29166666666666702</v>
      </c>
      <c r="E24" s="241">
        <v>3</v>
      </c>
      <c r="F24" s="244">
        <v>13</v>
      </c>
      <c r="G24" s="252">
        <v>17</v>
      </c>
      <c r="H24" s="260">
        <v>7.6</v>
      </c>
      <c r="I24" s="244">
        <v>8.9</v>
      </c>
      <c r="J24" s="272">
        <v>24061569</v>
      </c>
      <c r="K24" s="278">
        <f t="shared" si="0"/>
        <v>0</v>
      </c>
      <c r="L24" s="286">
        <f t="shared" si="1"/>
        <v>11163</v>
      </c>
      <c r="M24" s="308">
        <v>1249036</v>
      </c>
      <c r="N24" s="309">
        <f t="shared" si="2"/>
        <v>4008</v>
      </c>
      <c r="O24" s="310">
        <f t="shared" si="3"/>
        <v>15171</v>
      </c>
      <c r="P24" s="272">
        <v>2631200</v>
      </c>
      <c r="Q24" s="377">
        <f t="shared" si="4"/>
        <v>15133</v>
      </c>
    </row>
    <row r="25" spans="1:17" ht="20.25" x14ac:dyDescent="0.4">
      <c r="A25" s="21"/>
      <c r="B25" s="307">
        <v>20</v>
      </c>
      <c r="C25" s="227" t="s">
        <v>51</v>
      </c>
      <c r="D25" s="237">
        <v>0.29166666666666702</v>
      </c>
      <c r="E25" s="241">
        <v>3</v>
      </c>
      <c r="F25" s="244">
        <v>9</v>
      </c>
      <c r="G25" s="252">
        <v>15</v>
      </c>
      <c r="H25" s="260">
        <v>7.9</v>
      </c>
      <c r="I25" s="244">
        <v>8.6999999999999993</v>
      </c>
      <c r="J25" s="272">
        <v>24085495</v>
      </c>
      <c r="K25" s="278">
        <f t="shared" si="0"/>
        <v>0</v>
      </c>
      <c r="L25" s="286">
        <f t="shared" si="1"/>
        <v>23926</v>
      </c>
      <c r="M25" s="308">
        <v>1253502</v>
      </c>
      <c r="N25" s="309">
        <f t="shared" si="2"/>
        <v>4466</v>
      </c>
      <c r="O25" s="310">
        <f t="shared" si="3"/>
        <v>28392</v>
      </c>
      <c r="P25" s="272">
        <v>2660675</v>
      </c>
      <c r="Q25" s="377">
        <f t="shared" si="4"/>
        <v>29475</v>
      </c>
    </row>
    <row r="26" spans="1:17" ht="20.25" x14ac:dyDescent="0.4">
      <c r="A26" s="21"/>
      <c r="B26" s="307">
        <v>21</v>
      </c>
      <c r="C26" s="227" t="s">
        <v>52</v>
      </c>
      <c r="D26" s="237">
        <v>0.29166666666666702</v>
      </c>
      <c r="E26" s="241">
        <v>3</v>
      </c>
      <c r="F26" s="244">
        <v>8</v>
      </c>
      <c r="G26" s="252">
        <v>15</v>
      </c>
      <c r="H26" s="260">
        <v>7.9</v>
      </c>
      <c r="I26" s="244">
        <v>8.6999999999999993</v>
      </c>
      <c r="J26" s="272">
        <v>24119216</v>
      </c>
      <c r="K26" s="278">
        <f t="shared" si="0"/>
        <v>0</v>
      </c>
      <c r="L26" s="286">
        <f t="shared" si="1"/>
        <v>33721</v>
      </c>
      <c r="M26" s="308">
        <v>1258017</v>
      </c>
      <c r="N26" s="309">
        <f t="shared" si="2"/>
        <v>4515</v>
      </c>
      <c r="O26" s="310">
        <f t="shared" si="3"/>
        <v>38236</v>
      </c>
      <c r="P26" s="272">
        <v>2700008</v>
      </c>
      <c r="Q26" s="377">
        <f t="shared" si="4"/>
        <v>39333</v>
      </c>
    </row>
    <row r="27" spans="1:17" ht="20.25" x14ac:dyDescent="0.4">
      <c r="A27" s="21"/>
      <c r="B27" s="307">
        <v>22</v>
      </c>
      <c r="C27" s="227" t="s">
        <v>53</v>
      </c>
      <c r="D27" s="237">
        <v>0.29166666666666702</v>
      </c>
      <c r="E27" s="241">
        <v>3</v>
      </c>
      <c r="F27" s="244">
        <v>8</v>
      </c>
      <c r="G27" s="252">
        <v>15</v>
      </c>
      <c r="H27" s="260">
        <v>7.9</v>
      </c>
      <c r="I27" s="244">
        <v>9.1</v>
      </c>
      <c r="J27" s="272">
        <v>24136762</v>
      </c>
      <c r="K27" s="278">
        <f t="shared" si="0"/>
        <v>0</v>
      </c>
      <c r="L27" s="286">
        <f t="shared" si="1"/>
        <v>17546</v>
      </c>
      <c r="M27" s="308">
        <v>1262301</v>
      </c>
      <c r="N27" s="309">
        <f t="shared" si="2"/>
        <v>4284</v>
      </c>
      <c r="O27" s="310">
        <f t="shared" si="3"/>
        <v>21830</v>
      </c>
      <c r="P27" s="272">
        <v>2723098</v>
      </c>
      <c r="Q27" s="377">
        <f t="shared" si="4"/>
        <v>23090</v>
      </c>
    </row>
    <row r="28" spans="1:17" ht="20.25" x14ac:dyDescent="0.4">
      <c r="A28" s="21"/>
      <c r="B28" s="307">
        <v>23</v>
      </c>
      <c r="C28" s="227" t="s">
        <v>47</v>
      </c>
      <c r="D28" s="237">
        <v>0.29166666666666702</v>
      </c>
      <c r="E28" s="241">
        <v>7</v>
      </c>
      <c r="F28" s="244">
        <v>10</v>
      </c>
      <c r="G28" s="252">
        <v>15</v>
      </c>
      <c r="H28" s="260">
        <v>8</v>
      </c>
      <c r="I28" s="244">
        <v>8.6999999999999993</v>
      </c>
      <c r="J28" s="272">
        <v>24152761</v>
      </c>
      <c r="K28" s="278">
        <f t="shared" si="0"/>
        <v>0</v>
      </c>
      <c r="L28" s="286">
        <f t="shared" si="1"/>
        <v>15999</v>
      </c>
      <c r="M28" s="308">
        <v>1266753</v>
      </c>
      <c r="N28" s="309">
        <f t="shared" si="2"/>
        <v>4452</v>
      </c>
      <c r="O28" s="310">
        <f t="shared" si="3"/>
        <v>20451</v>
      </c>
      <c r="P28" s="272">
        <v>2744708</v>
      </c>
      <c r="Q28" s="377">
        <f t="shared" si="4"/>
        <v>21610</v>
      </c>
    </row>
    <row r="29" spans="1:17" ht="20.25" x14ac:dyDescent="0.4">
      <c r="A29" s="21"/>
      <c r="B29" s="307">
        <v>24</v>
      </c>
      <c r="C29" s="227" t="s">
        <v>48</v>
      </c>
      <c r="D29" s="237">
        <v>0.29166666666666702</v>
      </c>
      <c r="E29" s="241">
        <v>3</v>
      </c>
      <c r="F29" s="244">
        <v>9</v>
      </c>
      <c r="G29" s="252">
        <v>15</v>
      </c>
      <c r="H29" s="260">
        <v>8</v>
      </c>
      <c r="I29" s="244">
        <v>8.4</v>
      </c>
      <c r="J29" s="272">
        <v>24171217</v>
      </c>
      <c r="K29" s="278">
        <f t="shared" si="0"/>
        <v>0</v>
      </c>
      <c r="L29" s="286">
        <f t="shared" si="1"/>
        <v>18456</v>
      </c>
      <c r="M29" s="308">
        <v>1271253</v>
      </c>
      <c r="N29" s="309">
        <f t="shared" si="2"/>
        <v>4500</v>
      </c>
      <c r="O29" s="310">
        <f t="shared" si="3"/>
        <v>22956</v>
      </c>
      <c r="P29" s="272">
        <v>2768454</v>
      </c>
      <c r="Q29" s="377">
        <f t="shared" si="4"/>
        <v>23746</v>
      </c>
    </row>
    <row r="30" spans="1:17" ht="20.25" x14ac:dyDescent="0.4">
      <c r="A30" s="21"/>
      <c r="B30" s="307">
        <v>25</v>
      </c>
      <c r="C30" s="227" t="s">
        <v>49</v>
      </c>
      <c r="D30" s="237">
        <v>0.29166666666666702</v>
      </c>
      <c r="E30" s="241">
        <v>7</v>
      </c>
      <c r="F30" s="244">
        <v>11</v>
      </c>
      <c r="G30" s="252">
        <v>15</v>
      </c>
      <c r="H30" s="260">
        <v>8</v>
      </c>
      <c r="I30" s="244">
        <v>8.4</v>
      </c>
      <c r="J30" s="272">
        <v>24183180</v>
      </c>
      <c r="K30" s="278">
        <f t="shared" si="0"/>
        <v>0</v>
      </c>
      <c r="L30" s="286">
        <f t="shared" si="1"/>
        <v>11963</v>
      </c>
      <c r="M30" s="308">
        <v>1276230</v>
      </c>
      <c r="N30" s="309">
        <f t="shared" si="2"/>
        <v>4977</v>
      </c>
      <c r="O30" s="310">
        <f t="shared" si="3"/>
        <v>16940</v>
      </c>
      <c r="P30" s="272">
        <v>2785470</v>
      </c>
      <c r="Q30" s="377">
        <f t="shared" si="4"/>
        <v>17016</v>
      </c>
    </row>
    <row r="31" spans="1:17" ht="20.25" x14ac:dyDescent="0.4">
      <c r="A31" s="21"/>
      <c r="B31" s="307">
        <v>26</v>
      </c>
      <c r="C31" s="227" t="s">
        <v>50</v>
      </c>
      <c r="D31" s="237">
        <v>0.29166666666666702</v>
      </c>
      <c r="E31" s="241">
        <v>1</v>
      </c>
      <c r="F31" s="244">
        <v>11</v>
      </c>
      <c r="G31" s="252">
        <v>16</v>
      </c>
      <c r="H31" s="260">
        <v>7.7</v>
      </c>
      <c r="I31" s="244">
        <v>8.6</v>
      </c>
      <c r="J31" s="272">
        <v>24194621</v>
      </c>
      <c r="K31" s="278">
        <f t="shared" si="0"/>
        <v>11441</v>
      </c>
      <c r="L31" s="286">
        <f t="shared" si="1"/>
        <v>0</v>
      </c>
      <c r="M31" s="308">
        <v>1280655</v>
      </c>
      <c r="N31" s="309">
        <f t="shared" si="2"/>
        <v>4425</v>
      </c>
      <c r="O31" s="310">
        <f t="shared" si="3"/>
        <v>15866</v>
      </c>
      <c r="P31" s="272">
        <v>2801332</v>
      </c>
      <c r="Q31" s="377">
        <f t="shared" si="4"/>
        <v>15862</v>
      </c>
    </row>
    <row r="32" spans="1:17" ht="20.25" x14ac:dyDescent="0.4">
      <c r="A32" s="21"/>
      <c r="B32" s="307">
        <v>27</v>
      </c>
      <c r="C32" s="227" t="s">
        <v>51</v>
      </c>
      <c r="D32" s="237">
        <v>0.29166666666666702</v>
      </c>
      <c r="E32" s="241">
        <v>1</v>
      </c>
      <c r="F32" s="244">
        <v>9</v>
      </c>
      <c r="G32" s="252">
        <v>16</v>
      </c>
      <c r="H32" s="260">
        <v>7.9</v>
      </c>
      <c r="I32" s="244">
        <v>8.8000000000000007</v>
      </c>
      <c r="J32" s="272">
        <v>24205429</v>
      </c>
      <c r="K32" s="278">
        <f t="shared" si="0"/>
        <v>10808</v>
      </c>
      <c r="L32" s="286">
        <f t="shared" si="1"/>
        <v>0</v>
      </c>
      <c r="M32" s="308">
        <v>1284972</v>
      </c>
      <c r="N32" s="309">
        <f t="shared" si="2"/>
        <v>4317</v>
      </c>
      <c r="O32" s="310">
        <f t="shared" si="3"/>
        <v>15125</v>
      </c>
      <c r="P32" s="272">
        <v>2816616</v>
      </c>
      <c r="Q32" s="377">
        <f t="shared" si="4"/>
        <v>15284</v>
      </c>
    </row>
    <row r="33" spans="1:17" ht="20.25" x14ac:dyDescent="0.4">
      <c r="A33" s="21"/>
      <c r="B33" s="307">
        <v>28</v>
      </c>
      <c r="C33" s="227" t="s">
        <v>52</v>
      </c>
      <c r="D33" s="237">
        <v>0.29166666666666702</v>
      </c>
      <c r="E33" s="241">
        <v>1</v>
      </c>
      <c r="F33" s="244">
        <v>6</v>
      </c>
      <c r="G33" s="252">
        <v>16</v>
      </c>
      <c r="H33" s="260">
        <v>7.9</v>
      </c>
      <c r="I33" s="244">
        <v>9.1</v>
      </c>
      <c r="J33" s="272">
        <v>24217250</v>
      </c>
      <c r="K33" s="278">
        <f t="shared" si="0"/>
        <v>11821</v>
      </c>
      <c r="L33" s="286">
        <f t="shared" si="1"/>
        <v>0</v>
      </c>
      <c r="M33" s="308">
        <v>1289217</v>
      </c>
      <c r="N33" s="309">
        <f t="shared" si="2"/>
        <v>4245</v>
      </c>
      <c r="O33" s="310">
        <f t="shared" si="3"/>
        <v>16066</v>
      </c>
      <c r="P33" s="272">
        <v>2833348</v>
      </c>
      <c r="Q33" s="377">
        <f t="shared" si="4"/>
        <v>16732</v>
      </c>
    </row>
    <row r="34" spans="1:17" ht="20.25" x14ac:dyDescent="0.4">
      <c r="A34" s="21"/>
      <c r="B34" s="307">
        <v>29</v>
      </c>
      <c r="C34" s="227" t="s">
        <v>53</v>
      </c>
      <c r="D34" s="237">
        <v>0.29166666666666702</v>
      </c>
      <c r="E34" s="241">
        <v>1</v>
      </c>
      <c r="F34" s="244">
        <v>10</v>
      </c>
      <c r="G34" s="252">
        <v>17</v>
      </c>
      <c r="H34" s="260">
        <v>7.6</v>
      </c>
      <c r="I34" s="244">
        <v>8.6999999999999993</v>
      </c>
      <c r="J34" s="272">
        <v>24228094</v>
      </c>
      <c r="K34" s="278">
        <f t="shared" si="0"/>
        <v>10844</v>
      </c>
      <c r="L34" s="286">
        <f t="shared" si="1"/>
        <v>0</v>
      </c>
      <c r="M34" s="308">
        <v>1293415</v>
      </c>
      <c r="N34" s="309">
        <f t="shared" si="2"/>
        <v>4198</v>
      </c>
      <c r="O34" s="310">
        <f t="shared" si="3"/>
        <v>15042</v>
      </c>
      <c r="P34" s="272">
        <v>2848888</v>
      </c>
      <c r="Q34" s="377">
        <f t="shared" si="4"/>
        <v>15540</v>
      </c>
    </row>
    <row r="35" spans="1:17" ht="20.25" x14ac:dyDescent="0.4">
      <c r="A35" s="21"/>
      <c r="B35" s="307">
        <v>30</v>
      </c>
      <c r="C35" s="227" t="s">
        <v>47</v>
      </c>
      <c r="D35" s="237">
        <v>0.29166666666666702</v>
      </c>
      <c r="E35" s="241">
        <v>1</v>
      </c>
      <c r="F35" s="244">
        <v>13</v>
      </c>
      <c r="G35" s="252">
        <v>17</v>
      </c>
      <c r="H35" s="260">
        <v>7.7</v>
      </c>
      <c r="I35" s="244">
        <v>8.6</v>
      </c>
      <c r="J35" s="272">
        <v>24236997</v>
      </c>
      <c r="K35" s="278">
        <f t="shared" si="0"/>
        <v>8903</v>
      </c>
      <c r="L35" s="286">
        <f t="shared" si="1"/>
        <v>0</v>
      </c>
      <c r="M35" s="308">
        <v>1297507</v>
      </c>
      <c r="N35" s="309">
        <f t="shared" si="2"/>
        <v>4092</v>
      </c>
      <c r="O35" s="310">
        <f t="shared" si="3"/>
        <v>12995</v>
      </c>
      <c r="P35" s="272">
        <v>2862200</v>
      </c>
      <c r="Q35" s="377">
        <f t="shared" si="4"/>
        <v>13312</v>
      </c>
    </row>
    <row r="36" spans="1:17" ht="20.25" x14ac:dyDescent="0.4">
      <c r="A36" s="21"/>
      <c r="B36" s="307">
        <v>31</v>
      </c>
      <c r="C36" s="227" t="s">
        <v>48</v>
      </c>
      <c r="D36" s="237">
        <v>0.29166666666666669</v>
      </c>
      <c r="E36" s="241">
        <v>1</v>
      </c>
      <c r="F36" s="244">
        <v>12</v>
      </c>
      <c r="G36" s="252">
        <v>16</v>
      </c>
      <c r="H36" s="260">
        <v>7.8</v>
      </c>
      <c r="I36" s="244">
        <v>8.1999999999999993</v>
      </c>
      <c r="J36" s="272">
        <v>24244069</v>
      </c>
      <c r="K36" s="278">
        <f t="shared" si="0"/>
        <v>7072</v>
      </c>
      <c r="L36" s="286">
        <f t="shared" si="1"/>
        <v>0</v>
      </c>
      <c r="M36" s="308">
        <v>1301578</v>
      </c>
      <c r="N36" s="309">
        <f t="shared" si="2"/>
        <v>4071</v>
      </c>
      <c r="O36" s="310">
        <f t="shared" si="3"/>
        <v>11143</v>
      </c>
      <c r="P36" s="272">
        <v>2873322</v>
      </c>
      <c r="Q36" s="377">
        <f t="shared" si="4"/>
        <v>11122</v>
      </c>
    </row>
    <row r="37" spans="1:17" ht="23.25" thickBot="1" x14ac:dyDescent="0.5">
      <c r="A37" s="21"/>
      <c r="B37" s="295"/>
      <c r="C37" s="229"/>
      <c r="D37" s="229"/>
      <c r="E37" s="242"/>
      <c r="F37" s="245"/>
      <c r="G37" s="253"/>
      <c r="H37" s="261"/>
      <c r="I37" s="245"/>
      <c r="J37" s="273"/>
      <c r="K37" s="279"/>
      <c r="L37" s="287">
        <f t="shared" si="1"/>
        <v>0</v>
      </c>
      <c r="M37" s="314"/>
      <c r="N37" s="315"/>
      <c r="O37" s="316"/>
      <c r="P37" s="317"/>
      <c r="Q37" s="378"/>
    </row>
    <row r="38" spans="1:17" ht="23.25" thickBot="1" x14ac:dyDescent="0.5">
      <c r="A38" s="18" t="s">
        <v>22</v>
      </c>
      <c r="B38" s="320"/>
      <c r="C38" s="230"/>
      <c r="D38" s="230"/>
      <c r="E38" s="230"/>
      <c r="F38" s="246"/>
      <c r="G38" s="254"/>
      <c r="H38" s="262"/>
      <c r="I38" s="267"/>
      <c r="J38" s="271"/>
      <c r="K38" s="280">
        <f>SUM(K6:K36)</f>
        <v>93669</v>
      </c>
      <c r="L38" s="288">
        <f>SUM(L6:L36)</f>
        <v>349024</v>
      </c>
      <c r="M38" s="271"/>
      <c r="N38" s="288">
        <f>SUM(N6:N36)</f>
        <v>136177</v>
      </c>
      <c r="O38" s="285">
        <f>SUM(O6:O36)</f>
        <v>578870</v>
      </c>
      <c r="P38" s="271"/>
      <c r="Q38" s="379">
        <f>SUM(Q6:Q36)</f>
        <v>594208</v>
      </c>
    </row>
    <row r="39" spans="1:17" ht="23.25" thickBot="1" x14ac:dyDescent="0.5">
      <c r="A39" s="17" t="s">
        <v>29</v>
      </c>
      <c r="B39" s="321"/>
      <c r="C39" s="231"/>
      <c r="D39" s="231"/>
      <c r="E39" s="231"/>
      <c r="F39" s="247">
        <f>MIN(F6:F36)</f>
        <v>6</v>
      </c>
      <c r="G39" s="255">
        <f>MIN(G6:G36)</f>
        <v>14</v>
      </c>
      <c r="H39" s="263">
        <f>MIN(H6:H36)</f>
        <v>4.5</v>
      </c>
      <c r="I39" s="263">
        <f>MIN(I6:I36)</f>
        <v>8.1999999999999993</v>
      </c>
      <c r="J39" s="272"/>
      <c r="K39" s="278"/>
      <c r="L39" s="286"/>
      <c r="M39" s="272"/>
      <c r="N39" s="313">
        <f>MIN(N6:N36)</f>
        <v>2732</v>
      </c>
      <c r="O39" s="312">
        <f>MIN(O6:O36)</f>
        <v>10570</v>
      </c>
      <c r="P39" s="311"/>
      <c r="Q39" s="380">
        <f>MIN(Q6:Q36)</f>
        <v>10667</v>
      </c>
    </row>
    <row r="40" spans="1:17" ht="23.25" thickBot="1" x14ac:dyDescent="0.5">
      <c r="A40" s="17" t="s">
        <v>30</v>
      </c>
      <c r="B40" s="321"/>
      <c r="C40" s="231"/>
      <c r="D40" s="231"/>
      <c r="E40" s="231"/>
      <c r="F40" s="247">
        <f>MAX(F6:F36)</f>
        <v>15</v>
      </c>
      <c r="G40" s="255">
        <f>MAX(G6:G36)</f>
        <v>17</v>
      </c>
      <c r="H40" s="263">
        <f>MAX(H6:H36)</f>
        <v>8</v>
      </c>
      <c r="I40" s="263">
        <f>MAX(I6:I36)</f>
        <v>9.1999999999999993</v>
      </c>
      <c r="J40" s="272"/>
      <c r="K40" s="278"/>
      <c r="L40" s="286"/>
      <c r="M40" s="272"/>
      <c r="N40" s="313">
        <f>MAX(N6:N36)</f>
        <v>5607</v>
      </c>
      <c r="O40" s="312">
        <f>MAX(O6:O36)</f>
        <v>40239</v>
      </c>
      <c r="P40" s="311"/>
      <c r="Q40" s="380">
        <f>MAX(Q6:Q36)</f>
        <v>41725</v>
      </c>
    </row>
    <row r="41" spans="1:17" ht="23.25" thickBot="1" x14ac:dyDescent="0.5">
      <c r="A41" s="17" t="s">
        <v>23</v>
      </c>
      <c r="B41" s="322"/>
      <c r="C41" s="232"/>
      <c r="D41" s="232"/>
      <c r="E41" s="232"/>
      <c r="F41" s="248">
        <f>SUM(F6:F36)/COUNT(E6:E36)</f>
        <v>10.64516129032258</v>
      </c>
      <c r="G41" s="256">
        <f>SUM(G6:G36)/COUNT(E6:E36)</f>
        <v>15.903225806451612</v>
      </c>
      <c r="H41" s="264">
        <f>SUM(H6:H36)/COUNT(E6:E36)</f>
        <v>7.6419354838709683</v>
      </c>
      <c r="I41" s="264">
        <f>SUM(I6:I36)/COUNT(E6:E36)</f>
        <v>8.6903225806451605</v>
      </c>
      <c r="J41" s="273"/>
      <c r="K41" s="279"/>
      <c r="L41" s="287"/>
      <c r="M41" s="273"/>
      <c r="N41" s="319">
        <f>SUM(N6:N36)/COUNT(E6:E36)</f>
        <v>4392.8064516129034</v>
      </c>
      <c r="O41" s="323">
        <f>SUM(O6:O36)/COUNT(E6:E36)</f>
        <v>18673.225806451614</v>
      </c>
      <c r="P41" s="318"/>
      <c r="Q41" s="381">
        <f>SUM(Q6:Q36)/COUNT(E6:E36)</f>
        <v>19168</v>
      </c>
    </row>
    <row r="42" spans="1:17" x14ac:dyDescent="0.45">
      <c r="A42" s="21"/>
      <c r="B42" s="233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  <c r="Q42" s="382"/>
    </row>
    <row r="43" spans="1:17" x14ac:dyDescent="0.45">
      <c r="A43" s="21"/>
      <c r="B43" s="233"/>
      <c r="C43" s="233" t="s">
        <v>24</v>
      </c>
      <c r="D43" s="233"/>
      <c r="E43" s="225">
        <f>SUM(M50:M80)</f>
        <v>21</v>
      </c>
      <c r="F43" s="233"/>
      <c r="G43" s="233"/>
      <c r="H43" s="233"/>
      <c r="I43" s="233"/>
      <c r="J43" s="233" t="s">
        <v>25</v>
      </c>
      <c r="K43" s="281">
        <f>SUM(J50:J80)</f>
        <v>10</v>
      </c>
      <c r="L43" s="233"/>
      <c r="M43" s="233"/>
      <c r="N43" s="233"/>
      <c r="O43" s="233"/>
      <c r="P43" s="233"/>
      <c r="Q43" s="382"/>
    </row>
    <row r="44" spans="1:17" x14ac:dyDescent="0.45">
      <c r="A44" s="21"/>
      <c r="B44" s="233"/>
      <c r="C44" s="233"/>
      <c r="D44" s="233"/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382"/>
    </row>
    <row r="45" spans="1:17" x14ac:dyDescent="0.45">
      <c r="A45" s="21"/>
      <c r="B45" s="233"/>
      <c r="C45" s="225" t="s">
        <v>26</v>
      </c>
      <c r="D45" s="403">
        <f>O45-K45</f>
        <v>160893.89999999997</v>
      </c>
      <c r="E45" s="404"/>
      <c r="F45" s="404"/>
      <c r="G45" s="233" t="s">
        <v>15</v>
      </c>
      <c r="H45" s="233"/>
      <c r="I45" s="233"/>
      <c r="J45" s="225" t="s">
        <v>37</v>
      </c>
      <c r="K45" s="282">
        <f>(SUM(H50:I80)/(K43))*(K43+E43)</f>
        <v>417976.10000000003</v>
      </c>
      <c r="L45" s="233" t="s">
        <v>15</v>
      </c>
      <c r="M45" s="225" t="s">
        <v>38</v>
      </c>
      <c r="N45" s="225"/>
      <c r="O45" s="405">
        <f>O38</f>
        <v>578870</v>
      </c>
      <c r="P45" s="405"/>
      <c r="Q45" s="382" t="s">
        <v>15</v>
      </c>
    </row>
    <row r="46" spans="1:17" ht="23.25" thickBot="1" x14ac:dyDescent="0.5">
      <c r="A46" s="37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383"/>
    </row>
    <row r="49" spans="8:16" x14ac:dyDescent="0.45">
      <c r="J49" s="274" t="s">
        <v>39</v>
      </c>
      <c r="L49" s="289"/>
      <c r="M49" s="289" t="s">
        <v>40</v>
      </c>
      <c r="O49" s="235">
        <f>SUM(H50:I80)</f>
        <v>134831</v>
      </c>
      <c r="P49" s="235" t="s">
        <v>41</v>
      </c>
    </row>
    <row r="50" spans="8:16" x14ac:dyDescent="0.45">
      <c r="H50" s="402">
        <f>J50*O6</f>
        <v>0</v>
      </c>
      <c r="I50" s="402"/>
      <c r="J50" s="275">
        <f>IF(K50&gt;0,1,0)</f>
        <v>0</v>
      </c>
      <c r="K50" s="275">
        <f>K6</f>
        <v>0</v>
      </c>
      <c r="L50" s="275">
        <f>L6</f>
        <v>13235</v>
      </c>
      <c r="M50" s="275">
        <f>IF(L50&gt;0,1,0)</f>
        <v>1</v>
      </c>
      <c r="O50" s="324">
        <f>O49/K43</f>
        <v>13483.1</v>
      </c>
      <c r="P50" s="235" t="s">
        <v>42</v>
      </c>
    </row>
    <row r="51" spans="8:16" x14ac:dyDescent="0.45">
      <c r="H51" s="402">
        <f t="shared" ref="H51:H80" si="5">J51*O7</f>
        <v>0</v>
      </c>
      <c r="I51" s="402"/>
      <c r="J51" s="275">
        <f t="shared" ref="J51:J80" si="6">IF(K51&gt;0,1,0)</f>
        <v>0</v>
      </c>
      <c r="K51" s="275">
        <f t="shared" ref="K51:L66" si="7">K7</f>
        <v>0</v>
      </c>
      <c r="L51" s="275">
        <f t="shared" si="7"/>
        <v>35506</v>
      </c>
      <c r="M51" s="275">
        <f t="shared" ref="M51:M80" si="8">IF(L51&gt;0,1,0)</f>
        <v>1</v>
      </c>
      <c r="O51" s="324">
        <f>O50*(K43+E43)</f>
        <v>417976.10000000003</v>
      </c>
      <c r="P51" s="235" t="s">
        <v>43</v>
      </c>
    </row>
    <row r="52" spans="8:16" x14ac:dyDescent="0.45">
      <c r="H52" s="402">
        <f t="shared" si="5"/>
        <v>0</v>
      </c>
      <c r="I52" s="402"/>
      <c r="J52" s="275">
        <f t="shared" si="6"/>
        <v>0</v>
      </c>
      <c r="K52" s="275">
        <f t="shared" si="7"/>
        <v>0</v>
      </c>
      <c r="L52" s="275">
        <f t="shared" si="7"/>
        <v>18055</v>
      </c>
      <c r="M52" s="275">
        <f t="shared" si="8"/>
        <v>1</v>
      </c>
    </row>
    <row r="53" spans="8:16" x14ac:dyDescent="0.45">
      <c r="H53" s="402">
        <f t="shared" si="5"/>
        <v>0</v>
      </c>
      <c r="I53" s="402"/>
      <c r="J53" s="275">
        <f t="shared" si="6"/>
        <v>0</v>
      </c>
      <c r="K53" s="275">
        <f t="shared" si="7"/>
        <v>0</v>
      </c>
      <c r="L53" s="275">
        <f t="shared" si="7"/>
        <v>22525</v>
      </c>
      <c r="M53" s="275">
        <f t="shared" si="8"/>
        <v>1</v>
      </c>
    </row>
    <row r="54" spans="8:16" x14ac:dyDescent="0.45">
      <c r="H54" s="402">
        <f t="shared" si="5"/>
        <v>0</v>
      </c>
      <c r="I54" s="402"/>
      <c r="J54" s="275">
        <f t="shared" si="6"/>
        <v>0</v>
      </c>
      <c r="K54" s="275">
        <f t="shared" si="7"/>
        <v>0</v>
      </c>
      <c r="L54" s="275">
        <f t="shared" si="7"/>
        <v>10491</v>
      </c>
      <c r="M54" s="275">
        <f t="shared" si="8"/>
        <v>1</v>
      </c>
    </row>
    <row r="55" spans="8:16" x14ac:dyDescent="0.45">
      <c r="H55" s="402">
        <f t="shared" si="5"/>
        <v>0</v>
      </c>
      <c r="I55" s="402"/>
      <c r="J55" s="275">
        <f t="shared" si="6"/>
        <v>0</v>
      </c>
      <c r="K55" s="275">
        <f t="shared" si="7"/>
        <v>0</v>
      </c>
      <c r="L55" s="275">
        <f t="shared" si="7"/>
        <v>18481</v>
      </c>
      <c r="M55" s="275">
        <f t="shared" si="8"/>
        <v>1</v>
      </c>
    </row>
    <row r="56" spans="8:16" x14ac:dyDescent="0.45">
      <c r="H56" s="402">
        <f t="shared" si="5"/>
        <v>0</v>
      </c>
      <c r="I56" s="402"/>
      <c r="J56" s="275">
        <f t="shared" si="6"/>
        <v>0</v>
      </c>
      <c r="K56" s="275">
        <f t="shared" si="7"/>
        <v>0</v>
      </c>
      <c r="L56" s="275">
        <f t="shared" si="7"/>
        <v>29648</v>
      </c>
      <c r="M56" s="275">
        <f t="shared" si="8"/>
        <v>1</v>
      </c>
    </row>
    <row r="57" spans="8:16" x14ac:dyDescent="0.45">
      <c r="H57" s="402">
        <f t="shared" si="5"/>
        <v>0</v>
      </c>
      <c r="I57" s="402"/>
      <c r="J57" s="275">
        <f t="shared" si="6"/>
        <v>0</v>
      </c>
      <c r="K57" s="275">
        <f t="shared" si="7"/>
        <v>0</v>
      </c>
      <c r="L57" s="275">
        <f t="shared" si="7"/>
        <v>10299</v>
      </c>
      <c r="M57" s="275">
        <f t="shared" si="8"/>
        <v>1</v>
      </c>
    </row>
    <row r="58" spans="8:16" x14ac:dyDescent="0.45">
      <c r="H58" s="402">
        <f t="shared" si="5"/>
        <v>0</v>
      </c>
      <c r="I58" s="402"/>
      <c r="J58" s="275">
        <f t="shared" si="6"/>
        <v>0</v>
      </c>
      <c r="K58" s="275">
        <f t="shared" si="7"/>
        <v>0</v>
      </c>
      <c r="L58" s="275">
        <f t="shared" si="7"/>
        <v>8938</v>
      </c>
      <c r="M58" s="275">
        <f t="shared" si="8"/>
        <v>1</v>
      </c>
    </row>
    <row r="59" spans="8:16" x14ac:dyDescent="0.45">
      <c r="H59" s="402">
        <f t="shared" si="5"/>
        <v>0</v>
      </c>
      <c r="I59" s="402"/>
      <c r="J59" s="275">
        <f t="shared" si="6"/>
        <v>0</v>
      </c>
      <c r="K59" s="275">
        <f t="shared" si="7"/>
        <v>0</v>
      </c>
      <c r="L59" s="275">
        <f t="shared" si="7"/>
        <v>11056</v>
      </c>
      <c r="M59" s="275">
        <f t="shared" si="8"/>
        <v>1</v>
      </c>
    </row>
    <row r="60" spans="8:16" x14ac:dyDescent="0.45">
      <c r="H60" s="402">
        <f t="shared" si="5"/>
        <v>12243</v>
      </c>
      <c r="I60" s="402"/>
      <c r="J60" s="275">
        <f t="shared" si="6"/>
        <v>1</v>
      </c>
      <c r="K60" s="275">
        <f t="shared" si="7"/>
        <v>7631</v>
      </c>
      <c r="L60" s="275">
        <f t="shared" si="7"/>
        <v>0</v>
      </c>
      <c r="M60" s="275">
        <f t="shared" si="8"/>
        <v>0</v>
      </c>
    </row>
    <row r="61" spans="8:16" x14ac:dyDescent="0.45">
      <c r="H61" s="402">
        <f t="shared" si="5"/>
        <v>13283</v>
      </c>
      <c r="I61" s="402"/>
      <c r="J61" s="275">
        <f t="shared" si="6"/>
        <v>1</v>
      </c>
      <c r="K61" s="275">
        <f t="shared" si="7"/>
        <v>8695</v>
      </c>
      <c r="L61" s="275">
        <f t="shared" si="7"/>
        <v>0</v>
      </c>
      <c r="M61" s="275">
        <f t="shared" si="8"/>
        <v>0</v>
      </c>
    </row>
    <row r="62" spans="8:16" x14ac:dyDescent="0.45">
      <c r="H62" s="402">
        <f t="shared" si="5"/>
        <v>11608</v>
      </c>
      <c r="I62" s="402"/>
      <c r="J62" s="275">
        <f t="shared" si="6"/>
        <v>1</v>
      </c>
      <c r="K62" s="275">
        <f t="shared" si="7"/>
        <v>8876</v>
      </c>
      <c r="L62" s="275">
        <f t="shared" si="7"/>
        <v>0</v>
      </c>
      <c r="M62" s="275">
        <f t="shared" si="8"/>
        <v>0</v>
      </c>
    </row>
    <row r="63" spans="8:16" x14ac:dyDescent="0.45">
      <c r="H63" s="402">
        <f t="shared" si="5"/>
        <v>0</v>
      </c>
      <c r="I63" s="402"/>
      <c r="J63" s="275">
        <f t="shared" si="6"/>
        <v>0</v>
      </c>
      <c r="K63" s="275">
        <f t="shared" si="7"/>
        <v>0</v>
      </c>
      <c r="L63" s="275">
        <f t="shared" si="7"/>
        <v>16282</v>
      </c>
      <c r="M63" s="275">
        <f t="shared" si="8"/>
        <v>1</v>
      </c>
    </row>
    <row r="64" spans="8:16" x14ac:dyDescent="0.45">
      <c r="H64" s="402">
        <f t="shared" si="5"/>
        <v>0</v>
      </c>
      <c r="I64" s="402"/>
      <c r="J64" s="275">
        <f t="shared" si="6"/>
        <v>0</v>
      </c>
      <c r="K64" s="275">
        <f t="shared" si="7"/>
        <v>0</v>
      </c>
      <c r="L64" s="275">
        <f t="shared" si="7"/>
        <v>7482</v>
      </c>
      <c r="M64" s="275">
        <f t="shared" si="8"/>
        <v>1</v>
      </c>
    </row>
    <row r="65" spans="8:13" x14ac:dyDescent="0.45">
      <c r="H65" s="402">
        <f t="shared" si="5"/>
        <v>11460</v>
      </c>
      <c r="I65" s="402"/>
      <c r="J65" s="275">
        <f t="shared" si="6"/>
        <v>1</v>
      </c>
      <c r="K65" s="275">
        <f t="shared" si="7"/>
        <v>7578</v>
      </c>
      <c r="L65" s="275">
        <f t="shared" si="7"/>
        <v>0</v>
      </c>
      <c r="M65" s="275">
        <f t="shared" si="8"/>
        <v>0</v>
      </c>
    </row>
    <row r="66" spans="8:13" x14ac:dyDescent="0.45">
      <c r="H66" s="402">
        <f t="shared" si="5"/>
        <v>0</v>
      </c>
      <c r="I66" s="402"/>
      <c r="J66" s="275">
        <f t="shared" si="6"/>
        <v>0</v>
      </c>
      <c r="K66" s="275">
        <f t="shared" si="7"/>
        <v>0</v>
      </c>
      <c r="L66" s="275">
        <f t="shared" si="7"/>
        <v>6792</v>
      </c>
      <c r="M66" s="275">
        <f t="shared" si="8"/>
        <v>1</v>
      </c>
    </row>
    <row r="67" spans="8:13" x14ac:dyDescent="0.45">
      <c r="H67" s="402">
        <f t="shared" si="5"/>
        <v>0</v>
      </c>
      <c r="I67" s="402"/>
      <c r="J67" s="275">
        <f t="shared" si="6"/>
        <v>0</v>
      </c>
      <c r="K67" s="275">
        <f t="shared" ref="K67:L80" si="9">K23</f>
        <v>0</v>
      </c>
      <c r="L67" s="275">
        <f t="shared" si="9"/>
        <v>7460</v>
      </c>
      <c r="M67" s="275">
        <f t="shared" si="8"/>
        <v>1</v>
      </c>
    </row>
    <row r="68" spans="8:13" x14ac:dyDescent="0.45">
      <c r="H68" s="402">
        <f t="shared" si="5"/>
        <v>0</v>
      </c>
      <c r="I68" s="402"/>
      <c r="J68" s="275">
        <f t="shared" si="6"/>
        <v>0</v>
      </c>
      <c r="K68" s="275">
        <f t="shared" si="9"/>
        <v>0</v>
      </c>
      <c r="L68" s="275">
        <f t="shared" si="9"/>
        <v>11163</v>
      </c>
      <c r="M68" s="275">
        <f t="shared" si="8"/>
        <v>1</v>
      </c>
    </row>
    <row r="69" spans="8:13" x14ac:dyDescent="0.45">
      <c r="H69" s="402">
        <f t="shared" si="5"/>
        <v>0</v>
      </c>
      <c r="I69" s="402"/>
      <c r="J69" s="275">
        <f t="shared" si="6"/>
        <v>0</v>
      </c>
      <c r="K69" s="275">
        <f t="shared" si="9"/>
        <v>0</v>
      </c>
      <c r="L69" s="275">
        <f t="shared" si="9"/>
        <v>23926</v>
      </c>
      <c r="M69" s="275">
        <f t="shared" si="8"/>
        <v>1</v>
      </c>
    </row>
    <row r="70" spans="8:13" x14ac:dyDescent="0.45">
      <c r="H70" s="402">
        <f t="shared" si="5"/>
        <v>0</v>
      </c>
      <c r="I70" s="402"/>
      <c r="J70" s="275">
        <f t="shared" si="6"/>
        <v>0</v>
      </c>
      <c r="K70" s="275">
        <f t="shared" si="9"/>
        <v>0</v>
      </c>
      <c r="L70" s="275">
        <f t="shared" si="9"/>
        <v>33721</v>
      </c>
      <c r="M70" s="275">
        <f t="shared" si="8"/>
        <v>1</v>
      </c>
    </row>
    <row r="71" spans="8:13" x14ac:dyDescent="0.45">
      <c r="H71" s="402">
        <f t="shared" si="5"/>
        <v>0</v>
      </c>
      <c r="I71" s="402"/>
      <c r="J71" s="275">
        <f t="shared" si="6"/>
        <v>0</v>
      </c>
      <c r="K71" s="275">
        <f t="shared" si="9"/>
        <v>0</v>
      </c>
      <c r="L71" s="275">
        <f t="shared" si="9"/>
        <v>17546</v>
      </c>
      <c r="M71" s="275">
        <f t="shared" si="8"/>
        <v>1</v>
      </c>
    </row>
    <row r="72" spans="8:13" x14ac:dyDescent="0.45">
      <c r="H72" s="402">
        <f t="shared" si="5"/>
        <v>0</v>
      </c>
      <c r="I72" s="402"/>
      <c r="J72" s="275">
        <f t="shared" si="6"/>
        <v>0</v>
      </c>
      <c r="K72" s="275">
        <f t="shared" si="9"/>
        <v>0</v>
      </c>
      <c r="L72" s="275">
        <f t="shared" si="9"/>
        <v>15999</v>
      </c>
      <c r="M72" s="275">
        <f t="shared" si="8"/>
        <v>1</v>
      </c>
    </row>
    <row r="73" spans="8:13" x14ac:dyDescent="0.45">
      <c r="H73" s="402">
        <f t="shared" si="5"/>
        <v>0</v>
      </c>
      <c r="I73" s="402"/>
      <c r="J73" s="275">
        <f t="shared" si="6"/>
        <v>0</v>
      </c>
      <c r="K73" s="275">
        <f t="shared" si="9"/>
        <v>0</v>
      </c>
      <c r="L73" s="275">
        <f t="shared" si="9"/>
        <v>18456</v>
      </c>
      <c r="M73" s="275">
        <f t="shared" si="8"/>
        <v>1</v>
      </c>
    </row>
    <row r="74" spans="8:13" x14ac:dyDescent="0.45">
      <c r="H74" s="402">
        <f t="shared" si="5"/>
        <v>0</v>
      </c>
      <c r="I74" s="402"/>
      <c r="J74" s="275">
        <f t="shared" si="6"/>
        <v>0</v>
      </c>
      <c r="K74" s="275">
        <f t="shared" si="9"/>
        <v>0</v>
      </c>
      <c r="L74" s="275">
        <f t="shared" si="9"/>
        <v>11963</v>
      </c>
      <c r="M74" s="275">
        <f t="shared" si="8"/>
        <v>1</v>
      </c>
    </row>
    <row r="75" spans="8:13" x14ac:dyDescent="0.45">
      <c r="H75" s="402">
        <f t="shared" si="5"/>
        <v>15866</v>
      </c>
      <c r="I75" s="402"/>
      <c r="J75" s="275">
        <f t="shared" si="6"/>
        <v>1</v>
      </c>
      <c r="K75" s="275">
        <f t="shared" si="9"/>
        <v>11441</v>
      </c>
      <c r="L75" s="275">
        <f t="shared" si="9"/>
        <v>0</v>
      </c>
      <c r="M75" s="275">
        <f t="shared" si="8"/>
        <v>0</v>
      </c>
    </row>
    <row r="76" spans="8:13" x14ac:dyDescent="0.45">
      <c r="H76" s="402">
        <f t="shared" si="5"/>
        <v>15125</v>
      </c>
      <c r="I76" s="402"/>
      <c r="J76" s="275">
        <f t="shared" si="6"/>
        <v>1</v>
      </c>
      <c r="K76" s="275">
        <f t="shared" si="9"/>
        <v>10808</v>
      </c>
      <c r="L76" s="275">
        <f t="shared" si="9"/>
        <v>0</v>
      </c>
      <c r="M76" s="275">
        <f t="shared" si="8"/>
        <v>0</v>
      </c>
    </row>
    <row r="77" spans="8:13" x14ac:dyDescent="0.45">
      <c r="H77" s="402">
        <f t="shared" si="5"/>
        <v>16066</v>
      </c>
      <c r="I77" s="402"/>
      <c r="J77" s="275">
        <f t="shared" si="6"/>
        <v>1</v>
      </c>
      <c r="K77" s="275">
        <f t="shared" si="9"/>
        <v>11821</v>
      </c>
      <c r="L77" s="275">
        <f t="shared" si="9"/>
        <v>0</v>
      </c>
      <c r="M77" s="275">
        <f t="shared" si="8"/>
        <v>0</v>
      </c>
    </row>
    <row r="78" spans="8:13" x14ac:dyDescent="0.45">
      <c r="H78" s="402">
        <f t="shared" si="5"/>
        <v>15042</v>
      </c>
      <c r="I78" s="402"/>
      <c r="J78" s="275">
        <f t="shared" si="6"/>
        <v>1</v>
      </c>
      <c r="K78" s="275">
        <f t="shared" si="9"/>
        <v>10844</v>
      </c>
      <c r="L78" s="275">
        <f t="shared" si="9"/>
        <v>0</v>
      </c>
      <c r="M78" s="275">
        <f t="shared" si="8"/>
        <v>0</v>
      </c>
    </row>
    <row r="79" spans="8:13" x14ac:dyDescent="0.45">
      <c r="H79" s="402">
        <f t="shared" si="5"/>
        <v>12995</v>
      </c>
      <c r="I79" s="402"/>
      <c r="J79" s="275">
        <f t="shared" si="6"/>
        <v>1</v>
      </c>
      <c r="K79" s="275">
        <f t="shared" si="9"/>
        <v>8903</v>
      </c>
      <c r="L79" s="275">
        <f t="shared" si="9"/>
        <v>0</v>
      </c>
      <c r="M79" s="275">
        <f t="shared" si="8"/>
        <v>0</v>
      </c>
    </row>
    <row r="80" spans="8:13" x14ac:dyDescent="0.45">
      <c r="H80" s="402">
        <f t="shared" si="5"/>
        <v>11143</v>
      </c>
      <c r="I80" s="402"/>
      <c r="J80" s="275">
        <f t="shared" si="6"/>
        <v>1</v>
      </c>
      <c r="K80" s="275">
        <f t="shared" si="9"/>
        <v>7072</v>
      </c>
      <c r="L80" s="275">
        <f t="shared" si="9"/>
        <v>0</v>
      </c>
      <c r="M80" s="275">
        <f t="shared" si="8"/>
        <v>0</v>
      </c>
    </row>
    <row r="81" spans="10:13" x14ac:dyDescent="0.45">
      <c r="J81" s="275"/>
      <c r="K81" s="275"/>
      <c r="L81" s="275"/>
      <c r="M81" s="275"/>
    </row>
    <row r="82" spans="10:13" x14ac:dyDescent="0.45">
      <c r="J82" s="275"/>
      <c r="K82" s="275"/>
      <c r="L82" s="275"/>
      <c r="M82" s="275"/>
    </row>
    <row r="83" spans="10:13" x14ac:dyDescent="0.45">
      <c r="J83" s="275"/>
      <c r="K83" s="275"/>
      <c r="L83" s="275"/>
      <c r="M83" s="275"/>
    </row>
  </sheetData>
  <customSheetViews>
    <customSheetView guid="{B6ED9F5D-61BD-40D6-902A-409318D15853}" scale="80" showRuler="0">
      <selection activeCell="CF3" sqref="CF3"/>
      <pageMargins left="0.19685039370078741" right="0.19685039370078741" top="0.98425196850393704" bottom="0.98425196850393704" header="0.51181102362204722" footer="0.51181102362204722"/>
      <pageSetup scale="19" orientation="landscape" horizontalDpi="4294967293" verticalDpi="300" r:id="rId1"/>
      <headerFooter alignWithMargins="0"/>
    </customSheetView>
  </customSheetViews>
  <mergeCells count="36">
    <mergeCell ref="G2:L2"/>
    <mergeCell ref="M2:N2"/>
    <mergeCell ref="P2:Q2"/>
    <mergeCell ref="H53:I53"/>
    <mergeCell ref="H54:I54"/>
    <mergeCell ref="H67:I67"/>
    <mergeCell ref="D45:F45"/>
    <mergeCell ref="O45:P45"/>
    <mergeCell ref="H50:I50"/>
    <mergeCell ref="H51:I51"/>
    <mergeCell ref="H52:I52"/>
    <mergeCell ref="H58:I58"/>
    <mergeCell ref="H55:I55"/>
    <mergeCell ref="H56:I56"/>
    <mergeCell ref="H57:I57"/>
    <mergeCell ref="H75:I75"/>
    <mergeCell ref="H70:I70"/>
    <mergeCell ref="H59:I59"/>
    <mergeCell ref="H60:I60"/>
    <mergeCell ref="H61:I61"/>
    <mergeCell ref="H62:I62"/>
    <mergeCell ref="H63:I63"/>
    <mergeCell ref="H64:I64"/>
    <mergeCell ref="H65:I65"/>
    <mergeCell ref="H66:I66"/>
    <mergeCell ref="H71:I71"/>
    <mergeCell ref="H72:I72"/>
    <mergeCell ref="H73:I73"/>
    <mergeCell ref="H74:I74"/>
    <mergeCell ref="H69:I69"/>
    <mergeCell ref="H68:I68"/>
    <mergeCell ref="H80:I80"/>
    <mergeCell ref="H76:I76"/>
    <mergeCell ref="H77:I77"/>
    <mergeCell ref="H78:I78"/>
    <mergeCell ref="H79:I79"/>
  </mergeCells>
  <phoneticPr fontId="7" type="noConversion"/>
  <pageMargins left="0.19685039370078741" right="0.19685039370078741" top="0.98425196850393704" bottom="0.98425196850393704" header="0.51181102362204722" footer="0.51181102362204722"/>
  <pageSetup scale="19" orientation="landscape" horizontalDpi="4294967293" verticalDpi="300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Q83"/>
  <sheetViews>
    <sheetView topLeftCell="B1" zoomScale="75" workbookViewId="0">
      <selection activeCell="L9" sqref="L9"/>
    </sheetView>
  </sheetViews>
  <sheetFormatPr baseColWidth="10" defaultRowHeight="18" x14ac:dyDescent="0.25"/>
  <cols>
    <col min="1" max="1" width="16" style="1" customWidth="1"/>
    <col min="2" max="2" width="5.7109375" style="1" customWidth="1"/>
    <col min="3" max="3" width="6.42578125" style="1" customWidth="1"/>
    <col min="4" max="4" width="8.7109375" style="1" customWidth="1"/>
    <col min="5" max="5" width="5.85546875" style="1" customWidth="1"/>
    <col min="6" max="6" width="6.42578125" style="1" customWidth="1"/>
    <col min="7" max="7" width="6.28515625" style="1" customWidth="1"/>
    <col min="8" max="8" width="5.7109375" style="1" customWidth="1"/>
    <col min="9" max="9" width="5.28515625" style="1" customWidth="1"/>
    <col min="10" max="10" width="18" style="1" customWidth="1"/>
    <col min="11" max="11" width="11.28515625" style="1" customWidth="1"/>
    <col min="12" max="12" width="11" style="1" customWidth="1"/>
    <col min="13" max="13" width="12.5703125" style="1" customWidth="1"/>
    <col min="14" max="14" width="8.42578125" style="1" customWidth="1"/>
    <col min="15" max="15" width="12.7109375" style="1" customWidth="1"/>
    <col min="16" max="16" width="10.5703125" style="1" customWidth="1"/>
    <col min="17" max="17" width="9.28515625" style="356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8"/>
      <c r="P1" s="15"/>
      <c r="Q1" s="343"/>
    </row>
    <row r="2" spans="1:17" ht="36" customHeight="1" x14ac:dyDescent="0.25">
      <c r="A2" s="21"/>
      <c r="B2" s="2"/>
      <c r="C2" s="3"/>
      <c r="D2" s="3"/>
      <c r="E2" s="3"/>
      <c r="F2" s="3"/>
      <c r="G2" s="386" t="s">
        <v>28</v>
      </c>
      <c r="H2" s="397"/>
      <c r="I2" s="397"/>
      <c r="J2" s="397"/>
      <c r="K2" s="397"/>
      <c r="L2" s="398"/>
      <c r="M2" s="387" t="s">
        <v>27</v>
      </c>
      <c r="N2" s="399"/>
      <c r="O2" s="35" t="s">
        <v>33</v>
      </c>
      <c r="P2" s="400" t="s">
        <v>35</v>
      </c>
      <c r="Q2" s="388"/>
    </row>
    <row r="3" spans="1:17" ht="202.5" customHeight="1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344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345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6">
        <v>9</v>
      </c>
      <c r="K5" s="55">
        <v>10</v>
      </c>
      <c r="L5" s="33">
        <v>11</v>
      </c>
      <c r="M5" s="32">
        <v>12</v>
      </c>
      <c r="N5" s="32">
        <v>13</v>
      </c>
      <c r="O5" s="57">
        <v>14</v>
      </c>
      <c r="P5" s="56">
        <v>15</v>
      </c>
      <c r="Q5" s="346">
        <v>16</v>
      </c>
    </row>
    <row r="6" spans="1:17" x14ac:dyDescent="0.25">
      <c r="A6" s="39" t="s">
        <v>16</v>
      </c>
      <c r="B6" s="6">
        <v>1</v>
      </c>
      <c r="C6" s="30" t="s">
        <v>49</v>
      </c>
      <c r="D6" s="122">
        <v>0.29166666666666669</v>
      </c>
      <c r="E6" s="103">
        <v>1</v>
      </c>
      <c r="F6" s="107">
        <v>14</v>
      </c>
      <c r="G6" s="108">
        <v>18</v>
      </c>
      <c r="H6" s="109">
        <v>7.3</v>
      </c>
      <c r="I6" s="107">
        <v>8.4</v>
      </c>
      <c r="J6" s="69">
        <v>24250955</v>
      </c>
      <c r="K6" s="76">
        <f>(J6-Mai_1!J36)*(IF(E6=1,1,0)+IF(E6=2,1,0)+IF(E6=5,1,0))</f>
        <v>6886</v>
      </c>
      <c r="L6" s="77">
        <f>(J6-Mai_1!J36)*(IF(E6=3,1,0)+IF(E6=4,1,0)+IF(E6=6,1,0)+IF(E6=7,1,0))</f>
        <v>0</v>
      </c>
      <c r="M6" s="72">
        <v>1305564</v>
      </c>
      <c r="N6" s="79">
        <f>M6-Mai_1!M36</f>
        <v>3986</v>
      </c>
      <c r="O6" s="74">
        <f>K6+L6+N6</f>
        <v>10872</v>
      </c>
      <c r="P6" s="69">
        <v>2884152</v>
      </c>
      <c r="Q6" s="357">
        <f>P6-Mai_1!P36</f>
        <v>10830</v>
      </c>
    </row>
    <row r="7" spans="1:17" x14ac:dyDescent="0.25">
      <c r="A7" s="39" t="s">
        <v>17</v>
      </c>
      <c r="B7" s="8">
        <v>2</v>
      </c>
      <c r="C7" s="24" t="s">
        <v>50</v>
      </c>
      <c r="D7" s="122">
        <v>0.29166666666666669</v>
      </c>
      <c r="E7" s="104">
        <v>3</v>
      </c>
      <c r="F7" s="110">
        <v>15</v>
      </c>
      <c r="G7" s="111">
        <v>18</v>
      </c>
      <c r="H7" s="112">
        <v>7.6</v>
      </c>
      <c r="I7" s="110">
        <v>8.6</v>
      </c>
      <c r="J7" s="75">
        <v>24259271</v>
      </c>
      <c r="K7" s="76">
        <f>(J7-J6)*(IF(E7=1,1,0)+IF(E7=2,1,0)+IF(E7=5,1,0))</f>
        <v>0</v>
      </c>
      <c r="L7" s="77">
        <f>(J7-J6)*(IF(E7=3,1,0)+IF(E7=4,1,0)+IF(E7=6,1,0)+IF(E7=7,1,0))</f>
        <v>8316</v>
      </c>
      <c r="M7" s="78">
        <v>1309617</v>
      </c>
      <c r="N7" s="79">
        <f>M7-M6</f>
        <v>4053</v>
      </c>
      <c r="O7" s="80">
        <f>K7+L7+N7</f>
        <v>12369</v>
      </c>
      <c r="P7" s="75">
        <v>2896744</v>
      </c>
      <c r="Q7" s="348">
        <f>P7-P6</f>
        <v>12592</v>
      </c>
    </row>
    <row r="8" spans="1:17" x14ac:dyDescent="0.25">
      <c r="A8" s="39" t="s">
        <v>18</v>
      </c>
      <c r="B8" s="8">
        <v>3</v>
      </c>
      <c r="C8" s="24" t="s">
        <v>51</v>
      </c>
      <c r="D8" s="122">
        <v>0.29166666666666669</v>
      </c>
      <c r="E8" s="104">
        <v>7</v>
      </c>
      <c r="F8" s="110">
        <v>16</v>
      </c>
      <c r="G8" s="111">
        <v>18</v>
      </c>
      <c r="H8" s="112">
        <v>7.4</v>
      </c>
      <c r="I8" s="110">
        <v>8.5</v>
      </c>
      <c r="J8" s="75">
        <v>24267388</v>
      </c>
      <c r="K8" s="76">
        <f t="shared" ref="K8:K35" si="0">(J8-J7)*(IF(E8=1,1,0)+IF(E8=2,1,0)+IF(E8=5,1,0))</f>
        <v>0</v>
      </c>
      <c r="L8" s="77">
        <f t="shared" ref="L8:L35" si="1">(J8-J7)*(IF(E8=3,1,0)+IF(E8=4,1,0)+IF(E8=6,1,0)+IF(E8=7,1,0))</f>
        <v>8117</v>
      </c>
      <c r="M8" s="78">
        <v>1313645</v>
      </c>
      <c r="N8" s="79">
        <f t="shared" ref="N8:N35" si="2">M8-M7</f>
        <v>4028</v>
      </c>
      <c r="O8" s="80">
        <f t="shared" ref="O8:O35" si="3">K8+L8+N8</f>
        <v>12145</v>
      </c>
      <c r="P8" s="75">
        <v>2909467</v>
      </c>
      <c r="Q8" s="348">
        <f t="shared" ref="Q8:Q35" si="4">P8-P7</f>
        <v>12723</v>
      </c>
    </row>
    <row r="9" spans="1:17" x14ac:dyDescent="0.25">
      <c r="A9" s="39" t="s">
        <v>19</v>
      </c>
      <c r="B9" s="8">
        <v>4</v>
      </c>
      <c r="C9" s="24" t="s">
        <v>52</v>
      </c>
      <c r="D9" s="122">
        <v>0.29166666666666702</v>
      </c>
      <c r="E9" s="104">
        <v>1</v>
      </c>
      <c r="F9" s="110">
        <v>15</v>
      </c>
      <c r="G9" s="111">
        <v>18</v>
      </c>
      <c r="H9" s="112">
        <v>7.5</v>
      </c>
      <c r="I9" s="110">
        <v>8</v>
      </c>
      <c r="J9" s="75">
        <v>24275114</v>
      </c>
      <c r="K9" s="76">
        <f t="shared" si="0"/>
        <v>7726</v>
      </c>
      <c r="L9" s="77">
        <f t="shared" si="1"/>
        <v>0</v>
      </c>
      <c r="M9" s="78">
        <v>1317611</v>
      </c>
      <c r="N9" s="79">
        <f t="shared" si="2"/>
        <v>3966</v>
      </c>
      <c r="O9" s="80">
        <f t="shared" si="3"/>
        <v>11692</v>
      </c>
      <c r="P9" s="75">
        <v>2921386</v>
      </c>
      <c r="Q9" s="348">
        <f t="shared" si="4"/>
        <v>11919</v>
      </c>
    </row>
    <row r="10" spans="1:17" x14ac:dyDescent="0.25">
      <c r="A10" s="39" t="s">
        <v>20</v>
      </c>
      <c r="B10" s="8">
        <v>5</v>
      </c>
      <c r="C10" s="24" t="s">
        <v>53</v>
      </c>
      <c r="D10" s="122">
        <v>0.29166666666666702</v>
      </c>
      <c r="E10" s="104">
        <v>1</v>
      </c>
      <c r="F10" s="110">
        <v>17</v>
      </c>
      <c r="G10" s="111">
        <v>18</v>
      </c>
      <c r="H10" s="112">
        <v>7.6</v>
      </c>
      <c r="I10" s="110">
        <v>8.1</v>
      </c>
      <c r="J10" s="75">
        <v>24282125</v>
      </c>
      <c r="K10" s="76">
        <f t="shared" si="0"/>
        <v>7011</v>
      </c>
      <c r="L10" s="77">
        <f t="shared" si="1"/>
        <v>0</v>
      </c>
      <c r="M10" s="75">
        <v>1321599</v>
      </c>
      <c r="N10" s="79">
        <f t="shared" si="2"/>
        <v>3988</v>
      </c>
      <c r="O10" s="80">
        <f t="shared" si="3"/>
        <v>10999</v>
      </c>
      <c r="P10" s="75">
        <v>2932214</v>
      </c>
      <c r="Q10" s="348">
        <f t="shared" si="4"/>
        <v>10828</v>
      </c>
    </row>
    <row r="11" spans="1:17" x14ac:dyDescent="0.25">
      <c r="A11" s="39" t="s">
        <v>21</v>
      </c>
      <c r="B11" s="8">
        <v>6</v>
      </c>
      <c r="C11" s="24" t="s">
        <v>47</v>
      </c>
      <c r="D11" s="122">
        <v>0.29166666666666702</v>
      </c>
      <c r="E11" s="104">
        <v>1</v>
      </c>
      <c r="F11" s="110">
        <v>16</v>
      </c>
      <c r="G11" s="111">
        <v>18</v>
      </c>
      <c r="H11" s="112">
        <v>7.7</v>
      </c>
      <c r="I11" s="110">
        <v>8.1</v>
      </c>
      <c r="J11" s="75">
        <v>24289334</v>
      </c>
      <c r="K11" s="76">
        <f t="shared" si="0"/>
        <v>7209</v>
      </c>
      <c r="L11" s="77">
        <f t="shared" si="1"/>
        <v>0</v>
      </c>
      <c r="M11" s="78">
        <v>1325640</v>
      </c>
      <c r="N11" s="79">
        <f t="shared" si="2"/>
        <v>4041</v>
      </c>
      <c r="O11" s="80">
        <f t="shared" si="3"/>
        <v>11250</v>
      </c>
      <c r="P11" s="75">
        <v>2943686</v>
      </c>
      <c r="Q11" s="348">
        <f t="shared" si="4"/>
        <v>11472</v>
      </c>
    </row>
    <row r="12" spans="1:17" x14ac:dyDescent="0.25">
      <c r="A12" s="39" t="s">
        <v>36</v>
      </c>
      <c r="B12" s="8">
        <v>7</v>
      </c>
      <c r="C12" s="24" t="s">
        <v>48</v>
      </c>
      <c r="D12" s="122">
        <v>0.29166666666666702</v>
      </c>
      <c r="E12" s="104">
        <v>3</v>
      </c>
      <c r="F12" s="110">
        <v>17</v>
      </c>
      <c r="G12" s="111">
        <v>17</v>
      </c>
      <c r="H12" s="112">
        <v>7.7</v>
      </c>
      <c r="I12" s="110">
        <v>8.1999999999999993</v>
      </c>
      <c r="J12" s="75">
        <v>24300342</v>
      </c>
      <c r="K12" s="76">
        <f t="shared" si="0"/>
        <v>0</v>
      </c>
      <c r="L12" s="77">
        <f t="shared" si="1"/>
        <v>11008</v>
      </c>
      <c r="M12" s="78">
        <v>1329708</v>
      </c>
      <c r="N12" s="79">
        <f t="shared" si="2"/>
        <v>4068</v>
      </c>
      <c r="O12" s="80">
        <f t="shared" si="3"/>
        <v>15076</v>
      </c>
      <c r="P12" s="75">
        <v>2958885</v>
      </c>
      <c r="Q12" s="348">
        <f t="shared" si="4"/>
        <v>15199</v>
      </c>
    </row>
    <row r="13" spans="1:17" x14ac:dyDescent="0.25">
      <c r="A13" s="21"/>
      <c r="B13" s="8">
        <v>8</v>
      </c>
      <c r="C13" s="24" t="s">
        <v>49</v>
      </c>
      <c r="D13" s="122">
        <v>0.29166666666666702</v>
      </c>
      <c r="E13" s="104">
        <v>3</v>
      </c>
      <c r="F13" s="110">
        <v>17</v>
      </c>
      <c r="G13" s="111">
        <v>17</v>
      </c>
      <c r="H13" s="112">
        <v>7.5</v>
      </c>
      <c r="I13" s="110">
        <v>8.1</v>
      </c>
      <c r="J13" s="75">
        <v>24307906</v>
      </c>
      <c r="K13" s="76">
        <f t="shared" si="0"/>
        <v>0</v>
      </c>
      <c r="L13" s="77">
        <f t="shared" si="1"/>
        <v>7564</v>
      </c>
      <c r="M13" s="78">
        <v>1333649</v>
      </c>
      <c r="N13" s="79">
        <f t="shared" si="2"/>
        <v>3941</v>
      </c>
      <c r="O13" s="80">
        <f t="shared" si="3"/>
        <v>11505</v>
      </c>
      <c r="P13" s="75">
        <v>2971009</v>
      </c>
      <c r="Q13" s="348">
        <f t="shared" si="4"/>
        <v>12124</v>
      </c>
    </row>
    <row r="14" spans="1:17" x14ac:dyDescent="0.25">
      <c r="A14" s="21"/>
      <c r="B14" s="8">
        <v>9</v>
      </c>
      <c r="C14" s="24" t="s">
        <v>50</v>
      </c>
      <c r="D14" s="122">
        <v>0.29166666666666702</v>
      </c>
      <c r="E14" s="104">
        <v>3</v>
      </c>
      <c r="F14" s="110">
        <v>12</v>
      </c>
      <c r="G14" s="111">
        <v>18</v>
      </c>
      <c r="H14" s="112">
        <v>8</v>
      </c>
      <c r="I14" s="110">
        <v>8.4</v>
      </c>
      <c r="J14" s="75">
        <v>24333317</v>
      </c>
      <c r="K14" s="76">
        <f t="shared" si="0"/>
        <v>0</v>
      </c>
      <c r="L14" s="77">
        <f t="shared" si="1"/>
        <v>25411</v>
      </c>
      <c r="M14" s="78">
        <v>1338058</v>
      </c>
      <c r="N14" s="79">
        <f t="shared" si="2"/>
        <v>4409</v>
      </c>
      <c r="O14" s="80">
        <f t="shared" si="3"/>
        <v>29820</v>
      </c>
      <c r="P14" s="75">
        <v>3000929</v>
      </c>
      <c r="Q14" s="348">
        <f t="shared" si="4"/>
        <v>29920</v>
      </c>
    </row>
    <row r="15" spans="1:17" x14ac:dyDescent="0.25">
      <c r="A15" s="21"/>
      <c r="B15" s="8">
        <v>10</v>
      </c>
      <c r="C15" s="24" t="s">
        <v>51</v>
      </c>
      <c r="D15" s="122">
        <v>0.29166666666666702</v>
      </c>
      <c r="E15" s="104">
        <v>7</v>
      </c>
      <c r="F15" s="110">
        <v>12</v>
      </c>
      <c r="G15" s="111">
        <v>18</v>
      </c>
      <c r="H15" s="112">
        <v>7.8</v>
      </c>
      <c r="I15" s="110">
        <v>8.4</v>
      </c>
      <c r="J15" s="75">
        <v>24343018</v>
      </c>
      <c r="K15" s="76">
        <f t="shared" si="0"/>
        <v>0</v>
      </c>
      <c r="L15" s="77">
        <f t="shared" si="1"/>
        <v>9701</v>
      </c>
      <c r="M15" s="78">
        <v>1341263</v>
      </c>
      <c r="N15" s="79">
        <f t="shared" si="2"/>
        <v>3205</v>
      </c>
      <c r="O15" s="80">
        <f t="shared" si="3"/>
        <v>12906</v>
      </c>
      <c r="P15" s="75">
        <v>3010587</v>
      </c>
      <c r="Q15" s="348">
        <f t="shared" si="4"/>
        <v>9658</v>
      </c>
    </row>
    <row r="16" spans="1:17" x14ac:dyDescent="0.25">
      <c r="A16" s="21"/>
      <c r="B16" s="8">
        <v>11</v>
      </c>
      <c r="C16" s="24" t="s">
        <v>52</v>
      </c>
      <c r="D16" s="122">
        <v>0.29166666666666702</v>
      </c>
      <c r="E16" s="104">
        <v>1</v>
      </c>
      <c r="F16" s="110">
        <v>15</v>
      </c>
      <c r="G16" s="111">
        <v>18</v>
      </c>
      <c r="H16" s="112">
        <v>7.6</v>
      </c>
      <c r="I16" s="110">
        <v>8.1</v>
      </c>
      <c r="J16" s="75">
        <v>24351521</v>
      </c>
      <c r="K16" s="76">
        <f t="shared" si="0"/>
        <v>8503</v>
      </c>
      <c r="L16" s="77">
        <f t="shared" si="1"/>
        <v>0</v>
      </c>
      <c r="M16" s="78">
        <v>1345489</v>
      </c>
      <c r="N16" s="79">
        <f t="shared" si="2"/>
        <v>4226</v>
      </c>
      <c r="O16" s="80">
        <f t="shared" si="3"/>
        <v>12729</v>
      </c>
      <c r="P16" s="75">
        <v>3023183</v>
      </c>
      <c r="Q16" s="348">
        <f t="shared" si="4"/>
        <v>12596</v>
      </c>
    </row>
    <row r="17" spans="1:17" x14ac:dyDescent="0.25">
      <c r="A17" s="21"/>
      <c r="B17" s="8">
        <v>12</v>
      </c>
      <c r="C17" s="24" t="s">
        <v>53</v>
      </c>
      <c r="D17" s="122">
        <v>0.29166666666666702</v>
      </c>
      <c r="E17" s="104">
        <v>1</v>
      </c>
      <c r="F17" s="110">
        <v>15</v>
      </c>
      <c r="G17" s="111">
        <v>18</v>
      </c>
      <c r="H17" s="112">
        <v>7.5</v>
      </c>
      <c r="I17" s="110">
        <v>8</v>
      </c>
      <c r="J17" s="75">
        <v>24359521</v>
      </c>
      <c r="K17" s="76">
        <f t="shared" si="0"/>
        <v>8000</v>
      </c>
      <c r="L17" s="77">
        <f t="shared" si="1"/>
        <v>0</v>
      </c>
      <c r="M17" s="78">
        <v>1349561</v>
      </c>
      <c r="N17" s="79">
        <f t="shared" si="2"/>
        <v>4072</v>
      </c>
      <c r="O17" s="80">
        <f t="shared" si="3"/>
        <v>12072</v>
      </c>
      <c r="P17" s="75">
        <v>3034078</v>
      </c>
      <c r="Q17" s="348">
        <f t="shared" si="4"/>
        <v>10895</v>
      </c>
    </row>
    <row r="18" spans="1:17" x14ac:dyDescent="0.25">
      <c r="A18" s="21"/>
      <c r="B18" s="8">
        <v>13</v>
      </c>
      <c r="C18" s="24" t="s">
        <v>47</v>
      </c>
      <c r="D18" s="122">
        <v>0.29166666666666702</v>
      </c>
      <c r="E18" s="104">
        <v>1</v>
      </c>
      <c r="F18" s="110">
        <v>16</v>
      </c>
      <c r="G18" s="111">
        <v>18</v>
      </c>
      <c r="H18" s="112">
        <v>7.6</v>
      </c>
      <c r="I18" s="110">
        <v>8</v>
      </c>
      <c r="J18" s="75">
        <v>24367192</v>
      </c>
      <c r="K18" s="76">
        <f t="shared" si="0"/>
        <v>7671</v>
      </c>
      <c r="L18" s="77">
        <f t="shared" si="1"/>
        <v>0</v>
      </c>
      <c r="M18" s="78">
        <v>1353773</v>
      </c>
      <c r="N18" s="79">
        <f t="shared" si="2"/>
        <v>4212</v>
      </c>
      <c r="O18" s="80">
        <f t="shared" si="3"/>
        <v>11883</v>
      </c>
      <c r="P18" s="75">
        <v>3045887</v>
      </c>
      <c r="Q18" s="348">
        <f t="shared" si="4"/>
        <v>11809</v>
      </c>
    </row>
    <row r="19" spans="1:17" x14ac:dyDescent="0.25">
      <c r="A19" s="21"/>
      <c r="B19" s="8">
        <v>14</v>
      </c>
      <c r="C19" s="24" t="s">
        <v>48</v>
      </c>
      <c r="D19" s="122">
        <v>0.29166666666666702</v>
      </c>
      <c r="E19" s="104">
        <v>3</v>
      </c>
      <c r="F19" s="110">
        <v>15</v>
      </c>
      <c r="G19" s="111">
        <v>18</v>
      </c>
      <c r="H19" s="112">
        <v>7.7</v>
      </c>
      <c r="I19" s="110">
        <v>8</v>
      </c>
      <c r="J19" s="75">
        <v>24382941</v>
      </c>
      <c r="K19" s="76">
        <f t="shared" si="0"/>
        <v>0</v>
      </c>
      <c r="L19" s="77">
        <f t="shared" si="1"/>
        <v>15749</v>
      </c>
      <c r="M19" s="78">
        <v>1358106</v>
      </c>
      <c r="N19" s="79">
        <f t="shared" si="2"/>
        <v>4333</v>
      </c>
      <c r="O19" s="80">
        <f t="shared" si="3"/>
        <v>20082</v>
      </c>
      <c r="P19" s="75">
        <v>3067151</v>
      </c>
      <c r="Q19" s="348">
        <f t="shared" si="4"/>
        <v>21264</v>
      </c>
    </row>
    <row r="20" spans="1:17" x14ac:dyDescent="0.25">
      <c r="A20" s="21"/>
      <c r="B20" s="8">
        <v>15</v>
      </c>
      <c r="C20" s="24" t="s">
        <v>49</v>
      </c>
      <c r="D20" s="122">
        <v>0.29166666666666702</v>
      </c>
      <c r="E20" s="104">
        <v>3</v>
      </c>
      <c r="F20" s="110">
        <v>15</v>
      </c>
      <c r="G20" s="111">
        <v>17</v>
      </c>
      <c r="H20" s="112">
        <v>7.6</v>
      </c>
      <c r="I20" s="110">
        <v>8.6</v>
      </c>
      <c r="J20" s="75">
        <v>24402033</v>
      </c>
      <c r="K20" s="76">
        <f t="shared" si="0"/>
        <v>0</v>
      </c>
      <c r="L20" s="77">
        <f t="shared" si="1"/>
        <v>19092</v>
      </c>
      <c r="M20" s="78">
        <v>1362970</v>
      </c>
      <c r="N20" s="79">
        <f t="shared" si="2"/>
        <v>4864</v>
      </c>
      <c r="O20" s="80">
        <f t="shared" si="3"/>
        <v>23956</v>
      </c>
      <c r="P20" s="75">
        <v>3090060</v>
      </c>
      <c r="Q20" s="348">
        <f t="shared" si="4"/>
        <v>22909</v>
      </c>
    </row>
    <row r="21" spans="1:17" x14ac:dyDescent="0.25">
      <c r="A21" s="21"/>
      <c r="B21" s="8">
        <v>16</v>
      </c>
      <c r="C21" s="24" t="s">
        <v>50</v>
      </c>
      <c r="D21" s="122">
        <v>0.29166666666666702</v>
      </c>
      <c r="E21" s="104">
        <v>7</v>
      </c>
      <c r="F21" s="110">
        <v>13</v>
      </c>
      <c r="G21" s="111">
        <v>18</v>
      </c>
      <c r="H21" s="112">
        <v>7.7</v>
      </c>
      <c r="I21" s="110">
        <v>8.4</v>
      </c>
      <c r="J21" s="75">
        <v>24431357</v>
      </c>
      <c r="K21" s="76">
        <f t="shared" si="0"/>
        <v>0</v>
      </c>
      <c r="L21" s="77">
        <f t="shared" si="1"/>
        <v>29324</v>
      </c>
      <c r="M21" s="78">
        <v>1367219</v>
      </c>
      <c r="N21" s="79">
        <f t="shared" si="2"/>
        <v>4249</v>
      </c>
      <c r="O21" s="80">
        <f t="shared" si="3"/>
        <v>33573</v>
      </c>
      <c r="P21" s="75">
        <v>3123368</v>
      </c>
      <c r="Q21" s="348">
        <f t="shared" si="4"/>
        <v>33308</v>
      </c>
    </row>
    <row r="22" spans="1:17" x14ac:dyDescent="0.25">
      <c r="A22" s="21"/>
      <c r="B22" s="8">
        <v>17</v>
      </c>
      <c r="C22" s="24" t="s">
        <v>51</v>
      </c>
      <c r="D22" s="122">
        <v>0.29166666666666702</v>
      </c>
      <c r="E22" s="104">
        <v>1</v>
      </c>
      <c r="F22" s="110">
        <v>12</v>
      </c>
      <c r="G22" s="111">
        <v>18</v>
      </c>
      <c r="H22" s="112">
        <v>7.5</v>
      </c>
      <c r="I22" s="110">
        <v>8.1999999999999993</v>
      </c>
      <c r="J22" s="75">
        <v>24441540</v>
      </c>
      <c r="K22" s="76">
        <f t="shared" si="0"/>
        <v>10183</v>
      </c>
      <c r="L22" s="77">
        <f t="shared" si="1"/>
        <v>0</v>
      </c>
      <c r="M22" s="78">
        <v>1371533</v>
      </c>
      <c r="N22" s="79">
        <f t="shared" si="2"/>
        <v>4314</v>
      </c>
      <c r="O22" s="80">
        <f t="shared" si="3"/>
        <v>14497</v>
      </c>
      <c r="P22" s="75">
        <v>3137547</v>
      </c>
      <c r="Q22" s="348">
        <f t="shared" si="4"/>
        <v>14179</v>
      </c>
    </row>
    <row r="23" spans="1:17" x14ac:dyDescent="0.25">
      <c r="A23" s="21"/>
      <c r="B23" s="8">
        <v>18</v>
      </c>
      <c r="C23" s="24" t="s">
        <v>52</v>
      </c>
      <c r="D23" s="122">
        <v>0.29166666666666702</v>
      </c>
      <c r="E23" s="104">
        <v>3</v>
      </c>
      <c r="F23" s="110">
        <v>13</v>
      </c>
      <c r="G23" s="111">
        <v>18</v>
      </c>
      <c r="H23" s="112">
        <v>7.6</v>
      </c>
      <c r="I23" s="110">
        <v>8.1</v>
      </c>
      <c r="J23" s="75">
        <v>24450342</v>
      </c>
      <c r="K23" s="76">
        <f t="shared" si="0"/>
        <v>0</v>
      </c>
      <c r="L23" s="77">
        <f t="shared" si="1"/>
        <v>8802</v>
      </c>
      <c r="M23" s="78">
        <v>1375916</v>
      </c>
      <c r="N23" s="79">
        <f t="shared" si="2"/>
        <v>4383</v>
      </c>
      <c r="O23" s="80">
        <f t="shared" si="3"/>
        <v>13185</v>
      </c>
      <c r="P23" s="75">
        <v>3150705</v>
      </c>
      <c r="Q23" s="348">
        <f t="shared" si="4"/>
        <v>13158</v>
      </c>
    </row>
    <row r="24" spans="1:17" x14ac:dyDescent="0.25">
      <c r="A24" s="21"/>
      <c r="B24" s="8">
        <v>19</v>
      </c>
      <c r="C24" s="24" t="s">
        <v>53</v>
      </c>
      <c r="D24" s="122">
        <v>0.29166666666666702</v>
      </c>
      <c r="E24" s="104">
        <v>3</v>
      </c>
      <c r="F24" s="110">
        <v>12</v>
      </c>
      <c r="G24" s="111">
        <v>17</v>
      </c>
      <c r="H24" s="112">
        <v>7.6</v>
      </c>
      <c r="I24" s="110">
        <v>8.1999999999999993</v>
      </c>
      <c r="J24" s="75">
        <v>24473848</v>
      </c>
      <c r="K24" s="76">
        <f t="shared" si="0"/>
        <v>0</v>
      </c>
      <c r="L24" s="77">
        <f t="shared" si="1"/>
        <v>23506</v>
      </c>
      <c r="M24" s="78">
        <v>1380088</v>
      </c>
      <c r="N24" s="79">
        <f t="shared" si="2"/>
        <v>4172</v>
      </c>
      <c r="O24" s="80">
        <f t="shared" si="3"/>
        <v>27678</v>
      </c>
      <c r="P24" s="75">
        <v>3179656</v>
      </c>
      <c r="Q24" s="348">
        <f t="shared" si="4"/>
        <v>28951</v>
      </c>
    </row>
    <row r="25" spans="1:17" x14ac:dyDescent="0.25">
      <c r="A25" s="21"/>
      <c r="B25" s="8">
        <v>20</v>
      </c>
      <c r="C25" s="24" t="s">
        <v>47</v>
      </c>
      <c r="D25" s="122">
        <v>0.29166666666666702</v>
      </c>
      <c r="E25" s="104">
        <v>1</v>
      </c>
      <c r="F25" s="110">
        <v>11</v>
      </c>
      <c r="G25" s="111">
        <v>17</v>
      </c>
      <c r="H25" s="112">
        <v>7.9</v>
      </c>
      <c r="I25" s="110">
        <v>8.3000000000000007</v>
      </c>
      <c r="J25" s="75">
        <v>24483816</v>
      </c>
      <c r="K25" s="76">
        <f t="shared" si="0"/>
        <v>9968</v>
      </c>
      <c r="L25" s="77">
        <f t="shared" si="1"/>
        <v>0</v>
      </c>
      <c r="M25" s="78">
        <v>1384075</v>
      </c>
      <c r="N25" s="79">
        <f t="shared" si="2"/>
        <v>3987</v>
      </c>
      <c r="O25" s="80">
        <f t="shared" si="3"/>
        <v>13955</v>
      </c>
      <c r="P25" s="75">
        <v>3192245</v>
      </c>
      <c r="Q25" s="348">
        <f t="shared" si="4"/>
        <v>12589</v>
      </c>
    </row>
    <row r="26" spans="1:17" x14ac:dyDescent="0.25">
      <c r="A26" s="21"/>
      <c r="B26" s="8">
        <v>21</v>
      </c>
      <c r="C26" s="24" t="s">
        <v>48</v>
      </c>
      <c r="D26" s="122">
        <v>0.29166666666666702</v>
      </c>
      <c r="E26" s="104">
        <v>1</v>
      </c>
      <c r="F26" s="110">
        <v>11</v>
      </c>
      <c r="G26" s="111">
        <v>17</v>
      </c>
      <c r="H26" s="112">
        <v>7.8</v>
      </c>
      <c r="I26" s="110">
        <v>8.1</v>
      </c>
      <c r="J26" s="75">
        <v>24492046</v>
      </c>
      <c r="K26" s="76">
        <f t="shared" si="0"/>
        <v>8230</v>
      </c>
      <c r="L26" s="77">
        <f t="shared" si="1"/>
        <v>0</v>
      </c>
      <c r="M26" s="78">
        <v>1387813</v>
      </c>
      <c r="N26" s="79">
        <f t="shared" si="2"/>
        <v>3738</v>
      </c>
      <c r="O26" s="80">
        <f t="shared" si="3"/>
        <v>11968</v>
      </c>
      <c r="P26" s="75">
        <v>3203859</v>
      </c>
      <c r="Q26" s="348">
        <f t="shared" si="4"/>
        <v>11614</v>
      </c>
    </row>
    <row r="27" spans="1:17" x14ac:dyDescent="0.25">
      <c r="A27" s="21"/>
      <c r="B27" s="8">
        <v>22</v>
      </c>
      <c r="C27" s="24" t="s">
        <v>49</v>
      </c>
      <c r="D27" s="122">
        <v>0.29166666666666702</v>
      </c>
      <c r="E27" s="104">
        <v>1</v>
      </c>
      <c r="F27" s="110">
        <v>13</v>
      </c>
      <c r="G27" s="111">
        <v>17</v>
      </c>
      <c r="H27" s="112">
        <v>7.5</v>
      </c>
      <c r="I27" s="110">
        <v>8</v>
      </c>
      <c r="J27" s="75">
        <v>24502658</v>
      </c>
      <c r="K27" s="76">
        <f t="shared" si="0"/>
        <v>10612</v>
      </c>
      <c r="L27" s="77">
        <f t="shared" si="1"/>
        <v>0</v>
      </c>
      <c r="M27" s="78">
        <v>1391882</v>
      </c>
      <c r="N27" s="79">
        <f t="shared" si="2"/>
        <v>4069</v>
      </c>
      <c r="O27" s="80">
        <f t="shared" si="3"/>
        <v>14681</v>
      </c>
      <c r="P27" s="75">
        <v>3218191</v>
      </c>
      <c r="Q27" s="348">
        <f t="shared" si="4"/>
        <v>14332</v>
      </c>
    </row>
    <row r="28" spans="1:17" x14ac:dyDescent="0.25">
      <c r="A28" s="21"/>
      <c r="B28" s="8">
        <v>23</v>
      </c>
      <c r="C28" s="24" t="s">
        <v>50</v>
      </c>
      <c r="D28" s="122">
        <v>0.29166666666666702</v>
      </c>
      <c r="E28" s="104">
        <v>7</v>
      </c>
      <c r="F28" s="110">
        <v>12</v>
      </c>
      <c r="G28" s="111">
        <v>16</v>
      </c>
      <c r="H28" s="112">
        <v>7.5</v>
      </c>
      <c r="I28" s="110">
        <v>8.1999999999999993</v>
      </c>
      <c r="J28" s="75">
        <v>24521014</v>
      </c>
      <c r="K28" s="76">
        <f t="shared" si="0"/>
        <v>0</v>
      </c>
      <c r="L28" s="77">
        <f t="shared" si="1"/>
        <v>18356</v>
      </c>
      <c r="M28" s="78">
        <v>1396081</v>
      </c>
      <c r="N28" s="79">
        <f t="shared" si="2"/>
        <v>4199</v>
      </c>
      <c r="O28" s="80">
        <f t="shared" si="3"/>
        <v>22555</v>
      </c>
      <c r="P28" s="75">
        <v>3241352</v>
      </c>
      <c r="Q28" s="348">
        <f t="shared" si="4"/>
        <v>23161</v>
      </c>
    </row>
    <row r="29" spans="1:17" x14ac:dyDescent="0.25">
      <c r="A29" s="21"/>
      <c r="B29" s="8">
        <v>24</v>
      </c>
      <c r="C29" s="24" t="s">
        <v>51</v>
      </c>
      <c r="D29" s="122">
        <v>0.29166666666666702</v>
      </c>
      <c r="E29" s="104">
        <v>7</v>
      </c>
      <c r="F29" s="110">
        <v>12</v>
      </c>
      <c r="G29" s="111">
        <v>17</v>
      </c>
      <c r="H29" s="112">
        <v>7.6</v>
      </c>
      <c r="I29" s="110">
        <v>8.1999999999999993</v>
      </c>
      <c r="J29" s="75">
        <v>24537190</v>
      </c>
      <c r="K29" s="76">
        <f t="shared" si="0"/>
        <v>0</v>
      </c>
      <c r="L29" s="77">
        <f t="shared" si="1"/>
        <v>16176</v>
      </c>
      <c r="M29" s="78">
        <v>1400273</v>
      </c>
      <c r="N29" s="79">
        <f t="shared" si="2"/>
        <v>4192</v>
      </c>
      <c r="O29" s="80">
        <f t="shared" si="3"/>
        <v>20368</v>
      </c>
      <c r="P29" s="75">
        <v>3261519</v>
      </c>
      <c r="Q29" s="348">
        <f t="shared" si="4"/>
        <v>20167</v>
      </c>
    </row>
    <row r="30" spans="1:17" x14ac:dyDescent="0.25">
      <c r="A30" s="21"/>
      <c r="B30" s="8">
        <v>25</v>
      </c>
      <c r="C30" s="24" t="s">
        <v>52</v>
      </c>
      <c r="D30" s="122">
        <v>0.29166666666666702</v>
      </c>
      <c r="E30" s="104">
        <v>1</v>
      </c>
      <c r="F30" s="110">
        <v>10</v>
      </c>
      <c r="G30" s="111">
        <v>17</v>
      </c>
      <c r="H30" s="112">
        <v>7.5</v>
      </c>
      <c r="I30" s="110">
        <v>8.1999999999999993</v>
      </c>
      <c r="J30" s="75">
        <v>24547119</v>
      </c>
      <c r="K30" s="76">
        <f t="shared" si="0"/>
        <v>9929</v>
      </c>
      <c r="L30" s="77">
        <f t="shared" si="1"/>
        <v>0</v>
      </c>
      <c r="M30" s="78">
        <v>1404510</v>
      </c>
      <c r="N30" s="79">
        <f t="shared" si="2"/>
        <v>4237</v>
      </c>
      <c r="O30" s="80">
        <f t="shared" si="3"/>
        <v>14166</v>
      </c>
      <c r="P30" s="75">
        <v>3275641</v>
      </c>
      <c r="Q30" s="348">
        <f t="shared" si="4"/>
        <v>14122</v>
      </c>
    </row>
    <row r="31" spans="1:17" x14ac:dyDescent="0.25">
      <c r="A31" s="21"/>
      <c r="B31" s="8">
        <v>26</v>
      </c>
      <c r="C31" s="24" t="s">
        <v>53</v>
      </c>
      <c r="D31" s="122">
        <v>0.29166666666666702</v>
      </c>
      <c r="E31" s="104">
        <v>1</v>
      </c>
      <c r="F31" s="110">
        <v>12</v>
      </c>
      <c r="G31" s="111">
        <v>17</v>
      </c>
      <c r="H31" s="112">
        <v>7.6</v>
      </c>
      <c r="I31" s="110">
        <v>8</v>
      </c>
      <c r="J31" s="75">
        <v>24555839</v>
      </c>
      <c r="K31" s="76">
        <f t="shared" si="0"/>
        <v>8720</v>
      </c>
      <c r="L31" s="77">
        <f t="shared" si="1"/>
        <v>0</v>
      </c>
      <c r="M31" s="78">
        <v>1408699</v>
      </c>
      <c r="N31" s="79">
        <f t="shared" si="2"/>
        <v>4189</v>
      </c>
      <c r="O31" s="80">
        <f t="shared" si="3"/>
        <v>12909</v>
      </c>
      <c r="P31" s="75">
        <v>3288550</v>
      </c>
      <c r="Q31" s="348">
        <f t="shared" si="4"/>
        <v>12909</v>
      </c>
    </row>
    <row r="32" spans="1:17" x14ac:dyDescent="0.25">
      <c r="A32" s="21"/>
      <c r="B32" s="8">
        <v>27</v>
      </c>
      <c r="C32" s="24" t="s">
        <v>47</v>
      </c>
      <c r="D32" s="122">
        <v>0.29166666666666702</v>
      </c>
      <c r="E32" s="104">
        <v>1</v>
      </c>
      <c r="F32" s="110">
        <v>16</v>
      </c>
      <c r="G32" s="111">
        <v>18</v>
      </c>
      <c r="H32" s="112">
        <v>7.6</v>
      </c>
      <c r="I32" s="110">
        <v>7.9</v>
      </c>
      <c r="J32" s="75">
        <v>24564244</v>
      </c>
      <c r="K32" s="76">
        <f t="shared" si="0"/>
        <v>8405</v>
      </c>
      <c r="L32" s="77">
        <f t="shared" si="1"/>
        <v>0</v>
      </c>
      <c r="M32" s="78">
        <v>1412869</v>
      </c>
      <c r="N32" s="79">
        <f t="shared" si="2"/>
        <v>4170</v>
      </c>
      <c r="O32" s="80">
        <f t="shared" si="3"/>
        <v>12575</v>
      </c>
      <c r="P32" s="75">
        <v>3301082</v>
      </c>
      <c r="Q32" s="348">
        <f t="shared" si="4"/>
        <v>12532</v>
      </c>
    </row>
    <row r="33" spans="1:17" x14ac:dyDescent="0.25">
      <c r="A33" s="21"/>
      <c r="B33" s="8">
        <v>28</v>
      </c>
      <c r="C33" s="24" t="s">
        <v>48</v>
      </c>
      <c r="D33" s="122">
        <v>0.29166666666666702</v>
      </c>
      <c r="E33" s="104">
        <v>1</v>
      </c>
      <c r="F33" s="110">
        <v>15</v>
      </c>
      <c r="G33" s="111">
        <v>17</v>
      </c>
      <c r="H33" s="112">
        <v>7.6</v>
      </c>
      <c r="I33" s="110">
        <v>8</v>
      </c>
      <c r="J33" s="75">
        <v>24573385</v>
      </c>
      <c r="K33" s="76">
        <f t="shared" si="0"/>
        <v>9141</v>
      </c>
      <c r="L33" s="77">
        <f t="shared" si="1"/>
        <v>0</v>
      </c>
      <c r="M33" s="78">
        <v>1416794</v>
      </c>
      <c r="N33" s="79">
        <f t="shared" si="2"/>
        <v>3925</v>
      </c>
      <c r="O33" s="80">
        <f t="shared" si="3"/>
        <v>13066</v>
      </c>
      <c r="P33" s="75">
        <v>3313959</v>
      </c>
      <c r="Q33" s="348">
        <f t="shared" si="4"/>
        <v>12877</v>
      </c>
    </row>
    <row r="34" spans="1:17" x14ac:dyDescent="0.25">
      <c r="A34" s="21"/>
      <c r="B34" s="8">
        <v>29</v>
      </c>
      <c r="C34" s="24" t="s">
        <v>49</v>
      </c>
      <c r="D34" s="122">
        <v>0.29166666666666702</v>
      </c>
      <c r="E34" s="104">
        <v>1</v>
      </c>
      <c r="F34" s="110">
        <v>15</v>
      </c>
      <c r="G34" s="111">
        <v>18</v>
      </c>
      <c r="H34" s="112">
        <v>7.5</v>
      </c>
      <c r="I34" s="110">
        <v>8.1999999999999993</v>
      </c>
      <c r="J34" s="75">
        <v>24580669</v>
      </c>
      <c r="K34" s="76">
        <f t="shared" si="0"/>
        <v>7284</v>
      </c>
      <c r="L34" s="77">
        <f t="shared" si="1"/>
        <v>0</v>
      </c>
      <c r="M34" s="78">
        <v>1420673</v>
      </c>
      <c r="N34" s="79">
        <f t="shared" si="2"/>
        <v>3879</v>
      </c>
      <c r="O34" s="80">
        <f t="shared" si="3"/>
        <v>11163</v>
      </c>
      <c r="P34" s="75">
        <v>3324858</v>
      </c>
      <c r="Q34" s="348">
        <f t="shared" si="4"/>
        <v>10899</v>
      </c>
    </row>
    <row r="35" spans="1:17" x14ac:dyDescent="0.25">
      <c r="A35" s="21"/>
      <c r="B35" s="8">
        <v>30</v>
      </c>
      <c r="C35" s="24" t="s">
        <v>50</v>
      </c>
      <c r="D35" s="122">
        <v>0.29166666666666702</v>
      </c>
      <c r="E35" s="104">
        <v>1</v>
      </c>
      <c r="F35" s="110">
        <v>15</v>
      </c>
      <c r="G35" s="111">
        <v>18</v>
      </c>
      <c r="H35" s="112">
        <v>7.5</v>
      </c>
      <c r="I35" s="110">
        <v>7.9</v>
      </c>
      <c r="J35" s="75">
        <v>24589197</v>
      </c>
      <c r="K35" s="76">
        <f t="shared" si="0"/>
        <v>8528</v>
      </c>
      <c r="L35" s="77">
        <f t="shared" si="1"/>
        <v>0</v>
      </c>
      <c r="M35" s="78">
        <v>1424646</v>
      </c>
      <c r="N35" s="79">
        <f t="shared" si="2"/>
        <v>3973</v>
      </c>
      <c r="O35" s="80">
        <f t="shared" si="3"/>
        <v>12501</v>
      </c>
      <c r="P35" s="75">
        <v>3337310</v>
      </c>
      <c r="Q35" s="348">
        <f t="shared" si="4"/>
        <v>12452</v>
      </c>
    </row>
    <row r="36" spans="1:17" x14ac:dyDescent="0.25">
      <c r="A36" s="21"/>
      <c r="B36" s="8">
        <v>31</v>
      </c>
      <c r="C36" s="24"/>
      <c r="D36" s="122"/>
      <c r="E36" s="104"/>
      <c r="F36" s="110"/>
      <c r="G36" s="111"/>
      <c r="H36" s="112"/>
      <c r="I36" s="110"/>
      <c r="J36" s="75"/>
      <c r="K36" s="76"/>
      <c r="L36" s="77"/>
      <c r="M36" s="78"/>
      <c r="N36" s="79"/>
      <c r="O36" s="80"/>
      <c r="P36" s="75"/>
      <c r="Q36" s="348"/>
    </row>
    <row r="37" spans="1:17" ht="18.75" thickBot="1" x14ac:dyDescent="0.3">
      <c r="A37" s="21"/>
      <c r="B37" s="10"/>
      <c r="C37" s="106"/>
      <c r="D37" s="106"/>
      <c r="E37" s="105"/>
      <c r="F37" s="113"/>
      <c r="G37" s="114"/>
      <c r="H37" s="115"/>
      <c r="I37" s="113"/>
      <c r="J37" s="81"/>
      <c r="K37" s="82"/>
      <c r="L37" s="77"/>
      <c r="M37" s="83"/>
      <c r="N37" s="84"/>
      <c r="O37" s="85"/>
      <c r="P37" s="81"/>
      <c r="Q37" s="349"/>
    </row>
    <row r="38" spans="1:17" ht="18.75" thickBot="1" x14ac:dyDescent="0.3">
      <c r="A38" s="18" t="s">
        <v>22</v>
      </c>
      <c r="B38" s="9"/>
      <c r="C38" s="7"/>
      <c r="D38" s="7"/>
      <c r="E38" s="7"/>
      <c r="F38" s="59"/>
      <c r="G38" s="60"/>
      <c r="H38" s="61"/>
      <c r="I38" s="62"/>
      <c r="J38" s="69"/>
      <c r="K38" s="70">
        <f>SUM(K6:K36)</f>
        <v>144006</v>
      </c>
      <c r="L38" s="71">
        <f>SUM(L6:L36)</f>
        <v>201122</v>
      </c>
      <c r="M38" s="69"/>
      <c r="N38" s="71">
        <f>SUM(N6:N36)</f>
        <v>123068</v>
      </c>
      <c r="O38" s="86">
        <f>SUM(O6:O36)</f>
        <v>468196</v>
      </c>
      <c r="P38" s="69"/>
      <c r="Q38" s="347">
        <f>SUM(Q6:Q36)</f>
        <v>463988</v>
      </c>
    </row>
    <row r="39" spans="1:17" ht="18.75" thickBot="1" x14ac:dyDescent="0.3">
      <c r="A39" s="17" t="s">
        <v>29</v>
      </c>
      <c r="B39" s="4"/>
      <c r="C39" s="5"/>
      <c r="D39" s="5"/>
      <c r="E39" s="5"/>
      <c r="F39" s="63">
        <f>MIN(F6:F36)</f>
        <v>10</v>
      </c>
      <c r="G39" s="64">
        <f>MIN(G6:G36)</f>
        <v>16</v>
      </c>
      <c r="H39" s="65">
        <f>MIN(H6:H36)</f>
        <v>7.3</v>
      </c>
      <c r="I39" s="65">
        <f>MIN(I6:I36)</f>
        <v>7.9</v>
      </c>
      <c r="J39" s="75"/>
      <c r="K39" s="76"/>
      <c r="L39" s="77"/>
      <c r="M39" s="75"/>
      <c r="N39" s="87">
        <f>MIN(N6:N36)</f>
        <v>3205</v>
      </c>
      <c r="O39" s="88">
        <f>MIN(O6:O36)</f>
        <v>10872</v>
      </c>
      <c r="P39" s="89"/>
      <c r="Q39" s="350">
        <f>MIN(Q6:Q36)</f>
        <v>9658</v>
      </c>
    </row>
    <row r="40" spans="1:17" ht="18.75" thickBot="1" x14ac:dyDescent="0.3">
      <c r="A40" s="17" t="s">
        <v>30</v>
      </c>
      <c r="B40" s="4"/>
      <c r="C40" s="5"/>
      <c r="D40" s="5"/>
      <c r="E40" s="5"/>
      <c r="F40" s="63">
        <f>MAX(F6:F36)</f>
        <v>17</v>
      </c>
      <c r="G40" s="64">
        <f>MAX(G6:G36)</f>
        <v>18</v>
      </c>
      <c r="H40" s="65">
        <f>MAX(H6:H36)</f>
        <v>8</v>
      </c>
      <c r="I40" s="65">
        <f>MAX(I6:I36)</f>
        <v>8.6</v>
      </c>
      <c r="J40" s="75"/>
      <c r="K40" s="76"/>
      <c r="L40" s="77"/>
      <c r="M40" s="75"/>
      <c r="N40" s="87">
        <f>MAX(N6:N36)</f>
        <v>4864</v>
      </c>
      <c r="O40" s="88">
        <f>MAX(O6:O36)</f>
        <v>33573</v>
      </c>
      <c r="P40" s="89"/>
      <c r="Q40" s="350">
        <f>MAX(Q6:Q36)</f>
        <v>33308</v>
      </c>
    </row>
    <row r="41" spans="1:17" ht="18.75" thickBot="1" x14ac:dyDescent="0.3">
      <c r="A41" s="17" t="s">
        <v>23</v>
      </c>
      <c r="B41" s="19"/>
      <c r="C41" s="20"/>
      <c r="D41" s="20"/>
      <c r="E41" s="20"/>
      <c r="F41" s="66">
        <f>SUM(F6:F36)/COUNT(E6:E36)</f>
        <v>13.966666666666667</v>
      </c>
      <c r="G41" s="67">
        <f>SUM(G6:G36)/COUNT(E6:E36)</f>
        <v>17.566666666666666</v>
      </c>
      <c r="H41" s="68">
        <f>SUM(H6:H36)/COUNT(E6:E36)</f>
        <v>7.6033333333333335</v>
      </c>
      <c r="I41" s="68">
        <f>SUM(I6:I36)/COUNT(E6:E36)</f>
        <v>8.1799999999999979</v>
      </c>
      <c r="J41" s="90"/>
      <c r="K41" s="91"/>
      <c r="L41" s="92"/>
      <c r="M41" s="90"/>
      <c r="N41" s="93">
        <f>SUM(N6:N36)/COUNT(E6:E36)</f>
        <v>4102.2666666666664</v>
      </c>
      <c r="O41" s="94">
        <f>SUM(O6:O36)/COUNT(E6:E36)</f>
        <v>15606.533333333333</v>
      </c>
      <c r="P41" s="95"/>
      <c r="Q41" s="351">
        <f>SUM(Q6:Q36)/COUNT(E6:E36)</f>
        <v>15466.266666666666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352"/>
    </row>
    <row r="43" spans="1:17" x14ac:dyDescent="0.25">
      <c r="A43" s="21"/>
      <c r="B43" s="11"/>
      <c r="C43" s="11" t="s">
        <v>24</v>
      </c>
      <c r="D43" s="11"/>
      <c r="E43" s="3">
        <f>SUM(M50:M80)</f>
        <v>13</v>
      </c>
      <c r="F43" s="11"/>
      <c r="G43" s="11"/>
      <c r="H43" s="11"/>
      <c r="I43" s="11"/>
      <c r="J43" s="11" t="s">
        <v>25</v>
      </c>
      <c r="K43" s="54">
        <f>SUM(J50:J80)</f>
        <v>17</v>
      </c>
      <c r="L43" s="11"/>
      <c r="M43" s="11"/>
      <c r="N43" s="11"/>
      <c r="O43" s="11"/>
      <c r="P43" s="11"/>
      <c r="Q43" s="352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352"/>
    </row>
    <row r="45" spans="1:17" x14ac:dyDescent="0.25">
      <c r="A45" s="21"/>
      <c r="B45" s="11"/>
      <c r="C45" s="3" t="s">
        <v>26</v>
      </c>
      <c r="D45" s="392">
        <f>O45-K45</f>
        <v>92352.470588235301</v>
      </c>
      <c r="E45" s="393"/>
      <c r="F45" s="393"/>
      <c r="G45" s="11" t="s">
        <v>15</v>
      </c>
      <c r="H45" s="11"/>
      <c r="I45" s="11"/>
      <c r="J45" s="3" t="s">
        <v>37</v>
      </c>
      <c r="K45" s="123">
        <f>(SUM(H50:I80)/(K43))*(K43+E43)</f>
        <v>375843.5294117647</v>
      </c>
      <c r="L45" s="11" t="s">
        <v>15</v>
      </c>
      <c r="M45" s="3" t="s">
        <v>38</v>
      </c>
      <c r="N45" s="3"/>
      <c r="O45" s="394">
        <f>O38</f>
        <v>468196</v>
      </c>
      <c r="P45" s="394"/>
      <c r="Q45" s="352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53"/>
    </row>
    <row r="49" spans="8:16" x14ac:dyDescent="0.25">
      <c r="J49" s="98" t="s">
        <v>39</v>
      </c>
      <c r="L49" s="97"/>
      <c r="M49" s="97" t="s">
        <v>40</v>
      </c>
      <c r="O49" s="1">
        <f>SUM(H50:I80)</f>
        <v>212978</v>
      </c>
      <c r="P49" s="1" t="s">
        <v>41</v>
      </c>
    </row>
    <row r="50" spans="8:16" x14ac:dyDescent="0.25">
      <c r="H50" s="385">
        <f>J50*O6</f>
        <v>10872</v>
      </c>
      <c r="I50" s="385"/>
      <c r="J50" s="96">
        <f>IF(K50&gt;0,1,0)</f>
        <v>1</v>
      </c>
      <c r="K50" s="96">
        <f>K6</f>
        <v>6886</v>
      </c>
      <c r="L50" s="96">
        <f>L6</f>
        <v>0</v>
      </c>
      <c r="M50" s="96">
        <f>IF(L50&gt;0,1,0)</f>
        <v>0</v>
      </c>
      <c r="O50" s="124">
        <f>O49/K43</f>
        <v>12528.117647058823</v>
      </c>
      <c r="P50" s="1" t="s">
        <v>42</v>
      </c>
    </row>
    <row r="51" spans="8:16" x14ac:dyDescent="0.25">
      <c r="H51" s="385">
        <f t="shared" ref="H51:H80" si="5">J51*O7</f>
        <v>0</v>
      </c>
      <c r="I51" s="385"/>
      <c r="J51" s="96">
        <f t="shared" ref="J51:J80" si="6">IF(K51&gt;0,1,0)</f>
        <v>0</v>
      </c>
      <c r="K51" s="96">
        <f t="shared" ref="K51:L66" si="7">K7</f>
        <v>0</v>
      </c>
      <c r="L51" s="96">
        <f t="shared" si="7"/>
        <v>8316</v>
      </c>
      <c r="M51" s="96">
        <f t="shared" ref="M51:M80" si="8">IF(L51&gt;0,1,0)</f>
        <v>1</v>
      </c>
      <c r="O51" s="124">
        <f>O50*(K43+E43)</f>
        <v>375843.5294117647</v>
      </c>
      <c r="P51" s="1" t="s">
        <v>43</v>
      </c>
    </row>
    <row r="52" spans="8:16" x14ac:dyDescent="0.25">
      <c r="H52" s="385">
        <f t="shared" si="5"/>
        <v>0</v>
      </c>
      <c r="I52" s="385"/>
      <c r="J52" s="96">
        <f t="shared" si="6"/>
        <v>0</v>
      </c>
      <c r="K52" s="96">
        <f t="shared" si="7"/>
        <v>0</v>
      </c>
      <c r="L52" s="96">
        <f t="shared" si="7"/>
        <v>8117</v>
      </c>
      <c r="M52" s="96">
        <f t="shared" si="8"/>
        <v>1</v>
      </c>
    </row>
    <row r="53" spans="8:16" x14ac:dyDescent="0.25">
      <c r="H53" s="385">
        <f t="shared" si="5"/>
        <v>11692</v>
      </c>
      <c r="I53" s="385"/>
      <c r="J53" s="96">
        <f t="shared" si="6"/>
        <v>1</v>
      </c>
      <c r="K53" s="96">
        <f t="shared" si="7"/>
        <v>7726</v>
      </c>
      <c r="L53" s="96">
        <f t="shared" si="7"/>
        <v>0</v>
      </c>
      <c r="M53" s="96">
        <f t="shared" si="8"/>
        <v>0</v>
      </c>
    </row>
    <row r="54" spans="8:16" x14ac:dyDescent="0.25">
      <c r="H54" s="385">
        <f t="shared" si="5"/>
        <v>10999</v>
      </c>
      <c r="I54" s="385"/>
      <c r="J54" s="96">
        <f t="shared" si="6"/>
        <v>1</v>
      </c>
      <c r="K54" s="96">
        <f t="shared" si="7"/>
        <v>7011</v>
      </c>
      <c r="L54" s="96">
        <f t="shared" si="7"/>
        <v>0</v>
      </c>
      <c r="M54" s="96">
        <f t="shared" si="8"/>
        <v>0</v>
      </c>
    </row>
    <row r="55" spans="8:16" x14ac:dyDescent="0.25">
      <c r="H55" s="385">
        <f t="shared" si="5"/>
        <v>11250</v>
      </c>
      <c r="I55" s="385"/>
      <c r="J55" s="96">
        <f t="shared" si="6"/>
        <v>1</v>
      </c>
      <c r="K55" s="96">
        <f t="shared" si="7"/>
        <v>7209</v>
      </c>
      <c r="L55" s="96">
        <f t="shared" si="7"/>
        <v>0</v>
      </c>
      <c r="M55" s="96">
        <f t="shared" si="8"/>
        <v>0</v>
      </c>
    </row>
    <row r="56" spans="8:16" x14ac:dyDescent="0.25">
      <c r="H56" s="385">
        <f t="shared" si="5"/>
        <v>0</v>
      </c>
      <c r="I56" s="385"/>
      <c r="J56" s="96">
        <f t="shared" si="6"/>
        <v>0</v>
      </c>
      <c r="K56" s="96">
        <f t="shared" si="7"/>
        <v>0</v>
      </c>
      <c r="L56" s="96">
        <f t="shared" si="7"/>
        <v>11008</v>
      </c>
      <c r="M56" s="96">
        <f t="shared" si="8"/>
        <v>1</v>
      </c>
    </row>
    <row r="57" spans="8:16" x14ac:dyDescent="0.25">
      <c r="H57" s="385">
        <f t="shared" si="5"/>
        <v>0</v>
      </c>
      <c r="I57" s="385"/>
      <c r="J57" s="96">
        <f t="shared" si="6"/>
        <v>0</v>
      </c>
      <c r="K57" s="96">
        <f t="shared" si="7"/>
        <v>0</v>
      </c>
      <c r="L57" s="96">
        <f t="shared" si="7"/>
        <v>7564</v>
      </c>
      <c r="M57" s="96">
        <f t="shared" si="8"/>
        <v>1</v>
      </c>
    </row>
    <row r="58" spans="8:16" x14ac:dyDescent="0.25">
      <c r="H58" s="385">
        <f t="shared" si="5"/>
        <v>0</v>
      </c>
      <c r="I58" s="385"/>
      <c r="J58" s="96">
        <f t="shared" si="6"/>
        <v>0</v>
      </c>
      <c r="K58" s="96">
        <f t="shared" si="7"/>
        <v>0</v>
      </c>
      <c r="L58" s="96">
        <f t="shared" si="7"/>
        <v>25411</v>
      </c>
      <c r="M58" s="96">
        <f t="shared" si="8"/>
        <v>1</v>
      </c>
    </row>
    <row r="59" spans="8:16" x14ac:dyDescent="0.25">
      <c r="H59" s="385">
        <f t="shared" si="5"/>
        <v>0</v>
      </c>
      <c r="I59" s="385"/>
      <c r="J59" s="96">
        <f t="shared" si="6"/>
        <v>0</v>
      </c>
      <c r="K59" s="96">
        <f t="shared" si="7"/>
        <v>0</v>
      </c>
      <c r="L59" s="96">
        <f t="shared" si="7"/>
        <v>9701</v>
      </c>
      <c r="M59" s="96">
        <f t="shared" si="8"/>
        <v>1</v>
      </c>
    </row>
    <row r="60" spans="8:16" x14ac:dyDescent="0.25">
      <c r="H60" s="385">
        <f t="shared" si="5"/>
        <v>12729</v>
      </c>
      <c r="I60" s="385"/>
      <c r="J60" s="96">
        <f t="shared" si="6"/>
        <v>1</v>
      </c>
      <c r="K60" s="96">
        <f t="shared" si="7"/>
        <v>8503</v>
      </c>
      <c r="L60" s="96">
        <f t="shared" si="7"/>
        <v>0</v>
      </c>
      <c r="M60" s="96">
        <f t="shared" si="8"/>
        <v>0</v>
      </c>
    </row>
    <row r="61" spans="8:16" x14ac:dyDescent="0.25">
      <c r="H61" s="385">
        <f t="shared" si="5"/>
        <v>12072</v>
      </c>
      <c r="I61" s="385"/>
      <c r="J61" s="96">
        <f t="shared" si="6"/>
        <v>1</v>
      </c>
      <c r="K61" s="96">
        <f t="shared" si="7"/>
        <v>8000</v>
      </c>
      <c r="L61" s="96">
        <f t="shared" si="7"/>
        <v>0</v>
      </c>
      <c r="M61" s="96">
        <f t="shared" si="8"/>
        <v>0</v>
      </c>
    </row>
    <row r="62" spans="8:16" x14ac:dyDescent="0.25">
      <c r="H62" s="385">
        <f t="shared" si="5"/>
        <v>11883</v>
      </c>
      <c r="I62" s="385"/>
      <c r="J62" s="96">
        <f t="shared" si="6"/>
        <v>1</v>
      </c>
      <c r="K62" s="96">
        <f t="shared" si="7"/>
        <v>7671</v>
      </c>
      <c r="L62" s="96">
        <f t="shared" si="7"/>
        <v>0</v>
      </c>
      <c r="M62" s="96">
        <f t="shared" si="8"/>
        <v>0</v>
      </c>
    </row>
    <row r="63" spans="8:16" x14ac:dyDescent="0.25">
      <c r="H63" s="385">
        <f t="shared" si="5"/>
        <v>0</v>
      </c>
      <c r="I63" s="385"/>
      <c r="J63" s="96">
        <f t="shared" si="6"/>
        <v>0</v>
      </c>
      <c r="K63" s="96">
        <f t="shared" si="7"/>
        <v>0</v>
      </c>
      <c r="L63" s="96">
        <f t="shared" si="7"/>
        <v>15749</v>
      </c>
      <c r="M63" s="96">
        <f t="shared" si="8"/>
        <v>1</v>
      </c>
    </row>
    <row r="64" spans="8:16" x14ac:dyDescent="0.25">
      <c r="H64" s="385">
        <f t="shared" si="5"/>
        <v>0</v>
      </c>
      <c r="I64" s="385"/>
      <c r="J64" s="96">
        <f t="shared" si="6"/>
        <v>0</v>
      </c>
      <c r="K64" s="96">
        <f t="shared" si="7"/>
        <v>0</v>
      </c>
      <c r="L64" s="96">
        <f t="shared" si="7"/>
        <v>19092</v>
      </c>
      <c r="M64" s="96">
        <f t="shared" si="8"/>
        <v>1</v>
      </c>
    </row>
    <row r="65" spans="8:13" x14ac:dyDescent="0.25">
      <c r="H65" s="385">
        <f t="shared" si="5"/>
        <v>0</v>
      </c>
      <c r="I65" s="385"/>
      <c r="J65" s="96">
        <f t="shared" si="6"/>
        <v>0</v>
      </c>
      <c r="K65" s="96">
        <f t="shared" si="7"/>
        <v>0</v>
      </c>
      <c r="L65" s="96">
        <f t="shared" si="7"/>
        <v>29324</v>
      </c>
      <c r="M65" s="96">
        <f t="shared" si="8"/>
        <v>1</v>
      </c>
    </row>
    <row r="66" spans="8:13" x14ac:dyDescent="0.25">
      <c r="H66" s="385">
        <f t="shared" si="5"/>
        <v>14497</v>
      </c>
      <c r="I66" s="385"/>
      <c r="J66" s="96">
        <f t="shared" si="6"/>
        <v>1</v>
      </c>
      <c r="K66" s="96">
        <f t="shared" si="7"/>
        <v>10183</v>
      </c>
      <c r="L66" s="96">
        <f t="shared" si="7"/>
        <v>0</v>
      </c>
      <c r="M66" s="96">
        <f t="shared" si="8"/>
        <v>0</v>
      </c>
    </row>
    <row r="67" spans="8:13" x14ac:dyDescent="0.25">
      <c r="H67" s="385">
        <f t="shared" si="5"/>
        <v>0</v>
      </c>
      <c r="I67" s="385"/>
      <c r="J67" s="96">
        <f t="shared" si="6"/>
        <v>0</v>
      </c>
      <c r="K67" s="96">
        <f t="shared" ref="K67:L80" si="9">K23</f>
        <v>0</v>
      </c>
      <c r="L67" s="96">
        <f t="shared" si="9"/>
        <v>8802</v>
      </c>
      <c r="M67" s="96">
        <f t="shared" si="8"/>
        <v>1</v>
      </c>
    </row>
    <row r="68" spans="8:13" x14ac:dyDescent="0.25">
      <c r="H68" s="385">
        <f t="shared" si="5"/>
        <v>0</v>
      </c>
      <c r="I68" s="385"/>
      <c r="J68" s="96">
        <f t="shared" si="6"/>
        <v>0</v>
      </c>
      <c r="K68" s="96">
        <f t="shared" si="9"/>
        <v>0</v>
      </c>
      <c r="L68" s="96">
        <f t="shared" si="9"/>
        <v>23506</v>
      </c>
      <c r="M68" s="96">
        <f t="shared" si="8"/>
        <v>1</v>
      </c>
    </row>
    <row r="69" spans="8:13" x14ac:dyDescent="0.25">
      <c r="H69" s="385">
        <f t="shared" si="5"/>
        <v>13955</v>
      </c>
      <c r="I69" s="385"/>
      <c r="J69" s="96">
        <f t="shared" si="6"/>
        <v>1</v>
      </c>
      <c r="K69" s="96">
        <f t="shared" si="9"/>
        <v>9968</v>
      </c>
      <c r="L69" s="96">
        <f t="shared" si="9"/>
        <v>0</v>
      </c>
      <c r="M69" s="96">
        <f t="shared" si="8"/>
        <v>0</v>
      </c>
    </row>
    <row r="70" spans="8:13" x14ac:dyDescent="0.25">
      <c r="H70" s="385">
        <f t="shared" si="5"/>
        <v>11968</v>
      </c>
      <c r="I70" s="385"/>
      <c r="J70" s="96">
        <f t="shared" si="6"/>
        <v>1</v>
      </c>
      <c r="K70" s="96">
        <f t="shared" si="9"/>
        <v>8230</v>
      </c>
      <c r="L70" s="96">
        <f t="shared" si="9"/>
        <v>0</v>
      </c>
      <c r="M70" s="96">
        <f t="shared" si="8"/>
        <v>0</v>
      </c>
    </row>
    <row r="71" spans="8:13" x14ac:dyDescent="0.25">
      <c r="H71" s="385">
        <f t="shared" si="5"/>
        <v>14681</v>
      </c>
      <c r="I71" s="385"/>
      <c r="J71" s="96">
        <f t="shared" si="6"/>
        <v>1</v>
      </c>
      <c r="K71" s="96">
        <f t="shared" si="9"/>
        <v>10612</v>
      </c>
      <c r="L71" s="96">
        <f t="shared" si="9"/>
        <v>0</v>
      </c>
      <c r="M71" s="96">
        <f t="shared" si="8"/>
        <v>0</v>
      </c>
    </row>
    <row r="72" spans="8:13" x14ac:dyDescent="0.25">
      <c r="H72" s="385">
        <f t="shared" si="5"/>
        <v>0</v>
      </c>
      <c r="I72" s="385"/>
      <c r="J72" s="96">
        <f t="shared" si="6"/>
        <v>0</v>
      </c>
      <c r="K72" s="96">
        <f t="shared" si="9"/>
        <v>0</v>
      </c>
      <c r="L72" s="96">
        <f t="shared" si="9"/>
        <v>18356</v>
      </c>
      <c r="M72" s="96">
        <f t="shared" si="8"/>
        <v>1</v>
      </c>
    </row>
    <row r="73" spans="8:13" x14ac:dyDescent="0.25">
      <c r="H73" s="385">
        <f t="shared" si="5"/>
        <v>0</v>
      </c>
      <c r="I73" s="385"/>
      <c r="J73" s="96">
        <f t="shared" si="6"/>
        <v>0</v>
      </c>
      <c r="K73" s="96">
        <f t="shared" si="9"/>
        <v>0</v>
      </c>
      <c r="L73" s="96">
        <f t="shared" si="9"/>
        <v>16176</v>
      </c>
      <c r="M73" s="96">
        <f t="shared" si="8"/>
        <v>1</v>
      </c>
    </row>
    <row r="74" spans="8:13" x14ac:dyDescent="0.25">
      <c r="H74" s="385">
        <f t="shared" si="5"/>
        <v>14166</v>
      </c>
      <c r="I74" s="385"/>
      <c r="J74" s="96">
        <f t="shared" si="6"/>
        <v>1</v>
      </c>
      <c r="K74" s="96">
        <f t="shared" si="9"/>
        <v>9929</v>
      </c>
      <c r="L74" s="96">
        <f t="shared" si="9"/>
        <v>0</v>
      </c>
      <c r="M74" s="96">
        <f t="shared" si="8"/>
        <v>0</v>
      </c>
    </row>
    <row r="75" spans="8:13" x14ac:dyDescent="0.25">
      <c r="H75" s="385">
        <f t="shared" si="5"/>
        <v>12909</v>
      </c>
      <c r="I75" s="385"/>
      <c r="J75" s="96">
        <f t="shared" si="6"/>
        <v>1</v>
      </c>
      <c r="K75" s="96">
        <f t="shared" si="9"/>
        <v>8720</v>
      </c>
      <c r="L75" s="96">
        <f t="shared" si="9"/>
        <v>0</v>
      </c>
      <c r="M75" s="96">
        <f t="shared" si="8"/>
        <v>0</v>
      </c>
    </row>
    <row r="76" spans="8:13" x14ac:dyDescent="0.25">
      <c r="H76" s="385">
        <f t="shared" si="5"/>
        <v>12575</v>
      </c>
      <c r="I76" s="385"/>
      <c r="J76" s="96">
        <f t="shared" si="6"/>
        <v>1</v>
      </c>
      <c r="K76" s="96">
        <f t="shared" si="9"/>
        <v>8405</v>
      </c>
      <c r="L76" s="96">
        <f t="shared" si="9"/>
        <v>0</v>
      </c>
      <c r="M76" s="96">
        <f t="shared" si="8"/>
        <v>0</v>
      </c>
    </row>
    <row r="77" spans="8:13" x14ac:dyDescent="0.25">
      <c r="H77" s="385">
        <f t="shared" si="5"/>
        <v>13066</v>
      </c>
      <c r="I77" s="385"/>
      <c r="J77" s="96">
        <f t="shared" si="6"/>
        <v>1</v>
      </c>
      <c r="K77" s="96">
        <f t="shared" si="9"/>
        <v>9141</v>
      </c>
      <c r="L77" s="96">
        <f t="shared" si="9"/>
        <v>0</v>
      </c>
      <c r="M77" s="96">
        <f t="shared" si="8"/>
        <v>0</v>
      </c>
    </row>
    <row r="78" spans="8:13" x14ac:dyDescent="0.25">
      <c r="H78" s="385">
        <f t="shared" si="5"/>
        <v>11163</v>
      </c>
      <c r="I78" s="385"/>
      <c r="J78" s="96">
        <f t="shared" si="6"/>
        <v>1</v>
      </c>
      <c r="K78" s="96">
        <f t="shared" si="9"/>
        <v>7284</v>
      </c>
      <c r="L78" s="96">
        <f t="shared" si="9"/>
        <v>0</v>
      </c>
      <c r="M78" s="96">
        <f t="shared" si="8"/>
        <v>0</v>
      </c>
    </row>
    <row r="79" spans="8:13" x14ac:dyDescent="0.25">
      <c r="H79" s="385">
        <f t="shared" si="5"/>
        <v>12501</v>
      </c>
      <c r="I79" s="385"/>
      <c r="J79" s="96">
        <f t="shared" si="6"/>
        <v>1</v>
      </c>
      <c r="K79" s="96">
        <f t="shared" si="9"/>
        <v>8528</v>
      </c>
      <c r="L79" s="96">
        <f t="shared" si="9"/>
        <v>0</v>
      </c>
      <c r="M79" s="96">
        <f t="shared" si="8"/>
        <v>0</v>
      </c>
    </row>
    <row r="80" spans="8:13" x14ac:dyDescent="0.25">
      <c r="H80" s="385">
        <f t="shared" si="5"/>
        <v>0</v>
      </c>
      <c r="I80" s="385"/>
      <c r="J80" s="96">
        <f t="shared" si="6"/>
        <v>0</v>
      </c>
      <c r="K80" s="96">
        <f t="shared" si="9"/>
        <v>0</v>
      </c>
      <c r="L80" s="96">
        <f t="shared" si="9"/>
        <v>0</v>
      </c>
      <c r="M80" s="96">
        <f t="shared" si="8"/>
        <v>0</v>
      </c>
    </row>
    <row r="81" spans="10:13" x14ac:dyDescent="0.25">
      <c r="J81" s="96"/>
      <c r="K81" s="96"/>
      <c r="L81" s="96"/>
      <c r="M81" s="96"/>
    </row>
    <row r="82" spans="10:13" x14ac:dyDescent="0.25">
      <c r="J82" s="96"/>
      <c r="K82" s="96"/>
      <c r="L82" s="96"/>
      <c r="M82" s="96"/>
    </row>
    <row r="83" spans="10:13" x14ac:dyDescent="0.25">
      <c r="J83" s="96"/>
      <c r="K83" s="96"/>
      <c r="L83" s="96"/>
      <c r="M83" s="96"/>
    </row>
  </sheetData>
  <customSheetViews>
    <customSheetView guid="{B6ED9F5D-61BD-40D6-902A-409318D15853}" scale="75" showRuler="0">
      <selection activeCell="E3" sqref="E3"/>
      <pageMargins left="0.39370078740157483" right="0.19685039370078741" top="0.98425196850393704" bottom="0.98425196850393704" header="0.51181102362204722" footer="0.51181102362204722"/>
      <pageSetup scale="19" orientation="landscape" horizontalDpi="4294967293" verticalDpi="0" r:id="rId1"/>
      <headerFooter alignWithMargins="0"/>
    </customSheetView>
  </customSheetViews>
  <mergeCells count="36">
    <mergeCell ref="G2:L2"/>
    <mergeCell ref="M2:N2"/>
    <mergeCell ref="P2:Q2"/>
    <mergeCell ref="H59:I59"/>
    <mergeCell ref="H54:I54"/>
    <mergeCell ref="H55:I55"/>
    <mergeCell ref="D45:F45"/>
    <mergeCell ref="O45:P45"/>
    <mergeCell ref="H50:I50"/>
    <mergeCell ref="H51:I51"/>
    <mergeCell ref="H52:I52"/>
    <mergeCell ref="H53:I53"/>
    <mergeCell ref="H56:I56"/>
    <mergeCell ref="H57:I57"/>
    <mergeCell ref="H58:I58"/>
    <mergeCell ref="H60:I60"/>
    <mergeCell ref="H61:I61"/>
    <mergeCell ref="H62:I62"/>
    <mergeCell ref="H63:I63"/>
    <mergeCell ref="H69:I69"/>
    <mergeCell ref="H66:I66"/>
    <mergeCell ref="H67:I67"/>
    <mergeCell ref="H64:I64"/>
    <mergeCell ref="H65:I65"/>
    <mergeCell ref="H68:I68"/>
    <mergeCell ref="H73:I73"/>
    <mergeCell ref="H74:I74"/>
    <mergeCell ref="H75:I75"/>
    <mergeCell ref="H72:I72"/>
    <mergeCell ref="H70:I70"/>
    <mergeCell ref="H71:I71"/>
    <mergeCell ref="H80:I80"/>
    <mergeCell ref="H76:I76"/>
    <mergeCell ref="H77:I77"/>
    <mergeCell ref="H78:I78"/>
    <mergeCell ref="H79:I79"/>
  </mergeCells>
  <phoneticPr fontId="7" type="noConversion"/>
  <pageMargins left="0.39370078740157483" right="0.19685039370078741" top="0.98425196850393704" bottom="0.98425196850393704" header="0.51181102362204722" footer="0.51181102362204722"/>
  <pageSetup scale="19" orientation="landscape" horizontalDpi="4294967293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Q83"/>
  <sheetViews>
    <sheetView zoomScale="75" workbookViewId="0">
      <selection activeCell="L9" sqref="L9"/>
    </sheetView>
  </sheetViews>
  <sheetFormatPr baseColWidth="10" defaultRowHeight="18" x14ac:dyDescent="0.25"/>
  <cols>
    <col min="1" max="1" width="15.7109375" style="1" customWidth="1"/>
    <col min="2" max="2" width="5.7109375" style="1" customWidth="1"/>
    <col min="3" max="3" width="6.28515625" style="1" customWidth="1"/>
    <col min="4" max="4" width="7.42578125" style="1" customWidth="1"/>
    <col min="5" max="5" width="4.42578125" style="1" customWidth="1"/>
    <col min="6" max="6" width="6.5703125" style="1" customWidth="1"/>
    <col min="7" max="7" width="6.85546875" style="1" customWidth="1"/>
    <col min="8" max="8" width="5.140625" style="1" customWidth="1"/>
    <col min="9" max="9" width="5.85546875" style="1" customWidth="1"/>
    <col min="10" max="10" width="17.5703125" style="1" customWidth="1"/>
    <col min="11" max="11" width="11.7109375" style="1" customWidth="1"/>
    <col min="12" max="12" width="11" style="1" customWidth="1"/>
    <col min="13" max="13" width="18.7109375" style="1" customWidth="1"/>
    <col min="14" max="14" width="10.42578125" style="1" customWidth="1"/>
    <col min="15" max="15" width="13.85546875" style="1" customWidth="1"/>
    <col min="16" max="16" width="17.7109375" style="1" customWidth="1"/>
    <col min="17" max="17" width="10.42578125" style="356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8"/>
      <c r="P1" s="15"/>
      <c r="Q1" s="343"/>
    </row>
    <row r="2" spans="1:17" ht="36" customHeight="1" x14ac:dyDescent="0.25">
      <c r="A2" s="21"/>
      <c r="B2" s="2"/>
      <c r="C2" s="3"/>
      <c r="D2" s="3"/>
      <c r="E2" s="3"/>
      <c r="F2" s="3"/>
      <c r="G2" s="386" t="s">
        <v>28</v>
      </c>
      <c r="H2" s="397"/>
      <c r="I2" s="397"/>
      <c r="J2" s="397"/>
      <c r="K2" s="397"/>
      <c r="L2" s="398"/>
      <c r="M2" s="387" t="s">
        <v>27</v>
      </c>
      <c r="N2" s="399"/>
      <c r="O2" s="35" t="s">
        <v>33</v>
      </c>
      <c r="P2" s="400" t="s">
        <v>35</v>
      </c>
      <c r="Q2" s="388"/>
    </row>
    <row r="3" spans="1:17" ht="96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344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345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6">
        <v>9</v>
      </c>
      <c r="K5" s="55">
        <v>10</v>
      </c>
      <c r="L5" s="33">
        <v>11</v>
      </c>
      <c r="M5" s="32">
        <v>12</v>
      </c>
      <c r="N5" s="32">
        <v>13</v>
      </c>
      <c r="O5" s="57">
        <v>14</v>
      </c>
      <c r="P5" s="56">
        <v>15</v>
      </c>
      <c r="Q5" s="346">
        <v>16</v>
      </c>
    </row>
    <row r="6" spans="1:17" ht="15.75" x14ac:dyDescent="0.25">
      <c r="A6" s="39" t="s">
        <v>16</v>
      </c>
      <c r="B6" s="133">
        <v>1</v>
      </c>
      <c r="C6" s="30" t="s">
        <v>51</v>
      </c>
      <c r="D6" s="122">
        <v>0.29166666666666669</v>
      </c>
      <c r="E6" s="103">
        <v>1</v>
      </c>
      <c r="F6" s="107">
        <v>17</v>
      </c>
      <c r="G6" s="108">
        <v>19</v>
      </c>
      <c r="H6" s="109">
        <v>7.3</v>
      </c>
      <c r="I6" s="107">
        <v>7.8</v>
      </c>
      <c r="J6" s="69">
        <v>24597824</v>
      </c>
      <c r="K6" s="70">
        <f>(J6-Juni_1!J35)*(IF(E6=1,1,0)+IF(E6=2,1,0)+IF(E6=5,1,0))</f>
        <v>8627</v>
      </c>
      <c r="L6" s="71">
        <f>(J6-Juni_1!J35)*(IF(E6=3,1,0)+IF(E6=4,1,0)+IF(E6=6,1,0)+IF(E6=7,1,0))</f>
        <v>0</v>
      </c>
      <c r="M6" s="72">
        <v>1428564</v>
      </c>
      <c r="N6" s="79">
        <f>M6-Juni_1!M35</f>
        <v>3918</v>
      </c>
      <c r="O6" s="74">
        <f>K6+L6+N6</f>
        <v>12545</v>
      </c>
      <c r="P6" s="69">
        <v>3349929</v>
      </c>
      <c r="Q6" s="357">
        <f>P6-Juni_1!P35</f>
        <v>12619</v>
      </c>
    </row>
    <row r="7" spans="1:17" ht="15.75" x14ac:dyDescent="0.25">
      <c r="A7" s="39" t="s">
        <v>17</v>
      </c>
      <c r="B7" s="134">
        <v>2</v>
      </c>
      <c r="C7" s="24" t="s">
        <v>52</v>
      </c>
      <c r="D7" s="122">
        <v>0.29166666666666669</v>
      </c>
      <c r="E7" s="104">
        <v>1</v>
      </c>
      <c r="F7" s="110">
        <v>19</v>
      </c>
      <c r="G7" s="111">
        <v>19</v>
      </c>
      <c r="H7" s="112">
        <v>7.3</v>
      </c>
      <c r="I7" s="110">
        <v>8.1999999999999993</v>
      </c>
      <c r="J7" s="75">
        <v>24606379</v>
      </c>
      <c r="K7" s="76">
        <f>(J7-J6)*(IF(E7=1,1,0)+IF(E7=2,1,0)+IF(E7=5,1,0))</f>
        <v>8555</v>
      </c>
      <c r="L7" s="77">
        <f>(J7-J6)*(IF(E7=3,1,0)+IF(E7=4,1,0)+IF(E7=6,1,0)+IF(E7=7,1,0))</f>
        <v>0</v>
      </c>
      <c r="M7" s="78">
        <v>1432838</v>
      </c>
      <c r="N7" s="79">
        <f>M7-M6</f>
        <v>4274</v>
      </c>
      <c r="O7" s="80">
        <f>K7+L7+N7</f>
        <v>12829</v>
      </c>
      <c r="P7" s="75">
        <v>3363218</v>
      </c>
      <c r="Q7" s="348">
        <f>P7-P6</f>
        <v>13289</v>
      </c>
    </row>
    <row r="8" spans="1:17" ht="15.75" x14ac:dyDescent="0.25">
      <c r="A8" s="39" t="s">
        <v>18</v>
      </c>
      <c r="B8" s="134">
        <v>3</v>
      </c>
      <c r="C8" s="24" t="s">
        <v>53</v>
      </c>
      <c r="D8" s="122">
        <v>0.29166666666666669</v>
      </c>
      <c r="E8" s="104">
        <v>1</v>
      </c>
      <c r="F8" s="110">
        <v>17</v>
      </c>
      <c r="G8" s="111">
        <v>19</v>
      </c>
      <c r="H8" s="112">
        <v>7.5</v>
      </c>
      <c r="I8" s="110">
        <v>8</v>
      </c>
      <c r="J8" s="75">
        <v>24614958</v>
      </c>
      <c r="K8" s="76">
        <f t="shared" ref="K8:K36" si="0">(J8-J7)*(IF(E8=1,1,0)+IF(E8=2,1,0)+IF(E8=5,1,0))</f>
        <v>8579</v>
      </c>
      <c r="L8" s="77">
        <f t="shared" ref="L8:L36" si="1">(J8-J7)*(IF(E8=3,1,0)+IF(E8=4,1,0)+IF(E8=6,1,0)+IF(E8=7,1,0))</f>
        <v>0</v>
      </c>
      <c r="M8" s="78">
        <v>1436886</v>
      </c>
      <c r="N8" s="79">
        <f t="shared" ref="N8:N36" si="2">M8-M7</f>
        <v>4048</v>
      </c>
      <c r="O8" s="80">
        <f t="shared" ref="O8:O36" si="3">K8+L8+N8</f>
        <v>12627</v>
      </c>
      <c r="P8" s="75">
        <v>3375699</v>
      </c>
      <c r="Q8" s="348">
        <f t="shared" ref="Q8:Q36" si="4">P8-P7</f>
        <v>12481</v>
      </c>
    </row>
    <row r="9" spans="1:17" ht="15.75" x14ac:dyDescent="0.25">
      <c r="A9" s="39" t="s">
        <v>19</v>
      </c>
      <c r="B9" s="134">
        <v>4</v>
      </c>
      <c r="C9" s="24" t="s">
        <v>47</v>
      </c>
      <c r="D9" s="122">
        <v>0.29166666666666702</v>
      </c>
      <c r="E9" s="104">
        <v>1</v>
      </c>
      <c r="F9" s="110">
        <v>19</v>
      </c>
      <c r="G9" s="111">
        <v>19</v>
      </c>
      <c r="H9" s="112">
        <v>7.7</v>
      </c>
      <c r="I9" s="110">
        <v>7.9</v>
      </c>
      <c r="J9" s="75">
        <v>24622958</v>
      </c>
      <c r="K9" s="76">
        <f t="shared" si="0"/>
        <v>8000</v>
      </c>
      <c r="L9" s="77">
        <f t="shared" si="1"/>
        <v>0</v>
      </c>
      <c r="M9" s="78">
        <v>1441414</v>
      </c>
      <c r="N9" s="79">
        <f t="shared" si="2"/>
        <v>4528</v>
      </c>
      <c r="O9" s="80">
        <f t="shared" si="3"/>
        <v>12528</v>
      </c>
      <c r="P9" s="75">
        <v>3387987</v>
      </c>
      <c r="Q9" s="348">
        <f t="shared" si="4"/>
        <v>12288</v>
      </c>
    </row>
    <row r="10" spans="1:17" ht="15.75" x14ac:dyDescent="0.25">
      <c r="A10" s="39" t="s">
        <v>20</v>
      </c>
      <c r="B10" s="134">
        <v>5</v>
      </c>
      <c r="C10" s="24" t="s">
        <v>48</v>
      </c>
      <c r="D10" s="122">
        <v>0.29166666666666702</v>
      </c>
      <c r="E10" s="104">
        <v>1</v>
      </c>
      <c r="F10" s="110">
        <v>19</v>
      </c>
      <c r="G10" s="111">
        <v>18</v>
      </c>
      <c r="H10" s="112">
        <v>7.8</v>
      </c>
      <c r="I10" s="110">
        <v>8.1</v>
      </c>
      <c r="J10" s="75">
        <v>24630007</v>
      </c>
      <c r="K10" s="76">
        <f t="shared" si="0"/>
        <v>7049</v>
      </c>
      <c r="L10" s="77">
        <f t="shared" si="1"/>
        <v>0</v>
      </c>
      <c r="M10" s="78">
        <v>1445678</v>
      </c>
      <c r="N10" s="79">
        <f t="shared" si="2"/>
        <v>4264</v>
      </c>
      <c r="O10" s="80">
        <f t="shared" si="3"/>
        <v>11313</v>
      </c>
      <c r="P10" s="75">
        <v>3399061</v>
      </c>
      <c r="Q10" s="348">
        <f t="shared" si="4"/>
        <v>11074</v>
      </c>
    </row>
    <row r="11" spans="1:17" ht="15.75" x14ac:dyDescent="0.25">
      <c r="A11" s="39" t="s">
        <v>21</v>
      </c>
      <c r="B11" s="134">
        <v>6</v>
      </c>
      <c r="C11" s="24" t="s">
        <v>49</v>
      </c>
      <c r="D11" s="122">
        <v>0.29166666666666702</v>
      </c>
      <c r="E11" s="104">
        <v>1</v>
      </c>
      <c r="F11" s="110">
        <v>22</v>
      </c>
      <c r="G11" s="111">
        <v>19</v>
      </c>
      <c r="H11" s="112">
        <v>7.5</v>
      </c>
      <c r="I11" s="110">
        <v>8</v>
      </c>
      <c r="J11" s="75">
        <v>24637401</v>
      </c>
      <c r="K11" s="76">
        <f t="shared" si="0"/>
        <v>7394</v>
      </c>
      <c r="L11" s="77">
        <f t="shared" si="1"/>
        <v>0</v>
      </c>
      <c r="M11" s="78">
        <v>1449969</v>
      </c>
      <c r="N11" s="79">
        <f t="shared" si="2"/>
        <v>4291</v>
      </c>
      <c r="O11" s="80">
        <f t="shared" si="3"/>
        <v>11685</v>
      </c>
      <c r="P11" s="75">
        <v>3410700</v>
      </c>
      <c r="Q11" s="348">
        <f t="shared" si="4"/>
        <v>11639</v>
      </c>
    </row>
    <row r="12" spans="1:17" ht="15.75" x14ac:dyDescent="0.25">
      <c r="A12" s="39" t="s">
        <v>36</v>
      </c>
      <c r="B12" s="134">
        <v>7</v>
      </c>
      <c r="C12" s="24" t="s">
        <v>50</v>
      </c>
      <c r="D12" s="122">
        <v>0.29166666666666702</v>
      </c>
      <c r="E12" s="104">
        <v>1</v>
      </c>
      <c r="F12" s="110">
        <v>19</v>
      </c>
      <c r="G12" s="111">
        <v>19</v>
      </c>
      <c r="H12" s="112">
        <v>7.5</v>
      </c>
      <c r="I12" s="110">
        <v>7.9</v>
      </c>
      <c r="J12" s="75">
        <v>24646005</v>
      </c>
      <c r="K12" s="76">
        <f t="shared" si="0"/>
        <v>8604</v>
      </c>
      <c r="L12" s="77">
        <f t="shared" si="1"/>
        <v>0</v>
      </c>
      <c r="M12" s="78">
        <v>1454253</v>
      </c>
      <c r="N12" s="79">
        <f t="shared" si="2"/>
        <v>4284</v>
      </c>
      <c r="O12" s="80">
        <f t="shared" si="3"/>
        <v>12888</v>
      </c>
      <c r="P12" s="75">
        <v>3423686</v>
      </c>
      <c r="Q12" s="348">
        <f t="shared" si="4"/>
        <v>12986</v>
      </c>
    </row>
    <row r="13" spans="1:17" x14ac:dyDescent="0.25">
      <c r="A13" s="21"/>
      <c r="B13" s="134">
        <v>8</v>
      </c>
      <c r="C13" s="24" t="s">
        <v>51</v>
      </c>
      <c r="D13" s="122">
        <v>0.29166666666666702</v>
      </c>
      <c r="E13" s="104">
        <v>3</v>
      </c>
      <c r="F13" s="110">
        <v>20</v>
      </c>
      <c r="G13" s="111">
        <v>20</v>
      </c>
      <c r="H13" s="112">
        <v>7.4</v>
      </c>
      <c r="I13" s="110">
        <v>8.1</v>
      </c>
      <c r="J13" s="75">
        <v>24661167</v>
      </c>
      <c r="K13" s="76">
        <f t="shared" si="0"/>
        <v>0</v>
      </c>
      <c r="L13" s="77">
        <f t="shared" si="1"/>
        <v>15162</v>
      </c>
      <c r="M13" s="78">
        <v>1458755</v>
      </c>
      <c r="N13" s="79">
        <f t="shared" si="2"/>
        <v>4502</v>
      </c>
      <c r="O13" s="80">
        <f t="shared" si="3"/>
        <v>19664</v>
      </c>
      <c r="P13" s="75">
        <v>3444487</v>
      </c>
      <c r="Q13" s="348">
        <f t="shared" si="4"/>
        <v>20801</v>
      </c>
    </row>
    <row r="14" spans="1:17" x14ac:dyDescent="0.25">
      <c r="A14" s="21"/>
      <c r="B14" s="134">
        <v>9</v>
      </c>
      <c r="C14" s="24" t="s">
        <v>52</v>
      </c>
      <c r="D14" s="122">
        <v>0.29166666666666702</v>
      </c>
      <c r="E14" s="104">
        <v>3</v>
      </c>
      <c r="F14" s="110">
        <v>16</v>
      </c>
      <c r="G14" s="111">
        <v>19</v>
      </c>
      <c r="H14" s="112">
        <v>7.6</v>
      </c>
      <c r="I14" s="110">
        <v>8.1</v>
      </c>
      <c r="J14" s="75">
        <v>24676066</v>
      </c>
      <c r="K14" s="76">
        <f t="shared" si="0"/>
        <v>0</v>
      </c>
      <c r="L14" s="77">
        <f t="shared" si="1"/>
        <v>14899</v>
      </c>
      <c r="M14" s="78">
        <v>1462837</v>
      </c>
      <c r="N14" s="79">
        <f t="shared" si="2"/>
        <v>4082</v>
      </c>
      <c r="O14" s="80">
        <f t="shared" si="3"/>
        <v>18981</v>
      </c>
      <c r="P14" s="75">
        <v>3463324</v>
      </c>
      <c r="Q14" s="348">
        <f t="shared" si="4"/>
        <v>18837</v>
      </c>
    </row>
    <row r="15" spans="1:17" x14ac:dyDescent="0.25">
      <c r="A15" s="21"/>
      <c r="B15" s="134">
        <v>10</v>
      </c>
      <c r="C15" s="24" t="s">
        <v>53</v>
      </c>
      <c r="D15" s="122">
        <v>0.29166666666666702</v>
      </c>
      <c r="E15" s="104">
        <v>7</v>
      </c>
      <c r="F15" s="110">
        <v>10</v>
      </c>
      <c r="G15" s="111">
        <v>19</v>
      </c>
      <c r="H15" s="112">
        <v>7.6</v>
      </c>
      <c r="I15" s="110">
        <v>8.1</v>
      </c>
      <c r="J15" s="75">
        <v>24684579</v>
      </c>
      <c r="K15" s="76">
        <f t="shared" si="0"/>
        <v>0</v>
      </c>
      <c r="L15" s="77">
        <f t="shared" si="1"/>
        <v>8513</v>
      </c>
      <c r="M15" s="78">
        <v>1466834</v>
      </c>
      <c r="N15" s="79">
        <f t="shared" si="2"/>
        <v>3997</v>
      </c>
      <c r="O15" s="80">
        <f t="shared" si="3"/>
        <v>12510</v>
      </c>
      <c r="P15" s="75">
        <v>3475749</v>
      </c>
      <c r="Q15" s="348">
        <f t="shared" si="4"/>
        <v>12425</v>
      </c>
    </row>
    <row r="16" spans="1:17" x14ac:dyDescent="0.25">
      <c r="A16" s="21"/>
      <c r="B16" s="134">
        <v>11</v>
      </c>
      <c r="C16" s="24" t="s">
        <v>47</v>
      </c>
      <c r="D16" s="122">
        <v>0.29166666666666702</v>
      </c>
      <c r="E16" s="104">
        <v>1</v>
      </c>
      <c r="F16" s="110">
        <v>11</v>
      </c>
      <c r="G16" s="111">
        <v>19</v>
      </c>
      <c r="H16" s="112">
        <v>7.7</v>
      </c>
      <c r="I16" s="110">
        <v>8</v>
      </c>
      <c r="J16" s="75">
        <v>24692300</v>
      </c>
      <c r="K16" s="76">
        <f t="shared" si="0"/>
        <v>7721</v>
      </c>
      <c r="L16" s="77">
        <f t="shared" si="1"/>
        <v>0</v>
      </c>
      <c r="M16" s="78">
        <v>1470848</v>
      </c>
      <c r="N16" s="79">
        <f t="shared" si="2"/>
        <v>4014</v>
      </c>
      <c r="O16" s="80">
        <f t="shared" si="3"/>
        <v>11735</v>
      </c>
      <c r="P16" s="75">
        <v>3487476</v>
      </c>
      <c r="Q16" s="348">
        <f t="shared" si="4"/>
        <v>11727</v>
      </c>
    </row>
    <row r="17" spans="1:17" x14ac:dyDescent="0.25">
      <c r="A17" s="21"/>
      <c r="B17" s="134">
        <v>12</v>
      </c>
      <c r="C17" s="24" t="s">
        <v>48</v>
      </c>
      <c r="D17" s="122">
        <v>0.29166666666666702</v>
      </c>
      <c r="E17" s="104">
        <v>1</v>
      </c>
      <c r="F17" s="110">
        <v>15</v>
      </c>
      <c r="G17" s="111">
        <v>18</v>
      </c>
      <c r="H17" s="112">
        <v>7.8</v>
      </c>
      <c r="I17" s="110">
        <v>8</v>
      </c>
      <c r="J17" s="75">
        <v>24699268</v>
      </c>
      <c r="K17" s="76">
        <f t="shared" si="0"/>
        <v>6968</v>
      </c>
      <c r="L17" s="77">
        <f t="shared" si="1"/>
        <v>0</v>
      </c>
      <c r="M17" s="78">
        <v>1475114</v>
      </c>
      <c r="N17" s="79">
        <f t="shared" si="2"/>
        <v>4266</v>
      </c>
      <c r="O17" s="80">
        <f t="shared" si="3"/>
        <v>11234</v>
      </c>
      <c r="P17" s="75">
        <v>3498391</v>
      </c>
      <c r="Q17" s="348">
        <f t="shared" si="4"/>
        <v>10915</v>
      </c>
    </row>
    <row r="18" spans="1:17" x14ac:dyDescent="0.25">
      <c r="A18" s="21"/>
      <c r="B18" s="134">
        <v>13</v>
      </c>
      <c r="C18" s="24" t="s">
        <v>49</v>
      </c>
      <c r="D18" s="122">
        <v>0.29166666666666702</v>
      </c>
      <c r="E18" s="104">
        <v>1</v>
      </c>
      <c r="F18" s="110">
        <v>17</v>
      </c>
      <c r="G18" s="111">
        <v>19</v>
      </c>
      <c r="H18" s="112">
        <v>7.7</v>
      </c>
      <c r="I18" s="110">
        <v>8.1</v>
      </c>
      <c r="J18" s="75">
        <v>24706148</v>
      </c>
      <c r="K18" s="76">
        <f t="shared" si="0"/>
        <v>6880</v>
      </c>
      <c r="L18" s="77">
        <f t="shared" si="1"/>
        <v>0</v>
      </c>
      <c r="M18" s="78">
        <v>1479228</v>
      </c>
      <c r="N18" s="79">
        <f t="shared" si="2"/>
        <v>4114</v>
      </c>
      <c r="O18" s="80">
        <f t="shared" si="3"/>
        <v>10994</v>
      </c>
      <c r="P18" s="75">
        <v>3509003</v>
      </c>
      <c r="Q18" s="348">
        <f t="shared" si="4"/>
        <v>10612</v>
      </c>
    </row>
    <row r="19" spans="1:17" x14ac:dyDescent="0.25">
      <c r="A19" s="21"/>
      <c r="B19" s="134">
        <v>14</v>
      </c>
      <c r="C19" s="24" t="s">
        <v>50</v>
      </c>
      <c r="D19" s="122">
        <v>0.29166666666666702</v>
      </c>
      <c r="E19" s="104">
        <v>1</v>
      </c>
      <c r="F19" s="110">
        <v>16</v>
      </c>
      <c r="G19" s="111">
        <v>19</v>
      </c>
      <c r="H19" s="112">
        <v>7.5</v>
      </c>
      <c r="I19" s="110">
        <v>8.1999999999999993</v>
      </c>
      <c r="J19" s="75">
        <v>24714922</v>
      </c>
      <c r="K19" s="76">
        <f t="shared" si="0"/>
        <v>8774</v>
      </c>
      <c r="L19" s="77">
        <f t="shared" si="1"/>
        <v>0</v>
      </c>
      <c r="M19" s="78">
        <v>1483344</v>
      </c>
      <c r="N19" s="79">
        <f t="shared" si="2"/>
        <v>4116</v>
      </c>
      <c r="O19" s="80">
        <f t="shared" si="3"/>
        <v>12890</v>
      </c>
      <c r="P19" s="75">
        <v>3522117</v>
      </c>
      <c r="Q19" s="348">
        <f t="shared" si="4"/>
        <v>13114</v>
      </c>
    </row>
    <row r="20" spans="1:17" x14ac:dyDescent="0.25">
      <c r="A20" s="21"/>
      <c r="B20" s="134">
        <v>15</v>
      </c>
      <c r="C20" s="24" t="s">
        <v>51</v>
      </c>
      <c r="D20" s="122">
        <v>0.29166666666666702</v>
      </c>
      <c r="E20" s="104">
        <v>1</v>
      </c>
      <c r="F20" s="110">
        <v>18</v>
      </c>
      <c r="G20" s="111">
        <v>19</v>
      </c>
      <c r="H20" s="112">
        <v>7.3</v>
      </c>
      <c r="I20" s="110">
        <v>7.9</v>
      </c>
      <c r="J20" s="75">
        <v>24723260</v>
      </c>
      <c r="K20" s="76">
        <f t="shared" si="0"/>
        <v>8338</v>
      </c>
      <c r="L20" s="77">
        <f t="shared" si="1"/>
        <v>0</v>
      </c>
      <c r="M20" s="78">
        <v>1487377</v>
      </c>
      <c r="N20" s="79">
        <f t="shared" si="2"/>
        <v>4033</v>
      </c>
      <c r="O20" s="80">
        <f t="shared" si="3"/>
        <v>12371</v>
      </c>
      <c r="P20" s="75">
        <v>3534681</v>
      </c>
      <c r="Q20" s="348">
        <f t="shared" si="4"/>
        <v>12564</v>
      </c>
    </row>
    <row r="21" spans="1:17" x14ac:dyDescent="0.25">
      <c r="A21" s="21"/>
      <c r="B21" s="134">
        <v>16</v>
      </c>
      <c r="C21" s="24" t="s">
        <v>52</v>
      </c>
      <c r="D21" s="122">
        <v>0.29166666666666702</v>
      </c>
      <c r="E21" s="104">
        <v>1</v>
      </c>
      <c r="F21" s="110">
        <v>17</v>
      </c>
      <c r="G21" s="111">
        <v>19</v>
      </c>
      <c r="H21" s="112">
        <v>7.5</v>
      </c>
      <c r="I21" s="110">
        <v>7.9</v>
      </c>
      <c r="J21" s="75">
        <v>24731563</v>
      </c>
      <c r="K21" s="76">
        <f t="shared" si="0"/>
        <v>8303</v>
      </c>
      <c r="L21" s="77">
        <f t="shared" si="1"/>
        <v>0</v>
      </c>
      <c r="M21" s="78">
        <v>1491524</v>
      </c>
      <c r="N21" s="79">
        <f t="shared" si="2"/>
        <v>4147</v>
      </c>
      <c r="O21" s="80">
        <f t="shared" si="3"/>
        <v>12450</v>
      </c>
      <c r="P21" s="75">
        <v>3547249</v>
      </c>
      <c r="Q21" s="348">
        <f t="shared" si="4"/>
        <v>12568</v>
      </c>
    </row>
    <row r="22" spans="1:17" x14ac:dyDescent="0.25">
      <c r="A22" s="21"/>
      <c r="B22" s="134">
        <v>17</v>
      </c>
      <c r="C22" s="24" t="s">
        <v>53</v>
      </c>
      <c r="D22" s="122">
        <v>0.29166666666666702</v>
      </c>
      <c r="E22" s="104">
        <v>1</v>
      </c>
      <c r="F22" s="110">
        <v>18</v>
      </c>
      <c r="G22" s="111">
        <v>19</v>
      </c>
      <c r="H22" s="112">
        <v>7.1</v>
      </c>
      <c r="I22" s="110">
        <v>7.9</v>
      </c>
      <c r="J22" s="75">
        <v>24739884</v>
      </c>
      <c r="K22" s="76">
        <f t="shared" si="0"/>
        <v>8321</v>
      </c>
      <c r="L22" s="77">
        <f t="shared" si="1"/>
        <v>0</v>
      </c>
      <c r="M22" s="78">
        <v>1495792</v>
      </c>
      <c r="N22" s="79">
        <f t="shared" si="2"/>
        <v>4268</v>
      </c>
      <c r="O22" s="80">
        <f t="shared" si="3"/>
        <v>12589</v>
      </c>
      <c r="P22" s="75">
        <v>3559634</v>
      </c>
      <c r="Q22" s="348">
        <f t="shared" si="4"/>
        <v>12385</v>
      </c>
    </row>
    <row r="23" spans="1:17" x14ac:dyDescent="0.25">
      <c r="A23" s="21"/>
      <c r="B23" s="134">
        <v>18</v>
      </c>
      <c r="C23" s="24" t="s">
        <v>47</v>
      </c>
      <c r="D23" s="122">
        <v>0.29166666666666702</v>
      </c>
      <c r="E23" s="104">
        <v>1</v>
      </c>
      <c r="F23" s="110">
        <v>18</v>
      </c>
      <c r="G23" s="111">
        <v>19</v>
      </c>
      <c r="H23" s="112">
        <v>7.2</v>
      </c>
      <c r="I23" s="110">
        <v>8</v>
      </c>
      <c r="J23" s="75">
        <v>24747794</v>
      </c>
      <c r="K23" s="76">
        <f t="shared" si="0"/>
        <v>7910</v>
      </c>
      <c r="L23" s="77">
        <f t="shared" si="1"/>
        <v>0</v>
      </c>
      <c r="M23" s="78">
        <v>1500258</v>
      </c>
      <c r="N23" s="79">
        <f t="shared" si="2"/>
        <v>4466</v>
      </c>
      <c r="O23" s="80">
        <f t="shared" si="3"/>
        <v>12376</v>
      </c>
      <c r="P23" s="75">
        <v>3572076</v>
      </c>
      <c r="Q23" s="348">
        <f t="shared" si="4"/>
        <v>12442</v>
      </c>
    </row>
    <row r="24" spans="1:17" x14ac:dyDescent="0.25">
      <c r="A24" s="21"/>
      <c r="B24" s="134">
        <v>19</v>
      </c>
      <c r="C24" s="24" t="s">
        <v>48</v>
      </c>
      <c r="D24" s="122">
        <v>0.29166666666666702</v>
      </c>
      <c r="E24" s="104">
        <v>1</v>
      </c>
      <c r="F24" s="110">
        <v>18</v>
      </c>
      <c r="G24" s="111">
        <v>19</v>
      </c>
      <c r="H24" s="112">
        <v>7.7</v>
      </c>
      <c r="I24" s="110">
        <v>8.1</v>
      </c>
      <c r="J24" s="75">
        <v>24754686</v>
      </c>
      <c r="K24" s="76">
        <f t="shared" si="0"/>
        <v>6892</v>
      </c>
      <c r="L24" s="77">
        <f t="shared" si="1"/>
        <v>0</v>
      </c>
      <c r="M24" s="78">
        <v>1504357</v>
      </c>
      <c r="N24" s="79">
        <f t="shared" si="2"/>
        <v>4099</v>
      </c>
      <c r="O24" s="80">
        <f t="shared" si="3"/>
        <v>10991</v>
      </c>
      <c r="P24" s="75">
        <v>3582589</v>
      </c>
      <c r="Q24" s="348">
        <f t="shared" si="4"/>
        <v>10513</v>
      </c>
    </row>
    <row r="25" spans="1:17" x14ac:dyDescent="0.25">
      <c r="A25" s="21"/>
      <c r="B25" s="134">
        <v>20</v>
      </c>
      <c r="C25" s="24" t="s">
        <v>49</v>
      </c>
      <c r="D25" s="122">
        <v>0.29166666666666702</v>
      </c>
      <c r="E25" s="104">
        <v>1</v>
      </c>
      <c r="F25" s="110">
        <v>20</v>
      </c>
      <c r="G25" s="111">
        <v>20</v>
      </c>
      <c r="H25" s="112">
        <v>7.7</v>
      </c>
      <c r="I25" s="110">
        <v>8.6</v>
      </c>
      <c r="J25" s="75">
        <v>24761663</v>
      </c>
      <c r="K25" s="76">
        <f t="shared" si="0"/>
        <v>6977</v>
      </c>
      <c r="L25" s="77">
        <f t="shared" si="1"/>
        <v>0</v>
      </c>
      <c r="M25" s="78">
        <v>1508646</v>
      </c>
      <c r="N25" s="79">
        <f t="shared" si="2"/>
        <v>4289</v>
      </c>
      <c r="O25" s="80">
        <f t="shared" si="3"/>
        <v>11266</v>
      </c>
      <c r="P25" s="75">
        <v>3593802</v>
      </c>
      <c r="Q25" s="348">
        <f t="shared" si="4"/>
        <v>11213</v>
      </c>
    </row>
    <row r="26" spans="1:17" x14ac:dyDescent="0.25">
      <c r="A26" s="21"/>
      <c r="B26" s="134">
        <v>21</v>
      </c>
      <c r="C26" s="24" t="s">
        <v>50</v>
      </c>
      <c r="D26" s="122">
        <v>0.29166666666666702</v>
      </c>
      <c r="E26" s="104">
        <v>1</v>
      </c>
      <c r="F26" s="110">
        <v>20</v>
      </c>
      <c r="G26" s="111">
        <v>20</v>
      </c>
      <c r="H26" s="112">
        <v>7.6</v>
      </c>
      <c r="I26" s="110">
        <v>8.5</v>
      </c>
      <c r="J26" s="75">
        <v>24770295</v>
      </c>
      <c r="K26" s="76">
        <f t="shared" si="0"/>
        <v>8632</v>
      </c>
      <c r="L26" s="77">
        <f t="shared" si="1"/>
        <v>0</v>
      </c>
      <c r="M26" s="78">
        <v>1512797</v>
      </c>
      <c r="N26" s="79">
        <f t="shared" si="2"/>
        <v>4151</v>
      </c>
      <c r="O26" s="80">
        <f t="shared" si="3"/>
        <v>12783</v>
      </c>
      <c r="P26" s="75">
        <v>3607373</v>
      </c>
      <c r="Q26" s="348">
        <f t="shared" si="4"/>
        <v>13571</v>
      </c>
    </row>
    <row r="27" spans="1:17" x14ac:dyDescent="0.25">
      <c r="A27" s="21"/>
      <c r="B27" s="134">
        <v>22</v>
      </c>
      <c r="C27" s="24" t="s">
        <v>51</v>
      </c>
      <c r="D27" s="122">
        <v>0.29166666666666702</v>
      </c>
      <c r="E27" s="104">
        <v>1</v>
      </c>
      <c r="F27" s="110">
        <v>19</v>
      </c>
      <c r="G27" s="111">
        <v>20</v>
      </c>
      <c r="H27" s="112">
        <v>7.4</v>
      </c>
      <c r="I27" s="110">
        <v>8.3000000000000007</v>
      </c>
      <c r="J27" s="75">
        <v>24778795</v>
      </c>
      <c r="K27" s="76">
        <f t="shared" si="0"/>
        <v>8500</v>
      </c>
      <c r="L27" s="77">
        <f t="shared" si="1"/>
        <v>0</v>
      </c>
      <c r="M27" s="78">
        <v>1517049</v>
      </c>
      <c r="N27" s="79">
        <f t="shared" si="2"/>
        <v>4252</v>
      </c>
      <c r="O27" s="80">
        <f t="shared" si="3"/>
        <v>12752</v>
      </c>
      <c r="P27" s="75">
        <v>3620381</v>
      </c>
      <c r="Q27" s="348">
        <f t="shared" si="4"/>
        <v>13008</v>
      </c>
    </row>
    <row r="28" spans="1:17" x14ac:dyDescent="0.25">
      <c r="A28" s="21"/>
      <c r="B28" s="134">
        <v>23</v>
      </c>
      <c r="C28" s="24" t="s">
        <v>52</v>
      </c>
      <c r="D28" s="122">
        <v>0.29166666666666702</v>
      </c>
      <c r="E28" s="104">
        <v>3</v>
      </c>
      <c r="F28" s="110">
        <v>21</v>
      </c>
      <c r="G28" s="111">
        <v>20</v>
      </c>
      <c r="H28" s="112">
        <v>7.6</v>
      </c>
      <c r="I28" s="110">
        <v>7.9</v>
      </c>
      <c r="J28" s="75">
        <v>24787394</v>
      </c>
      <c r="K28" s="99">
        <f t="shared" si="0"/>
        <v>0</v>
      </c>
      <c r="L28" s="116">
        <v>8599</v>
      </c>
      <c r="M28" s="78">
        <v>1521199</v>
      </c>
      <c r="N28" s="79">
        <f t="shared" si="2"/>
        <v>4150</v>
      </c>
      <c r="O28" s="80">
        <f t="shared" si="3"/>
        <v>12749</v>
      </c>
      <c r="P28" s="75">
        <v>3633563</v>
      </c>
      <c r="Q28" s="348">
        <f t="shared" si="4"/>
        <v>13182</v>
      </c>
    </row>
    <row r="29" spans="1:17" x14ac:dyDescent="0.25">
      <c r="A29" s="21"/>
      <c r="B29" s="134">
        <v>24</v>
      </c>
      <c r="C29" s="24" t="s">
        <v>53</v>
      </c>
      <c r="D29" s="122">
        <v>0.29166666666666702</v>
      </c>
      <c r="E29" s="104">
        <v>7</v>
      </c>
      <c r="F29" s="110">
        <v>18</v>
      </c>
      <c r="G29" s="111">
        <v>19</v>
      </c>
      <c r="H29" s="112">
        <v>7.6</v>
      </c>
      <c r="I29" s="110">
        <v>8</v>
      </c>
      <c r="J29" s="75">
        <v>24799563</v>
      </c>
      <c r="K29" s="76">
        <f t="shared" si="0"/>
        <v>0</v>
      </c>
      <c r="L29" s="77">
        <f t="shared" si="1"/>
        <v>12169</v>
      </c>
      <c r="M29" s="78">
        <v>1525325</v>
      </c>
      <c r="N29" s="79">
        <f t="shared" si="2"/>
        <v>4126</v>
      </c>
      <c r="O29" s="80">
        <f t="shared" si="3"/>
        <v>16295</v>
      </c>
      <c r="P29" s="75">
        <v>3649784</v>
      </c>
      <c r="Q29" s="348">
        <f t="shared" si="4"/>
        <v>16221</v>
      </c>
    </row>
    <row r="30" spans="1:17" x14ac:dyDescent="0.25">
      <c r="A30" s="21"/>
      <c r="B30" s="134">
        <v>25</v>
      </c>
      <c r="C30" s="24" t="s">
        <v>47</v>
      </c>
      <c r="D30" s="122">
        <v>0.29166666666666702</v>
      </c>
      <c r="E30" s="104">
        <v>1</v>
      </c>
      <c r="F30" s="110">
        <v>20</v>
      </c>
      <c r="G30" s="111">
        <v>19</v>
      </c>
      <c r="H30" s="112">
        <v>7.7</v>
      </c>
      <c r="I30" s="110">
        <v>8</v>
      </c>
      <c r="J30" s="75">
        <v>24808778</v>
      </c>
      <c r="K30" s="76">
        <f t="shared" si="0"/>
        <v>9215</v>
      </c>
      <c r="L30" s="77">
        <f t="shared" si="1"/>
        <v>0</v>
      </c>
      <c r="M30" s="78">
        <v>1529397</v>
      </c>
      <c r="N30" s="79">
        <f t="shared" si="2"/>
        <v>4072</v>
      </c>
      <c r="O30" s="80">
        <f t="shared" si="3"/>
        <v>13287</v>
      </c>
      <c r="P30" s="75">
        <v>3662549</v>
      </c>
      <c r="Q30" s="348">
        <f t="shared" si="4"/>
        <v>12765</v>
      </c>
    </row>
    <row r="31" spans="1:17" x14ac:dyDescent="0.25">
      <c r="A31" s="21"/>
      <c r="B31" s="134">
        <v>26</v>
      </c>
      <c r="C31" s="24" t="s">
        <v>48</v>
      </c>
      <c r="D31" s="122">
        <v>0.29166666666666702</v>
      </c>
      <c r="E31" s="104">
        <v>1</v>
      </c>
      <c r="F31" s="110">
        <v>11</v>
      </c>
      <c r="G31" s="111">
        <v>18</v>
      </c>
      <c r="H31" s="112">
        <v>7.8</v>
      </c>
      <c r="I31" s="110">
        <v>8.1999999999999993</v>
      </c>
      <c r="J31" s="75">
        <v>24816510</v>
      </c>
      <c r="K31" s="76">
        <f t="shared" si="0"/>
        <v>7732</v>
      </c>
      <c r="L31" s="77">
        <f t="shared" si="1"/>
        <v>0</v>
      </c>
      <c r="M31" s="78">
        <v>1533235</v>
      </c>
      <c r="N31" s="79">
        <f t="shared" si="2"/>
        <v>3838</v>
      </c>
      <c r="O31" s="80">
        <f t="shared" si="3"/>
        <v>11570</v>
      </c>
      <c r="P31" s="75">
        <v>3674183</v>
      </c>
      <c r="Q31" s="348">
        <f t="shared" si="4"/>
        <v>11634</v>
      </c>
    </row>
    <row r="32" spans="1:17" x14ac:dyDescent="0.25">
      <c r="A32" s="21"/>
      <c r="B32" s="134">
        <v>27</v>
      </c>
      <c r="C32" s="24" t="s">
        <v>49</v>
      </c>
      <c r="D32" s="122">
        <v>0.29166666666666702</v>
      </c>
      <c r="E32" s="104">
        <v>1</v>
      </c>
      <c r="F32" s="110">
        <v>15</v>
      </c>
      <c r="G32" s="111">
        <v>19</v>
      </c>
      <c r="H32" s="112">
        <v>7.6</v>
      </c>
      <c r="I32" s="110">
        <v>8.4</v>
      </c>
      <c r="J32" s="75">
        <v>24825427</v>
      </c>
      <c r="K32" s="76">
        <f t="shared" si="0"/>
        <v>8917</v>
      </c>
      <c r="L32" s="77">
        <f t="shared" si="1"/>
        <v>0</v>
      </c>
      <c r="M32" s="78">
        <v>1537059</v>
      </c>
      <c r="N32" s="79">
        <f t="shared" si="2"/>
        <v>3824</v>
      </c>
      <c r="O32" s="80">
        <f t="shared" si="3"/>
        <v>12741</v>
      </c>
      <c r="P32" s="75">
        <v>3688022</v>
      </c>
      <c r="Q32" s="348">
        <f t="shared" si="4"/>
        <v>13839</v>
      </c>
    </row>
    <row r="33" spans="1:17" x14ac:dyDescent="0.25">
      <c r="A33" s="21"/>
      <c r="B33" s="134">
        <v>28</v>
      </c>
      <c r="C33" s="24" t="s">
        <v>50</v>
      </c>
      <c r="D33" s="122">
        <v>0.29166666666666702</v>
      </c>
      <c r="E33" s="104">
        <v>3</v>
      </c>
      <c r="F33" s="110">
        <v>15</v>
      </c>
      <c r="G33" s="111">
        <v>19</v>
      </c>
      <c r="H33" s="112">
        <v>7.7</v>
      </c>
      <c r="I33" s="110">
        <v>8.6</v>
      </c>
      <c r="J33" s="75">
        <v>24837099</v>
      </c>
      <c r="K33" s="76">
        <f t="shared" si="0"/>
        <v>0</v>
      </c>
      <c r="L33" s="77">
        <f t="shared" si="1"/>
        <v>11672</v>
      </c>
      <c r="M33" s="78">
        <v>1541281</v>
      </c>
      <c r="N33" s="79">
        <f t="shared" si="2"/>
        <v>4222</v>
      </c>
      <c r="O33" s="80">
        <f t="shared" si="3"/>
        <v>15894</v>
      </c>
      <c r="P33" s="75">
        <v>3702999</v>
      </c>
      <c r="Q33" s="348">
        <f t="shared" si="4"/>
        <v>14977</v>
      </c>
    </row>
    <row r="34" spans="1:17" x14ac:dyDescent="0.25">
      <c r="A34" s="21"/>
      <c r="B34" s="134">
        <v>29</v>
      </c>
      <c r="C34" s="24" t="s">
        <v>51</v>
      </c>
      <c r="D34" s="122">
        <v>0.29166666666666702</v>
      </c>
      <c r="E34" s="104">
        <v>3</v>
      </c>
      <c r="F34" s="110">
        <v>13</v>
      </c>
      <c r="G34" s="111">
        <v>19</v>
      </c>
      <c r="H34" s="112">
        <v>7.6</v>
      </c>
      <c r="I34" s="110">
        <v>8.6</v>
      </c>
      <c r="J34" s="75">
        <v>24847485</v>
      </c>
      <c r="K34" s="76">
        <f t="shared" si="0"/>
        <v>0</v>
      </c>
      <c r="L34" s="77">
        <f t="shared" si="1"/>
        <v>10386</v>
      </c>
      <c r="M34" s="78">
        <v>1545313</v>
      </c>
      <c r="N34" s="79">
        <f t="shared" si="2"/>
        <v>4032</v>
      </c>
      <c r="O34" s="80">
        <f t="shared" si="3"/>
        <v>14418</v>
      </c>
      <c r="P34" s="75">
        <v>3717590</v>
      </c>
      <c r="Q34" s="348">
        <f t="shared" si="4"/>
        <v>14591</v>
      </c>
    </row>
    <row r="35" spans="1:17" x14ac:dyDescent="0.25">
      <c r="A35" s="21"/>
      <c r="B35" s="134">
        <v>30</v>
      </c>
      <c r="C35" s="24" t="s">
        <v>52</v>
      </c>
      <c r="D35" s="122">
        <v>0.29166666666666702</v>
      </c>
      <c r="E35" s="104">
        <v>7</v>
      </c>
      <c r="F35" s="110">
        <v>10</v>
      </c>
      <c r="G35" s="111">
        <v>19</v>
      </c>
      <c r="H35" s="112">
        <v>7.6</v>
      </c>
      <c r="I35" s="110">
        <v>8.1999999999999993</v>
      </c>
      <c r="J35" s="75">
        <v>24857738</v>
      </c>
      <c r="K35" s="76">
        <f t="shared" si="0"/>
        <v>0</v>
      </c>
      <c r="L35" s="77">
        <f t="shared" si="1"/>
        <v>10253</v>
      </c>
      <c r="M35" s="78">
        <v>1549357</v>
      </c>
      <c r="N35" s="79">
        <f t="shared" si="2"/>
        <v>4044</v>
      </c>
      <c r="O35" s="80">
        <f t="shared" si="3"/>
        <v>14297</v>
      </c>
      <c r="P35" s="75">
        <v>3732263</v>
      </c>
      <c r="Q35" s="348">
        <f t="shared" si="4"/>
        <v>14673</v>
      </c>
    </row>
    <row r="36" spans="1:17" x14ac:dyDescent="0.25">
      <c r="A36" s="21"/>
      <c r="B36" s="134">
        <v>31</v>
      </c>
      <c r="C36" s="24" t="s">
        <v>53</v>
      </c>
      <c r="D36" s="122">
        <v>0.29166666666666702</v>
      </c>
      <c r="E36" s="104">
        <v>1</v>
      </c>
      <c r="F36" s="110">
        <v>12</v>
      </c>
      <c r="G36" s="111">
        <v>19</v>
      </c>
      <c r="H36" s="112">
        <v>7.6</v>
      </c>
      <c r="I36" s="110">
        <v>8</v>
      </c>
      <c r="J36" s="75">
        <v>24866809</v>
      </c>
      <c r="K36" s="76">
        <f t="shared" si="0"/>
        <v>9071</v>
      </c>
      <c r="L36" s="77">
        <f t="shared" si="1"/>
        <v>0</v>
      </c>
      <c r="M36" s="78">
        <v>1553327</v>
      </c>
      <c r="N36" s="79">
        <f t="shared" si="2"/>
        <v>3970</v>
      </c>
      <c r="O36" s="80">
        <f t="shared" si="3"/>
        <v>13041</v>
      </c>
      <c r="P36" s="75">
        <v>3745560</v>
      </c>
      <c r="Q36" s="348">
        <f t="shared" si="4"/>
        <v>13297</v>
      </c>
    </row>
    <row r="37" spans="1:17" ht="18.75" thickBot="1" x14ac:dyDescent="0.3">
      <c r="A37" s="21"/>
      <c r="B37" s="136"/>
      <c r="C37" s="106"/>
      <c r="D37" s="106"/>
      <c r="E37" s="105"/>
      <c r="F37" s="113"/>
      <c r="G37" s="114"/>
      <c r="H37" s="115"/>
      <c r="I37" s="113"/>
      <c r="J37" s="90"/>
      <c r="K37" s="91"/>
      <c r="L37" s="92"/>
      <c r="M37" s="83"/>
      <c r="N37" s="84"/>
      <c r="O37" s="85"/>
      <c r="P37" s="81"/>
      <c r="Q37" s="349"/>
    </row>
    <row r="38" spans="1:17" ht="18.75" thickBot="1" x14ac:dyDescent="0.3">
      <c r="A38" s="18" t="s">
        <v>22</v>
      </c>
      <c r="B38" s="137"/>
      <c r="C38" s="101"/>
      <c r="D38" s="101"/>
      <c r="E38" s="101"/>
      <c r="F38" s="59"/>
      <c r="G38" s="60"/>
      <c r="H38" s="61"/>
      <c r="I38" s="62"/>
      <c r="J38" s="69"/>
      <c r="K38" s="70">
        <f>SUM(K6:K36)</f>
        <v>185959</v>
      </c>
      <c r="L38" s="71">
        <f>SUM(L6:L36)</f>
        <v>91653</v>
      </c>
      <c r="M38" s="69"/>
      <c r="N38" s="71">
        <f>SUM(N6:N36)</f>
        <v>128681</v>
      </c>
      <c r="O38" s="86">
        <f>SUM(O6:O36)</f>
        <v>406293</v>
      </c>
      <c r="P38" s="69"/>
      <c r="Q38" s="347">
        <f>SUM(Q6:Q36)</f>
        <v>408250</v>
      </c>
    </row>
    <row r="39" spans="1:17" ht="18.75" thickBot="1" x14ac:dyDescent="0.3">
      <c r="A39" s="17" t="s">
        <v>29</v>
      </c>
      <c r="B39" s="138"/>
      <c r="C39" s="99"/>
      <c r="D39" s="99"/>
      <c r="E39" s="99"/>
      <c r="F39" s="63">
        <f>MIN(F6:F36)</f>
        <v>10</v>
      </c>
      <c r="G39" s="64">
        <f>MIN(G6:G36)</f>
        <v>18</v>
      </c>
      <c r="H39" s="65">
        <f>MIN(H6:H36)</f>
        <v>7.1</v>
      </c>
      <c r="I39" s="65">
        <f>MIN(I6:I36)</f>
        <v>7.8</v>
      </c>
      <c r="J39" s="75"/>
      <c r="K39" s="76"/>
      <c r="L39" s="77"/>
      <c r="M39" s="75"/>
      <c r="N39" s="87">
        <f>MIN(N6:N36)</f>
        <v>3824</v>
      </c>
      <c r="O39" s="88">
        <f>MIN(O6:O36)</f>
        <v>10991</v>
      </c>
      <c r="P39" s="89"/>
      <c r="Q39" s="350">
        <f>MIN(Q6:Q36)</f>
        <v>10513</v>
      </c>
    </row>
    <row r="40" spans="1:17" ht="18.75" thickBot="1" x14ac:dyDescent="0.3">
      <c r="A40" s="17" t="s">
        <v>30</v>
      </c>
      <c r="B40" s="138"/>
      <c r="C40" s="99"/>
      <c r="D40" s="99"/>
      <c r="E40" s="99"/>
      <c r="F40" s="63">
        <f>MAX(F6:F36)</f>
        <v>22</v>
      </c>
      <c r="G40" s="64">
        <f>MAX(G6:G36)</f>
        <v>20</v>
      </c>
      <c r="H40" s="65">
        <f>MAX(H6:H36)</f>
        <v>7.8</v>
      </c>
      <c r="I40" s="65">
        <f>MAX(I6:I36)</f>
        <v>8.6</v>
      </c>
      <c r="J40" s="75"/>
      <c r="K40" s="76"/>
      <c r="L40" s="77"/>
      <c r="M40" s="75"/>
      <c r="N40" s="87">
        <f>MAX(N6:N36)</f>
        <v>4528</v>
      </c>
      <c r="O40" s="88">
        <f>MAX(O6:O36)</f>
        <v>19664</v>
      </c>
      <c r="P40" s="89"/>
      <c r="Q40" s="350">
        <f>MAX(Q6:Q36)</f>
        <v>20801</v>
      </c>
    </row>
    <row r="41" spans="1:17" ht="18.75" thickBot="1" x14ac:dyDescent="0.3">
      <c r="A41" s="17" t="s">
        <v>23</v>
      </c>
      <c r="B41" s="19"/>
      <c r="C41" s="100"/>
      <c r="D41" s="100"/>
      <c r="E41" s="100"/>
      <c r="F41" s="66">
        <f>SUM(F6:F36)/COUNT(E6:E36)</f>
        <v>16.774193548387096</v>
      </c>
      <c r="G41" s="67">
        <f>SUM(G6:G36)/COUNT(E6:E36)</f>
        <v>19.06451612903226</v>
      </c>
      <c r="H41" s="68">
        <f>SUM(H6:H36)/COUNT(E6:E36)</f>
        <v>7.5548387096774166</v>
      </c>
      <c r="I41" s="68">
        <f>SUM(I6:I36)/COUNT(E6:E36)</f>
        <v>8.1161290322580637</v>
      </c>
      <c r="J41" s="90"/>
      <c r="K41" s="91"/>
      <c r="L41" s="92"/>
      <c r="M41" s="90"/>
      <c r="N41" s="93">
        <f>SUM(N6:N36)/COUNT(E6:E36)</f>
        <v>4151</v>
      </c>
      <c r="O41" s="94">
        <f>SUM(O6:O36)/COUNT(E6:E36)</f>
        <v>13106.225806451614</v>
      </c>
      <c r="P41" s="95"/>
      <c r="Q41" s="351">
        <f>SUM(Q6:Q36)/COUNT(E6:E36)</f>
        <v>13169.354838709678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352"/>
    </row>
    <row r="43" spans="1:17" x14ac:dyDescent="0.25">
      <c r="A43" s="21"/>
      <c r="B43" s="11"/>
      <c r="C43" s="11" t="s">
        <v>24</v>
      </c>
      <c r="D43" s="11"/>
      <c r="E43" s="3">
        <f>SUM(M50:M80)</f>
        <v>8</v>
      </c>
      <c r="F43" s="11"/>
      <c r="G43" s="11"/>
      <c r="H43" s="11"/>
      <c r="I43" s="11"/>
      <c r="J43" s="11" t="s">
        <v>25</v>
      </c>
      <c r="K43" s="54">
        <f>SUM(J50:J80)</f>
        <v>23</v>
      </c>
      <c r="L43" s="11"/>
      <c r="M43" s="11"/>
      <c r="N43" s="11"/>
      <c r="O43" s="11"/>
      <c r="P43" s="11"/>
      <c r="Q43" s="352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352"/>
    </row>
    <row r="45" spans="1:17" x14ac:dyDescent="0.25">
      <c r="A45" s="21"/>
      <c r="B45" s="11"/>
      <c r="C45" s="3" t="s">
        <v>26</v>
      </c>
      <c r="D45" s="389">
        <f>O45-K45</f>
        <v>26900.173913043458</v>
      </c>
      <c r="E45" s="390"/>
      <c r="F45" s="390"/>
      <c r="G45" s="11" t="s">
        <v>15</v>
      </c>
      <c r="H45" s="11"/>
      <c r="I45" s="11"/>
      <c r="J45" s="3" t="s">
        <v>37</v>
      </c>
      <c r="K45" s="130">
        <f>(SUM(H50:I80)/(K43))*(K43+E43)</f>
        <v>379392.82608695654</v>
      </c>
      <c r="L45" s="11" t="s">
        <v>15</v>
      </c>
      <c r="M45" s="3" t="s">
        <v>38</v>
      </c>
      <c r="N45" s="3"/>
      <c r="O45" s="391">
        <f>O38</f>
        <v>406293</v>
      </c>
      <c r="P45" s="391"/>
      <c r="Q45" s="352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53"/>
    </row>
    <row r="49" spans="8:16" x14ac:dyDescent="0.25">
      <c r="H49" s="125"/>
      <c r="I49" s="125"/>
      <c r="J49" s="126" t="s">
        <v>39</v>
      </c>
      <c r="K49" s="125"/>
      <c r="L49" s="127"/>
      <c r="M49" s="127" t="s">
        <v>40</v>
      </c>
      <c r="O49" s="1">
        <f>SUM(H50:I80)</f>
        <v>281485</v>
      </c>
      <c r="P49" s="1" t="s">
        <v>41</v>
      </c>
    </row>
    <row r="50" spans="8:16" x14ac:dyDescent="0.25">
      <c r="H50" s="401">
        <f>J50*O6</f>
        <v>12545</v>
      </c>
      <c r="I50" s="401"/>
      <c r="J50" s="125">
        <f>IF(K50&gt;0,1,0)</f>
        <v>1</v>
      </c>
      <c r="K50" s="125">
        <f>K6</f>
        <v>8627</v>
      </c>
      <c r="L50" s="125">
        <f>L6</f>
        <v>0</v>
      </c>
      <c r="M50" s="125">
        <f>IF(L50&gt;0,1,0)</f>
        <v>0</v>
      </c>
      <c r="O50" s="124">
        <f>O49/K43</f>
        <v>12238.478260869566</v>
      </c>
      <c r="P50" s="1" t="s">
        <v>42</v>
      </c>
    </row>
    <row r="51" spans="8:16" x14ac:dyDescent="0.25">
      <c r="H51" s="401">
        <f t="shared" ref="H51:H80" si="5">J51*O7</f>
        <v>12829</v>
      </c>
      <c r="I51" s="401"/>
      <c r="J51" s="125">
        <f t="shared" ref="J51:J80" si="6">IF(K51&gt;0,1,0)</f>
        <v>1</v>
      </c>
      <c r="K51" s="125">
        <f t="shared" ref="K51:L66" si="7">K7</f>
        <v>8555</v>
      </c>
      <c r="L51" s="125">
        <f t="shared" si="7"/>
        <v>0</v>
      </c>
      <c r="M51" s="125">
        <f t="shared" ref="M51:M80" si="8">IF(L51&gt;0,1,0)</f>
        <v>0</v>
      </c>
      <c r="O51" s="124">
        <f>O50*(K43+E43)</f>
        <v>379392.82608695654</v>
      </c>
      <c r="P51" s="1" t="s">
        <v>43</v>
      </c>
    </row>
    <row r="52" spans="8:16" x14ac:dyDescent="0.25">
      <c r="H52" s="401">
        <f t="shared" si="5"/>
        <v>12627</v>
      </c>
      <c r="I52" s="401"/>
      <c r="J52" s="125">
        <f t="shared" si="6"/>
        <v>1</v>
      </c>
      <c r="K52" s="125">
        <f t="shared" si="7"/>
        <v>8579</v>
      </c>
      <c r="L52" s="125">
        <f t="shared" si="7"/>
        <v>0</v>
      </c>
      <c r="M52" s="125">
        <f t="shared" si="8"/>
        <v>0</v>
      </c>
    </row>
    <row r="53" spans="8:16" x14ac:dyDescent="0.25">
      <c r="H53" s="401">
        <f t="shared" si="5"/>
        <v>12528</v>
      </c>
      <c r="I53" s="401"/>
      <c r="J53" s="125">
        <f t="shared" si="6"/>
        <v>1</v>
      </c>
      <c r="K53" s="125">
        <f t="shared" si="7"/>
        <v>8000</v>
      </c>
      <c r="L53" s="125">
        <f t="shared" si="7"/>
        <v>0</v>
      </c>
      <c r="M53" s="125">
        <f t="shared" si="8"/>
        <v>0</v>
      </c>
    </row>
    <row r="54" spans="8:16" x14ac:dyDescent="0.25">
      <c r="H54" s="401">
        <f t="shared" si="5"/>
        <v>11313</v>
      </c>
      <c r="I54" s="401"/>
      <c r="J54" s="125">
        <f t="shared" si="6"/>
        <v>1</v>
      </c>
      <c r="K54" s="125">
        <f t="shared" si="7"/>
        <v>7049</v>
      </c>
      <c r="L54" s="125">
        <f t="shared" si="7"/>
        <v>0</v>
      </c>
      <c r="M54" s="125">
        <f t="shared" si="8"/>
        <v>0</v>
      </c>
    </row>
    <row r="55" spans="8:16" x14ac:dyDescent="0.25">
      <c r="H55" s="401">
        <f t="shared" si="5"/>
        <v>11685</v>
      </c>
      <c r="I55" s="401"/>
      <c r="J55" s="125">
        <f t="shared" si="6"/>
        <v>1</v>
      </c>
      <c r="K55" s="125">
        <f t="shared" si="7"/>
        <v>7394</v>
      </c>
      <c r="L55" s="125">
        <f t="shared" si="7"/>
        <v>0</v>
      </c>
      <c r="M55" s="125">
        <f t="shared" si="8"/>
        <v>0</v>
      </c>
    </row>
    <row r="56" spans="8:16" x14ac:dyDescent="0.25">
      <c r="H56" s="401">
        <f t="shared" si="5"/>
        <v>12888</v>
      </c>
      <c r="I56" s="401"/>
      <c r="J56" s="125">
        <f t="shared" si="6"/>
        <v>1</v>
      </c>
      <c r="K56" s="125">
        <f t="shared" si="7"/>
        <v>8604</v>
      </c>
      <c r="L56" s="125">
        <f t="shared" si="7"/>
        <v>0</v>
      </c>
      <c r="M56" s="125">
        <f t="shared" si="8"/>
        <v>0</v>
      </c>
    </row>
    <row r="57" spans="8:16" x14ac:dyDescent="0.25">
      <c r="H57" s="401">
        <f t="shared" si="5"/>
        <v>0</v>
      </c>
      <c r="I57" s="401"/>
      <c r="J57" s="125">
        <f t="shared" si="6"/>
        <v>0</v>
      </c>
      <c r="K57" s="125">
        <f t="shared" si="7"/>
        <v>0</v>
      </c>
      <c r="L57" s="125">
        <f t="shared" si="7"/>
        <v>15162</v>
      </c>
      <c r="M57" s="125">
        <f t="shared" si="8"/>
        <v>1</v>
      </c>
    </row>
    <row r="58" spans="8:16" x14ac:dyDescent="0.25">
      <c r="H58" s="401">
        <f t="shared" si="5"/>
        <v>0</v>
      </c>
      <c r="I58" s="401"/>
      <c r="J58" s="125">
        <f t="shared" si="6"/>
        <v>0</v>
      </c>
      <c r="K58" s="125">
        <f t="shared" si="7"/>
        <v>0</v>
      </c>
      <c r="L58" s="125">
        <f t="shared" si="7"/>
        <v>14899</v>
      </c>
      <c r="M58" s="125">
        <f t="shared" si="8"/>
        <v>1</v>
      </c>
    </row>
    <row r="59" spans="8:16" x14ac:dyDescent="0.25">
      <c r="H59" s="401">
        <f t="shared" si="5"/>
        <v>0</v>
      </c>
      <c r="I59" s="401"/>
      <c r="J59" s="125">
        <f t="shared" si="6"/>
        <v>0</v>
      </c>
      <c r="K59" s="125">
        <f t="shared" si="7"/>
        <v>0</v>
      </c>
      <c r="L59" s="125">
        <f t="shared" si="7"/>
        <v>8513</v>
      </c>
      <c r="M59" s="125">
        <f t="shared" si="8"/>
        <v>1</v>
      </c>
    </row>
    <row r="60" spans="8:16" x14ac:dyDescent="0.25">
      <c r="H60" s="401">
        <f t="shared" si="5"/>
        <v>11735</v>
      </c>
      <c r="I60" s="401"/>
      <c r="J60" s="125">
        <f t="shared" si="6"/>
        <v>1</v>
      </c>
      <c r="K60" s="125">
        <f t="shared" si="7"/>
        <v>7721</v>
      </c>
      <c r="L60" s="125">
        <f t="shared" si="7"/>
        <v>0</v>
      </c>
      <c r="M60" s="125">
        <f t="shared" si="8"/>
        <v>0</v>
      </c>
    </row>
    <row r="61" spans="8:16" x14ac:dyDescent="0.25">
      <c r="H61" s="401">
        <f t="shared" si="5"/>
        <v>11234</v>
      </c>
      <c r="I61" s="401"/>
      <c r="J61" s="125">
        <f t="shared" si="6"/>
        <v>1</v>
      </c>
      <c r="K61" s="125">
        <f t="shared" si="7"/>
        <v>6968</v>
      </c>
      <c r="L61" s="125">
        <f t="shared" si="7"/>
        <v>0</v>
      </c>
      <c r="M61" s="125">
        <f t="shared" si="8"/>
        <v>0</v>
      </c>
    </row>
    <row r="62" spans="8:16" x14ac:dyDescent="0.25">
      <c r="H62" s="401">
        <f t="shared" si="5"/>
        <v>10994</v>
      </c>
      <c r="I62" s="401"/>
      <c r="J62" s="125">
        <f t="shared" si="6"/>
        <v>1</v>
      </c>
      <c r="K62" s="125">
        <f t="shared" si="7"/>
        <v>6880</v>
      </c>
      <c r="L62" s="125">
        <f t="shared" si="7"/>
        <v>0</v>
      </c>
      <c r="M62" s="125">
        <f t="shared" si="8"/>
        <v>0</v>
      </c>
    </row>
    <row r="63" spans="8:16" x14ac:dyDescent="0.25">
      <c r="H63" s="401">
        <f t="shared" si="5"/>
        <v>12890</v>
      </c>
      <c r="I63" s="401"/>
      <c r="J63" s="125">
        <f t="shared" si="6"/>
        <v>1</v>
      </c>
      <c r="K63" s="125">
        <f t="shared" si="7"/>
        <v>8774</v>
      </c>
      <c r="L63" s="125">
        <f t="shared" si="7"/>
        <v>0</v>
      </c>
      <c r="M63" s="125">
        <f t="shared" si="8"/>
        <v>0</v>
      </c>
    </row>
    <row r="64" spans="8:16" x14ac:dyDescent="0.25">
      <c r="H64" s="401">
        <f t="shared" si="5"/>
        <v>12371</v>
      </c>
      <c r="I64" s="401"/>
      <c r="J64" s="125">
        <f t="shared" si="6"/>
        <v>1</v>
      </c>
      <c r="K64" s="125">
        <f t="shared" si="7"/>
        <v>8338</v>
      </c>
      <c r="L64" s="125">
        <f t="shared" si="7"/>
        <v>0</v>
      </c>
      <c r="M64" s="125">
        <f t="shared" si="8"/>
        <v>0</v>
      </c>
    </row>
    <row r="65" spans="8:13" x14ac:dyDescent="0.25">
      <c r="H65" s="401">
        <f t="shared" si="5"/>
        <v>12450</v>
      </c>
      <c r="I65" s="401"/>
      <c r="J65" s="125">
        <f t="shared" si="6"/>
        <v>1</v>
      </c>
      <c r="K65" s="125">
        <f t="shared" si="7"/>
        <v>8303</v>
      </c>
      <c r="L65" s="125">
        <f t="shared" si="7"/>
        <v>0</v>
      </c>
      <c r="M65" s="125">
        <f t="shared" si="8"/>
        <v>0</v>
      </c>
    </row>
    <row r="66" spans="8:13" x14ac:dyDescent="0.25">
      <c r="H66" s="401">
        <f t="shared" si="5"/>
        <v>12589</v>
      </c>
      <c r="I66" s="401"/>
      <c r="J66" s="125">
        <f t="shared" si="6"/>
        <v>1</v>
      </c>
      <c r="K66" s="125">
        <f t="shared" si="7"/>
        <v>8321</v>
      </c>
      <c r="L66" s="125">
        <f t="shared" si="7"/>
        <v>0</v>
      </c>
      <c r="M66" s="125">
        <f t="shared" si="8"/>
        <v>0</v>
      </c>
    </row>
    <row r="67" spans="8:13" x14ac:dyDescent="0.25">
      <c r="H67" s="401">
        <f t="shared" si="5"/>
        <v>12376</v>
      </c>
      <c r="I67" s="401"/>
      <c r="J67" s="125">
        <f t="shared" si="6"/>
        <v>1</v>
      </c>
      <c r="K67" s="125">
        <f t="shared" ref="K67:L80" si="9">K23</f>
        <v>7910</v>
      </c>
      <c r="L67" s="125">
        <f t="shared" si="9"/>
        <v>0</v>
      </c>
      <c r="M67" s="125">
        <f t="shared" si="8"/>
        <v>0</v>
      </c>
    </row>
    <row r="68" spans="8:13" x14ac:dyDescent="0.25">
      <c r="H68" s="401">
        <f t="shared" si="5"/>
        <v>10991</v>
      </c>
      <c r="I68" s="401"/>
      <c r="J68" s="125">
        <f t="shared" si="6"/>
        <v>1</v>
      </c>
      <c r="K68" s="125">
        <f t="shared" si="9"/>
        <v>6892</v>
      </c>
      <c r="L68" s="125">
        <f t="shared" si="9"/>
        <v>0</v>
      </c>
      <c r="M68" s="125">
        <f t="shared" si="8"/>
        <v>0</v>
      </c>
    </row>
    <row r="69" spans="8:13" x14ac:dyDescent="0.25">
      <c r="H69" s="401">
        <f t="shared" si="5"/>
        <v>11266</v>
      </c>
      <c r="I69" s="401"/>
      <c r="J69" s="125">
        <f t="shared" si="6"/>
        <v>1</v>
      </c>
      <c r="K69" s="125">
        <f t="shared" si="9"/>
        <v>6977</v>
      </c>
      <c r="L69" s="125">
        <f t="shared" si="9"/>
        <v>0</v>
      </c>
      <c r="M69" s="125">
        <f t="shared" si="8"/>
        <v>0</v>
      </c>
    </row>
    <row r="70" spans="8:13" x14ac:dyDescent="0.25">
      <c r="H70" s="401">
        <f t="shared" si="5"/>
        <v>12783</v>
      </c>
      <c r="I70" s="401"/>
      <c r="J70" s="125">
        <f t="shared" si="6"/>
        <v>1</v>
      </c>
      <c r="K70" s="125">
        <f t="shared" si="9"/>
        <v>8632</v>
      </c>
      <c r="L70" s="125">
        <f t="shared" si="9"/>
        <v>0</v>
      </c>
      <c r="M70" s="125">
        <f t="shared" si="8"/>
        <v>0</v>
      </c>
    </row>
    <row r="71" spans="8:13" x14ac:dyDescent="0.25">
      <c r="H71" s="401">
        <f t="shared" si="5"/>
        <v>12752</v>
      </c>
      <c r="I71" s="401"/>
      <c r="J71" s="125">
        <f t="shared" si="6"/>
        <v>1</v>
      </c>
      <c r="K71" s="125">
        <f t="shared" si="9"/>
        <v>8500</v>
      </c>
      <c r="L71" s="125">
        <f t="shared" si="9"/>
        <v>0</v>
      </c>
      <c r="M71" s="125">
        <f t="shared" si="8"/>
        <v>0</v>
      </c>
    </row>
    <row r="72" spans="8:13" x14ac:dyDescent="0.25">
      <c r="H72" s="401">
        <f t="shared" si="5"/>
        <v>0</v>
      </c>
      <c r="I72" s="401"/>
      <c r="J72" s="125">
        <f t="shared" si="6"/>
        <v>0</v>
      </c>
      <c r="K72" s="125">
        <f t="shared" si="9"/>
        <v>0</v>
      </c>
      <c r="L72" s="125">
        <f t="shared" si="9"/>
        <v>8599</v>
      </c>
      <c r="M72" s="125">
        <f t="shared" si="8"/>
        <v>1</v>
      </c>
    </row>
    <row r="73" spans="8:13" x14ac:dyDescent="0.25">
      <c r="H73" s="401">
        <f t="shared" si="5"/>
        <v>0</v>
      </c>
      <c r="I73" s="401"/>
      <c r="J73" s="125">
        <f t="shared" si="6"/>
        <v>0</v>
      </c>
      <c r="K73" s="125">
        <f t="shared" si="9"/>
        <v>0</v>
      </c>
      <c r="L73" s="125">
        <f t="shared" si="9"/>
        <v>12169</v>
      </c>
      <c r="M73" s="125">
        <f t="shared" si="8"/>
        <v>1</v>
      </c>
    </row>
    <row r="74" spans="8:13" x14ac:dyDescent="0.25">
      <c r="H74" s="401">
        <f t="shared" si="5"/>
        <v>13287</v>
      </c>
      <c r="I74" s="401"/>
      <c r="J74" s="125">
        <f t="shared" si="6"/>
        <v>1</v>
      </c>
      <c r="K74" s="125">
        <f t="shared" si="9"/>
        <v>9215</v>
      </c>
      <c r="L74" s="125">
        <f t="shared" si="9"/>
        <v>0</v>
      </c>
      <c r="M74" s="125">
        <f t="shared" si="8"/>
        <v>0</v>
      </c>
    </row>
    <row r="75" spans="8:13" x14ac:dyDescent="0.25">
      <c r="H75" s="401">
        <f t="shared" si="5"/>
        <v>11570</v>
      </c>
      <c r="I75" s="401"/>
      <c r="J75" s="125">
        <f t="shared" si="6"/>
        <v>1</v>
      </c>
      <c r="K75" s="125">
        <f t="shared" si="9"/>
        <v>7732</v>
      </c>
      <c r="L75" s="125">
        <f t="shared" si="9"/>
        <v>0</v>
      </c>
      <c r="M75" s="125">
        <f t="shared" si="8"/>
        <v>0</v>
      </c>
    </row>
    <row r="76" spans="8:13" x14ac:dyDescent="0.25">
      <c r="H76" s="401">
        <f t="shared" si="5"/>
        <v>12741</v>
      </c>
      <c r="I76" s="401"/>
      <c r="J76" s="125">
        <f t="shared" si="6"/>
        <v>1</v>
      </c>
      <c r="K76" s="125">
        <f t="shared" si="9"/>
        <v>8917</v>
      </c>
      <c r="L76" s="125">
        <f t="shared" si="9"/>
        <v>0</v>
      </c>
      <c r="M76" s="125">
        <f t="shared" si="8"/>
        <v>0</v>
      </c>
    </row>
    <row r="77" spans="8:13" x14ac:dyDescent="0.25">
      <c r="H77" s="401">
        <f t="shared" si="5"/>
        <v>0</v>
      </c>
      <c r="I77" s="401"/>
      <c r="J77" s="125">
        <f t="shared" si="6"/>
        <v>0</v>
      </c>
      <c r="K77" s="125">
        <f t="shared" si="9"/>
        <v>0</v>
      </c>
      <c r="L77" s="125">
        <f t="shared" si="9"/>
        <v>11672</v>
      </c>
      <c r="M77" s="125">
        <f t="shared" si="8"/>
        <v>1</v>
      </c>
    </row>
    <row r="78" spans="8:13" x14ac:dyDescent="0.25">
      <c r="H78" s="401">
        <f t="shared" si="5"/>
        <v>0</v>
      </c>
      <c r="I78" s="401"/>
      <c r="J78" s="125">
        <f t="shared" si="6"/>
        <v>0</v>
      </c>
      <c r="K78" s="125">
        <f t="shared" si="9"/>
        <v>0</v>
      </c>
      <c r="L78" s="125">
        <f t="shared" si="9"/>
        <v>10386</v>
      </c>
      <c r="M78" s="125">
        <f t="shared" si="8"/>
        <v>1</v>
      </c>
    </row>
    <row r="79" spans="8:13" x14ac:dyDescent="0.25">
      <c r="H79" s="401">
        <f t="shared" si="5"/>
        <v>0</v>
      </c>
      <c r="I79" s="401"/>
      <c r="J79" s="125">
        <f t="shared" si="6"/>
        <v>0</v>
      </c>
      <c r="K79" s="125">
        <f t="shared" si="9"/>
        <v>0</v>
      </c>
      <c r="L79" s="125">
        <f t="shared" si="9"/>
        <v>10253</v>
      </c>
      <c r="M79" s="125">
        <f t="shared" si="8"/>
        <v>1</v>
      </c>
    </row>
    <row r="80" spans="8:13" x14ac:dyDescent="0.25">
      <c r="H80" s="401">
        <f t="shared" si="5"/>
        <v>13041</v>
      </c>
      <c r="I80" s="401"/>
      <c r="J80" s="125">
        <f t="shared" si="6"/>
        <v>1</v>
      </c>
      <c r="K80" s="125">
        <f t="shared" si="9"/>
        <v>9071</v>
      </c>
      <c r="L80" s="125">
        <f t="shared" si="9"/>
        <v>0</v>
      </c>
      <c r="M80" s="125">
        <f t="shared" si="8"/>
        <v>0</v>
      </c>
    </row>
    <row r="81" spans="8:13" x14ac:dyDescent="0.25">
      <c r="H81" s="125"/>
      <c r="I81" s="125"/>
      <c r="J81" s="125"/>
      <c r="K81" s="125"/>
      <c r="L81" s="125"/>
      <c r="M81" s="125"/>
    </row>
    <row r="82" spans="8:13" x14ac:dyDescent="0.25">
      <c r="H82" s="125"/>
      <c r="I82" s="125"/>
      <c r="J82" s="125"/>
      <c r="K82" s="125"/>
      <c r="L82" s="125"/>
      <c r="M82" s="125"/>
    </row>
    <row r="83" spans="8:13" x14ac:dyDescent="0.25">
      <c r="J83" s="96"/>
      <c r="K83" s="96"/>
      <c r="L83" s="96"/>
      <c r="M83" s="96"/>
    </row>
  </sheetData>
  <customSheetViews>
    <customSheetView guid="{B6ED9F5D-61BD-40D6-902A-409318D15853}" scale="75" showRuler="0">
      <selection activeCell="V43" sqref="V43:AA43"/>
      <pageMargins left="0.19685039370078741" right="0.19685039370078741" top="0.98425196850393704" bottom="0.98425196850393704" header="0.51181102362204722" footer="0.51181102362204722"/>
      <pageSetup scale="19" orientation="landscape" horizontalDpi="4294967293" verticalDpi="0" r:id="rId1"/>
      <headerFooter alignWithMargins="0"/>
    </customSheetView>
  </customSheetViews>
  <mergeCells count="36">
    <mergeCell ref="G2:L2"/>
    <mergeCell ref="M2:N2"/>
    <mergeCell ref="P2:Q2"/>
    <mergeCell ref="H53:I53"/>
    <mergeCell ref="H54:I54"/>
    <mergeCell ref="H67:I67"/>
    <mergeCell ref="D45:F45"/>
    <mergeCell ref="O45:P45"/>
    <mergeCell ref="H50:I50"/>
    <mergeCell ref="H51:I51"/>
    <mergeCell ref="H52:I52"/>
    <mergeCell ref="H58:I58"/>
    <mergeCell ref="H55:I55"/>
    <mergeCell ref="H56:I56"/>
    <mergeCell ref="H57:I57"/>
    <mergeCell ref="H75:I75"/>
    <mergeCell ref="H70:I70"/>
    <mergeCell ref="H59:I59"/>
    <mergeCell ref="H60:I60"/>
    <mergeCell ref="H61:I61"/>
    <mergeCell ref="H62:I62"/>
    <mergeCell ref="H63:I63"/>
    <mergeCell ref="H64:I64"/>
    <mergeCell ref="H65:I65"/>
    <mergeCell ref="H66:I66"/>
    <mergeCell ref="H71:I71"/>
    <mergeCell ref="H72:I72"/>
    <mergeCell ref="H73:I73"/>
    <mergeCell ref="H74:I74"/>
    <mergeCell ref="H69:I69"/>
    <mergeCell ref="H68:I68"/>
    <mergeCell ref="H80:I80"/>
    <mergeCell ref="H76:I76"/>
    <mergeCell ref="H77:I77"/>
    <mergeCell ref="H78:I78"/>
    <mergeCell ref="H79:I79"/>
  </mergeCells>
  <phoneticPr fontId="7" type="noConversion"/>
  <pageMargins left="0.19685039370078741" right="0.19685039370078741" top="0.98425196850393704" bottom="0.98425196850393704" header="0.51181102362204722" footer="0.51181102362204722"/>
  <pageSetup scale="19" orientation="landscape" horizontalDpi="4294967293" verticalDpi="0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Q83"/>
  <sheetViews>
    <sheetView topLeftCell="C1" zoomScale="75" workbookViewId="0">
      <selection activeCell="L9" sqref="L9"/>
    </sheetView>
  </sheetViews>
  <sheetFormatPr baseColWidth="10" defaultRowHeight="18" x14ac:dyDescent="0.25"/>
  <cols>
    <col min="1" max="1" width="16" style="1" customWidth="1"/>
    <col min="2" max="2" width="4.42578125" style="1" customWidth="1"/>
    <col min="3" max="3" width="5.85546875" style="1" customWidth="1"/>
    <col min="4" max="4" width="10" style="1" customWidth="1"/>
    <col min="5" max="5" width="4.140625" style="1" customWidth="1"/>
    <col min="6" max="6" width="6" style="1" customWidth="1"/>
    <col min="7" max="7" width="6.5703125" style="1" customWidth="1"/>
    <col min="8" max="8" width="4.7109375" style="1" customWidth="1"/>
    <col min="9" max="9" width="5.5703125" style="1" customWidth="1"/>
    <col min="10" max="10" width="18" style="1" customWidth="1"/>
    <col min="11" max="11" width="12.28515625" style="1" customWidth="1"/>
    <col min="12" max="12" width="13.85546875" style="1" customWidth="1"/>
    <col min="13" max="13" width="16.42578125" style="1" customWidth="1"/>
    <col min="14" max="14" width="11.5703125" style="1" customWidth="1"/>
    <col min="15" max="15" width="13.5703125" style="1" customWidth="1"/>
    <col min="16" max="16" width="14.5703125" style="1" customWidth="1"/>
    <col min="17" max="17" width="8.5703125" style="356" customWidth="1"/>
  </cols>
  <sheetData>
    <row r="1" spans="1:17" x14ac:dyDescent="0.25">
      <c r="A1" s="12"/>
      <c r="B1" s="12" t="s">
        <v>0</v>
      </c>
      <c r="C1" s="13"/>
      <c r="D1" s="13"/>
      <c r="E1" s="13"/>
      <c r="F1" s="13"/>
      <c r="G1" s="14" t="s">
        <v>1</v>
      </c>
      <c r="H1" s="15"/>
      <c r="I1" s="15"/>
      <c r="J1" s="15"/>
      <c r="K1" s="15"/>
      <c r="L1" s="15"/>
      <c r="M1" s="15"/>
      <c r="N1" s="16"/>
      <c r="O1" s="58"/>
      <c r="P1" s="15"/>
      <c r="Q1" s="343"/>
    </row>
    <row r="2" spans="1:17" ht="36" customHeight="1" x14ac:dyDescent="0.25">
      <c r="A2" s="21"/>
      <c r="B2" s="2"/>
      <c r="C2" s="3"/>
      <c r="D2" s="3"/>
      <c r="E2" s="3"/>
      <c r="F2" s="3"/>
      <c r="G2" s="386" t="s">
        <v>28</v>
      </c>
      <c r="H2" s="397"/>
      <c r="I2" s="397"/>
      <c r="J2" s="397"/>
      <c r="K2" s="397"/>
      <c r="L2" s="398"/>
      <c r="M2" s="387" t="s">
        <v>27</v>
      </c>
      <c r="N2" s="399"/>
      <c r="O2" s="35" t="s">
        <v>33</v>
      </c>
      <c r="P2" s="400" t="s">
        <v>35</v>
      </c>
      <c r="Q2" s="388"/>
    </row>
    <row r="3" spans="1:17" ht="202.5" customHeight="1" x14ac:dyDescent="0.25">
      <c r="A3" s="39"/>
      <c r="B3" s="40" t="s">
        <v>2</v>
      </c>
      <c r="C3" s="41" t="s">
        <v>3</v>
      </c>
      <c r="D3" s="42" t="s">
        <v>4</v>
      </c>
      <c r="E3" s="41" t="s">
        <v>5</v>
      </c>
      <c r="F3" s="42" t="s">
        <v>6</v>
      </c>
      <c r="G3" s="40" t="s">
        <v>7</v>
      </c>
      <c r="H3" s="43" t="s">
        <v>8</v>
      </c>
      <c r="I3" s="44" t="s">
        <v>9</v>
      </c>
      <c r="J3" s="45" t="s">
        <v>10</v>
      </c>
      <c r="K3" s="46" t="s">
        <v>32</v>
      </c>
      <c r="L3" s="47" t="s">
        <v>31</v>
      </c>
      <c r="M3" s="48" t="s">
        <v>10</v>
      </c>
      <c r="N3" s="49" t="s">
        <v>11</v>
      </c>
      <c r="O3" s="50" t="s">
        <v>11</v>
      </c>
      <c r="P3" s="51" t="s">
        <v>10</v>
      </c>
      <c r="Q3" s="344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345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6">
        <v>9</v>
      </c>
      <c r="K5" s="55">
        <v>10</v>
      </c>
      <c r="L5" s="33">
        <v>11</v>
      </c>
      <c r="M5" s="32">
        <v>12</v>
      </c>
      <c r="N5" s="32">
        <v>13</v>
      </c>
      <c r="O5" s="57">
        <v>14</v>
      </c>
      <c r="P5" s="56">
        <v>15</v>
      </c>
      <c r="Q5" s="346">
        <v>16</v>
      </c>
    </row>
    <row r="6" spans="1:17" ht="15.75" x14ac:dyDescent="0.25">
      <c r="A6" s="39" t="s">
        <v>16</v>
      </c>
      <c r="B6" s="129">
        <v>1</v>
      </c>
      <c r="C6" s="30" t="s">
        <v>47</v>
      </c>
      <c r="D6" s="122">
        <v>0.29166666666666669</v>
      </c>
      <c r="E6" s="103">
        <v>1</v>
      </c>
      <c r="F6" s="107">
        <v>14</v>
      </c>
      <c r="G6" s="108">
        <v>18</v>
      </c>
      <c r="H6" s="109">
        <v>7.7</v>
      </c>
      <c r="I6" s="107">
        <v>8.3000000000000007</v>
      </c>
      <c r="J6" s="69">
        <v>24875336</v>
      </c>
      <c r="K6" s="70">
        <v>8527</v>
      </c>
      <c r="L6" s="71">
        <f>(J6-Juli_1!J35)*(IF(E6=3,1,0)+IF(E6=4,1,0)+IF(E6=6,1,0)+IF(E6=7,1,0))</f>
        <v>0</v>
      </c>
      <c r="M6" s="72">
        <v>1557313</v>
      </c>
      <c r="N6" s="79">
        <f>M6-Juli_1!M36</f>
        <v>3986</v>
      </c>
      <c r="O6" s="74">
        <f>K6+L6+N6</f>
        <v>12513</v>
      </c>
      <c r="P6" s="69">
        <v>3758152</v>
      </c>
      <c r="Q6" s="357">
        <f>P6-Juli_1!P36</f>
        <v>12592</v>
      </c>
    </row>
    <row r="7" spans="1:17" ht="15.75" x14ac:dyDescent="0.25">
      <c r="A7" s="39" t="s">
        <v>17</v>
      </c>
      <c r="B7" s="22">
        <v>2</v>
      </c>
      <c r="C7" s="24" t="s">
        <v>48</v>
      </c>
      <c r="D7" s="122">
        <v>0.29166666666666669</v>
      </c>
      <c r="E7" s="104">
        <v>1</v>
      </c>
      <c r="F7" s="110">
        <v>16</v>
      </c>
      <c r="G7" s="111">
        <v>18</v>
      </c>
      <c r="H7" s="112">
        <v>7.8</v>
      </c>
      <c r="I7" s="110">
        <v>8.1999999999999993</v>
      </c>
      <c r="J7" s="75">
        <v>24883172</v>
      </c>
      <c r="K7" s="76">
        <f>(J7-J6)*(IF(E7=1,1,0)+IF(E7=2,1,0)+IF(E7=5,1,0))</f>
        <v>7836</v>
      </c>
      <c r="L7" s="77">
        <f>(J7-J6)*(IF(E7=3,1,0)+IF(E7=4,1,0)+IF(E7=6,1,0)+IF(E7=7,1,0))</f>
        <v>0</v>
      </c>
      <c r="M7" s="78">
        <v>1561378</v>
      </c>
      <c r="N7" s="79">
        <f>M7-M6</f>
        <v>4065</v>
      </c>
      <c r="O7" s="80">
        <f>K7+L7+N7</f>
        <v>11901</v>
      </c>
      <c r="P7" s="75">
        <v>3769858</v>
      </c>
      <c r="Q7" s="348">
        <f>P7-P6</f>
        <v>11706</v>
      </c>
    </row>
    <row r="8" spans="1:17" ht="15.75" x14ac:dyDescent="0.25">
      <c r="A8" s="39" t="s">
        <v>18</v>
      </c>
      <c r="B8" s="22">
        <v>3</v>
      </c>
      <c r="C8" s="24" t="s">
        <v>49</v>
      </c>
      <c r="D8" s="122">
        <v>0.29166666666666669</v>
      </c>
      <c r="E8" s="104">
        <v>1</v>
      </c>
      <c r="F8" s="110">
        <v>14</v>
      </c>
      <c r="G8" s="111">
        <v>19</v>
      </c>
      <c r="H8" s="112">
        <v>7.6</v>
      </c>
      <c r="I8" s="110">
        <v>8.1</v>
      </c>
      <c r="J8" s="75">
        <v>24890863</v>
      </c>
      <c r="K8" s="88">
        <f t="shared" ref="K8" si="0">(J8-J7)*(IF(E8=1,1,0)+IF(E8=2,1,0)+IF(E8=5,1,0))</f>
        <v>7691</v>
      </c>
      <c r="L8" s="77">
        <f t="shared" ref="L8:L15" si="1">(J8-J7)*(IF(E8=3,1,0)+IF(E8=4,1,0)+IF(E8=6,1,0)+IF(E8=7,1,0))</f>
        <v>0</v>
      </c>
      <c r="M8" s="78">
        <v>1565407</v>
      </c>
      <c r="N8" s="79">
        <f t="shared" ref="N8:N9" si="2">M8-M7</f>
        <v>4029</v>
      </c>
      <c r="O8" s="80">
        <f t="shared" ref="O8:O36" si="3">K8+L8+N8</f>
        <v>11720</v>
      </c>
      <c r="P8" s="75">
        <v>3781399</v>
      </c>
      <c r="Q8" s="348">
        <f t="shared" ref="Q8:Q36" si="4">P8-P7</f>
        <v>11541</v>
      </c>
    </row>
    <row r="9" spans="1:17" ht="15.75" x14ac:dyDescent="0.25">
      <c r="A9" s="39" t="s">
        <v>19</v>
      </c>
      <c r="B9" s="22">
        <v>4</v>
      </c>
      <c r="C9" s="24" t="s">
        <v>50</v>
      </c>
      <c r="D9" s="122">
        <v>0.29166666666666702</v>
      </c>
      <c r="E9" s="104">
        <v>1</v>
      </c>
      <c r="F9" s="110">
        <v>15</v>
      </c>
      <c r="G9" s="111">
        <v>19</v>
      </c>
      <c r="H9" s="112">
        <v>7.5</v>
      </c>
      <c r="I9" s="110">
        <v>7.9</v>
      </c>
      <c r="J9" s="75">
        <v>4918</v>
      </c>
      <c r="K9" s="76">
        <v>7000</v>
      </c>
      <c r="L9" s="77">
        <f t="shared" si="1"/>
        <v>0</v>
      </c>
      <c r="M9" s="78">
        <v>1569462</v>
      </c>
      <c r="N9" s="79">
        <f t="shared" si="2"/>
        <v>4055</v>
      </c>
      <c r="O9" s="80">
        <f t="shared" si="3"/>
        <v>11055</v>
      </c>
      <c r="P9" s="75">
        <v>3794731</v>
      </c>
      <c r="Q9" s="348">
        <f t="shared" si="4"/>
        <v>13332</v>
      </c>
    </row>
    <row r="10" spans="1:17" ht="15.75" x14ac:dyDescent="0.25">
      <c r="A10" s="39" t="s">
        <v>20</v>
      </c>
      <c r="B10" s="22">
        <v>5</v>
      </c>
      <c r="C10" s="24" t="s">
        <v>51</v>
      </c>
      <c r="D10" s="122">
        <v>0.29166666666666702</v>
      </c>
      <c r="E10" s="104">
        <v>1</v>
      </c>
      <c r="F10" s="110">
        <v>16</v>
      </c>
      <c r="G10" s="111">
        <v>19</v>
      </c>
      <c r="H10" s="112">
        <v>7.5</v>
      </c>
      <c r="I10" s="110">
        <v>7.8</v>
      </c>
      <c r="J10" s="75"/>
      <c r="K10" s="76">
        <v>8931</v>
      </c>
      <c r="L10" s="77">
        <f t="shared" si="1"/>
        <v>0</v>
      </c>
      <c r="M10" s="78"/>
      <c r="N10" s="79">
        <v>4178</v>
      </c>
      <c r="O10" s="80">
        <f t="shared" si="3"/>
        <v>13109</v>
      </c>
      <c r="P10" s="75">
        <v>3808280</v>
      </c>
      <c r="Q10" s="348">
        <f t="shared" si="4"/>
        <v>13549</v>
      </c>
    </row>
    <row r="11" spans="1:17" ht="15.75" x14ac:dyDescent="0.25">
      <c r="A11" s="39" t="s">
        <v>21</v>
      </c>
      <c r="B11" s="22">
        <v>6</v>
      </c>
      <c r="C11" s="24" t="s">
        <v>52</v>
      </c>
      <c r="D11" s="122">
        <v>0.29166666666666702</v>
      </c>
      <c r="E11" s="104">
        <v>1</v>
      </c>
      <c r="F11" s="110">
        <v>17</v>
      </c>
      <c r="G11" s="111">
        <v>19</v>
      </c>
      <c r="H11" s="112">
        <v>7.6</v>
      </c>
      <c r="I11" s="110">
        <v>8.8000000000000007</v>
      </c>
      <c r="J11" s="75"/>
      <c r="K11" s="76">
        <v>8208</v>
      </c>
      <c r="L11" s="77">
        <f t="shared" si="1"/>
        <v>0</v>
      </c>
      <c r="M11" s="78"/>
      <c r="N11" s="79">
        <v>4106</v>
      </c>
      <c r="O11" s="80">
        <f t="shared" si="3"/>
        <v>12314</v>
      </c>
      <c r="P11" s="75">
        <v>3821169</v>
      </c>
      <c r="Q11" s="348">
        <f t="shared" si="4"/>
        <v>12889</v>
      </c>
    </row>
    <row r="12" spans="1:17" ht="15.75" x14ac:dyDescent="0.25">
      <c r="A12" s="39" t="s">
        <v>36</v>
      </c>
      <c r="B12" s="22">
        <v>7</v>
      </c>
      <c r="C12" s="24" t="s">
        <v>53</v>
      </c>
      <c r="D12" s="122">
        <v>0.29166666666666702</v>
      </c>
      <c r="E12" s="104">
        <v>1</v>
      </c>
      <c r="F12" s="110">
        <v>17</v>
      </c>
      <c r="G12" s="111">
        <v>20</v>
      </c>
      <c r="H12" s="112">
        <v>7.5</v>
      </c>
      <c r="I12" s="110">
        <v>8.3000000000000007</v>
      </c>
      <c r="J12" s="75"/>
      <c r="K12" s="76">
        <v>7359</v>
      </c>
      <c r="L12" s="77">
        <f t="shared" si="1"/>
        <v>0</v>
      </c>
      <c r="M12" s="78"/>
      <c r="N12" s="79">
        <v>4117</v>
      </c>
      <c r="O12" s="80">
        <f t="shared" si="3"/>
        <v>11476</v>
      </c>
      <c r="P12" s="75">
        <v>3833170</v>
      </c>
      <c r="Q12" s="348">
        <f t="shared" si="4"/>
        <v>12001</v>
      </c>
    </row>
    <row r="13" spans="1:17" x14ac:dyDescent="0.25">
      <c r="A13" s="21"/>
      <c r="B13" s="22">
        <v>8</v>
      </c>
      <c r="C13" s="24" t="s">
        <v>47</v>
      </c>
      <c r="D13" s="122">
        <v>0.29166666666666702</v>
      </c>
      <c r="E13" s="104">
        <v>3</v>
      </c>
      <c r="F13" s="110">
        <v>18</v>
      </c>
      <c r="G13" s="111">
        <v>20</v>
      </c>
      <c r="H13" s="112">
        <v>7.8</v>
      </c>
      <c r="I13" s="110">
        <v>8.1</v>
      </c>
      <c r="J13" s="75"/>
      <c r="K13" s="76"/>
      <c r="L13" s="77">
        <v>6770</v>
      </c>
      <c r="M13" s="78"/>
      <c r="N13" s="79">
        <v>3998</v>
      </c>
      <c r="O13" s="80">
        <f t="shared" si="3"/>
        <v>10768</v>
      </c>
      <c r="P13" s="75">
        <v>3844281</v>
      </c>
      <c r="Q13" s="348">
        <f t="shared" si="4"/>
        <v>11111</v>
      </c>
    </row>
    <row r="14" spans="1:17" x14ac:dyDescent="0.25">
      <c r="A14" s="21"/>
      <c r="B14" s="22">
        <v>9</v>
      </c>
      <c r="C14" s="24" t="s">
        <v>48</v>
      </c>
      <c r="D14" s="122">
        <v>0.29166666666666702</v>
      </c>
      <c r="E14" s="104">
        <v>7</v>
      </c>
      <c r="F14" s="110">
        <v>19</v>
      </c>
      <c r="G14" s="111">
        <v>19</v>
      </c>
      <c r="H14" s="112">
        <v>7.9</v>
      </c>
      <c r="I14" s="110">
        <v>8.1999999999999993</v>
      </c>
      <c r="J14" s="75"/>
      <c r="K14" s="76">
        <v>10789</v>
      </c>
      <c r="L14" s="77">
        <f t="shared" si="1"/>
        <v>0</v>
      </c>
      <c r="M14" s="78"/>
      <c r="N14" s="79">
        <v>4082</v>
      </c>
      <c r="O14" s="80">
        <f t="shared" si="3"/>
        <v>14871</v>
      </c>
      <c r="P14" s="75">
        <v>3859732</v>
      </c>
      <c r="Q14" s="348">
        <f t="shared" si="4"/>
        <v>15451</v>
      </c>
    </row>
    <row r="15" spans="1:17" x14ac:dyDescent="0.25">
      <c r="A15" s="21"/>
      <c r="B15" s="22">
        <v>10</v>
      </c>
      <c r="C15" s="24" t="s">
        <v>49</v>
      </c>
      <c r="D15" s="122">
        <v>0.29166666666666702</v>
      </c>
      <c r="E15" s="104">
        <v>1</v>
      </c>
      <c r="F15" s="110">
        <v>20</v>
      </c>
      <c r="G15" s="111">
        <v>20</v>
      </c>
      <c r="H15" s="112">
        <v>7.6</v>
      </c>
      <c r="I15" s="110">
        <v>8.1</v>
      </c>
      <c r="J15" s="75"/>
      <c r="K15" s="76">
        <v>5725</v>
      </c>
      <c r="L15" s="77">
        <f t="shared" si="1"/>
        <v>0</v>
      </c>
      <c r="M15" s="78"/>
      <c r="N15" s="79">
        <v>3951</v>
      </c>
      <c r="O15" s="80">
        <f t="shared" si="3"/>
        <v>9676</v>
      </c>
      <c r="P15" s="75">
        <v>3872901</v>
      </c>
      <c r="Q15" s="348">
        <f t="shared" si="4"/>
        <v>13169</v>
      </c>
    </row>
    <row r="16" spans="1:17" x14ac:dyDescent="0.25">
      <c r="A16" s="21"/>
      <c r="B16" s="22">
        <v>11</v>
      </c>
      <c r="C16" s="24" t="s">
        <v>50</v>
      </c>
      <c r="D16" s="122">
        <v>0.29166666666666702</v>
      </c>
      <c r="E16" s="104">
        <v>1</v>
      </c>
      <c r="F16" s="110">
        <v>20</v>
      </c>
      <c r="G16" s="111">
        <v>20</v>
      </c>
      <c r="H16" s="112">
        <v>7.7</v>
      </c>
      <c r="I16" s="110">
        <v>8.3000000000000007</v>
      </c>
      <c r="J16" s="75"/>
      <c r="K16" s="76">
        <v>7584</v>
      </c>
      <c r="L16" s="77">
        <f>(J16-J15)*(IF(E16=3,1,0)+IF(E16=4,1,0)+IF(E16=6,1,0)+IF(E16=7,1,0))</f>
        <v>0</v>
      </c>
      <c r="M16" s="78"/>
      <c r="N16" s="79">
        <v>4042</v>
      </c>
      <c r="O16" s="80">
        <f t="shared" si="3"/>
        <v>11626</v>
      </c>
      <c r="P16" s="75">
        <v>3882620</v>
      </c>
      <c r="Q16" s="348">
        <f t="shared" si="4"/>
        <v>9719</v>
      </c>
    </row>
    <row r="17" spans="1:17" x14ac:dyDescent="0.25">
      <c r="A17" s="21"/>
      <c r="B17" s="22">
        <v>12</v>
      </c>
      <c r="C17" s="24" t="s">
        <v>51</v>
      </c>
      <c r="D17" s="122">
        <v>0.29166666666666702</v>
      </c>
      <c r="E17" s="104">
        <v>1</v>
      </c>
      <c r="F17" s="110">
        <v>17</v>
      </c>
      <c r="G17" s="111">
        <v>20</v>
      </c>
      <c r="H17" s="112">
        <v>7.6</v>
      </c>
      <c r="I17" s="110">
        <v>8.1</v>
      </c>
      <c r="J17" s="75"/>
      <c r="K17" s="76">
        <v>8842</v>
      </c>
      <c r="L17" s="77">
        <f t="shared" ref="L17:L36" si="5">(J17-J16)*(IF(E17=3,1,0)+IF(E17=4,1,0)+IF(E17=6,1,0)+IF(E17=7,1,0))</f>
        <v>0</v>
      </c>
      <c r="M17" s="78"/>
      <c r="N17" s="79">
        <v>3920</v>
      </c>
      <c r="O17" s="80">
        <f t="shared" si="3"/>
        <v>12762</v>
      </c>
      <c r="P17" s="75">
        <v>3894663</v>
      </c>
      <c r="Q17" s="348">
        <f t="shared" si="4"/>
        <v>12043</v>
      </c>
    </row>
    <row r="18" spans="1:17" x14ac:dyDescent="0.25">
      <c r="A18" s="21"/>
      <c r="B18" s="22">
        <v>13</v>
      </c>
      <c r="C18" s="24" t="s">
        <v>52</v>
      </c>
      <c r="D18" s="122">
        <v>0.29166666666666702</v>
      </c>
      <c r="E18" s="104">
        <v>1</v>
      </c>
      <c r="F18" s="110">
        <v>17</v>
      </c>
      <c r="G18" s="111">
        <v>20</v>
      </c>
      <c r="H18" s="112">
        <v>7.6</v>
      </c>
      <c r="I18" s="110">
        <v>8.1</v>
      </c>
      <c r="J18" s="75"/>
      <c r="K18" s="76">
        <v>6990</v>
      </c>
      <c r="L18" s="77">
        <f t="shared" si="5"/>
        <v>0</v>
      </c>
      <c r="M18" s="78"/>
      <c r="N18" s="79">
        <v>4159</v>
      </c>
      <c r="O18" s="80">
        <f t="shared" si="3"/>
        <v>11149</v>
      </c>
      <c r="P18" s="75">
        <v>3905984</v>
      </c>
      <c r="Q18" s="348">
        <f t="shared" si="4"/>
        <v>11321</v>
      </c>
    </row>
    <row r="19" spans="1:17" x14ac:dyDescent="0.25">
      <c r="A19" s="21"/>
      <c r="B19" s="22">
        <v>14</v>
      </c>
      <c r="C19" s="24" t="s">
        <v>53</v>
      </c>
      <c r="D19" s="122">
        <v>0.29166666666666702</v>
      </c>
      <c r="E19" s="104">
        <v>3</v>
      </c>
      <c r="F19" s="110">
        <v>21</v>
      </c>
      <c r="G19" s="111">
        <v>20</v>
      </c>
      <c r="H19" s="112">
        <v>7.8</v>
      </c>
      <c r="I19" s="110">
        <v>8.1</v>
      </c>
      <c r="J19" s="75"/>
      <c r="K19" s="76"/>
      <c r="L19" s="116">
        <v>6891</v>
      </c>
      <c r="M19" s="78"/>
      <c r="N19" s="79">
        <v>4111</v>
      </c>
      <c r="O19" s="80">
        <f t="shared" si="3"/>
        <v>11002</v>
      </c>
      <c r="P19" s="75">
        <v>3917636</v>
      </c>
      <c r="Q19" s="348">
        <f t="shared" si="4"/>
        <v>11652</v>
      </c>
    </row>
    <row r="20" spans="1:17" x14ac:dyDescent="0.25">
      <c r="A20" s="21"/>
      <c r="B20" s="22">
        <v>15</v>
      </c>
      <c r="C20" s="24" t="s">
        <v>47</v>
      </c>
      <c r="D20" s="122">
        <v>0.29166666666666702</v>
      </c>
      <c r="E20" s="104">
        <v>3</v>
      </c>
      <c r="F20" s="110">
        <v>17</v>
      </c>
      <c r="G20" s="111">
        <v>20</v>
      </c>
      <c r="H20" s="112">
        <v>8</v>
      </c>
      <c r="I20" s="110">
        <v>8.3000000000000007</v>
      </c>
      <c r="J20" s="75"/>
      <c r="K20" s="76">
        <f t="shared" ref="K20:K31" si="6">(J20-J19)*(IF(E20=1,1,0)+IF(E20=2,1,0)+IF(E20=5,1,0))</f>
        <v>0</v>
      </c>
      <c r="L20" s="77">
        <v>11685</v>
      </c>
      <c r="M20" s="78"/>
      <c r="N20" s="79">
        <v>4114</v>
      </c>
      <c r="O20" s="80">
        <f t="shared" si="3"/>
        <v>15799</v>
      </c>
      <c r="P20" s="75">
        <v>3935161</v>
      </c>
      <c r="Q20" s="348">
        <f t="shared" si="4"/>
        <v>17525</v>
      </c>
    </row>
    <row r="21" spans="1:17" x14ac:dyDescent="0.25">
      <c r="A21" s="21"/>
      <c r="B21" s="22">
        <v>16</v>
      </c>
      <c r="C21" s="24" t="s">
        <v>48</v>
      </c>
      <c r="D21" s="122">
        <v>0.29166666666666702</v>
      </c>
      <c r="E21" s="104">
        <v>3</v>
      </c>
      <c r="F21" s="110">
        <v>16</v>
      </c>
      <c r="G21" s="111">
        <v>19</v>
      </c>
      <c r="H21" s="112">
        <v>8</v>
      </c>
      <c r="I21" s="110">
        <v>8.4</v>
      </c>
      <c r="J21" s="75"/>
      <c r="K21" s="76">
        <f t="shared" si="6"/>
        <v>0</v>
      </c>
      <c r="L21" s="77">
        <v>6514</v>
      </c>
      <c r="M21" s="78"/>
      <c r="N21" s="79">
        <v>3678</v>
      </c>
      <c r="O21" s="80">
        <f t="shared" si="3"/>
        <v>10192</v>
      </c>
      <c r="P21" s="75">
        <v>3945569</v>
      </c>
      <c r="Q21" s="348">
        <f t="shared" si="4"/>
        <v>10408</v>
      </c>
    </row>
    <row r="22" spans="1:17" x14ac:dyDescent="0.25">
      <c r="A22" s="21"/>
      <c r="B22" s="22">
        <v>17</v>
      </c>
      <c r="C22" s="24" t="s">
        <v>49</v>
      </c>
      <c r="D22" s="122">
        <v>0.29166666666666702</v>
      </c>
      <c r="E22" s="104">
        <v>3</v>
      </c>
      <c r="F22" s="110">
        <v>15</v>
      </c>
      <c r="G22" s="111">
        <v>19</v>
      </c>
      <c r="H22" s="112">
        <v>7.9</v>
      </c>
      <c r="I22" s="110">
        <v>8.1999999999999993</v>
      </c>
      <c r="J22" s="75"/>
      <c r="K22" s="76">
        <f t="shared" si="6"/>
        <v>0</v>
      </c>
      <c r="L22" s="77">
        <v>6201</v>
      </c>
      <c r="M22" s="78"/>
      <c r="N22" s="79">
        <v>3603</v>
      </c>
      <c r="O22" s="80">
        <f t="shared" si="3"/>
        <v>9804</v>
      </c>
      <c r="P22" s="75">
        <v>3960118</v>
      </c>
      <c r="Q22" s="348">
        <f t="shared" si="4"/>
        <v>14549</v>
      </c>
    </row>
    <row r="23" spans="1:17" x14ac:dyDescent="0.25">
      <c r="A23" s="21"/>
      <c r="B23" s="22">
        <v>18</v>
      </c>
      <c r="C23" s="24" t="s">
        <v>50</v>
      </c>
      <c r="D23" s="122">
        <v>0.29166666666666702</v>
      </c>
      <c r="E23" s="104">
        <v>1</v>
      </c>
      <c r="F23" s="110">
        <v>13</v>
      </c>
      <c r="G23" s="111">
        <v>20</v>
      </c>
      <c r="H23" s="112">
        <v>7.8</v>
      </c>
      <c r="I23" s="110">
        <v>8.1999999999999993</v>
      </c>
      <c r="J23" s="75"/>
      <c r="K23" s="76">
        <v>11188</v>
      </c>
      <c r="L23" s="77"/>
      <c r="M23" s="78"/>
      <c r="N23" s="79">
        <v>3891</v>
      </c>
      <c r="O23" s="80">
        <f t="shared" si="3"/>
        <v>15079</v>
      </c>
      <c r="P23" s="75">
        <v>3976287</v>
      </c>
      <c r="Q23" s="348">
        <f t="shared" si="4"/>
        <v>16169</v>
      </c>
    </row>
    <row r="24" spans="1:17" x14ac:dyDescent="0.25">
      <c r="A24" s="21"/>
      <c r="B24" s="22">
        <v>19</v>
      </c>
      <c r="C24" s="24" t="s">
        <v>51</v>
      </c>
      <c r="D24" s="122">
        <v>0.29166666666666702</v>
      </c>
      <c r="E24" s="104">
        <v>1</v>
      </c>
      <c r="F24" s="110">
        <v>14</v>
      </c>
      <c r="G24" s="111">
        <v>20</v>
      </c>
      <c r="H24" s="112">
        <v>7.7</v>
      </c>
      <c r="I24" s="110">
        <v>8.1</v>
      </c>
      <c r="J24" s="75"/>
      <c r="K24" s="76">
        <v>7012</v>
      </c>
      <c r="L24" s="77"/>
      <c r="M24" s="78"/>
      <c r="N24" s="79">
        <v>3754</v>
      </c>
      <c r="O24" s="80">
        <f t="shared" si="3"/>
        <v>10766</v>
      </c>
      <c r="P24" s="75">
        <v>3987656</v>
      </c>
      <c r="Q24" s="348">
        <f t="shared" si="4"/>
        <v>11369</v>
      </c>
    </row>
    <row r="25" spans="1:17" x14ac:dyDescent="0.25">
      <c r="A25" s="21"/>
      <c r="B25" s="22">
        <v>20</v>
      </c>
      <c r="C25" s="24" t="s">
        <v>52</v>
      </c>
      <c r="D25" s="122">
        <v>0.29166666666666702</v>
      </c>
      <c r="E25" s="158">
        <v>1</v>
      </c>
      <c r="F25" s="159">
        <v>13</v>
      </c>
      <c r="G25" s="111">
        <v>20</v>
      </c>
      <c r="H25" s="112">
        <v>7.8</v>
      </c>
      <c r="I25" s="110">
        <v>8.1999999999999993</v>
      </c>
      <c r="J25" s="75"/>
      <c r="K25" s="76">
        <v>6768</v>
      </c>
      <c r="L25" s="77"/>
      <c r="M25" s="78"/>
      <c r="N25" s="79">
        <v>3782</v>
      </c>
      <c r="O25" s="80">
        <f t="shared" si="3"/>
        <v>10550</v>
      </c>
      <c r="P25" s="75">
        <v>3998898</v>
      </c>
      <c r="Q25" s="348">
        <f t="shared" si="4"/>
        <v>11242</v>
      </c>
    </row>
    <row r="26" spans="1:17" x14ac:dyDescent="0.25">
      <c r="A26" s="21"/>
      <c r="B26" s="22">
        <v>21</v>
      </c>
      <c r="C26" s="24" t="s">
        <v>53</v>
      </c>
      <c r="D26" s="122">
        <v>0.29166666666666702</v>
      </c>
      <c r="E26" s="158">
        <v>1</v>
      </c>
      <c r="F26" s="159">
        <v>14</v>
      </c>
      <c r="G26" s="111">
        <v>19</v>
      </c>
      <c r="H26" s="112">
        <v>7.9</v>
      </c>
      <c r="I26" s="110">
        <v>8.6</v>
      </c>
      <c r="J26" s="75"/>
      <c r="K26" s="76">
        <v>6675</v>
      </c>
      <c r="L26" s="77"/>
      <c r="M26" s="78"/>
      <c r="N26" s="79">
        <v>3685</v>
      </c>
      <c r="O26" s="80">
        <f t="shared" si="3"/>
        <v>10360</v>
      </c>
      <c r="P26" s="75">
        <v>4009994</v>
      </c>
      <c r="Q26" s="348">
        <f t="shared" si="4"/>
        <v>11096</v>
      </c>
    </row>
    <row r="27" spans="1:17" x14ac:dyDescent="0.25">
      <c r="A27" s="21"/>
      <c r="B27" s="22">
        <v>22</v>
      </c>
      <c r="C27" s="24" t="s">
        <v>47</v>
      </c>
      <c r="D27" s="122">
        <v>0.29166666666666702</v>
      </c>
      <c r="E27" s="158">
        <v>1</v>
      </c>
      <c r="F27" s="159">
        <v>11</v>
      </c>
      <c r="G27" s="111">
        <v>19</v>
      </c>
      <c r="H27" s="112">
        <v>8</v>
      </c>
      <c r="I27" s="110">
        <v>8.4</v>
      </c>
      <c r="J27" s="75"/>
      <c r="K27" s="76">
        <v>6374</v>
      </c>
      <c r="L27" s="77"/>
      <c r="M27" s="78"/>
      <c r="N27" s="79">
        <v>3904</v>
      </c>
      <c r="O27" s="80">
        <f t="shared" si="3"/>
        <v>10278</v>
      </c>
      <c r="P27" s="75">
        <v>4020658</v>
      </c>
      <c r="Q27" s="348">
        <f t="shared" si="4"/>
        <v>10664</v>
      </c>
    </row>
    <row r="28" spans="1:17" x14ac:dyDescent="0.25">
      <c r="A28" s="21"/>
      <c r="B28" s="22">
        <v>23</v>
      </c>
      <c r="C28" s="24" t="s">
        <v>48</v>
      </c>
      <c r="D28" s="122">
        <v>0.29166666666666702</v>
      </c>
      <c r="E28" s="158">
        <v>3</v>
      </c>
      <c r="F28" s="159">
        <v>13</v>
      </c>
      <c r="G28" s="111">
        <v>19</v>
      </c>
      <c r="H28" s="112">
        <v>7.9</v>
      </c>
      <c r="I28" s="110">
        <v>8.4</v>
      </c>
      <c r="J28" s="75"/>
      <c r="K28" s="76">
        <f t="shared" si="6"/>
        <v>0</v>
      </c>
      <c r="L28" s="77">
        <v>5430</v>
      </c>
      <c r="M28" s="78"/>
      <c r="N28" s="79">
        <v>3563</v>
      </c>
      <c r="O28" s="80">
        <f t="shared" si="3"/>
        <v>8993</v>
      </c>
      <c r="P28" s="75">
        <v>4029873</v>
      </c>
      <c r="Q28" s="348">
        <f t="shared" si="4"/>
        <v>9215</v>
      </c>
    </row>
    <row r="29" spans="1:17" x14ac:dyDescent="0.25">
      <c r="A29" s="21"/>
      <c r="B29" s="22">
        <v>24</v>
      </c>
      <c r="C29" s="24" t="s">
        <v>49</v>
      </c>
      <c r="D29" s="122">
        <v>0.29166666666666702</v>
      </c>
      <c r="E29" s="158">
        <v>4</v>
      </c>
      <c r="F29" s="159">
        <v>16</v>
      </c>
      <c r="G29" s="111">
        <v>19</v>
      </c>
      <c r="H29" s="112">
        <v>7.8</v>
      </c>
      <c r="I29" s="110">
        <v>8.3000000000000007</v>
      </c>
      <c r="J29" s="75"/>
      <c r="K29" s="76">
        <f t="shared" si="6"/>
        <v>0</v>
      </c>
      <c r="L29" s="77">
        <v>7495</v>
      </c>
      <c r="M29" s="78"/>
      <c r="N29" s="79">
        <v>3823</v>
      </c>
      <c r="O29" s="80">
        <f t="shared" si="3"/>
        <v>11318</v>
      </c>
      <c r="P29" s="75">
        <v>4041728</v>
      </c>
      <c r="Q29" s="348">
        <f t="shared" si="4"/>
        <v>11855</v>
      </c>
    </row>
    <row r="30" spans="1:17" x14ac:dyDescent="0.25">
      <c r="A30" s="21"/>
      <c r="B30" s="22">
        <v>25</v>
      </c>
      <c r="C30" s="24" t="s">
        <v>50</v>
      </c>
      <c r="D30" s="122">
        <v>0.29166666666666702</v>
      </c>
      <c r="E30" s="158">
        <v>3</v>
      </c>
      <c r="F30" s="159">
        <v>14</v>
      </c>
      <c r="G30" s="111">
        <v>19</v>
      </c>
      <c r="H30" s="112">
        <v>7.9</v>
      </c>
      <c r="I30" s="110">
        <v>9.3000000000000007</v>
      </c>
      <c r="J30" s="75"/>
      <c r="K30" s="76">
        <f t="shared" si="6"/>
        <v>0</v>
      </c>
      <c r="L30" s="77">
        <v>12809</v>
      </c>
      <c r="M30" s="78"/>
      <c r="N30" s="79">
        <v>4190</v>
      </c>
      <c r="O30" s="80">
        <f t="shared" si="3"/>
        <v>16999</v>
      </c>
      <c r="P30" s="75">
        <v>4067840</v>
      </c>
      <c r="Q30" s="348">
        <f t="shared" si="4"/>
        <v>26112</v>
      </c>
    </row>
    <row r="31" spans="1:17" x14ac:dyDescent="0.25">
      <c r="A31" s="21"/>
      <c r="B31" s="22">
        <v>26</v>
      </c>
      <c r="C31" s="24" t="s">
        <v>51</v>
      </c>
      <c r="D31" s="122">
        <v>0.29166666666666702</v>
      </c>
      <c r="E31" s="158">
        <v>7</v>
      </c>
      <c r="F31" s="159">
        <v>10</v>
      </c>
      <c r="G31" s="111">
        <v>19</v>
      </c>
      <c r="H31" s="112">
        <v>7.9</v>
      </c>
      <c r="I31" s="110">
        <v>8.4</v>
      </c>
      <c r="J31" s="75"/>
      <c r="K31" s="76">
        <f t="shared" si="6"/>
        <v>0</v>
      </c>
      <c r="L31" s="77">
        <v>18937</v>
      </c>
      <c r="M31" s="78"/>
      <c r="N31" s="79">
        <v>3800</v>
      </c>
      <c r="O31" s="80">
        <f t="shared" si="3"/>
        <v>22737</v>
      </c>
      <c r="P31" s="75">
        <v>4080167</v>
      </c>
      <c r="Q31" s="348">
        <f t="shared" si="4"/>
        <v>12327</v>
      </c>
    </row>
    <row r="32" spans="1:17" x14ac:dyDescent="0.25">
      <c r="A32" s="21"/>
      <c r="B32" s="22">
        <v>27</v>
      </c>
      <c r="C32" s="24" t="s">
        <v>52</v>
      </c>
      <c r="D32" s="122">
        <v>0.29166666666666702</v>
      </c>
      <c r="E32" s="158">
        <v>1</v>
      </c>
      <c r="F32" s="159">
        <v>12</v>
      </c>
      <c r="G32" s="111">
        <v>19</v>
      </c>
      <c r="H32" s="112">
        <v>7.8</v>
      </c>
      <c r="I32" s="110">
        <v>8.5</v>
      </c>
      <c r="J32" s="75"/>
      <c r="K32" s="76">
        <v>6764</v>
      </c>
      <c r="L32" s="77">
        <f t="shared" si="5"/>
        <v>0</v>
      </c>
      <c r="M32" s="78"/>
      <c r="N32" s="79">
        <v>3774</v>
      </c>
      <c r="O32" s="80">
        <f t="shared" si="3"/>
        <v>10538</v>
      </c>
      <c r="P32" s="75">
        <v>4090901</v>
      </c>
      <c r="Q32" s="348">
        <f t="shared" si="4"/>
        <v>10734</v>
      </c>
    </row>
    <row r="33" spans="1:17" x14ac:dyDescent="0.25">
      <c r="A33" s="21"/>
      <c r="B33" s="22">
        <v>28</v>
      </c>
      <c r="C33" s="24" t="s">
        <v>53</v>
      </c>
      <c r="D33" s="122">
        <v>0.29166666666666702</v>
      </c>
      <c r="E33" s="158">
        <v>1</v>
      </c>
      <c r="F33" s="159">
        <v>17</v>
      </c>
      <c r="G33" s="111">
        <v>19</v>
      </c>
      <c r="H33" s="112">
        <v>7.8</v>
      </c>
      <c r="I33" s="110">
        <v>8.5</v>
      </c>
      <c r="J33" s="75"/>
      <c r="K33" s="76">
        <v>6788</v>
      </c>
      <c r="L33" s="77">
        <f t="shared" si="5"/>
        <v>0</v>
      </c>
      <c r="M33" s="78"/>
      <c r="N33" s="79">
        <v>3896</v>
      </c>
      <c r="O33" s="80">
        <f t="shared" si="3"/>
        <v>10684</v>
      </c>
      <c r="P33" s="75">
        <v>4102276</v>
      </c>
      <c r="Q33" s="348">
        <f t="shared" si="4"/>
        <v>11375</v>
      </c>
    </row>
    <row r="34" spans="1:17" x14ac:dyDescent="0.25">
      <c r="A34" s="21"/>
      <c r="B34" s="22">
        <v>29</v>
      </c>
      <c r="C34" s="24" t="s">
        <v>47</v>
      </c>
      <c r="D34" s="122">
        <v>0.29166666666666702</v>
      </c>
      <c r="E34" s="158">
        <v>1</v>
      </c>
      <c r="F34" s="159">
        <v>17</v>
      </c>
      <c r="G34" s="111">
        <v>19</v>
      </c>
      <c r="H34" s="112">
        <v>7.3</v>
      </c>
      <c r="I34" s="110">
        <v>8.1999999999999993</v>
      </c>
      <c r="J34" s="75"/>
      <c r="K34" s="76">
        <v>6343</v>
      </c>
      <c r="L34" s="77">
        <f t="shared" si="5"/>
        <v>0</v>
      </c>
      <c r="M34" s="78"/>
      <c r="N34" s="79">
        <v>4009</v>
      </c>
      <c r="O34" s="80">
        <f t="shared" si="3"/>
        <v>10352</v>
      </c>
      <c r="P34" s="75">
        <v>4112807</v>
      </c>
      <c r="Q34" s="348">
        <f t="shared" si="4"/>
        <v>10531</v>
      </c>
    </row>
    <row r="35" spans="1:17" x14ac:dyDescent="0.25">
      <c r="A35" s="21"/>
      <c r="B35" s="22">
        <v>30</v>
      </c>
      <c r="C35" s="24" t="s">
        <v>48</v>
      </c>
      <c r="D35" s="122">
        <v>0.29166666666666702</v>
      </c>
      <c r="E35" s="158">
        <v>1</v>
      </c>
      <c r="F35" s="159">
        <v>18</v>
      </c>
      <c r="G35" s="111">
        <v>19</v>
      </c>
      <c r="H35" s="112">
        <v>7.9</v>
      </c>
      <c r="I35" s="110">
        <v>8.1999999999999993</v>
      </c>
      <c r="J35" s="75"/>
      <c r="K35" s="76">
        <v>5481</v>
      </c>
      <c r="L35" s="77">
        <f t="shared" si="5"/>
        <v>0</v>
      </c>
      <c r="M35" s="78"/>
      <c r="N35" s="79">
        <v>3687</v>
      </c>
      <c r="O35" s="80">
        <f t="shared" si="3"/>
        <v>9168</v>
      </c>
      <c r="P35" s="75">
        <v>4122183</v>
      </c>
      <c r="Q35" s="348">
        <f t="shared" si="4"/>
        <v>9376</v>
      </c>
    </row>
    <row r="36" spans="1:17" x14ac:dyDescent="0.25">
      <c r="A36" s="21"/>
      <c r="B36" s="22">
        <v>31</v>
      </c>
      <c r="C36" s="24" t="s">
        <v>49</v>
      </c>
      <c r="D36" s="122">
        <v>0.29166666666666702</v>
      </c>
      <c r="E36" s="158">
        <v>1</v>
      </c>
      <c r="F36" s="159">
        <v>18</v>
      </c>
      <c r="G36" s="111">
        <v>19</v>
      </c>
      <c r="H36" s="112">
        <v>7.8</v>
      </c>
      <c r="I36" s="110">
        <v>8.1</v>
      </c>
      <c r="J36" s="75"/>
      <c r="K36" s="76">
        <v>5342</v>
      </c>
      <c r="L36" s="77">
        <f t="shared" si="5"/>
        <v>0</v>
      </c>
      <c r="M36" s="78"/>
      <c r="N36" s="79">
        <v>3717</v>
      </c>
      <c r="O36" s="80">
        <f t="shared" si="3"/>
        <v>9059</v>
      </c>
      <c r="P36" s="75">
        <v>4131506</v>
      </c>
      <c r="Q36" s="348">
        <f t="shared" si="4"/>
        <v>9323</v>
      </c>
    </row>
    <row r="37" spans="1:17" ht="18.75" thickBot="1" x14ac:dyDescent="0.3">
      <c r="A37" s="21"/>
      <c r="B37" s="10"/>
      <c r="C37" s="171"/>
      <c r="D37" s="171"/>
      <c r="E37" s="172"/>
      <c r="F37" s="173"/>
      <c r="G37" s="114"/>
      <c r="H37" s="115"/>
      <c r="I37" s="113"/>
      <c r="J37" s="90" t="s">
        <v>45</v>
      </c>
      <c r="K37" s="91"/>
      <c r="L37" s="92"/>
      <c r="M37" s="83"/>
      <c r="N37" s="84"/>
      <c r="O37" s="85"/>
      <c r="P37" s="81"/>
      <c r="Q37" s="349"/>
    </row>
    <row r="38" spans="1:17" ht="18.75" thickBot="1" x14ac:dyDescent="0.3">
      <c r="A38" s="18" t="s">
        <v>22</v>
      </c>
      <c r="B38" s="9"/>
      <c r="C38" s="150"/>
      <c r="D38" s="150"/>
      <c r="E38" s="150"/>
      <c r="F38" s="154"/>
      <c r="G38" s="155"/>
      <c r="H38" s="151"/>
      <c r="I38" s="152"/>
      <c r="J38" s="144"/>
      <c r="K38" s="183">
        <f>SUM(K6:K36)</f>
        <v>164217</v>
      </c>
      <c r="L38" s="153">
        <f>SUM(L6:L36)</f>
        <v>82732</v>
      </c>
      <c r="M38" s="144"/>
      <c r="N38" s="153">
        <f>SUM(N6:N36)</f>
        <v>121669</v>
      </c>
      <c r="O38" s="156">
        <f>SUM(O6:O36)</f>
        <v>368618</v>
      </c>
      <c r="P38" s="144"/>
      <c r="Q38" s="370">
        <f>SUM(Q6:Q36)</f>
        <v>385946</v>
      </c>
    </row>
    <row r="39" spans="1:17" ht="18.75" thickBot="1" x14ac:dyDescent="0.3">
      <c r="A39" s="17" t="s">
        <v>29</v>
      </c>
      <c r="B39" s="4"/>
      <c r="C39" s="165"/>
      <c r="D39" s="165"/>
      <c r="E39" s="165"/>
      <c r="F39" s="194">
        <f>MIN(F6:F36)</f>
        <v>10</v>
      </c>
      <c r="G39" s="185">
        <f>MIN(G6:G36)</f>
        <v>18</v>
      </c>
      <c r="H39" s="166">
        <f>MIN(H6:H36)</f>
        <v>7.3</v>
      </c>
      <c r="I39" s="166">
        <f>MIN(I6:I36)</f>
        <v>7.8</v>
      </c>
      <c r="J39" s="162"/>
      <c r="K39" s="145"/>
      <c r="L39" s="146"/>
      <c r="M39" s="162"/>
      <c r="N39" s="170">
        <f>MIN(N6:N36)</f>
        <v>3563</v>
      </c>
      <c r="O39" s="169">
        <f>MIN(O6:O36)</f>
        <v>8993</v>
      </c>
      <c r="P39" s="168"/>
      <c r="Q39" s="371">
        <f>MIN(Q6:Q36)</f>
        <v>9215</v>
      </c>
    </row>
    <row r="40" spans="1:17" ht="18.75" thickBot="1" x14ac:dyDescent="0.3">
      <c r="A40" s="17" t="s">
        <v>30</v>
      </c>
      <c r="B40" s="4"/>
      <c r="C40" s="165"/>
      <c r="D40" s="165"/>
      <c r="E40" s="165"/>
      <c r="F40" s="167">
        <f>MAX(F6:F36)</f>
        <v>21</v>
      </c>
      <c r="G40" s="185">
        <f>MAX(G6:G36)</f>
        <v>20</v>
      </c>
      <c r="H40" s="166">
        <f>MAX(H6:H36)</f>
        <v>8</v>
      </c>
      <c r="I40" s="166">
        <f>MAX(I6:I36)</f>
        <v>9.3000000000000007</v>
      </c>
      <c r="J40" s="162"/>
      <c r="K40" s="145"/>
      <c r="L40" s="146"/>
      <c r="M40" s="162"/>
      <c r="N40" s="170">
        <f>MAX(N6:N36)</f>
        <v>4190</v>
      </c>
      <c r="O40" s="169">
        <f>MAX(O6:O36)</f>
        <v>22737</v>
      </c>
      <c r="P40" s="168"/>
      <c r="Q40" s="371">
        <f>MAX(Q6:Q36)</f>
        <v>26112</v>
      </c>
    </row>
    <row r="41" spans="1:17" ht="18.75" thickBot="1" x14ac:dyDescent="0.3">
      <c r="A41" s="17" t="s">
        <v>23</v>
      </c>
      <c r="B41" s="195"/>
      <c r="C41" s="186"/>
      <c r="D41" s="186"/>
      <c r="E41" s="186"/>
      <c r="F41" s="187">
        <f>SUM(F6:F36)/COUNT(E6:E36)</f>
        <v>15.774193548387096</v>
      </c>
      <c r="G41" s="188">
        <f>SUM(G6:G36)/COUNT(E6:E36)</f>
        <v>19.29032258064516</v>
      </c>
      <c r="H41" s="189">
        <f>SUM(H6:H36)/COUNT(E6:E36)</f>
        <v>7.7548387096774221</v>
      </c>
      <c r="I41" s="189">
        <f>SUM(I6:I36)/COUNT(E6:E36)</f>
        <v>8.2806451612903196</v>
      </c>
      <c r="J41" s="190"/>
      <c r="K41" s="191"/>
      <c r="L41" s="192"/>
      <c r="M41" s="190"/>
      <c r="N41" s="182">
        <f>SUM(N6:N36)/COUNT(E6:E36)</f>
        <v>3924.8064516129034</v>
      </c>
      <c r="O41" s="193">
        <f>SUM(O6:O36)/COUNT(E6:E36)</f>
        <v>11890.903225806451</v>
      </c>
      <c r="P41" s="181"/>
      <c r="Q41" s="372">
        <f>SUM(Q6:Q36)/COUNT(E6:E36)</f>
        <v>12449.870967741936</v>
      </c>
    </row>
    <row r="42" spans="1:17" x14ac:dyDescent="0.25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352"/>
    </row>
    <row r="43" spans="1:17" x14ac:dyDescent="0.25">
      <c r="A43" s="21"/>
      <c r="B43" s="11"/>
      <c r="C43" s="11" t="s">
        <v>24</v>
      </c>
      <c r="D43" s="11"/>
      <c r="E43" s="3">
        <f>SUM(M50:M80)</f>
        <v>9</v>
      </c>
      <c r="F43" s="11"/>
      <c r="G43" s="11"/>
      <c r="H43" s="11"/>
      <c r="I43" s="11"/>
      <c r="J43" s="11" t="s">
        <v>25</v>
      </c>
      <c r="K43" s="54">
        <f>SUM(J50:J80)</f>
        <v>22</v>
      </c>
      <c r="L43" s="11"/>
      <c r="M43" s="11"/>
      <c r="N43" s="11"/>
      <c r="O43" s="11"/>
      <c r="P43" s="11"/>
      <c r="Q43" s="352"/>
    </row>
    <row r="44" spans="1:17" x14ac:dyDescent="0.25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352"/>
    </row>
    <row r="45" spans="1:17" x14ac:dyDescent="0.25">
      <c r="A45" s="21"/>
      <c r="B45" s="11"/>
      <c r="C45" s="3" t="s">
        <v>26</v>
      </c>
      <c r="D45" s="389">
        <f>O45-K45</f>
        <v>14927.727272727294</v>
      </c>
      <c r="E45" s="390"/>
      <c r="F45" s="390"/>
      <c r="G45" s="11" t="s">
        <v>15</v>
      </c>
      <c r="H45" s="11"/>
      <c r="I45" s="11"/>
      <c r="J45" s="3" t="s">
        <v>37</v>
      </c>
      <c r="K45" s="130">
        <f>(SUM(H50:I80)/(K43))*(K43+E43)</f>
        <v>353690.27272727271</v>
      </c>
      <c r="L45" s="11" t="s">
        <v>15</v>
      </c>
      <c r="M45" s="3" t="s">
        <v>38</v>
      </c>
      <c r="N45" s="3"/>
      <c r="O45" s="391">
        <f>O38</f>
        <v>368618</v>
      </c>
      <c r="P45" s="391"/>
      <c r="Q45" s="352" t="s">
        <v>15</v>
      </c>
    </row>
    <row r="46" spans="1:17" ht="18.75" thickBot="1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53"/>
    </row>
    <row r="49" spans="8:16" x14ac:dyDescent="0.25">
      <c r="J49" s="98" t="s">
        <v>39</v>
      </c>
      <c r="L49" s="97"/>
      <c r="M49" s="97" t="s">
        <v>40</v>
      </c>
      <c r="O49" s="1">
        <f>SUM(H50:I80)</f>
        <v>251006</v>
      </c>
      <c r="P49" s="1" t="s">
        <v>41</v>
      </c>
    </row>
    <row r="50" spans="8:16" x14ac:dyDescent="0.25">
      <c r="H50" s="385">
        <f>J50*O6</f>
        <v>12513</v>
      </c>
      <c r="I50" s="385"/>
      <c r="J50" s="96">
        <f>IF(K50&gt;0,1,0)</f>
        <v>1</v>
      </c>
      <c r="K50" s="96">
        <f>K6</f>
        <v>8527</v>
      </c>
      <c r="L50" s="96">
        <f>L6</f>
        <v>0</v>
      </c>
      <c r="M50" s="96">
        <f>IF(L50&gt;0,1,0)</f>
        <v>0</v>
      </c>
      <c r="O50" s="124">
        <f>O49/K43</f>
        <v>11409.363636363636</v>
      </c>
      <c r="P50" s="1" t="s">
        <v>42</v>
      </c>
    </row>
    <row r="51" spans="8:16" x14ac:dyDescent="0.25">
      <c r="H51" s="385">
        <f t="shared" ref="H51:H80" si="7">J51*O7</f>
        <v>11901</v>
      </c>
      <c r="I51" s="385"/>
      <c r="J51" s="96">
        <f t="shared" ref="J51:J80" si="8">IF(K51&gt;0,1,0)</f>
        <v>1</v>
      </c>
      <c r="K51" s="96">
        <f t="shared" ref="K51:L66" si="9">K7</f>
        <v>7836</v>
      </c>
      <c r="L51" s="96">
        <f t="shared" si="9"/>
        <v>0</v>
      </c>
      <c r="M51" s="96">
        <f t="shared" ref="M51:M80" si="10">IF(L51&gt;0,1,0)</f>
        <v>0</v>
      </c>
      <c r="O51" s="124">
        <f>O50*(K43+E43)</f>
        <v>353690.27272727271</v>
      </c>
      <c r="P51" s="1" t="s">
        <v>43</v>
      </c>
    </row>
    <row r="52" spans="8:16" x14ac:dyDescent="0.25">
      <c r="H52" s="385">
        <f t="shared" si="7"/>
        <v>11720</v>
      </c>
      <c r="I52" s="385"/>
      <c r="J52" s="96">
        <f t="shared" si="8"/>
        <v>1</v>
      </c>
      <c r="K52" s="96">
        <f t="shared" si="9"/>
        <v>7691</v>
      </c>
      <c r="L52" s="96">
        <f t="shared" si="9"/>
        <v>0</v>
      </c>
      <c r="M52" s="96">
        <f t="shared" si="10"/>
        <v>0</v>
      </c>
    </row>
    <row r="53" spans="8:16" x14ac:dyDescent="0.25">
      <c r="H53" s="385">
        <f t="shared" si="7"/>
        <v>11055</v>
      </c>
      <c r="I53" s="385"/>
      <c r="J53" s="96">
        <f t="shared" si="8"/>
        <v>1</v>
      </c>
      <c r="K53" s="96">
        <f t="shared" si="9"/>
        <v>7000</v>
      </c>
      <c r="L53" s="96">
        <f t="shared" si="9"/>
        <v>0</v>
      </c>
      <c r="M53" s="96">
        <f t="shared" si="10"/>
        <v>0</v>
      </c>
    </row>
    <row r="54" spans="8:16" x14ac:dyDescent="0.25">
      <c r="H54" s="385">
        <f t="shared" si="7"/>
        <v>13109</v>
      </c>
      <c r="I54" s="385"/>
      <c r="J54" s="96">
        <f t="shared" si="8"/>
        <v>1</v>
      </c>
      <c r="K54" s="96">
        <f t="shared" si="9"/>
        <v>8931</v>
      </c>
      <c r="L54" s="96">
        <f t="shared" si="9"/>
        <v>0</v>
      </c>
      <c r="M54" s="96">
        <f t="shared" si="10"/>
        <v>0</v>
      </c>
    </row>
    <row r="55" spans="8:16" x14ac:dyDescent="0.25">
      <c r="H55" s="385">
        <f t="shared" si="7"/>
        <v>12314</v>
      </c>
      <c r="I55" s="385"/>
      <c r="J55" s="96">
        <f t="shared" si="8"/>
        <v>1</v>
      </c>
      <c r="K55" s="96">
        <f t="shared" si="9"/>
        <v>8208</v>
      </c>
      <c r="L55" s="96">
        <f t="shared" si="9"/>
        <v>0</v>
      </c>
      <c r="M55" s="96">
        <f t="shared" si="10"/>
        <v>0</v>
      </c>
    </row>
    <row r="56" spans="8:16" x14ac:dyDescent="0.25">
      <c r="H56" s="385">
        <f t="shared" si="7"/>
        <v>11476</v>
      </c>
      <c r="I56" s="385"/>
      <c r="J56" s="96">
        <f t="shared" si="8"/>
        <v>1</v>
      </c>
      <c r="K56" s="96">
        <f t="shared" si="9"/>
        <v>7359</v>
      </c>
      <c r="L56" s="96">
        <f t="shared" si="9"/>
        <v>0</v>
      </c>
      <c r="M56" s="96">
        <f t="shared" si="10"/>
        <v>0</v>
      </c>
    </row>
    <row r="57" spans="8:16" x14ac:dyDescent="0.25">
      <c r="H57" s="385">
        <f t="shared" si="7"/>
        <v>0</v>
      </c>
      <c r="I57" s="385"/>
      <c r="J57" s="96">
        <f t="shared" si="8"/>
        <v>0</v>
      </c>
      <c r="K57" s="96">
        <f t="shared" si="9"/>
        <v>0</v>
      </c>
      <c r="L57" s="96">
        <f t="shared" si="9"/>
        <v>6770</v>
      </c>
      <c r="M57" s="96">
        <f t="shared" si="10"/>
        <v>1</v>
      </c>
    </row>
    <row r="58" spans="8:16" x14ac:dyDescent="0.25">
      <c r="H58" s="385">
        <f t="shared" si="7"/>
        <v>14871</v>
      </c>
      <c r="I58" s="385"/>
      <c r="J58" s="96">
        <f t="shared" si="8"/>
        <v>1</v>
      </c>
      <c r="K58" s="96">
        <f t="shared" si="9"/>
        <v>10789</v>
      </c>
      <c r="L58" s="96">
        <f t="shared" si="9"/>
        <v>0</v>
      </c>
      <c r="M58" s="96">
        <f t="shared" si="10"/>
        <v>0</v>
      </c>
    </row>
    <row r="59" spans="8:16" x14ac:dyDescent="0.25">
      <c r="H59" s="385">
        <f t="shared" si="7"/>
        <v>9676</v>
      </c>
      <c r="I59" s="385"/>
      <c r="J59" s="96">
        <f t="shared" si="8"/>
        <v>1</v>
      </c>
      <c r="K59" s="96">
        <f t="shared" si="9"/>
        <v>5725</v>
      </c>
      <c r="L59" s="96">
        <f t="shared" si="9"/>
        <v>0</v>
      </c>
      <c r="M59" s="96">
        <f t="shared" si="10"/>
        <v>0</v>
      </c>
    </row>
    <row r="60" spans="8:16" x14ac:dyDescent="0.25">
      <c r="H60" s="385">
        <f t="shared" si="7"/>
        <v>11626</v>
      </c>
      <c r="I60" s="385"/>
      <c r="J60" s="96">
        <f t="shared" si="8"/>
        <v>1</v>
      </c>
      <c r="K60" s="96">
        <f t="shared" si="9"/>
        <v>7584</v>
      </c>
      <c r="L60" s="96">
        <f t="shared" si="9"/>
        <v>0</v>
      </c>
      <c r="M60" s="96">
        <f t="shared" si="10"/>
        <v>0</v>
      </c>
    </row>
    <row r="61" spans="8:16" x14ac:dyDescent="0.25">
      <c r="H61" s="385">
        <f t="shared" si="7"/>
        <v>12762</v>
      </c>
      <c r="I61" s="385"/>
      <c r="J61" s="96">
        <f t="shared" si="8"/>
        <v>1</v>
      </c>
      <c r="K61" s="96">
        <f t="shared" si="9"/>
        <v>8842</v>
      </c>
      <c r="L61" s="96">
        <f t="shared" si="9"/>
        <v>0</v>
      </c>
      <c r="M61" s="96">
        <f t="shared" si="10"/>
        <v>0</v>
      </c>
    </row>
    <row r="62" spans="8:16" x14ac:dyDescent="0.25">
      <c r="H62" s="385">
        <f t="shared" si="7"/>
        <v>11149</v>
      </c>
      <c r="I62" s="385"/>
      <c r="J62" s="96">
        <f t="shared" si="8"/>
        <v>1</v>
      </c>
      <c r="K62" s="96">
        <f t="shared" si="9"/>
        <v>6990</v>
      </c>
      <c r="L62" s="96">
        <f t="shared" si="9"/>
        <v>0</v>
      </c>
      <c r="M62" s="96">
        <f t="shared" si="10"/>
        <v>0</v>
      </c>
    </row>
    <row r="63" spans="8:16" x14ac:dyDescent="0.25">
      <c r="H63" s="385">
        <f t="shared" si="7"/>
        <v>0</v>
      </c>
      <c r="I63" s="385"/>
      <c r="J63" s="96">
        <f t="shared" si="8"/>
        <v>0</v>
      </c>
      <c r="K63" s="96">
        <f t="shared" si="9"/>
        <v>0</v>
      </c>
      <c r="L63" s="96">
        <f t="shared" si="9"/>
        <v>6891</v>
      </c>
      <c r="M63" s="96">
        <f t="shared" si="10"/>
        <v>1</v>
      </c>
    </row>
    <row r="64" spans="8:16" x14ac:dyDescent="0.25">
      <c r="H64" s="385">
        <f t="shared" si="7"/>
        <v>0</v>
      </c>
      <c r="I64" s="385"/>
      <c r="J64" s="96">
        <f t="shared" si="8"/>
        <v>0</v>
      </c>
      <c r="K64" s="96">
        <f t="shared" si="9"/>
        <v>0</v>
      </c>
      <c r="L64" s="96">
        <f t="shared" si="9"/>
        <v>11685</v>
      </c>
      <c r="M64" s="96">
        <f t="shared" si="10"/>
        <v>1</v>
      </c>
    </row>
    <row r="65" spans="8:13" x14ac:dyDescent="0.25">
      <c r="H65" s="385">
        <f t="shared" si="7"/>
        <v>0</v>
      </c>
      <c r="I65" s="385"/>
      <c r="J65" s="96">
        <f t="shared" si="8"/>
        <v>0</v>
      </c>
      <c r="K65" s="96">
        <f t="shared" si="9"/>
        <v>0</v>
      </c>
      <c r="L65" s="96">
        <f t="shared" si="9"/>
        <v>6514</v>
      </c>
      <c r="M65" s="96">
        <f t="shared" si="10"/>
        <v>1</v>
      </c>
    </row>
    <row r="66" spans="8:13" x14ac:dyDescent="0.25">
      <c r="H66" s="385">
        <f t="shared" si="7"/>
        <v>0</v>
      </c>
      <c r="I66" s="385"/>
      <c r="J66" s="96">
        <f t="shared" si="8"/>
        <v>0</v>
      </c>
      <c r="K66" s="96">
        <f t="shared" si="9"/>
        <v>0</v>
      </c>
      <c r="L66" s="96">
        <f t="shared" si="9"/>
        <v>6201</v>
      </c>
      <c r="M66" s="96">
        <f t="shared" si="10"/>
        <v>1</v>
      </c>
    </row>
    <row r="67" spans="8:13" x14ac:dyDescent="0.25">
      <c r="H67" s="385">
        <f t="shared" si="7"/>
        <v>15079</v>
      </c>
      <c r="I67" s="385"/>
      <c r="J67" s="96">
        <f t="shared" si="8"/>
        <v>1</v>
      </c>
      <c r="K67" s="96">
        <f t="shared" ref="K67:L80" si="11">K23</f>
        <v>11188</v>
      </c>
      <c r="L67" s="96">
        <f t="shared" si="11"/>
        <v>0</v>
      </c>
      <c r="M67" s="96">
        <f t="shared" si="10"/>
        <v>0</v>
      </c>
    </row>
    <row r="68" spans="8:13" x14ac:dyDescent="0.25">
      <c r="H68" s="385">
        <f t="shared" si="7"/>
        <v>10766</v>
      </c>
      <c r="I68" s="385"/>
      <c r="J68" s="96">
        <f t="shared" si="8"/>
        <v>1</v>
      </c>
      <c r="K68" s="96">
        <f t="shared" si="11"/>
        <v>7012</v>
      </c>
      <c r="L68" s="96">
        <f t="shared" si="11"/>
        <v>0</v>
      </c>
      <c r="M68" s="96">
        <f t="shared" si="10"/>
        <v>0</v>
      </c>
    </row>
    <row r="69" spans="8:13" x14ac:dyDescent="0.25">
      <c r="H69" s="385">
        <f t="shared" si="7"/>
        <v>10550</v>
      </c>
      <c r="I69" s="385"/>
      <c r="J69" s="96">
        <f t="shared" si="8"/>
        <v>1</v>
      </c>
      <c r="K69" s="96">
        <f t="shared" si="11"/>
        <v>6768</v>
      </c>
      <c r="L69" s="96">
        <f t="shared" si="11"/>
        <v>0</v>
      </c>
      <c r="M69" s="96">
        <f t="shared" si="10"/>
        <v>0</v>
      </c>
    </row>
    <row r="70" spans="8:13" x14ac:dyDescent="0.25">
      <c r="H70" s="385">
        <f t="shared" si="7"/>
        <v>10360</v>
      </c>
      <c r="I70" s="385"/>
      <c r="J70" s="96">
        <f t="shared" si="8"/>
        <v>1</v>
      </c>
      <c r="K70" s="96">
        <f t="shared" si="11"/>
        <v>6675</v>
      </c>
      <c r="L70" s="96">
        <f t="shared" si="11"/>
        <v>0</v>
      </c>
      <c r="M70" s="96">
        <f t="shared" si="10"/>
        <v>0</v>
      </c>
    </row>
    <row r="71" spans="8:13" x14ac:dyDescent="0.25">
      <c r="H71" s="385">
        <f t="shared" si="7"/>
        <v>10278</v>
      </c>
      <c r="I71" s="385"/>
      <c r="J71" s="96">
        <f t="shared" si="8"/>
        <v>1</v>
      </c>
      <c r="K71" s="96">
        <f t="shared" si="11"/>
        <v>6374</v>
      </c>
      <c r="L71" s="96">
        <f t="shared" si="11"/>
        <v>0</v>
      </c>
      <c r="M71" s="96">
        <f t="shared" si="10"/>
        <v>0</v>
      </c>
    </row>
    <row r="72" spans="8:13" x14ac:dyDescent="0.25">
      <c r="H72" s="385">
        <f t="shared" si="7"/>
        <v>0</v>
      </c>
      <c r="I72" s="385"/>
      <c r="J72" s="96">
        <f t="shared" si="8"/>
        <v>0</v>
      </c>
      <c r="K72" s="96">
        <f t="shared" si="11"/>
        <v>0</v>
      </c>
      <c r="L72" s="96">
        <f t="shared" si="11"/>
        <v>5430</v>
      </c>
      <c r="M72" s="96">
        <f t="shared" si="10"/>
        <v>1</v>
      </c>
    </row>
    <row r="73" spans="8:13" x14ac:dyDescent="0.25">
      <c r="H73" s="385">
        <f t="shared" si="7"/>
        <v>0</v>
      </c>
      <c r="I73" s="385"/>
      <c r="J73" s="96">
        <f t="shared" si="8"/>
        <v>0</v>
      </c>
      <c r="K73" s="96">
        <f t="shared" si="11"/>
        <v>0</v>
      </c>
      <c r="L73" s="96">
        <f t="shared" si="11"/>
        <v>7495</v>
      </c>
      <c r="M73" s="96">
        <f t="shared" si="10"/>
        <v>1</v>
      </c>
    </row>
    <row r="74" spans="8:13" x14ac:dyDescent="0.25">
      <c r="H74" s="385">
        <f t="shared" si="7"/>
        <v>0</v>
      </c>
      <c r="I74" s="385"/>
      <c r="J74" s="96">
        <f t="shared" si="8"/>
        <v>0</v>
      </c>
      <c r="K74" s="96">
        <f t="shared" si="11"/>
        <v>0</v>
      </c>
      <c r="L74" s="96">
        <f t="shared" si="11"/>
        <v>12809</v>
      </c>
      <c r="M74" s="96">
        <f t="shared" si="10"/>
        <v>1</v>
      </c>
    </row>
    <row r="75" spans="8:13" x14ac:dyDescent="0.25">
      <c r="H75" s="385">
        <f t="shared" si="7"/>
        <v>0</v>
      </c>
      <c r="I75" s="385"/>
      <c r="J75" s="96">
        <f t="shared" si="8"/>
        <v>0</v>
      </c>
      <c r="K75" s="96">
        <f t="shared" si="11"/>
        <v>0</v>
      </c>
      <c r="L75" s="96">
        <f t="shared" si="11"/>
        <v>18937</v>
      </c>
      <c r="M75" s="96">
        <f t="shared" si="10"/>
        <v>1</v>
      </c>
    </row>
    <row r="76" spans="8:13" x14ac:dyDescent="0.25">
      <c r="H76" s="385">
        <f t="shared" si="7"/>
        <v>10538</v>
      </c>
      <c r="I76" s="385"/>
      <c r="J76" s="96">
        <f t="shared" si="8"/>
        <v>1</v>
      </c>
      <c r="K76" s="96">
        <f t="shared" si="11"/>
        <v>6764</v>
      </c>
      <c r="L76" s="96">
        <f t="shared" si="11"/>
        <v>0</v>
      </c>
      <c r="M76" s="96">
        <f t="shared" si="10"/>
        <v>0</v>
      </c>
    </row>
    <row r="77" spans="8:13" x14ac:dyDescent="0.25">
      <c r="H77" s="385">
        <f t="shared" si="7"/>
        <v>10684</v>
      </c>
      <c r="I77" s="385"/>
      <c r="J77" s="96">
        <f t="shared" si="8"/>
        <v>1</v>
      </c>
      <c r="K77" s="96">
        <f t="shared" si="11"/>
        <v>6788</v>
      </c>
      <c r="L77" s="96">
        <f t="shared" si="11"/>
        <v>0</v>
      </c>
      <c r="M77" s="96">
        <f t="shared" si="10"/>
        <v>0</v>
      </c>
    </row>
    <row r="78" spans="8:13" x14ac:dyDescent="0.25">
      <c r="H78" s="385">
        <f t="shared" si="7"/>
        <v>10352</v>
      </c>
      <c r="I78" s="385"/>
      <c r="J78" s="96">
        <f t="shared" si="8"/>
        <v>1</v>
      </c>
      <c r="K78" s="96">
        <f t="shared" si="11"/>
        <v>6343</v>
      </c>
      <c r="L78" s="96">
        <f t="shared" si="11"/>
        <v>0</v>
      </c>
      <c r="M78" s="96">
        <f t="shared" si="10"/>
        <v>0</v>
      </c>
    </row>
    <row r="79" spans="8:13" x14ac:dyDescent="0.25">
      <c r="H79" s="385">
        <f t="shared" si="7"/>
        <v>9168</v>
      </c>
      <c r="I79" s="385"/>
      <c r="J79" s="96">
        <f t="shared" si="8"/>
        <v>1</v>
      </c>
      <c r="K79" s="96">
        <f t="shared" si="11"/>
        <v>5481</v>
      </c>
      <c r="L79" s="96">
        <f t="shared" si="11"/>
        <v>0</v>
      </c>
      <c r="M79" s="96">
        <f t="shared" si="10"/>
        <v>0</v>
      </c>
    </row>
    <row r="80" spans="8:13" x14ac:dyDescent="0.25">
      <c r="H80" s="385">
        <f t="shared" si="7"/>
        <v>9059</v>
      </c>
      <c r="I80" s="385"/>
      <c r="J80" s="96">
        <f t="shared" si="8"/>
        <v>1</v>
      </c>
      <c r="K80" s="96">
        <f t="shared" si="11"/>
        <v>5342</v>
      </c>
      <c r="L80" s="96">
        <f t="shared" si="11"/>
        <v>0</v>
      </c>
      <c r="M80" s="96">
        <f t="shared" si="10"/>
        <v>0</v>
      </c>
    </row>
    <row r="81" spans="10:13" x14ac:dyDescent="0.25">
      <c r="J81" s="96"/>
      <c r="K81" s="96"/>
      <c r="L81" s="96"/>
      <c r="M81" s="96"/>
    </row>
    <row r="82" spans="10:13" x14ac:dyDescent="0.25">
      <c r="J82" s="96"/>
      <c r="K82" s="96"/>
      <c r="L82" s="96"/>
      <c r="M82" s="96"/>
    </row>
    <row r="83" spans="10:13" x14ac:dyDescent="0.25">
      <c r="J83" s="96"/>
      <c r="K83" s="96"/>
      <c r="L83" s="96"/>
      <c r="M83" s="96"/>
    </row>
  </sheetData>
  <customSheetViews>
    <customSheetView guid="{B6ED9F5D-61BD-40D6-902A-409318D15853}" scale="75" showRuler="0">
      <selection activeCell="G2" sqref="G2:L2"/>
      <pageMargins left="0.78740157499999996" right="0.78740157499999996" top="0.984251969" bottom="0.984251969" header="0.4921259845" footer="0.4921259845"/>
      <pageSetup paperSize="9" orientation="portrait" horizontalDpi="4294967293" verticalDpi="0" r:id="rId1"/>
      <headerFooter alignWithMargins="0"/>
    </customSheetView>
  </customSheetViews>
  <mergeCells count="36">
    <mergeCell ref="P2:Q2"/>
    <mergeCell ref="D45:F45"/>
    <mergeCell ref="O45:P45"/>
    <mergeCell ref="H53:I53"/>
    <mergeCell ref="H50:I50"/>
    <mergeCell ref="H51:I51"/>
    <mergeCell ref="H52:I52"/>
    <mergeCell ref="H74:I74"/>
    <mergeCell ref="H54:I54"/>
    <mergeCell ref="H55:I55"/>
    <mergeCell ref="G2:L2"/>
    <mergeCell ref="M2:N2"/>
    <mergeCell ref="H56:I56"/>
    <mergeCell ref="H57:I57"/>
    <mergeCell ref="H80:I80"/>
    <mergeCell ref="H76:I76"/>
    <mergeCell ref="H77:I77"/>
    <mergeCell ref="H78:I78"/>
    <mergeCell ref="H79:I79"/>
    <mergeCell ref="H75:I75"/>
    <mergeCell ref="H66:I66"/>
    <mergeCell ref="H67:I67"/>
    <mergeCell ref="H68:I68"/>
    <mergeCell ref="H69:I69"/>
    <mergeCell ref="H70:I70"/>
    <mergeCell ref="H71:I71"/>
    <mergeCell ref="H72:I72"/>
    <mergeCell ref="H73:I73"/>
    <mergeCell ref="H62:I62"/>
    <mergeCell ref="H63:I63"/>
    <mergeCell ref="H64:I64"/>
    <mergeCell ref="H65:I65"/>
    <mergeCell ref="H58:I58"/>
    <mergeCell ref="H59:I59"/>
    <mergeCell ref="H60:I60"/>
    <mergeCell ref="H61:I61"/>
  </mergeCells>
  <phoneticPr fontId="7" type="noConversion"/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Q83"/>
  <sheetViews>
    <sheetView zoomScaleNormal="100" workbookViewId="0">
      <selection activeCell="L9" sqref="L9"/>
    </sheetView>
  </sheetViews>
  <sheetFormatPr baseColWidth="10" defaultRowHeight="18" x14ac:dyDescent="0.25"/>
  <cols>
    <col min="1" max="1" width="14" style="1" customWidth="1"/>
    <col min="2" max="2" width="4.42578125" style="1" customWidth="1"/>
    <col min="3" max="4" width="7.42578125" style="1" customWidth="1"/>
    <col min="5" max="5" width="5" style="1" customWidth="1"/>
    <col min="6" max="6" width="6.28515625" style="1" customWidth="1"/>
    <col min="7" max="7" width="4.7109375" style="1" customWidth="1"/>
    <col min="8" max="8" width="4.5703125" style="1" customWidth="1"/>
    <col min="9" max="9" width="5" style="1" customWidth="1"/>
    <col min="10" max="10" width="17.5703125" style="1" customWidth="1"/>
    <col min="11" max="11" width="12.5703125" style="1" customWidth="1"/>
    <col min="12" max="12" width="9.7109375" style="1" customWidth="1"/>
    <col min="13" max="13" width="14.28515625" style="1" customWidth="1"/>
    <col min="14" max="14" width="7.5703125" style="1" customWidth="1"/>
    <col min="15" max="15" width="12" style="1" customWidth="1"/>
    <col min="16" max="16" width="11.140625" style="1" customWidth="1"/>
    <col min="17" max="17" width="6.28515625" style="356" customWidth="1"/>
  </cols>
  <sheetData>
    <row r="1" spans="1:17" s="334" customFormat="1" ht="12.75" x14ac:dyDescent="0.2">
      <c r="A1" s="329"/>
      <c r="B1" s="329" t="s">
        <v>0</v>
      </c>
      <c r="C1" s="118"/>
      <c r="D1" s="118"/>
      <c r="E1" s="118"/>
      <c r="F1" s="118"/>
      <c r="G1" s="330" t="s">
        <v>1</v>
      </c>
      <c r="H1" s="331"/>
      <c r="I1" s="331"/>
      <c r="J1" s="331"/>
      <c r="K1" s="331"/>
      <c r="L1" s="331"/>
      <c r="M1" s="331"/>
      <c r="N1" s="332"/>
      <c r="O1" s="333"/>
      <c r="P1" s="331"/>
      <c r="Q1" s="361"/>
    </row>
    <row r="2" spans="1:17" s="334" customFormat="1" ht="26.25" customHeight="1" x14ac:dyDescent="0.2">
      <c r="A2" s="119"/>
      <c r="B2" s="206"/>
      <c r="C2" s="120"/>
      <c r="D2" s="120"/>
      <c r="E2" s="120"/>
      <c r="F2" s="120"/>
      <c r="G2" s="417" t="s">
        <v>28</v>
      </c>
      <c r="H2" s="418"/>
      <c r="I2" s="418"/>
      <c r="J2" s="418"/>
      <c r="K2" s="418"/>
      <c r="L2" s="419"/>
      <c r="M2" s="420" t="s">
        <v>27</v>
      </c>
      <c r="N2" s="421"/>
      <c r="O2" s="335" t="s">
        <v>33</v>
      </c>
      <c r="P2" s="422" t="s">
        <v>35</v>
      </c>
      <c r="Q2" s="423"/>
    </row>
    <row r="3" spans="1:17" s="334" customFormat="1" ht="78" x14ac:dyDescent="0.2">
      <c r="A3" s="119"/>
      <c r="B3" s="336" t="s">
        <v>2</v>
      </c>
      <c r="C3" s="337" t="s">
        <v>3</v>
      </c>
      <c r="D3" s="338" t="s">
        <v>4</v>
      </c>
      <c r="E3" s="337" t="s">
        <v>5</v>
      </c>
      <c r="F3" s="338" t="s">
        <v>6</v>
      </c>
      <c r="G3" s="336" t="s">
        <v>7</v>
      </c>
      <c r="H3" s="339" t="s">
        <v>8</v>
      </c>
      <c r="I3" s="340" t="s">
        <v>9</v>
      </c>
      <c r="J3" s="341" t="s">
        <v>10</v>
      </c>
      <c r="K3" s="328" t="s">
        <v>32</v>
      </c>
      <c r="L3" s="205" t="s">
        <v>31</v>
      </c>
      <c r="M3" s="23" t="s">
        <v>10</v>
      </c>
      <c r="N3" s="79" t="s">
        <v>11</v>
      </c>
      <c r="O3" s="342" t="s">
        <v>11</v>
      </c>
      <c r="P3" s="24" t="s">
        <v>10</v>
      </c>
      <c r="Q3" s="362" t="s">
        <v>11</v>
      </c>
    </row>
    <row r="4" spans="1:17" ht="12.75" x14ac:dyDescent="0.2">
      <c r="A4" s="36"/>
      <c r="B4" s="25"/>
      <c r="C4" s="24"/>
      <c r="D4" s="26" t="s">
        <v>12</v>
      </c>
      <c r="E4" s="24"/>
      <c r="F4" s="26" t="s">
        <v>13</v>
      </c>
      <c r="G4" s="25" t="s">
        <v>13</v>
      </c>
      <c r="H4" s="24" t="s">
        <v>14</v>
      </c>
      <c r="I4" s="28" t="s">
        <v>14</v>
      </c>
      <c r="J4" s="22" t="s">
        <v>15</v>
      </c>
      <c r="K4" s="24" t="s">
        <v>15</v>
      </c>
      <c r="L4" s="27" t="s">
        <v>15</v>
      </c>
      <c r="M4" s="23" t="s">
        <v>15</v>
      </c>
      <c r="N4" s="29" t="s">
        <v>15</v>
      </c>
      <c r="O4" s="34" t="s">
        <v>34</v>
      </c>
      <c r="P4" s="23" t="s">
        <v>15</v>
      </c>
      <c r="Q4" s="345" t="s">
        <v>15</v>
      </c>
    </row>
    <row r="5" spans="1:17" ht="13.5" thickBot="1" x14ac:dyDescent="0.25">
      <c r="A5" s="36"/>
      <c r="B5" s="32">
        <v>1</v>
      </c>
      <c r="C5" s="33">
        <v>2</v>
      </c>
      <c r="D5" s="32">
        <v>3</v>
      </c>
      <c r="E5" s="32">
        <v>4</v>
      </c>
      <c r="F5" s="33">
        <v>5</v>
      </c>
      <c r="G5" s="32">
        <v>6</v>
      </c>
      <c r="H5" s="32">
        <v>7</v>
      </c>
      <c r="I5" s="33">
        <v>8</v>
      </c>
      <c r="J5" s="56">
        <v>9</v>
      </c>
      <c r="K5" s="55">
        <v>10</v>
      </c>
      <c r="L5" s="33">
        <v>11</v>
      </c>
      <c r="M5" s="32">
        <v>12</v>
      </c>
      <c r="N5" s="32">
        <v>13</v>
      </c>
      <c r="O5" s="57">
        <v>14</v>
      </c>
      <c r="P5" s="56">
        <v>15</v>
      </c>
      <c r="Q5" s="346">
        <v>16</v>
      </c>
    </row>
    <row r="6" spans="1:17" ht="12.75" x14ac:dyDescent="0.2">
      <c r="A6" s="119" t="s">
        <v>16</v>
      </c>
      <c r="B6" s="196">
        <v>1</v>
      </c>
      <c r="C6" s="139" t="s">
        <v>50</v>
      </c>
      <c r="D6" s="325">
        <v>0.29166666666666669</v>
      </c>
      <c r="E6" s="140">
        <v>1</v>
      </c>
      <c r="F6" s="141">
        <v>17</v>
      </c>
      <c r="G6" s="142">
        <v>20</v>
      </c>
      <c r="H6" s="143">
        <v>7.7</v>
      </c>
      <c r="I6" s="141">
        <v>8.1999999999999993</v>
      </c>
      <c r="J6" s="144"/>
      <c r="K6" s="145"/>
      <c r="L6" s="146">
        <v>6663</v>
      </c>
      <c r="M6" s="147"/>
      <c r="N6" s="148">
        <v>3856</v>
      </c>
      <c r="O6" s="149">
        <f>K6+L6+N6</f>
        <v>10519</v>
      </c>
      <c r="P6" s="144">
        <v>4142807</v>
      </c>
      <c r="Q6" s="363">
        <f>P6-Aug_1!P36</f>
        <v>11301</v>
      </c>
    </row>
    <row r="7" spans="1:17" ht="12.75" x14ac:dyDescent="0.2">
      <c r="A7" s="119" t="s">
        <v>17</v>
      </c>
      <c r="B7" s="197">
        <v>2</v>
      </c>
      <c r="C7" s="157" t="s">
        <v>51</v>
      </c>
      <c r="D7" s="325">
        <v>0.29166666666666669</v>
      </c>
      <c r="E7" s="158">
        <v>3</v>
      </c>
      <c r="F7" s="159">
        <v>15</v>
      </c>
      <c r="G7" s="160">
        <v>19</v>
      </c>
      <c r="H7" s="161">
        <v>7.8</v>
      </c>
      <c r="I7" s="159">
        <v>8.6</v>
      </c>
      <c r="J7" s="162"/>
      <c r="K7" s="145">
        <f>(J7-J6)*(IF(E7=1,1,0)+IF(E7=2,1,0)+IF(E7=5,1,0))</f>
        <v>0</v>
      </c>
      <c r="L7" s="146">
        <v>12144</v>
      </c>
      <c r="M7" s="163"/>
      <c r="N7" s="148">
        <v>4064</v>
      </c>
      <c r="O7" s="164">
        <f>K7+L7+N7</f>
        <v>16208</v>
      </c>
      <c r="P7" s="162">
        <v>4163586</v>
      </c>
      <c r="Q7" s="364">
        <f>P7-P6</f>
        <v>20779</v>
      </c>
    </row>
    <row r="8" spans="1:17" ht="12.75" x14ac:dyDescent="0.2">
      <c r="A8" s="119" t="s">
        <v>18</v>
      </c>
      <c r="B8" s="197">
        <v>3</v>
      </c>
      <c r="C8" s="157" t="s">
        <v>52</v>
      </c>
      <c r="D8" s="325">
        <v>0.29166666666666669</v>
      </c>
      <c r="E8" s="158">
        <v>3</v>
      </c>
      <c r="F8" s="159">
        <v>14</v>
      </c>
      <c r="G8" s="160">
        <v>19</v>
      </c>
      <c r="H8" s="161">
        <v>8.1</v>
      </c>
      <c r="I8" s="159">
        <v>8.6999999999999993</v>
      </c>
      <c r="J8" s="162"/>
      <c r="K8" s="145">
        <f t="shared" ref="K8:K28" si="0">(J8-J7)*(IF(E8=1,1,0)+IF(E8=2,1,0)+IF(E8=5,1,0))</f>
        <v>0</v>
      </c>
      <c r="L8" s="146">
        <v>17441</v>
      </c>
      <c r="M8" s="163"/>
      <c r="N8" s="148">
        <v>3861</v>
      </c>
      <c r="O8" s="164">
        <f t="shared" ref="O8:O35" si="1">K8+L8+N8</f>
        <v>21302</v>
      </c>
      <c r="P8" s="162">
        <v>4179125</v>
      </c>
      <c r="Q8" s="364">
        <f t="shared" ref="Q8:Q35" si="2">P8-P7</f>
        <v>15539</v>
      </c>
    </row>
    <row r="9" spans="1:17" ht="12.75" x14ac:dyDescent="0.2">
      <c r="A9" s="119" t="s">
        <v>19</v>
      </c>
      <c r="B9" s="197">
        <v>4</v>
      </c>
      <c r="C9" s="157" t="s">
        <v>53</v>
      </c>
      <c r="D9" s="325">
        <v>0.29166666666666702</v>
      </c>
      <c r="E9" s="158">
        <v>7</v>
      </c>
      <c r="F9" s="159">
        <v>12</v>
      </c>
      <c r="G9" s="160">
        <v>19</v>
      </c>
      <c r="H9" s="161">
        <v>8.1999999999999993</v>
      </c>
      <c r="I9" s="159">
        <v>8.8000000000000007</v>
      </c>
      <c r="J9" s="162"/>
      <c r="K9" s="145">
        <v>10667</v>
      </c>
      <c r="L9" s="146">
        <f t="shared" ref="L9:L35" si="3">(J9-J8)*(IF(E9=3,1,0)+IF(E9=4,1,0)+IF(E9=6,1,0)+IF(E9=7,1,0))</f>
        <v>0</v>
      </c>
      <c r="M9" s="163"/>
      <c r="N9" s="148">
        <v>3919</v>
      </c>
      <c r="O9" s="164">
        <f t="shared" si="1"/>
        <v>14586</v>
      </c>
      <c r="P9" s="162">
        <v>4194075</v>
      </c>
      <c r="Q9" s="364">
        <f t="shared" si="2"/>
        <v>14950</v>
      </c>
    </row>
    <row r="10" spans="1:17" ht="12.75" x14ac:dyDescent="0.2">
      <c r="A10" s="119" t="s">
        <v>20</v>
      </c>
      <c r="B10" s="197">
        <v>5</v>
      </c>
      <c r="C10" s="157" t="s">
        <v>47</v>
      </c>
      <c r="D10" s="325">
        <v>0.29166666666666702</v>
      </c>
      <c r="E10" s="158">
        <v>1</v>
      </c>
      <c r="F10" s="159">
        <v>12</v>
      </c>
      <c r="G10" s="160">
        <v>19</v>
      </c>
      <c r="H10" s="161">
        <v>8.1</v>
      </c>
      <c r="I10" s="159">
        <v>8.4</v>
      </c>
      <c r="J10" s="162"/>
      <c r="K10" s="145">
        <v>6731</v>
      </c>
      <c r="L10" s="146">
        <f t="shared" si="3"/>
        <v>0</v>
      </c>
      <c r="M10" s="162"/>
      <c r="N10" s="148">
        <v>3863</v>
      </c>
      <c r="O10" s="164">
        <f t="shared" si="1"/>
        <v>10594</v>
      </c>
      <c r="P10" s="162">
        <v>4204860</v>
      </c>
      <c r="Q10" s="364">
        <f t="shared" si="2"/>
        <v>10785</v>
      </c>
    </row>
    <row r="11" spans="1:17" ht="12.75" x14ac:dyDescent="0.2">
      <c r="A11" s="119" t="s">
        <v>21</v>
      </c>
      <c r="B11" s="197">
        <v>6</v>
      </c>
      <c r="C11" s="157" t="s">
        <v>48</v>
      </c>
      <c r="D11" s="325">
        <v>0.29166666666666702</v>
      </c>
      <c r="E11" s="158">
        <v>3</v>
      </c>
      <c r="F11" s="159">
        <v>9</v>
      </c>
      <c r="G11" s="160">
        <v>18</v>
      </c>
      <c r="H11" s="161">
        <v>8.1</v>
      </c>
      <c r="I11" s="159">
        <v>8.5</v>
      </c>
      <c r="J11" s="162"/>
      <c r="K11" s="145">
        <f t="shared" si="0"/>
        <v>0</v>
      </c>
      <c r="L11" s="146">
        <v>6097</v>
      </c>
      <c r="M11" s="163"/>
      <c r="N11" s="148">
        <v>3767</v>
      </c>
      <c r="O11" s="164">
        <f t="shared" si="1"/>
        <v>9864</v>
      </c>
      <c r="P11" s="162">
        <v>4216606</v>
      </c>
      <c r="Q11" s="364">
        <f t="shared" si="2"/>
        <v>11746</v>
      </c>
    </row>
    <row r="12" spans="1:17" ht="12.75" x14ac:dyDescent="0.2">
      <c r="A12" s="119" t="s">
        <v>36</v>
      </c>
      <c r="B12" s="197">
        <v>7</v>
      </c>
      <c r="C12" s="157" t="s">
        <v>49</v>
      </c>
      <c r="D12" s="325">
        <v>0.29166666666666702</v>
      </c>
      <c r="E12" s="158">
        <v>7</v>
      </c>
      <c r="F12" s="159">
        <v>9</v>
      </c>
      <c r="G12" s="160">
        <v>19</v>
      </c>
      <c r="H12" s="161">
        <v>8.1</v>
      </c>
      <c r="I12" s="159">
        <v>8.8000000000000007</v>
      </c>
      <c r="J12" s="162"/>
      <c r="K12" s="145">
        <v>11447</v>
      </c>
      <c r="L12" s="146">
        <f t="shared" si="3"/>
        <v>0</v>
      </c>
      <c r="M12" s="163"/>
      <c r="N12" s="148">
        <v>3867</v>
      </c>
      <c r="O12" s="164">
        <f t="shared" si="1"/>
        <v>15314</v>
      </c>
      <c r="P12" s="162">
        <v>4230410</v>
      </c>
      <c r="Q12" s="364">
        <f t="shared" si="2"/>
        <v>13804</v>
      </c>
    </row>
    <row r="13" spans="1:17" ht="12.75" x14ac:dyDescent="0.2">
      <c r="A13" s="119"/>
      <c r="B13" s="197">
        <v>8</v>
      </c>
      <c r="C13" s="157" t="s">
        <v>50</v>
      </c>
      <c r="D13" s="325">
        <v>0.29166666666666702</v>
      </c>
      <c r="E13" s="158">
        <v>1</v>
      </c>
      <c r="F13" s="159">
        <v>9</v>
      </c>
      <c r="G13" s="160">
        <v>19</v>
      </c>
      <c r="H13" s="161">
        <v>8.1</v>
      </c>
      <c r="I13" s="159">
        <v>8.8000000000000007</v>
      </c>
      <c r="J13" s="162"/>
      <c r="K13" s="145">
        <v>6843</v>
      </c>
      <c r="L13" s="146">
        <f t="shared" si="3"/>
        <v>0</v>
      </c>
      <c r="M13" s="163"/>
      <c r="N13" s="148">
        <v>3736</v>
      </c>
      <c r="O13" s="164">
        <f t="shared" si="1"/>
        <v>10579</v>
      </c>
      <c r="P13" s="162">
        <v>4241574</v>
      </c>
      <c r="Q13" s="364">
        <f t="shared" si="2"/>
        <v>11164</v>
      </c>
    </row>
    <row r="14" spans="1:17" ht="12.75" x14ac:dyDescent="0.2">
      <c r="A14" s="119"/>
      <c r="B14" s="197">
        <v>9</v>
      </c>
      <c r="C14" s="157" t="s">
        <v>51</v>
      </c>
      <c r="D14" s="325">
        <v>0.29166666666666702</v>
      </c>
      <c r="E14" s="158">
        <v>1</v>
      </c>
      <c r="F14" s="159">
        <v>10</v>
      </c>
      <c r="G14" s="160">
        <v>19</v>
      </c>
      <c r="H14" s="161">
        <v>8</v>
      </c>
      <c r="I14" s="159">
        <v>8.5</v>
      </c>
      <c r="J14" s="162"/>
      <c r="K14" s="145">
        <v>6932</v>
      </c>
      <c r="L14" s="146">
        <f t="shared" si="3"/>
        <v>0</v>
      </c>
      <c r="M14" s="163"/>
      <c r="N14" s="148">
        <v>4029</v>
      </c>
      <c r="O14" s="164">
        <f t="shared" si="1"/>
        <v>10961</v>
      </c>
      <c r="P14" s="162">
        <v>4253066</v>
      </c>
      <c r="Q14" s="364">
        <f t="shared" si="2"/>
        <v>11492</v>
      </c>
    </row>
    <row r="15" spans="1:17" ht="12.75" x14ac:dyDescent="0.2">
      <c r="A15" s="119"/>
      <c r="B15" s="197">
        <v>10</v>
      </c>
      <c r="C15" s="157" t="s">
        <v>52</v>
      </c>
      <c r="D15" s="325">
        <v>0.29166666666666702</v>
      </c>
      <c r="E15" s="158">
        <v>1</v>
      </c>
      <c r="F15" s="159">
        <v>7</v>
      </c>
      <c r="G15" s="160">
        <v>20</v>
      </c>
      <c r="H15" s="161">
        <v>8</v>
      </c>
      <c r="I15" s="159">
        <v>8.4</v>
      </c>
      <c r="J15" s="162"/>
      <c r="K15" s="145">
        <v>7130</v>
      </c>
      <c r="L15" s="146">
        <f t="shared" si="3"/>
        <v>0</v>
      </c>
      <c r="M15" s="163"/>
      <c r="N15" s="148">
        <v>3783</v>
      </c>
      <c r="O15" s="164">
        <f t="shared" si="1"/>
        <v>10913</v>
      </c>
      <c r="P15" s="162">
        <v>4264725</v>
      </c>
      <c r="Q15" s="364">
        <f t="shared" si="2"/>
        <v>11659</v>
      </c>
    </row>
    <row r="16" spans="1:17" ht="12.75" x14ac:dyDescent="0.2">
      <c r="A16" s="119"/>
      <c r="B16" s="197">
        <v>11</v>
      </c>
      <c r="C16" s="157" t="s">
        <v>53</v>
      </c>
      <c r="D16" s="325">
        <v>0.29166666666666702</v>
      </c>
      <c r="E16" s="158">
        <v>1</v>
      </c>
      <c r="F16" s="159">
        <v>7</v>
      </c>
      <c r="G16" s="160">
        <v>19</v>
      </c>
      <c r="H16" s="161">
        <v>8.1</v>
      </c>
      <c r="I16" s="159">
        <v>8.5</v>
      </c>
      <c r="J16" s="162"/>
      <c r="K16" s="145">
        <v>6758</v>
      </c>
      <c r="L16" s="146">
        <f t="shared" si="3"/>
        <v>0</v>
      </c>
      <c r="M16" s="163"/>
      <c r="N16" s="148">
        <v>3913</v>
      </c>
      <c r="O16" s="164">
        <f t="shared" si="1"/>
        <v>10671</v>
      </c>
      <c r="P16" s="162">
        <v>4276028</v>
      </c>
      <c r="Q16" s="364">
        <f t="shared" si="2"/>
        <v>11303</v>
      </c>
    </row>
    <row r="17" spans="1:17" ht="12.75" x14ac:dyDescent="0.2">
      <c r="A17" s="119"/>
      <c r="B17" s="197">
        <v>12</v>
      </c>
      <c r="C17" s="157" t="s">
        <v>47</v>
      </c>
      <c r="D17" s="325">
        <v>0.29166666666666702</v>
      </c>
      <c r="E17" s="158">
        <v>1</v>
      </c>
      <c r="F17" s="159">
        <v>9</v>
      </c>
      <c r="G17" s="160">
        <v>19</v>
      </c>
      <c r="H17" s="161">
        <v>8.1</v>
      </c>
      <c r="I17" s="159">
        <v>8.6</v>
      </c>
      <c r="J17" s="162"/>
      <c r="K17" s="145">
        <v>6154</v>
      </c>
      <c r="L17" s="146">
        <f t="shared" si="3"/>
        <v>0</v>
      </c>
      <c r="M17" s="163"/>
      <c r="N17" s="148">
        <v>3880</v>
      </c>
      <c r="O17" s="164">
        <f t="shared" si="1"/>
        <v>10034</v>
      </c>
      <c r="P17" s="162">
        <v>4286971</v>
      </c>
      <c r="Q17" s="364">
        <f t="shared" si="2"/>
        <v>10943</v>
      </c>
    </row>
    <row r="18" spans="1:17" ht="12.75" x14ac:dyDescent="0.2">
      <c r="A18" s="119"/>
      <c r="B18" s="197">
        <v>13</v>
      </c>
      <c r="C18" s="157" t="s">
        <v>48</v>
      </c>
      <c r="D18" s="325">
        <v>0.29166666666666702</v>
      </c>
      <c r="E18" s="158">
        <v>1</v>
      </c>
      <c r="F18" s="159">
        <v>11</v>
      </c>
      <c r="G18" s="160">
        <v>19</v>
      </c>
      <c r="H18" s="161">
        <v>8</v>
      </c>
      <c r="I18" s="159">
        <v>8.5</v>
      </c>
      <c r="J18" s="162"/>
      <c r="K18" s="145">
        <v>5964</v>
      </c>
      <c r="L18" s="146">
        <f t="shared" si="3"/>
        <v>0</v>
      </c>
      <c r="M18" s="163"/>
      <c r="N18" s="148">
        <v>3679</v>
      </c>
      <c r="O18" s="164">
        <f t="shared" si="1"/>
        <v>9643</v>
      </c>
      <c r="P18" s="162">
        <v>4297135</v>
      </c>
      <c r="Q18" s="364">
        <f t="shared" si="2"/>
        <v>10164</v>
      </c>
    </row>
    <row r="19" spans="1:17" ht="12.75" x14ac:dyDescent="0.2">
      <c r="A19" s="119"/>
      <c r="B19" s="197">
        <v>14</v>
      </c>
      <c r="C19" s="157" t="s">
        <v>49</v>
      </c>
      <c r="D19" s="325">
        <v>0.29166666666666702</v>
      </c>
      <c r="E19" s="158">
        <v>3</v>
      </c>
      <c r="F19" s="159">
        <v>15</v>
      </c>
      <c r="G19" s="160">
        <v>19</v>
      </c>
      <c r="H19" s="161">
        <v>8.1</v>
      </c>
      <c r="I19" s="159">
        <v>8.8000000000000007</v>
      </c>
      <c r="J19" s="162"/>
      <c r="K19" s="145"/>
      <c r="L19" s="146">
        <v>10581</v>
      </c>
      <c r="M19" s="163"/>
      <c r="N19" s="148">
        <v>4110</v>
      </c>
      <c r="O19" s="164">
        <f t="shared" si="1"/>
        <v>14691</v>
      </c>
      <c r="P19" s="162">
        <v>4307092</v>
      </c>
      <c r="Q19" s="364">
        <f t="shared" si="2"/>
        <v>9957</v>
      </c>
    </row>
    <row r="20" spans="1:17" ht="12.75" x14ac:dyDescent="0.2">
      <c r="A20" s="119"/>
      <c r="B20" s="197">
        <v>15</v>
      </c>
      <c r="C20" s="157" t="s">
        <v>50</v>
      </c>
      <c r="D20" s="325">
        <v>0.29166666666666702</v>
      </c>
      <c r="E20" s="158">
        <v>7</v>
      </c>
      <c r="F20" s="159">
        <v>13</v>
      </c>
      <c r="G20" s="160">
        <v>19</v>
      </c>
      <c r="H20" s="161">
        <v>8</v>
      </c>
      <c r="I20" s="159">
        <v>8.5</v>
      </c>
      <c r="J20" s="162"/>
      <c r="K20" s="145">
        <v>8679</v>
      </c>
      <c r="L20" s="146">
        <f t="shared" si="3"/>
        <v>0</v>
      </c>
      <c r="M20" s="163"/>
      <c r="N20" s="148">
        <v>3995</v>
      </c>
      <c r="O20" s="164">
        <f t="shared" si="1"/>
        <v>12674</v>
      </c>
      <c r="P20" s="162">
        <v>4324354</v>
      </c>
      <c r="Q20" s="364">
        <f t="shared" si="2"/>
        <v>17262</v>
      </c>
    </row>
    <row r="21" spans="1:17" ht="12.75" x14ac:dyDescent="0.2">
      <c r="A21" s="119"/>
      <c r="B21" s="197">
        <v>16</v>
      </c>
      <c r="C21" s="157" t="s">
        <v>51</v>
      </c>
      <c r="D21" s="325">
        <v>0.29166666666666702</v>
      </c>
      <c r="E21" s="158">
        <v>1</v>
      </c>
      <c r="F21" s="159">
        <v>12</v>
      </c>
      <c r="G21" s="160">
        <v>19</v>
      </c>
      <c r="H21" s="161">
        <v>8</v>
      </c>
      <c r="I21" s="159">
        <v>8.5</v>
      </c>
      <c r="J21" s="162"/>
      <c r="K21" s="145">
        <v>6990</v>
      </c>
      <c r="L21" s="146">
        <f t="shared" si="3"/>
        <v>0</v>
      </c>
      <c r="M21" s="163"/>
      <c r="N21" s="148">
        <v>3731</v>
      </c>
      <c r="O21" s="164">
        <f t="shared" si="1"/>
        <v>10721</v>
      </c>
      <c r="P21" s="162">
        <v>4336235</v>
      </c>
      <c r="Q21" s="364">
        <f t="shared" si="2"/>
        <v>11881</v>
      </c>
    </row>
    <row r="22" spans="1:17" ht="12.75" x14ac:dyDescent="0.2">
      <c r="A22" s="119"/>
      <c r="B22" s="197">
        <v>17</v>
      </c>
      <c r="C22" s="157" t="s">
        <v>52</v>
      </c>
      <c r="D22" s="325">
        <v>0.29166666666666702</v>
      </c>
      <c r="E22" s="158">
        <v>1</v>
      </c>
      <c r="F22" s="159">
        <v>14</v>
      </c>
      <c r="G22" s="160">
        <v>19</v>
      </c>
      <c r="H22" s="161">
        <v>8</v>
      </c>
      <c r="I22" s="159">
        <v>8.8000000000000007</v>
      </c>
      <c r="J22" s="162"/>
      <c r="K22" s="145">
        <v>7157</v>
      </c>
      <c r="L22" s="146">
        <f t="shared" si="3"/>
        <v>0</v>
      </c>
      <c r="M22" s="163"/>
      <c r="N22" s="148">
        <v>3991</v>
      </c>
      <c r="O22" s="164">
        <f t="shared" si="1"/>
        <v>11148</v>
      </c>
      <c r="P22" s="162">
        <v>4347640</v>
      </c>
      <c r="Q22" s="364">
        <f t="shared" si="2"/>
        <v>11405</v>
      </c>
    </row>
    <row r="23" spans="1:17" ht="12.75" x14ac:dyDescent="0.2">
      <c r="A23" s="119"/>
      <c r="B23" s="197">
        <v>18</v>
      </c>
      <c r="C23" s="157" t="s">
        <v>53</v>
      </c>
      <c r="D23" s="325">
        <v>0.29166666666666702</v>
      </c>
      <c r="E23" s="158">
        <v>1</v>
      </c>
      <c r="F23" s="159">
        <v>13</v>
      </c>
      <c r="G23" s="160">
        <v>19</v>
      </c>
      <c r="H23" s="161">
        <v>8</v>
      </c>
      <c r="I23" s="159">
        <v>8.4</v>
      </c>
      <c r="J23" s="162"/>
      <c r="K23" s="145">
        <f t="shared" si="0"/>
        <v>0</v>
      </c>
      <c r="L23" s="146">
        <v>7777</v>
      </c>
      <c r="M23" s="163"/>
      <c r="N23" s="148">
        <v>3928</v>
      </c>
      <c r="O23" s="164">
        <f t="shared" si="1"/>
        <v>11705</v>
      </c>
      <c r="P23" s="162">
        <v>4359323</v>
      </c>
      <c r="Q23" s="364">
        <f t="shared" si="2"/>
        <v>11683</v>
      </c>
    </row>
    <row r="24" spans="1:17" ht="12.75" x14ac:dyDescent="0.2">
      <c r="A24" s="119"/>
      <c r="B24" s="197">
        <v>19</v>
      </c>
      <c r="C24" s="157" t="s">
        <v>47</v>
      </c>
      <c r="D24" s="325">
        <v>0.29166666666666702</v>
      </c>
      <c r="E24" s="158">
        <v>1</v>
      </c>
      <c r="F24" s="159">
        <v>9</v>
      </c>
      <c r="G24" s="160">
        <v>19</v>
      </c>
      <c r="H24" s="161">
        <v>8.1999999999999993</v>
      </c>
      <c r="I24" s="159">
        <v>8.6999999999999993</v>
      </c>
      <c r="J24" s="162"/>
      <c r="K24" s="145">
        <v>6013</v>
      </c>
      <c r="L24" s="146">
        <f t="shared" si="3"/>
        <v>0</v>
      </c>
      <c r="M24" s="163"/>
      <c r="N24" s="148">
        <v>3820</v>
      </c>
      <c r="O24" s="164">
        <f t="shared" si="1"/>
        <v>9833</v>
      </c>
      <c r="P24" s="162">
        <v>4371639</v>
      </c>
      <c r="Q24" s="364">
        <f t="shared" si="2"/>
        <v>12316</v>
      </c>
    </row>
    <row r="25" spans="1:17" ht="12.75" x14ac:dyDescent="0.2">
      <c r="A25" s="119"/>
      <c r="B25" s="197">
        <v>20</v>
      </c>
      <c r="C25" s="157" t="s">
        <v>48</v>
      </c>
      <c r="D25" s="325">
        <v>0.29166666666666702</v>
      </c>
      <c r="E25" s="158">
        <v>1</v>
      </c>
      <c r="F25" s="159">
        <v>10</v>
      </c>
      <c r="G25" s="160">
        <v>18</v>
      </c>
      <c r="H25" s="161">
        <v>8.1</v>
      </c>
      <c r="I25" s="159">
        <v>8.5</v>
      </c>
      <c r="J25" s="162"/>
      <c r="K25" s="145">
        <v>6020</v>
      </c>
      <c r="L25" s="146">
        <f t="shared" si="3"/>
        <v>0</v>
      </c>
      <c r="M25" s="163"/>
      <c r="N25" s="148">
        <v>3805</v>
      </c>
      <c r="O25" s="164">
        <f t="shared" si="1"/>
        <v>9825</v>
      </c>
      <c r="P25" s="162">
        <v>4381477</v>
      </c>
      <c r="Q25" s="364">
        <f t="shared" si="2"/>
        <v>9838</v>
      </c>
    </row>
    <row r="26" spans="1:17" ht="12.75" x14ac:dyDescent="0.2">
      <c r="A26" s="119"/>
      <c r="B26" s="197">
        <v>21</v>
      </c>
      <c r="C26" s="157" t="s">
        <v>49</v>
      </c>
      <c r="D26" s="325">
        <v>0.29166666666666702</v>
      </c>
      <c r="E26" s="158">
        <v>3</v>
      </c>
      <c r="F26" s="159">
        <v>7</v>
      </c>
      <c r="G26" s="160">
        <v>19</v>
      </c>
      <c r="H26" s="161">
        <v>8.1</v>
      </c>
      <c r="I26" s="159">
        <v>8.6</v>
      </c>
      <c r="J26" s="162"/>
      <c r="K26" s="145">
        <v>7243</v>
      </c>
      <c r="L26" s="146">
        <f t="shared" si="3"/>
        <v>0</v>
      </c>
      <c r="M26" s="163"/>
      <c r="N26" s="148">
        <v>3755</v>
      </c>
      <c r="O26" s="164">
        <f t="shared" si="1"/>
        <v>10998</v>
      </c>
      <c r="P26" s="162">
        <v>4391732</v>
      </c>
      <c r="Q26" s="364">
        <f t="shared" si="2"/>
        <v>10255</v>
      </c>
    </row>
    <row r="27" spans="1:17" ht="12.75" x14ac:dyDescent="0.2">
      <c r="A27" s="119"/>
      <c r="B27" s="197">
        <v>22</v>
      </c>
      <c r="C27" s="157" t="s">
        <v>50</v>
      </c>
      <c r="D27" s="325">
        <v>0.29166666666666702</v>
      </c>
      <c r="E27" s="158">
        <v>7</v>
      </c>
      <c r="F27" s="159">
        <v>7</v>
      </c>
      <c r="G27" s="160">
        <v>19</v>
      </c>
      <c r="H27" s="161">
        <v>7.9</v>
      </c>
      <c r="I27" s="159">
        <v>8.4</v>
      </c>
      <c r="J27" s="162"/>
      <c r="K27" s="145">
        <f t="shared" si="0"/>
        <v>0</v>
      </c>
      <c r="L27" s="146">
        <v>8838</v>
      </c>
      <c r="M27" s="163"/>
      <c r="N27" s="148">
        <v>3876</v>
      </c>
      <c r="O27" s="164">
        <f t="shared" si="1"/>
        <v>12714</v>
      </c>
      <c r="P27" s="162">
        <v>4403464</v>
      </c>
      <c r="Q27" s="364">
        <f t="shared" si="2"/>
        <v>11732</v>
      </c>
    </row>
    <row r="28" spans="1:17" ht="12.75" x14ac:dyDescent="0.2">
      <c r="A28" s="119"/>
      <c r="B28" s="197">
        <v>23</v>
      </c>
      <c r="C28" s="157" t="s">
        <v>51</v>
      </c>
      <c r="D28" s="325">
        <v>0.29166666666666702</v>
      </c>
      <c r="E28" s="158">
        <v>1</v>
      </c>
      <c r="F28" s="159">
        <v>10</v>
      </c>
      <c r="G28" s="160">
        <v>18</v>
      </c>
      <c r="H28" s="161">
        <v>7.9</v>
      </c>
      <c r="I28" s="159">
        <v>8.6999999999999993</v>
      </c>
      <c r="J28" s="162"/>
      <c r="K28" s="145">
        <f t="shared" si="0"/>
        <v>0</v>
      </c>
      <c r="L28" s="146">
        <v>16589</v>
      </c>
      <c r="M28" s="163"/>
      <c r="N28" s="148">
        <v>4238</v>
      </c>
      <c r="O28" s="164">
        <f t="shared" si="1"/>
        <v>20827</v>
      </c>
      <c r="P28" s="162">
        <v>4425821</v>
      </c>
      <c r="Q28" s="364">
        <f t="shared" si="2"/>
        <v>22357</v>
      </c>
    </row>
    <row r="29" spans="1:17" ht="12.75" x14ac:dyDescent="0.2">
      <c r="A29" s="119"/>
      <c r="B29" s="197">
        <v>24</v>
      </c>
      <c r="C29" s="157" t="s">
        <v>52</v>
      </c>
      <c r="D29" s="325">
        <v>0.29166666666666702</v>
      </c>
      <c r="E29" s="158">
        <v>1</v>
      </c>
      <c r="F29" s="159">
        <v>8</v>
      </c>
      <c r="G29" s="160">
        <v>19</v>
      </c>
      <c r="H29" s="161">
        <v>8.1</v>
      </c>
      <c r="I29" s="159">
        <v>8.6999999999999993</v>
      </c>
      <c r="J29" s="162"/>
      <c r="K29" s="145">
        <v>7424</v>
      </c>
      <c r="L29" s="146">
        <f t="shared" si="3"/>
        <v>0</v>
      </c>
      <c r="M29" s="163"/>
      <c r="N29" s="148">
        <v>3878</v>
      </c>
      <c r="O29" s="164">
        <f t="shared" si="1"/>
        <v>11302</v>
      </c>
      <c r="P29" s="162">
        <v>4437805</v>
      </c>
      <c r="Q29" s="364">
        <f t="shared" si="2"/>
        <v>11984</v>
      </c>
    </row>
    <row r="30" spans="1:17" ht="12.75" x14ac:dyDescent="0.2">
      <c r="A30" s="119"/>
      <c r="B30" s="197">
        <v>25</v>
      </c>
      <c r="C30" s="157" t="s">
        <v>53</v>
      </c>
      <c r="D30" s="325">
        <v>0.29166666666666702</v>
      </c>
      <c r="E30" s="158">
        <v>1</v>
      </c>
      <c r="F30" s="159">
        <v>8</v>
      </c>
      <c r="G30" s="160">
        <v>18</v>
      </c>
      <c r="H30" s="161">
        <v>8.1999999999999993</v>
      </c>
      <c r="I30" s="159">
        <v>8.9</v>
      </c>
      <c r="J30" s="162"/>
      <c r="K30" s="145">
        <v>6813</v>
      </c>
      <c r="L30" s="146">
        <f t="shared" si="3"/>
        <v>0</v>
      </c>
      <c r="M30" s="163"/>
      <c r="N30" s="148">
        <v>3837</v>
      </c>
      <c r="O30" s="164">
        <f t="shared" si="1"/>
        <v>10650</v>
      </c>
      <c r="P30" s="162">
        <v>4451304</v>
      </c>
      <c r="Q30" s="364">
        <f t="shared" si="2"/>
        <v>13499</v>
      </c>
    </row>
    <row r="31" spans="1:17" ht="12.75" x14ac:dyDescent="0.2">
      <c r="A31" s="119"/>
      <c r="B31" s="197">
        <v>26</v>
      </c>
      <c r="C31" s="157" t="s">
        <v>47</v>
      </c>
      <c r="D31" s="325">
        <v>0.29166666666666702</v>
      </c>
      <c r="E31" s="158">
        <v>1</v>
      </c>
      <c r="F31" s="159">
        <v>12</v>
      </c>
      <c r="G31" s="160">
        <v>18</v>
      </c>
      <c r="H31" s="161">
        <v>8.3000000000000007</v>
      </c>
      <c r="I31" s="159">
        <v>8.6999999999999993</v>
      </c>
      <c r="J31" s="162"/>
      <c r="K31" s="145">
        <v>6117</v>
      </c>
      <c r="L31" s="146">
        <f t="shared" si="3"/>
        <v>0</v>
      </c>
      <c r="M31" s="163"/>
      <c r="N31" s="148">
        <v>3821</v>
      </c>
      <c r="O31" s="164">
        <f t="shared" si="1"/>
        <v>9938</v>
      </c>
      <c r="P31" s="162">
        <v>4462863</v>
      </c>
      <c r="Q31" s="364">
        <f t="shared" si="2"/>
        <v>11559</v>
      </c>
    </row>
    <row r="32" spans="1:17" ht="12.75" x14ac:dyDescent="0.2">
      <c r="A32" s="119"/>
      <c r="B32" s="197">
        <v>27</v>
      </c>
      <c r="C32" s="157" t="s">
        <v>48</v>
      </c>
      <c r="D32" s="325">
        <v>0.29166666666666702</v>
      </c>
      <c r="E32" s="158">
        <v>1</v>
      </c>
      <c r="F32" s="159">
        <v>11</v>
      </c>
      <c r="G32" s="160">
        <v>18</v>
      </c>
      <c r="H32" s="161">
        <v>8.3000000000000007</v>
      </c>
      <c r="I32" s="159">
        <v>8.6</v>
      </c>
      <c r="J32" s="162"/>
      <c r="K32" s="145">
        <v>6120</v>
      </c>
      <c r="L32" s="146">
        <f t="shared" si="3"/>
        <v>0</v>
      </c>
      <c r="M32" s="163"/>
      <c r="N32" s="148">
        <v>3768</v>
      </c>
      <c r="O32" s="164">
        <f t="shared" si="1"/>
        <v>9888</v>
      </c>
      <c r="P32" s="162">
        <v>4472496</v>
      </c>
      <c r="Q32" s="364">
        <f t="shared" si="2"/>
        <v>9633</v>
      </c>
    </row>
    <row r="33" spans="1:17" ht="12.75" x14ac:dyDescent="0.2">
      <c r="A33" s="119"/>
      <c r="B33" s="197">
        <v>28</v>
      </c>
      <c r="C33" s="157" t="s">
        <v>49</v>
      </c>
      <c r="D33" s="325">
        <v>0.29166666666666702</v>
      </c>
      <c r="E33" s="158">
        <v>1</v>
      </c>
      <c r="F33" s="159">
        <v>8</v>
      </c>
      <c r="G33" s="160">
        <v>18</v>
      </c>
      <c r="H33" s="161">
        <v>8.1999999999999993</v>
      </c>
      <c r="I33" s="159">
        <v>8.9</v>
      </c>
      <c r="J33" s="162"/>
      <c r="K33" s="145">
        <v>7384</v>
      </c>
      <c r="L33" s="146">
        <f t="shared" si="3"/>
        <v>0</v>
      </c>
      <c r="M33" s="163"/>
      <c r="N33" s="148">
        <v>3832</v>
      </c>
      <c r="O33" s="164">
        <f t="shared" si="1"/>
        <v>11216</v>
      </c>
      <c r="P33" s="162">
        <v>4482810</v>
      </c>
      <c r="Q33" s="364">
        <f t="shared" si="2"/>
        <v>10314</v>
      </c>
    </row>
    <row r="34" spans="1:17" ht="12.75" x14ac:dyDescent="0.2">
      <c r="A34" s="119"/>
      <c r="B34" s="197">
        <v>29</v>
      </c>
      <c r="C34" s="157" t="s">
        <v>50</v>
      </c>
      <c r="D34" s="325">
        <v>0.29166666666666702</v>
      </c>
      <c r="E34" s="158">
        <v>1</v>
      </c>
      <c r="F34" s="159">
        <v>7</v>
      </c>
      <c r="G34" s="160">
        <v>18</v>
      </c>
      <c r="H34" s="161">
        <v>8.1</v>
      </c>
      <c r="I34" s="159">
        <v>8.5</v>
      </c>
      <c r="J34" s="162"/>
      <c r="K34" s="145">
        <v>7456</v>
      </c>
      <c r="L34" s="146">
        <f t="shared" si="3"/>
        <v>0</v>
      </c>
      <c r="M34" s="163"/>
      <c r="N34" s="148">
        <v>3854</v>
      </c>
      <c r="O34" s="164">
        <f t="shared" si="1"/>
        <v>11310</v>
      </c>
      <c r="P34" s="162">
        <v>4494759</v>
      </c>
      <c r="Q34" s="364">
        <f t="shared" si="2"/>
        <v>11949</v>
      </c>
    </row>
    <row r="35" spans="1:17" ht="12.75" x14ac:dyDescent="0.2">
      <c r="A35" s="119"/>
      <c r="B35" s="197">
        <v>30</v>
      </c>
      <c r="C35" s="157" t="s">
        <v>51</v>
      </c>
      <c r="D35" s="325">
        <v>0.29166666666666702</v>
      </c>
      <c r="E35" s="158">
        <v>1</v>
      </c>
      <c r="F35" s="159">
        <v>7</v>
      </c>
      <c r="G35" s="160">
        <v>18</v>
      </c>
      <c r="H35" s="161">
        <v>8.1</v>
      </c>
      <c r="I35" s="159">
        <v>8.5</v>
      </c>
      <c r="J35" s="162"/>
      <c r="K35" s="145">
        <v>7198</v>
      </c>
      <c r="L35" s="146">
        <f t="shared" si="3"/>
        <v>0</v>
      </c>
      <c r="M35" s="163"/>
      <c r="N35" s="148">
        <v>3771</v>
      </c>
      <c r="O35" s="164">
        <f t="shared" si="1"/>
        <v>10969</v>
      </c>
      <c r="P35" s="162">
        <v>4506926</v>
      </c>
      <c r="Q35" s="364">
        <f t="shared" si="2"/>
        <v>12167</v>
      </c>
    </row>
    <row r="36" spans="1:17" ht="12.75" x14ac:dyDescent="0.2">
      <c r="A36" s="119"/>
      <c r="B36" s="197">
        <v>31</v>
      </c>
      <c r="C36" s="157"/>
      <c r="D36" s="157"/>
      <c r="E36" s="158"/>
      <c r="F36" s="159"/>
      <c r="G36" s="160"/>
      <c r="H36" s="161"/>
      <c r="I36" s="159"/>
      <c r="J36" s="162"/>
      <c r="K36" s="145"/>
      <c r="L36" s="146"/>
      <c r="M36" s="163"/>
      <c r="N36" s="148"/>
      <c r="O36" s="164"/>
      <c r="P36" s="162"/>
      <c r="Q36" s="364"/>
    </row>
    <row r="37" spans="1:17" ht="13.5" thickBot="1" x14ac:dyDescent="0.25">
      <c r="A37" s="119"/>
      <c r="B37" s="176"/>
      <c r="C37" s="171"/>
      <c r="D37" s="171"/>
      <c r="E37" s="172"/>
      <c r="F37" s="173"/>
      <c r="G37" s="174"/>
      <c r="H37" s="175"/>
      <c r="I37" s="173"/>
      <c r="J37" s="176"/>
      <c r="K37" s="177"/>
      <c r="L37" s="146"/>
      <c r="M37" s="178"/>
      <c r="N37" s="179"/>
      <c r="O37" s="180"/>
      <c r="P37" s="176"/>
      <c r="Q37" s="365"/>
    </row>
    <row r="38" spans="1:17" ht="13.5" thickBot="1" x14ac:dyDescent="0.25">
      <c r="A38" s="198" t="s">
        <v>22</v>
      </c>
      <c r="B38" s="144"/>
      <c r="C38" s="150"/>
      <c r="D38" s="150"/>
      <c r="E38" s="150"/>
      <c r="F38" s="154"/>
      <c r="G38" s="155"/>
      <c r="H38" s="151"/>
      <c r="I38" s="152"/>
      <c r="J38" s="144"/>
      <c r="K38" s="184">
        <f>SUM(K6:K36)</f>
        <v>159240</v>
      </c>
      <c r="L38" s="184">
        <f>SUM(L6:L36)</f>
        <v>86130</v>
      </c>
      <c r="M38" s="184"/>
      <c r="N38" s="184">
        <f>SUM(N6:N36)</f>
        <v>116227</v>
      </c>
      <c r="O38" s="184">
        <f>SUM(O6:O36)</f>
        <v>361597</v>
      </c>
      <c r="P38" s="184"/>
      <c r="Q38" s="366">
        <f>SUM(Q6:Q36)</f>
        <v>375420</v>
      </c>
    </row>
    <row r="39" spans="1:17" ht="13.5" thickBot="1" x14ac:dyDescent="0.25">
      <c r="A39" s="199" t="s">
        <v>29</v>
      </c>
      <c r="B39" s="162"/>
      <c r="C39" s="165"/>
      <c r="D39" s="165"/>
      <c r="E39" s="165"/>
      <c r="F39" s="167">
        <f>MIN(F6:F36)</f>
        <v>7</v>
      </c>
      <c r="G39" s="185">
        <f>MIN(G6:G36)</f>
        <v>18</v>
      </c>
      <c r="H39" s="166">
        <f>MIN(H6:H36)</f>
        <v>7.7</v>
      </c>
      <c r="I39" s="166">
        <f>MIN(I6:I36)</f>
        <v>8.1999999999999993</v>
      </c>
      <c r="J39" s="162"/>
      <c r="K39" s="184"/>
      <c r="L39" s="184"/>
      <c r="M39" s="184"/>
      <c r="N39" s="184">
        <f>MIN(N6:N36)</f>
        <v>3679</v>
      </c>
      <c r="O39" s="184">
        <f>MIN(O6:O36)</f>
        <v>9643</v>
      </c>
      <c r="P39" s="184"/>
      <c r="Q39" s="366">
        <f>MIN(Q6:Q36)</f>
        <v>9633</v>
      </c>
    </row>
    <row r="40" spans="1:17" ht="13.5" thickBot="1" x14ac:dyDescent="0.25">
      <c r="A40" s="199" t="s">
        <v>30</v>
      </c>
      <c r="B40" s="162"/>
      <c r="C40" s="165"/>
      <c r="D40" s="165"/>
      <c r="E40" s="165"/>
      <c r="F40" s="167">
        <f>MAX(F6:F36)</f>
        <v>17</v>
      </c>
      <c r="G40" s="185">
        <f>MAX(G6:G36)</f>
        <v>20</v>
      </c>
      <c r="H40" s="166">
        <f>MAX(H6:H36)</f>
        <v>8.3000000000000007</v>
      </c>
      <c r="I40" s="166">
        <f>MAX(I6:I36)</f>
        <v>8.9</v>
      </c>
      <c r="J40" s="162"/>
      <c r="K40" s="184"/>
      <c r="L40" s="184"/>
      <c r="M40" s="184"/>
      <c r="N40" s="184">
        <f>MAX(N6:N36)</f>
        <v>4238</v>
      </c>
      <c r="O40" s="184">
        <f>MAX(O6:O36)</f>
        <v>21302</v>
      </c>
      <c r="P40" s="184"/>
      <c r="Q40" s="366">
        <f>MAX(Q6:Q36)</f>
        <v>22357</v>
      </c>
    </row>
    <row r="41" spans="1:17" ht="13.5" thickBot="1" x14ac:dyDescent="0.25">
      <c r="A41" s="199" t="s">
        <v>23</v>
      </c>
      <c r="B41" s="200"/>
      <c r="C41" s="186"/>
      <c r="D41" s="186"/>
      <c r="E41" s="186"/>
      <c r="F41" s="187">
        <f>SUM(F6:F36)/COUNT(E6:E36)</f>
        <v>10.4</v>
      </c>
      <c r="G41" s="188">
        <f>SUM(G6:G36)/COUNT(E6:E36)</f>
        <v>18.766666666666666</v>
      </c>
      <c r="H41" s="189">
        <f>SUM(H6:H36)/COUNT(E6:E36)</f>
        <v>8.0666666666666664</v>
      </c>
      <c r="I41" s="189">
        <f>SUM(I6:I36)/COUNT(E6:E36)</f>
        <v>8.6</v>
      </c>
      <c r="J41" s="190"/>
      <c r="K41" s="184"/>
      <c r="L41" s="184"/>
      <c r="M41" s="184"/>
      <c r="N41" s="184">
        <f>SUM(N6:N36)/COUNT(E6:E36)</f>
        <v>3874.2333333333331</v>
      </c>
      <c r="O41" s="184">
        <f>SUM(O6:O36)/COUNT(E6:E36)</f>
        <v>12053.233333333334</v>
      </c>
      <c r="P41" s="184"/>
      <c r="Q41" s="366">
        <f>SUM(Q6:Q36)/COUNT(E6:E36)</f>
        <v>12514</v>
      </c>
    </row>
    <row r="42" spans="1:17" s="207" customFormat="1" ht="15.75" x14ac:dyDescent="0.25">
      <c r="A42" s="39"/>
      <c r="B42" s="52"/>
      <c r="C42" s="52"/>
      <c r="D42" s="326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67"/>
    </row>
    <row r="43" spans="1:17" s="207" customFormat="1" ht="15.75" x14ac:dyDescent="0.25">
      <c r="A43" s="39"/>
      <c r="B43" s="52"/>
      <c r="C43" s="52" t="s">
        <v>24</v>
      </c>
      <c r="D43" s="52"/>
      <c r="E43" s="208">
        <f>SUM(M50:M80)</f>
        <v>8</v>
      </c>
      <c r="F43" s="52"/>
      <c r="G43" s="52"/>
      <c r="H43" s="52"/>
      <c r="I43" s="52"/>
      <c r="J43" s="52" t="s">
        <v>25</v>
      </c>
      <c r="K43" s="209">
        <f>SUM(J50:J80)</f>
        <v>22</v>
      </c>
      <c r="L43" s="52"/>
      <c r="M43" s="52"/>
      <c r="N43" s="52"/>
      <c r="O43" s="52"/>
      <c r="P43" s="52"/>
      <c r="Q43" s="368"/>
    </row>
    <row r="44" spans="1:17" s="207" customFormat="1" ht="15.75" x14ac:dyDescent="0.25">
      <c r="A44" s="39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368"/>
    </row>
    <row r="45" spans="1:17" s="207" customFormat="1" ht="15.75" x14ac:dyDescent="0.25">
      <c r="A45" s="39"/>
      <c r="B45" s="52"/>
      <c r="C45" s="208" t="s">
        <v>26</v>
      </c>
      <c r="D45" s="413">
        <f>O45-K45</f>
        <v>29187.45454545453</v>
      </c>
      <c r="E45" s="414"/>
      <c r="F45" s="414"/>
      <c r="G45" s="52" t="s">
        <v>15</v>
      </c>
      <c r="H45" s="52"/>
      <c r="I45" s="52"/>
      <c r="J45" s="208" t="s">
        <v>37</v>
      </c>
      <c r="K45" s="210">
        <f>(SUM(H50:I80)/(K43))*(K43+E43)</f>
        <v>332409.54545454547</v>
      </c>
      <c r="L45" s="52" t="s">
        <v>15</v>
      </c>
      <c r="M45" s="208" t="s">
        <v>38</v>
      </c>
      <c r="N45" s="208"/>
      <c r="O45" s="415">
        <f>O38</f>
        <v>361597</v>
      </c>
      <c r="P45" s="415"/>
      <c r="Q45" s="368" t="s">
        <v>15</v>
      </c>
    </row>
    <row r="46" spans="1:17" s="207" customFormat="1" ht="16.5" thickBot="1" x14ac:dyDescent="0.3">
      <c r="A46" s="211"/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369"/>
    </row>
    <row r="47" spans="1:17" s="207" customFormat="1" ht="15.75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359"/>
    </row>
    <row r="48" spans="1:17" s="207" customFormat="1" ht="15.75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359"/>
    </row>
    <row r="49" spans="1:17" s="207" customFormat="1" ht="15.75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213" t="s">
        <v>39</v>
      </c>
      <c r="K49" s="53"/>
      <c r="L49" s="214"/>
      <c r="M49" s="214" t="s">
        <v>40</v>
      </c>
      <c r="N49" s="53"/>
      <c r="O49" s="53">
        <f>SUM(H50:I80)</f>
        <v>243767</v>
      </c>
      <c r="P49" s="53" t="s">
        <v>41</v>
      </c>
      <c r="Q49" s="359"/>
    </row>
    <row r="50" spans="1:17" s="207" customFormat="1" ht="15.75" x14ac:dyDescent="0.25">
      <c r="A50" s="53"/>
      <c r="B50" s="53"/>
      <c r="C50" s="53"/>
      <c r="D50" s="53"/>
      <c r="E50" s="53"/>
      <c r="F50" s="53"/>
      <c r="G50" s="53"/>
      <c r="H50" s="416">
        <f>J50*O6</f>
        <v>0</v>
      </c>
      <c r="I50" s="416"/>
      <c r="J50" s="215">
        <f>IF(K50&gt;0,1,0)</f>
        <v>0</v>
      </c>
      <c r="K50" s="215">
        <f>K6</f>
        <v>0</v>
      </c>
      <c r="L50" s="215">
        <f>L6</f>
        <v>6663</v>
      </c>
      <c r="M50" s="215">
        <f>IF(L50&gt;0,1,0)</f>
        <v>1</v>
      </c>
      <c r="N50" s="53"/>
      <c r="O50" s="216">
        <f>O49/K43</f>
        <v>11080.318181818182</v>
      </c>
      <c r="P50" s="53" t="s">
        <v>42</v>
      </c>
      <c r="Q50" s="359"/>
    </row>
    <row r="51" spans="1:17" s="207" customFormat="1" ht="15.75" x14ac:dyDescent="0.25">
      <c r="A51" s="53"/>
      <c r="B51" s="53"/>
      <c r="C51" s="53"/>
      <c r="D51" s="53"/>
      <c r="E51" s="53"/>
      <c r="F51" s="53"/>
      <c r="G51" s="53"/>
      <c r="H51" s="416">
        <f t="shared" ref="H51:H80" si="4">J51*O7</f>
        <v>0</v>
      </c>
      <c r="I51" s="416"/>
      <c r="J51" s="215">
        <f t="shared" ref="J51:J80" si="5">IF(K51&gt;0,1,0)</f>
        <v>0</v>
      </c>
      <c r="K51" s="215">
        <f t="shared" ref="K51:L66" si="6">K7</f>
        <v>0</v>
      </c>
      <c r="L51" s="215">
        <f t="shared" si="6"/>
        <v>12144</v>
      </c>
      <c r="M51" s="215">
        <f t="shared" ref="M51:M80" si="7">IF(L51&gt;0,1,0)</f>
        <v>1</v>
      </c>
      <c r="N51" s="53"/>
      <c r="O51" s="216">
        <f>O50*(K43+E43)</f>
        <v>332409.54545454547</v>
      </c>
      <c r="P51" s="53" t="s">
        <v>43</v>
      </c>
      <c r="Q51" s="359"/>
    </row>
    <row r="52" spans="1:17" s="207" customFormat="1" ht="15.75" x14ac:dyDescent="0.25">
      <c r="A52" s="53"/>
      <c r="B52" s="53"/>
      <c r="C52" s="53"/>
      <c r="D52" s="53"/>
      <c r="E52" s="53"/>
      <c r="F52" s="53"/>
      <c r="G52" s="53"/>
      <c r="H52" s="416">
        <f t="shared" si="4"/>
        <v>0</v>
      </c>
      <c r="I52" s="416"/>
      <c r="J52" s="215">
        <f t="shared" si="5"/>
        <v>0</v>
      </c>
      <c r="K52" s="215">
        <f t="shared" si="6"/>
        <v>0</v>
      </c>
      <c r="L52" s="215">
        <f t="shared" si="6"/>
        <v>17441</v>
      </c>
      <c r="M52" s="215">
        <f t="shared" si="7"/>
        <v>1</v>
      </c>
      <c r="N52" s="53"/>
      <c r="O52" s="53"/>
      <c r="P52" s="53"/>
      <c r="Q52" s="359"/>
    </row>
    <row r="53" spans="1:17" s="207" customFormat="1" ht="15.75" x14ac:dyDescent="0.25">
      <c r="A53" s="53"/>
      <c r="B53" s="53"/>
      <c r="C53" s="53"/>
      <c r="D53" s="53"/>
      <c r="E53" s="53"/>
      <c r="F53" s="53"/>
      <c r="G53" s="53"/>
      <c r="H53" s="416">
        <f t="shared" si="4"/>
        <v>14586</v>
      </c>
      <c r="I53" s="416"/>
      <c r="J53" s="215">
        <f t="shared" si="5"/>
        <v>1</v>
      </c>
      <c r="K53" s="215">
        <f t="shared" si="6"/>
        <v>10667</v>
      </c>
      <c r="L53" s="215">
        <f t="shared" si="6"/>
        <v>0</v>
      </c>
      <c r="M53" s="215">
        <f t="shared" si="7"/>
        <v>0</v>
      </c>
      <c r="N53" s="53"/>
      <c r="O53" s="53"/>
      <c r="P53" s="53"/>
      <c r="Q53" s="359"/>
    </row>
    <row r="54" spans="1:17" x14ac:dyDescent="0.25">
      <c r="H54" s="385">
        <f t="shared" si="4"/>
        <v>10594</v>
      </c>
      <c r="I54" s="385"/>
      <c r="J54" s="96">
        <f t="shared" si="5"/>
        <v>1</v>
      </c>
      <c r="K54" s="96">
        <f t="shared" si="6"/>
        <v>6731</v>
      </c>
      <c r="L54" s="96">
        <f t="shared" si="6"/>
        <v>0</v>
      </c>
      <c r="M54" s="96">
        <f t="shared" si="7"/>
        <v>0</v>
      </c>
    </row>
    <row r="55" spans="1:17" x14ac:dyDescent="0.25">
      <c r="H55" s="385">
        <f t="shared" si="4"/>
        <v>0</v>
      </c>
      <c r="I55" s="385"/>
      <c r="J55" s="96">
        <f t="shared" si="5"/>
        <v>0</v>
      </c>
      <c r="K55" s="96">
        <f t="shared" si="6"/>
        <v>0</v>
      </c>
      <c r="L55" s="96">
        <f t="shared" si="6"/>
        <v>6097</v>
      </c>
      <c r="M55" s="96">
        <f t="shared" si="7"/>
        <v>1</v>
      </c>
    </row>
    <row r="56" spans="1:17" x14ac:dyDescent="0.25">
      <c r="H56" s="385">
        <f t="shared" si="4"/>
        <v>15314</v>
      </c>
      <c r="I56" s="385"/>
      <c r="J56" s="96">
        <f t="shared" si="5"/>
        <v>1</v>
      </c>
      <c r="K56" s="96">
        <f t="shared" si="6"/>
        <v>11447</v>
      </c>
      <c r="L56" s="96">
        <f t="shared" si="6"/>
        <v>0</v>
      </c>
      <c r="M56" s="96">
        <f t="shared" si="7"/>
        <v>0</v>
      </c>
    </row>
    <row r="57" spans="1:17" x14ac:dyDescent="0.25">
      <c r="H57" s="385">
        <f t="shared" si="4"/>
        <v>10579</v>
      </c>
      <c r="I57" s="385"/>
      <c r="J57" s="96">
        <f t="shared" si="5"/>
        <v>1</v>
      </c>
      <c r="K57" s="96">
        <f t="shared" si="6"/>
        <v>6843</v>
      </c>
      <c r="L57" s="96">
        <f t="shared" si="6"/>
        <v>0</v>
      </c>
      <c r="M57" s="96">
        <f t="shared" si="7"/>
        <v>0</v>
      </c>
    </row>
    <row r="58" spans="1:17" x14ac:dyDescent="0.25">
      <c r="H58" s="385">
        <f t="shared" si="4"/>
        <v>10961</v>
      </c>
      <c r="I58" s="385"/>
      <c r="J58" s="96">
        <f t="shared" si="5"/>
        <v>1</v>
      </c>
      <c r="K58" s="96">
        <f t="shared" si="6"/>
        <v>6932</v>
      </c>
      <c r="L58" s="96">
        <f t="shared" si="6"/>
        <v>0</v>
      </c>
      <c r="M58" s="96">
        <f t="shared" si="7"/>
        <v>0</v>
      </c>
    </row>
    <row r="59" spans="1:17" x14ac:dyDescent="0.25">
      <c r="H59" s="385">
        <f t="shared" si="4"/>
        <v>10913</v>
      </c>
      <c r="I59" s="385"/>
      <c r="J59" s="96">
        <f t="shared" si="5"/>
        <v>1</v>
      </c>
      <c r="K59" s="96">
        <f t="shared" si="6"/>
        <v>7130</v>
      </c>
      <c r="L59" s="96">
        <f t="shared" si="6"/>
        <v>0</v>
      </c>
      <c r="M59" s="96">
        <f t="shared" si="7"/>
        <v>0</v>
      </c>
    </row>
    <row r="60" spans="1:17" x14ac:dyDescent="0.25">
      <c r="H60" s="385">
        <f t="shared" si="4"/>
        <v>10671</v>
      </c>
      <c r="I60" s="385"/>
      <c r="J60" s="96">
        <f t="shared" si="5"/>
        <v>1</v>
      </c>
      <c r="K60" s="96">
        <f t="shared" si="6"/>
        <v>6758</v>
      </c>
      <c r="L60" s="96">
        <f t="shared" si="6"/>
        <v>0</v>
      </c>
      <c r="M60" s="96">
        <f t="shared" si="7"/>
        <v>0</v>
      </c>
    </row>
    <row r="61" spans="1:17" x14ac:dyDescent="0.25">
      <c r="H61" s="385">
        <f t="shared" si="4"/>
        <v>10034</v>
      </c>
      <c r="I61" s="385"/>
      <c r="J61" s="96">
        <f t="shared" si="5"/>
        <v>1</v>
      </c>
      <c r="K61" s="96">
        <f t="shared" si="6"/>
        <v>6154</v>
      </c>
      <c r="L61" s="96">
        <f t="shared" si="6"/>
        <v>0</v>
      </c>
      <c r="M61" s="96">
        <f t="shared" si="7"/>
        <v>0</v>
      </c>
    </row>
    <row r="62" spans="1:17" x14ac:dyDescent="0.25">
      <c r="H62" s="385">
        <f t="shared" si="4"/>
        <v>9643</v>
      </c>
      <c r="I62" s="385"/>
      <c r="J62" s="96">
        <f t="shared" si="5"/>
        <v>1</v>
      </c>
      <c r="K62" s="96">
        <f t="shared" si="6"/>
        <v>5964</v>
      </c>
      <c r="L62" s="96">
        <f t="shared" si="6"/>
        <v>0</v>
      </c>
      <c r="M62" s="96">
        <f t="shared" si="7"/>
        <v>0</v>
      </c>
    </row>
    <row r="63" spans="1:17" x14ac:dyDescent="0.25">
      <c r="H63" s="385">
        <f t="shared" si="4"/>
        <v>0</v>
      </c>
      <c r="I63" s="385"/>
      <c r="J63" s="96">
        <f t="shared" si="5"/>
        <v>0</v>
      </c>
      <c r="K63" s="96">
        <f t="shared" si="6"/>
        <v>0</v>
      </c>
      <c r="L63" s="96">
        <f t="shared" si="6"/>
        <v>10581</v>
      </c>
      <c r="M63" s="96">
        <f t="shared" si="7"/>
        <v>1</v>
      </c>
    </row>
    <row r="64" spans="1:17" x14ac:dyDescent="0.25">
      <c r="H64" s="385">
        <f t="shared" si="4"/>
        <v>12674</v>
      </c>
      <c r="I64" s="385"/>
      <c r="J64" s="96">
        <f t="shared" si="5"/>
        <v>1</v>
      </c>
      <c r="K64" s="96">
        <f t="shared" si="6"/>
        <v>8679</v>
      </c>
      <c r="L64" s="96">
        <f t="shared" si="6"/>
        <v>0</v>
      </c>
      <c r="M64" s="96">
        <f t="shared" si="7"/>
        <v>0</v>
      </c>
    </row>
    <row r="65" spans="8:13" x14ac:dyDescent="0.25">
      <c r="H65" s="385">
        <f t="shared" si="4"/>
        <v>10721</v>
      </c>
      <c r="I65" s="385"/>
      <c r="J65" s="96">
        <f t="shared" si="5"/>
        <v>1</v>
      </c>
      <c r="K65" s="96">
        <f t="shared" si="6"/>
        <v>6990</v>
      </c>
      <c r="L65" s="96">
        <f t="shared" si="6"/>
        <v>0</v>
      </c>
      <c r="M65" s="96">
        <f t="shared" si="7"/>
        <v>0</v>
      </c>
    </row>
    <row r="66" spans="8:13" x14ac:dyDescent="0.25">
      <c r="H66" s="385">
        <f t="shared" si="4"/>
        <v>11148</v>
      </c>
      <c r="I66" s="385"/>
      <c r="J66" s="96">
        <f t="shared" si="5"/>
        <v>1</v>
      </c>
      <c r="K66" s="96">
        <f t="shared" si="6"/>
        <v>7157</v>
      </c>
      <c r="L66" s="96">
        <f t="shared" si="6"/>
        <v>0</v>
      </c>
      <c r="M66" s="96">
        <f t="shared" si="7"/>
        <v>0</v>
      </c>
    </row>
    <row r="67" spans="8:13" x14ac:dyDescent="0.25">
      <c r="H67" s="385">
        <f t="shared" si="4"/>
        <v>0</v>
      </c>
      <c r="I67" s="385"/>
      <c r="J67" s="96">
        <f t="shared" si="5"/>
        <v>0</v>
      </c>
      <c r="K67" s="96">
        <f t="shared" ref="K67:L80" si="8">K23</f>
        <v>0</v>
      </c>
      <c r="L67" s="96">
        <f t="shared" si="8"/>
        <v>7777</v>
      </c>
      <c r="M67" s="96">
        <f t="shared" si="7"/>
        <v>1</v>
      </c>
    </row>
    <row r="68" spans="8:13" x14ac:dyDescent="0.25">
      <c r="H68" s="385">
        <f t="shared" si="4"/>
        <v>9833</v>
      </c>
      <c r="I68" s="385"/>
      <c r="J68" s="96">
        <f t="shared" si="5"/>
        <v>1</v>
      </c>
      <c r="K68" s="96">
        <f t="shared" si="8"/>
        <v>6013</v>
      </c>
      <c r="L68" s="96">
        <f t="shared" si="8"/>
        <v>0</v>
      </c>
      <c r="M68" s="96">
        <f t="shared" si="7"/>
        <v>0</v>
      </c>
    </row>
    <row r="69" spans="8:13" x14ac:dyDescent="0.25">
      <c r="H69" s="385">
        <f t="shared" si="4"/>
        <v>9825</v>
      </c>
      <c r="I69" s="385"/>
      <c r="J69" s="96">
        <f t="shared" si="5"/>
        <v>1</v>
      </c>
      <c r="K69" s="96">
        <f t="shared" si="8"/>
        <v>6020</v>
      </c>
      <c r="L69" s="96">
        <f t="shared" si="8"/>
        <v>0</v>
      </c>
      <c r="M69" s="96">
        <f t="shared" si="7"/>
        <v>0</v>
      </c>
    </row>
    <row r="70" spans="8:13" x14ac:dyDescent="0.25">
      <c r="H70" s="385">
        <f t="shared" si="4"/>
        <v>10998</v>
      </c>
      <c r="I70" s="385"/>
      <c r="J70" s="96">
        <f t="shared" si="5"/>
        <v>1</v>
      </c>
      <c r="K70" s="96">
        <f t="shared" si="8"/>
        <v>7243</v>
      </c>
      <c r="L70" s="96">
        <f t="shared" si="8"/>
        <v>0</v>
      </c>
      <c r="M70" s="96">
        <f t="shared" si="7"/>
        <v>0</v>
      </c>
    </row>
    <row r="71" spans="8:13" x14ac:dyDescent="0.25">
      <c r="H71" s="385">
        <f t="shared" si="4"/>
        <v>0</v>
      </c>
      <c r="I71" s="385"/>
      <c r="J71" s="96">
        <f t="shared" si="5"/>
        <v>0</v>
      </c>
      <c r="K71" s="96">
        <f t="shared" si="8"/>
        <v>0</v>
      </c>
      <c r="L71" s="96">
        <f t="shared" si="8"/>
        <v>8838</v>
      </c>
      <c r="M71" s="96">
        <f t="shared" si="7"/>
        <v>1</v>
      </c>
    </row>
    <row r="72" spans="8:13" x14ac:dyDescent="0.25">
      <c r="H72" s="385">
        <f t="shared" si="4"/>
        <v>0</v>
      </c>
      <c r="I72" s="385"/>
      <c r="J72" s="96">
        <f t="shared" si="5"/>
        <v>0</v>
      </c>
      <c r="K72" s="96">
        <f t="shared" si="8"/>
        <v>0</v>
      </c>
      <c r="L72" s="96">
        <f t="shared" si="8"/>
        <v>16589</v>
      </c>
      <c r="M72" s="96">
        <f t="shared" si="7"/>
        <v>1</v>
      </c>
    </row>
    <row r="73" spans="8:13" x14ac:dyDescent="0.25">
      <c r="H73" s="385">
        <f t="shared" si="4"/>
        <v>11302</v>
      </c>
      <c r="I73" s="385"/>
      <c r="J73" s="96">
        <f t="shared" si="5"/>
        <v>1</v>
      </c>
      <c r="K73" s="96">
        <f t="shared" si="8"/>
        <v>7424</v>
      </c>
      <c r="L73" s="96">
        <f t="shared" si="8"/>
        <v>0</v>
      </c>
      <c r="M73" s="96">
        <f t="shared" si="7"/>
        <v>0</v>
      </c>
    </row>
    <row r="74" spans="8:13" x14ac:dyDescent="0.25">
      <c r="H74" s="385">
        <f t="shared" si="4"/>
        <v>10650</v>
      </c>
      <c r="I74" s="385"/>
      <c r="J74" s="96">
        <f t="shared" si="5"/>
        <v>1</v>
      </c>
      <c r="K74" s="96">
        <f t="shared" si="8"/>
        <v>6813</v>
      </c>
      <c r="L74" s="96">
        <f t="shared" si="8"/>
        <v>0</v>
      </c>
      <c r="M74" s="96">
        <f t="shared" si="7"/>
        <v>0</v>
      </c>
    </row>
    <row r="75" spans="8:13" x14ac:dyDescent="0.25">
      <c r="H75" s="385">
        <f t="shared" si="4"/>
        <v>9938</v>
      </c>
      <c r="I75" s="385"/>
      <c r="J75" s="96">
        <f t="shared" si="5"/>
        <v>1</v>
      </c>
      <c r="K75" s="96">
        <f t="shared" si="8"/>
        <v>6117</v>
      </c>
      <c r="L75" s="96">
        <f t="shared" si="8"/>
        <v>0</v>
      </c>
      <c r="M75" s="96">
        <f t="shared" si="7"/>
        <v>0</v>
      </c>
    </row>
    <row r="76" spans="8:13" x14ac:dyDescent="0.25">
      <c r="H76" s="385">
        <f t="shared" si="4"/>
        <v>9888</v>
      </c>
      <c r="I76" s="385"/>
      <c r="J76" s="96">
        <f t="shared" si="5"/>
        <v>1</v>
      </c>
      <c r="K76" s="96">
        <f t="shared" si="8"/>
        <v>6120</v>
      </c>
      <c r="L76" s="96">
        <f t="shared" si="8"/>
        <v>0</v>
      </c>
      <c r="M76" s="96">
        <f t="shared" si="7"/>
        <v>0</v>
      </c>
    </row>
    <row r="77" spans="8:13" x14ac:dyDescent="0.25">
      <c r="H77" s="385">
        <f t="shared" si="4"/>
        <v>11216</v>
      </c>
      <c r="I77" s="385"/>
      <c r="J77" s="96">
        <f t="shared" si="5"/>
        <v>1</v>
      </c>
      <c r="K77" s="96">
        <f t="shared" si="8"/>
        <v>7384</v>
      </c>
      <c r="L77" s="96">
        <f t="shared" si="8"/>
        <v>0</v>
      </c>
      <c r="M77" s="96">
        <f t="shared" si="7"/>
        <v>0</v>
      </c>
    </row>
    <row r="78" spans="8:13" x14ac:dyDescent="0.25">
      <c r="H78" s="385">
        <f t="shared" si="4"/>
        <v>11310</v>
      </c>
      <c r="I78" s="385"/>
      <c r="J78" s="96">
        <f t="shared" si="5"/>
        <v>1</v>
      </c>
      <c r="K78" s="96">
        <f t="shared" si="8"/>
        <v>7456</v>
      </c>
      <c r="L78" s="96">
        <f t="shared" si="8"/>
        <v>0</v>
      </c>
      <c r="M78" s="96">
        <f t="shared" si="7"/>
        <v>0</v>
      </c>
    </row>
    <row r="79" spans="8:13" x14ac:dyDescent="0.25">
      <c r="H79" s="385">
        <f t="shared" si="4"/>
        <v>10969</v>
      </c>
      <c r="I79" s="385"/>
      <c r="J79" s="96">
        <f t="shared" si="5"/>
        <v>1</v>
      </c>
      <c r="K79" s="96">
        <f t="shared" si="8"/>
        <v>7198</v>
      </c>
      <c r="L79" s="96">
        <f t="shared" si="8"/>
        <v>0</v>
      </c>
      <c r="M79" s="96">
        <f t="shared" si="7"/>
        <v>0</v>
      </c>
    </row>
    <row r="80" spans="8:13" x14ac:dyDescent="0.25">
      <c r="H80" s="385">
        <f t="shared" si="4"/>
        <v>0</v>
      </c>
      <c r="I80" s="385"/>
      <c r="J80" s="96">
        <f t="shared" si="5"/>
        <v>0</v>
      </c>
      <c r="K80" s="96">
        <f t="shared" si="8"/>
        <v>0</v>
      </c>
      <c r="L80" s="96">
        <f t="shared" si="8"/>
        <v>0</v>
      </c>
      <c r="M80" s="96">
        <f t="shared" si="7"/>
        <v>0</v>
      </c>
    </row>
    <row r="81" spans="10:13" x14ac:dyDescent="0.25">
      <c r="J81" s="96"/>
      <c r="K81" s="96"/>
      <c r="L81" s="96"/>
      <c r="M81" s="96"/>
    </row>
    <row r="82" spans="10:13" x14ac:dyDescent="0.25">
      <c r="J82" s="96"/>
      <c r="K82" s="96"/>
      <c r="L82" s="96"/>
      <c r="M82" s="96"/>
    </row>
    <row r="83" spans="10:13" x14ac:dyDescent="0.25">
      <c r="J83" s="96"/>
      <c r="K83" s="96"/>
      <c r="L83" s="96"/>
      <c r="M83" s="96"/>
    </row>
  </sheetData>
  <customSheetViews>
    <customSheetView guid="{B6ED9F5D-61BD-40D6-902A-409318D15853}" showRuler="0">
      <selection activeCell="X43" sqref="X43:AA43"/>
      <pageMargins left="0.19685039370078741" right="0" top="0.98425196850393704" bottom="0.98425196850393704" header="0.51181102362204722" footer="0.51181102362204722"/>
      <pageSetup paperSize="9" orientation="portrait" horizontalDpi="4294967293" verticalDpi="0" r:id="rId1"/>
      <headerFooter alignWithMargins="0"/>
    </customSheetView>
  </customSheetViews>
  <mergeCells count="36">
    <mergeCell ref="H53:I53"/>
    <mergeCell ref="G2:L2"/>
    <mergeCell ref="M2:N2"/>
    <mergeCell ref="P2:Q2"/>
    <mergeCell ref="D45:F45"/>
    <mergeCell ref="O45:P45"/>
    <mergeCell ref="H50:I50"/>
    <mergeCell ref="H51:I51"/>
    <mergeCell ref="H52:I52"/>
    <mergeCell ref="H54:I54"/>
    <mergeCell ref="H72:I72"/>
    <mergeCell ref="H57:I57"/>
    <mergeCell ref="H58:I58"/>
    <mergeCell ref="H55:I55"/>
    <mergeCell ref="H56:I56"/>
    <mergeCell ref="H59:I59"/>
    <mergeCell ref="H60:I60"/>
    <mergeCell ref="H61:I61"/>
    <mergeCell ref="H62:I62"/>
    <mergeCell ref="H75:I75"/>
    <mergeCell ref="H73:I73"/>
    <mergeCell ref="H74:I74"/>
    <mergeCell ref="H63:I63"/>
    <mergeCell ref="H64:I64"/>
    <mergeCell ref="H65:I65"/>
    <mergeCell ref="H66:I66"/>
    <mergeCell ref="H67:I67"/>
    <mergeCell ref="H68:I68"/>
    <mergeCell ref="H69:I69"/>
    <mergeCell ref="H70:I70"/>
    <mergeCell ref="H71:I71"/>
    <mergeCell ref="H80:I80"/>
    <mergeCell ref="H76:I76"/>
    <mergeCell ref="H77:I77"/>
    <mergeCell ref="H78:I78"/>
    <mergeCell ref="H79:I79"/>
  </mergeCells>
  <phoneticPr fontId="7" type="noConversion"/>
  <pageMargins left="0.19685039370078741" right="0" top="0.98425196850393704" bottom="0.98425196850393704" header="0.51181102362204722" footer="0.51181102362204722"/>
  <pageSetup paperSize="9" orientation="portrait" horizontalDpi="4294967293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Jan_1</vt:lpstr>
      <vt:lpstr>Feb_1</vt:lpstr>
      <vt:lpstr>März_1</vt:lpstr>
      <vt:lpstr>April_1</vt:lpstr>
      <vt:lpstr>Mai_1</vt:lpstr>
      <vt:lpstr>Juni_1</vt:lpstr>
      <vt:lpstr>Juli_1</vt:lpstr>
      <vt:lpstr>Aug_1</vt:lpstr>
      <vt:lpstr>Sep_1</vt:lpstr>
      <vt:lpstr>Okt_1</vt:lpstr>
      <vt:lpstr>Nov_1</vt:lpstr>
      <vt:lpstr>Dez_1</vt:lpstr>
    </vt:vector>
  </TitlesOfParts>
  <Company>Stadt Freising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Monats- und Jahresberichte</dc:title>
  <dc:subject>Gesichert</dc:subject>
  <dc:creator>Scholz Christian</dc:creator>
  <dc:description>Urheberschutz</dc:description>
  <cp:lastModifiedBy>Faber Matthias</cp:lastModifiedBy>
  <cp:lastPrinted>2016-04-12T06:45:52Z</cp:lastPrinted>
  <dcterms:created xsi:type="dcterms:W3CDTF">1998-12-10T09:58:24Z</dcterms:created>
  <dcterms:modified xsi:type="dcterms:W3CDTF">2017-07-25T15:46:46Z</dcterms:modified>
  <cp:category>Betriebsdaten</cp:category>
</cp:coreProperties>
</file>