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390" windowHeight="6795" tabRatio="646" activeTab="9"/>
  </bookViews>
  <sheets>
    <sheet name="Jan_1" sheetId="1" r:id="rId1"/>
    <sheet name="Feb_1" sheetId="3" r:id="rId2"/>
    <sheet name="März_1" sheetId="5" r:id="rId3"/>
    <sheet name="April_1" sheetId="7" r:id="rId4"/>
    <sheet name="Mai_1" sheetId="9" r:id="rId5"/>
    <sheet name="Juni_1" sheetId="11" r:id="rId6"/>
    <sheet name="Juli_1" sheetId="13" r:id="rId7"/>
    <sheet name="Aug_1" sheetId="15" r:id="rId8"/>
    <sheet name="Sep_1" sheetId="17" r:id="rId9"/>
    <sheet name="Okt_1" sheetId="19" r:id="rId10"/>
    <sheet name="Nov_1" sheetId="21" r:id="rId11"/>
    <sheet name="Dez_1" sheetId="23" r:id="rId12"/>
  </sheets>
  <calcPr calcId="145621" iterateCount="1"/>
  <customWorkbookViews>
    <customWorkbookView name="administrator - Persönliche Ansicht" guid="{B6ED9F5D-61BD-40D6-902A-409318D15853}" mergeInterval="0" personalView="1" maximized="1" windowWidth="1020" windowHeight="573" tabRatio="481" activeSheetId="1" showComments="commIndAndComment"/>
  </customWorkbookViews>
</workbook>
</file>

<file path=xl/calcChain.xml><?xml version="1.0" encoding="utf-8"?>
<calcChain xmlns="http://schemas.openxmlformats.org/spreadsheetml/2006/main">
  <c r="K32" i="23" l="1"/>
  <c r="Q28" i="23" l="1"/>
  <c r="K12" i="21" l="1"/>
  <c r="K17" i="21"/>
  <c r="K25" i="21"/>
  <c r="K23" i="21"/>
  <c r="O12" i="21" l="1"/>
  <c r="O17" i="21"/>
  <c r="K26" i="17" l="1"/>
  <c r="K12" i="17"/>
  <c r="K11" i="17"/>
  <c r="O10" i="19" l="1"/>
  <c r="O13" i="19"/>
  <c r="O17" i="19"/>
  <c r="O18" i="15" l="1"/>
  <c r="O27" i="15"/>
  <c r="O35" i="15"/>
  <c r="O37" i="11" l="1"/>
  <c r="K9" i="9" l="1"/>
  <c r="O9" i="9" s="1"/>
  <c r="K6" i="9"/>
  <c r="O6" i="9" s="1"/>
  <c r="O1" i="9" l="1"/>
  <c r="Q6" i="5" l="1"/>
  <c r="K34" i="3" l="1"/>
  <c r="K30" i="3"/>
  <c r="O13" i="3"/>
  <c r="O6" i="3"/>
  <c r="O30" i="3" l="1"/>
  <c r="Q25" i="1"/>
  <c r="L6" i="23" l="1"/>
  <c r="Q6" i="21"/>
  <c r="L6" i="21"/>
  <c r="O6" i="21" s="1"/>
  <c r="L6" i="19"/>
  <c r="Q6" i="17"/>
  <c r="L6" i="17"/>
  <c r="Q6" i="15"/>
  <c r="L6" i="15"/>
  <c r="K6" i="13"/>
  <c r="O6" i="13" s="1"/>
  <c r="Q6" i="11"/>
  <c r="K6" i="11"/>
  <c r="O6" i="11" s="1"/>
  <c r="Q6" i="7"/>
  <c r="L6" i="7"/>
  <c r="O6" i="7" s="1"/>
  <c r="K6" i="5"/>
  <c r="Q36" i="23"/>
  <c r="L36" i="23"/>
  <c r="Q35" i="23"/>
  <c r="L35" i="23"/>
  <c r="Q34" i="23"/>
  <c r="L34" i="23"/>
  <c r="Q33" i="23"/>
  <c r="L33" i="23"/>
  <c r="Q32" i="23"/>
  <c r="Q31" i="23"/>
  <c r="K31" i="23"/>
  <c r="Q30" i="23"/>
  <c r="L30" i="23"/>
  <c r="O30" i="23" s="1"/>
  <c r="Q29" i="23"/>
  <c r="L29" i="23"/>
  <c r="O29" i="23" s="1"/>
  <c r="L28" i="23"/>
  <c r="Q27" i="23"/>
  <c r="L27" i="23"/>
  <c r="O27" i="23" s="1"/>
  <c r="Q26" i="23"/>
  <c r="L26" i="23"/>
  <c r="O26" i="23" s="1"/>
  <c r="Q25" i="23"/>
  <c r="L25" i="23"/>
  <c r="O25" i="23" s="1"/>
  <c r="Q24" i="23"/>
  <c r="L24" i="23"/>
  <c r="O24" i="23" s="1"/>
  <c r="Q23" i="23"/>
  <c r="L23" i="23"/>
  <c r="O23" i="23" s="1"/>
  <c r="Q22" i="23"/>
  <c r="L22" i="23"/>
  <c r="O22" i="23" s="1"/>
  <c r="Q21" i="23"/>
  <c r="L21" i="23"/>
  <c r="Q20" i="23"/>
  <c r="L20" i="23"/>
  <c r="O20" i="23" s="1"/>
  <c r="Q19" i="23"/>
  <c r="L19" i="23"/>
  <c r="O19" i="23" s="1"/>
  <c r="Q18" i="23"/>
  <c r="L18" i="23"/>
  <c r="O18" i="23" s="1"/>
  <c r="Q17" i="23"/>
  <c r="L17" i="23"/>
  <c r="O17" i="23" s="1"/>
  <c r="Q16" i="23"/>
  <c r="L16" i="23"/>
  <c r="O16" i="23" s="1"/>
  <c r="Q15" i="23"/>
  <c r="L15" i="23"/>
  <c r="O15" i="23" s="1"/>
  <c r="Q14" i="23"/>
  <c r="L14" i="23"/>
  <c r="O14" i="23" s="1"/>
  <c r="Q13" i="23"/>
  <c r="L13" i="23"/>
  <c r="O13" i="23" s="1"/>
  <c r="Q12" i="23"/>
  <c r="L12" i="23"/>
  <c r="O12" i="23" s="1"/>
  <c r="Q11" i="23"/>
  <c r="L11" i="23"/>
  <c r="O11" i="23" s="1"/>
  <c r="Q10" i="23"/>
  <c r="L10" i="23"/>
  <c r="O10" i="23" s="1"/>
  <c r="Q9" i="23"/>
  <c r="L9" i="23"/>
  <c r="O9" i="23" s="1"/>
  <c r="Q8" i="23"/>
  <c r="L8" i="23"/>
  <c r="O8" i="23" s="1"/>
  <c r="Q7" i="23"/>
  <c r="L7" i="23"/>
  <c r="O7" i="23" s="1"/>
  <c r="L36" i="21"/>
  <c r="K36" i="21"/>
  <c r="Q35" i="21"/>
  <c r="L35" i="21"/>
  <c r="Q34" i="21"/>
  <c r="Q33" i="21"/>
  <c r="K33" i="21"/>
  <c r="Q32" i="21"/>
  <c r="L32" i="21"/>
  <c r="Q31" i="21"/>
  <c r="L31" i="21"/>
  <c r="Q30" i="21"/>
  <c r="L30" i="21"/>
  <c r="Q29" i="21"/>
  <c r="L29" i="21"/>
  <c r="O29" i="21" s="1"/>
  <c r="Q28" i="21"/>
  <c r="L28" i="21"/>
  <c r="O28" i="21" s="1"/>
  <c r="Q27" i="21"/>
  <c r="L27" i="21"/>
  <c r="O27" i="21" s="1"/>
  <c r="L26" i="21"/>
  <c r="Q25" i="21"/>
  <c r="O25" i="21"/>
  <c r="Q24" i="21"/>
  <c r="K24" i="21"/>
  <c r="O24" i="21" s="1"/>
  <c r="Q23" i="21"/>
  <c r="Q22" i="21"/>
  <c r="K22" i="21"/>
  <c r="Q21" i="21"/>
  <c r="K21" i="21"/>
  <c r="Q20" i="21"/>
  <c r="K20" i="21"/>
  <c r="L19" i="21"/>
  <c r="Q18" i="21"/>
  <c r="L18" i="21"/>
  <c r="O18" i="21" s="1"/>
  <c r="Q17" i="21"/>
  <c r="Q16" i="21"/>
  <c r="K16" i="21"/>
  <c r="O16" i="21" s="1"/>
  <c r="Q15" i="21"/>
  <c r="K15" i="21"/>
  <c r="O15" i="21" s="1"/>
  <c r="Q14" i="21"/>
  <c r="K14" i="21"/>
  <c r="O14" i="21" s="1"/>
  <c r="Q13" i="21"/>
  <c r="L13" i="21"/>
  <c r="O13" i="21" s="1"/>
  <c r="Q12" i="21"/>
  <c r="Q11" i="21"/>
  <c r="K11" i="21"/>
  <c r="O11" i="21" s="1"/>
  <c r="Q10" i="21"/>
  <c r="K10" i="21"/>
  <c r="O10" i="21" s="1"/>
  <c r="Q9" i="21"/>
  <c r="L9" i="21"/>
  <c r="O9" i="21" s="1"/>
  <c r="Q8" i="21"/>
  <c r="L8" i="21"/>
  <c r="O8" i="21" s="1"/>
  <c r="Q7" i="21"/>
  <c r="L7" i="21"/>
  <c r="O7" i="21" s="1"/>
  <c r="Q36" i="19"/>
  <c r="L36" i="19"/>
  <c r="O36" i="19" s="1"/>
  <c r="Q35" i="19"/>
  <c r="L35" i="19"/>
  <c r="O35" i="19" s="1"/>
  <c r="Q34" i="19"/>
  <c r="L34" i="19"/>
  <c r="O34" i="19" s="1"/>
  <c r="Q33" i="19"/>
  <c r="L33" i="19"/>
  <c r="O33" i="19" s="1"/>
  <c r="Q32" i="19"/>
  <c r="L32" i="19"/>
  <c r="O32" i="19" s="1"/>
  <c r="Q31" i="19"/>
  <c r="O31" i="19"/>
  <c r="Q30" i="19"/>
  <c r="K30" i="19"/>
  <c r="O30" i="19" s="1"/>
  <c r="Q29" i="19"/>
  <c r="L29" i="19"/>
  <c r="O29" i="19" s="1"/>
  <c r="Q28" i="19"/>
  <c r="L28" i="19"/>
  <c r="Q27" i="19"/>
  <c r="O27" i="19"/>
  <c r="Q26" i="19"/>
  <c r="K26" i="19"/>
  <c r="O26" i="19" s="1"/>
  <c r="Q25" i="19"/>
  <c r="L25" i="19"/>
  <c r="O25" i="19" s="1"/>
  <c r="Q24" i="19"/>
  <c r="Q23" i="19"/>
  <c r="Q22" i="19"/>
  <c r="L22" i="19"/>
  <c r="O22" i="19" s="1"/>
  <c r="Q21" i="19"/>
  <c r="L21" i="19"/>
  <c r="O21" i="19" s="1"/>
  <c r="Q20" i="19"/>
  <c r="L20" i="19"/>
  <c r="O20" i="19" s="1"/>
  <c r="Q19" i="19"/>
  <c r="L19" i="19"/>
  <c r="O19" i="19" s="1"/>
  <c r="L18" i="19"/>
  <c r="Q17" i="19"/>
  <c r="Q16" i="19"/>
  <c r="K16" i="19"/>
  <c r="O16" i="19" s="1"/>
  <c r="Q15" i="19"/>
  <c r="K15" i="19"/>
  <c r="O15" i="19" s="1"/>
  <c r="Q14" i="19"/>
  <c r="L14" i="19"/>
  <c r="O14" i="19" s="1"/>
  <c r="Q13" i="19"/>
  <c r="Q12" i="19"/>
  <c r="K12" i="19"/>
  <c r="O12" i="19" s="1"/>
  <c r="Q11" i="19"/>
  <c r="L11" i="19"/>
  <c r="O11" i="19" s="1"/>
  <c r="Q10" i="19"/>
  <c r="Q9" i="19"/>
  <c r="K9" i="19"/>
  <c r="O9" i="19" s="1"/>
  <c r="Q8" i="19"/>
  <c r="K8" i="19"/>
  <c r="O8" i="19" s="1"/>
  <c r="Q7" i="19"/>
  <c r="K7" i="19"/>
  <c r="O7" i="19" s="1"/>
  <c r="L36" i="17"/>
  <c r="K36" i="17"/>
  <c r="Q35" i="17"/>
  <c r="L35" i="17"/>
  <c r="Q34" i="17"/>
  <c r="L34" i="17"/>
  <c r="Q33" i="17"/>
  <c r="L33" i="17"/>
  <c r="Q32" i="17"/>
  <c r="L32" i="17"/>
  <c r="Q31" i="17"/>
  <c r="L31" i="17"/>
  <c r="Q30" i="17"/>
  <c r="L30" i="17"/>
  <c r="Q29" i="17"/>
  <c r="L29" i="17"/>
  <c r="Q28" i="17"/>
  <c r="L28" i="17"/>
  <c r="Q27" i="17"/>
  <c r="L27" i="17"/>
  <c r="Q26" i="17"/>
  <c r="Q25" i="17"/>
  <c r="K25" i="17"/>
  <c r="Q24" i="17"/>
  <c r="K24" i="17"/>
  <c r="Q23" i="17"/>
  <c r="K23" i="17"/>
  <c r="Q22" i="17"/>
  <c r="K22" i="17"/>
  <c r="Q21" i="17"/>
  <c r="L21" i="17"/>
  <c r="Q20" i="17"/>
  <c r="L20" i="17"/>
  <c r="Q19" i="17"/>
  <c r="L19" i="17"/>
  <c r="Q18" i="17"/>
  <c r="L18" i="17"/>
  <c r="Q17" i="17"/>
  <c r="L17" i="17"/>
  <c r="Q16" i="17"/>
  <c r="L16" i="17"/>
  <c r="Q15" i="17"/>
  <c r="L15" i="17"/>
  <c r="Q14" i="17"/>
  <c r="L14" i="17"/>
  <c r="Q13" i="17"/>
  <c r="L13" i="17"/>
  <c r="Q12" i="17"/>
  <c r="Q11" i="17"/>
  <c r="Q10" i="17"/>
  <c r="K10" i="17"/>
  <c r="Q9" i="17"/>
  <c r="L9" i="17"/>
  <c r="Q8" i="17"/>
  <c r="L8" i="17"/>
  <c r="Q7" i="17"/>
  <c r="L7" i="17"/>
  <c r="Q36" i="15"/>
  <c r="L36" i="15"/>
  <c r="O36" i="15" s="1"/>
  <c r="Q35" i="15"/>
  <c r="Q34" i="15"/>
  <c r="K34" i="15"/>
  <c r="O34" i="15" s="1"/>
  <c r="Q33" i="15"/>
  <c r="L33" i="15"/>
  <c r="O33" i="15" s="1"/>
  <c r="Q32" i="15"/>
  <c r="L32" i="15"/>
  <c r="O32" i="15" s="1"/>
  <c r="Q31" i="15"/>
  <c r="L31" i="15"/>
  <c r="O31" i="15" s="1"/>
  <c r="Q30" i="15"/>
  <c r="L30" i="15"/>
  <c r="O30" i="15" s="1"/>
  <c r="Q29" i="15"/>
  <c r="L29" i="15"/>
  <c r="O29" i="15" s="1"/>
  <c r="Q28" i="15"/>
  <c r="L28" i="15"/>
  <c r="O28" i="15" s="1"/>
  <c r="Q27" i="15"/>
  <c r="Q26" i="15"/>
  <c r="K26" i="15"/>
  <c r="O26" i="15" s="1"/>
  <c r="Q25" i="15"/>
  <c r="L25" i="15"/>
  <c r="O25" i="15" s="1"/>
  <c r="Q24" i="15"/>
  <c r="L24" i="15"/>
  <c r="O24" i="15" s="1"/>
  <c r="Q23" i="15"/>
  <c r="L23" i="15"/>
  <c r="O23" i="15" s="1"/>
  <c r="Q22" i="15"/>
  <c r="L22" i="15"/>
  <c r="O22" i="15" s="1"/>
  <c r="Q21" i="15"/>
  <c r="L21" i="15"/>
  <c r="O21" i="15" s="1"/>
  <c r="Q20" i="15"/>
  <c r="L20" i="15"/>
  <c r="O20" i="15" s="1"/>
  <c r="Q19" i="15"/>
  <c r="L19" i="15"/>
  <c r="O19" i="15" s="1"/>
  <c r="Q18" i="15"/>
  <c r="Q17" i="15"/>
  <c r="K17" i="15"/>
  <c r="O17" i="15" s="1"/>
  <c r="Q16" i="15"/>
  <c r="L16" i="15"/>
  <c r="O16" i="15" s="1"/>
  <c r="Q15" i="15"/>
  <c r="K15" i="15"/>
  <c r="O15" i="15" s="1"/>
  <c r="Q14" i="15"/>
  <c r="K14" i="15"/>
  <c r="Q13" i="15"/>
  <c r="L13" i="15"/>
  <c r="Q12" i="15"/>
  <c r="L12" i="15"/>
  <c r="Q11" i="15"/>
  <c r="K11" i="15"/>
  <c r="Q10" i="15"/>
  <c r="K10" i="15"/>
  <c r="Q9" i="15"/>
  <c r="K9" i="15"/>
  <c r="Q8" i="15"/>
  <c r="L8" i="15"/>
  <c r="Q7" i="15"/>
  <c r="L7" i="15"/>
  <c r="Q36" i="13"/>
  <c r="K36" i="13"/>
  <c r="O36" i="13" s="1"/>
  <c r="Q35" i="13"/>
  <c r="L35" i="13"/>
  <c r="Q34" i="13"/>
  <c r="L34" i="13"/>
  <c r="O34" i="13" s="1"/>
  <c r="Q33" i="13"/>
  <c r="K33" i="13"/>
  <c r="Q32" i="13"/>
  <c r="K32" i="13"/>
  <c r="O32" i="13" s="1"/>
  <c r="Q31" i="13"/>
  <c r="K31" i="13"/>
  <c r="O31" i="13" s="1"/>
  <c r="Q30" i="13"/>
  <c r="K30" i="13"/>
  <c r="O30" i="13" s="1"/>
  <c r="Q29" i="13"/>
  <c r="L29" i="13"/>
  <c r="O29" i="13" s="1"/>
  <c r="Q28" i="13"/>
  <c r="L28" i="13"/>
  <c r="O28" i="13" s="1"/>
  <c r="Q27" i="13"/>
  <c r="L27" i="13"/>
  <c r="Q26" i="13"/>
  <c r="K26" i="13"/>
  <c r="O26" i="13" s="1"/>
  <c r="Q25" i="13"/>
  <c r="L25" i="13"/>
  <c r="O25" i="13" s="1"/>
  <c r="Q24" i="13"/>
  <c r="L24" i="13"/>
  <c r="O24" i="13" s="1"/>
  <c r="Q23" i="13"/>
  <c r="L23" i="13"/>
  <c r="O23" i="13" s="1"/>
  <c r="Q22" i="13"/>
  <c r="L22" i="13"/>
  <c r="O22" i="13" s="1"/>
  <c r="Q21" i="13"/>
  <c r="L21" i="13"/>
  <c r="O21" i="13" s="1"/>
  <c r="Q20" i="13"/>
  <c r="K20" i="13"/>
  <c r="O20" i="13" s="1"/>
  <c r="Q19" i="13"/>
  <c r="K19" i="13"/>
  <c r="O19" i="13" s="1"/>
  <c r="Q18" i="13"/>
  <c r="K18" i="13"/>
  <c r="O18" i="13" s="1"/>
  <c r="Q17" i="13"/>
  <c r="K17" i="13"/>
  <c r="Q16" i="13"/>
  <c r="L16" i="13"/>
  <c r="O16" i="13" s="1"/>
  <c r="L15" i="13"/>
  <c r="L14" i="13"/>
  <c r="L13" i="13"/>
  <c r="L12" i="13"/>
  <c r="L11" i="13"/>
  <c r="Q10" i="13"/>
  <c r="L10" i="13"/>
  <c r="O10" i="13" s="1"/>
  <c r="Q9" i="13"/>
  <c r="L9" i="13"/>
  <c r="O9" i="13" s="1"/>
  <c r="Q8" i="13"/>
  <c r="L8" i="13"/>
  <c r="O8" i="13" s="1"/>
  <c r="Q7" i="13"/>
  <c r="L7" i="13"/>
  <c r="O7" i="13" s="1"/>
  <c r="L36" i="11"/>
  <c r="K36" i="11"/>
  <c r="Q35" i="11"/>
  <c r="K35" i="11"/>
  <c r="O35" i="11" s="1"/>
  <c r="Q34" i="11"/>
  <c r="L34" i="11"/>
  <c r="Q33" i="11"/>
  <c r="L33" i="11"/>
  <c r="O33" i="11" s="1"/>
  <c r="Q32" i="11"/>
  <c r="K32" i="11"/>
  <c r="O32" i="11" s="1"/>
  <c r="Q31" i="11"/>
  <c r="K31" i="11"/>
  <c r="O31" i="11" s="1"/>
  <c r="Q30" i="11"/>
  <c r="K30" i="11"/>
  <c r="O30" i="11" s="1"/>
  <c r="Q29" i="11"/>
  <c r="L29" i="11"/>
  <c r="O29" i="11" s="1"/>
  <c r="Q28" i="11"/>
  <c r="L28" i="11"/>
  <c r="O28" i="11" s="1"/>
  <c r="L27" i="11"/>
  <c r="O27" i="11" s="1"/>
  <c r="Q26" i="11"/>
  <c r="K26" i="11"/>
  <c r="O26" i="11" s="1"/>
  <c r="Q25" i="11"/>
  <c r="K25" i="11"/>
  <c r="O25" i="11" s="1"/>
  <c r="Q24" i="11"/>
  <c r="K24" i="11"/>
  <c r="O24" i="11" s="1"/>
  <c r="Q23" i="11"/>
  <c r="K23" i="11"/>
  <c r="O23" i="11" s="1"/>
  <c r="K22" i="11"/>
  <c r="O22" i="11" s="1"/>
  <c r="Q21" i="11"/>
  <c r="K21" i="11"/>
  <c r="O21" i="11" s="1"/>
  <c r="Q20" i="11"/>
  <c r="K20" i="11"/>
  <c r="O20" i="11" s="1"/>
  <c r="Q19" i="11"/>
  <c r="K19" i="11"/>
  <c r="O19" i="11" s="1"/>
  <c r="Q18" i="11"/>
  <c r="K18" i="11"/>
  <c r="O18" i="11" s="1"/>
  <c r="Q17" i="11"/>
  <c r="K17" i="11"/>
  <c r="O17" i="11" s="1"/>
  <c r="Q16" i="11"/>
  <c r="K16" i="11"/>
  <c r="O16" i="11" s="1"/>
  <c r="Q15" i="11"/>
  <c r="L15" i="11"/>
  <c r="O15" i="11" s="1"/>
  <c r="Q14" i="11"/>
  <c r="K14" i="11"/>
  <c r="O14" i="11" s="1"/>
  <c r="Q13" i="11"/>
  <c r="K13" i="11"/>
  <c r="O13" i="11" s="1"/>
  <c r="Q12" i="11"/>
  <c r="K12" i="11"/>
  <c r="O12" i="11" s="1"/>
  <c r="Q11" i="11"/>
  <c r="K11" i="11"/>
  <c r="O11" i="11" s="1"/>
  <c r="Q10" i="11"/>
  <c r="K10" i="11"/>
  <c r="O10" i="11" s="1"/>
  <c r="Q9" i="11"/>
  <c r="K9" i="11"/>
  <c r="O9" i="11" s="1"/>
  <c r="Q8" i="11"/>
  <c r="K8" i="11"/>
  <c r="O8" i="11" s="1"/>
  <c r="Q7" i="11"/>
  <c r="O7" i="11"/>
  <c r="Q36" i="9"/>
  <c r="K36" i="9"/>
  <c r="O36" i="9" s="1"/>
  <c r="Q35" i="9"/>
  <c r="K35" i="9"/>
  <c r="O35" i="9" s="1"/>
  <c r="Q34" i="9"/>
  <c r="K34" i="9"/>
  <c r="O34" i="9" s="1"/>
  <c r="Q33" i="9"/>
  <c r="L33" i="9"/>
  <c r="O33" i="9" s="1"/>
  <c r="Q32" i="9"/>
  <c r="L32" i="9"/>
  <c r="O32" i="9" s="1"/>
  <c r="Q31" i="9"/>
  <c r="L31" i="9"/>
  <c r="O31" i="9" s="1"/>
  <c r="Q30" i="9"/>
  <c r="K30" i="9"/>
  <c r="O30" i="9" s="1"/>
  <c r="Q29" i="9"/>
  <c r="K29" i="9"/>
  <c r="O29" i="9" s="1"/>
  <c r="Q28" i="9"/>
  <c r="K28" i="9"/>
  <c r="O28" i="9" s="1"/>
  <c r="Q27" i="9"/>
  <c r="L27" i="9"/>
  <c r="O27" i="9" s="1"/>
  <c r="Q26" i="9"/>
  <c r="L26" i="9"/>
  <c r="O26" i="9" s="1"/>
  <c r="Q25" i="9"/>
  <c r="K25" i="9"/>
  <c r="O25" i="9" s="1"/>
  <c r="Q24" i="9"/>
  <c r="K24" i="9"/>
  <c r="O24" i="9" s="1"/>
  <c r="Q23" i="9"/>
  <c r="L23" i="9"/>
  <c r="O23" i="9" s="1"/>
  <c r="Q22" i="9"/>
  <c r="K22" i="9"/>
  <c r="Q21" i="9"/>
  <c r="K21" i="9"/>
  <c r="O21" i="9" s="1"/>
  <c r="Q20" i="9"/>
  <c r="K20" i="9"/>
  <c r="O20" i="9" s="1"/>
  <c r="Q19" i="9"/>
  <c r="K19" i="9"/>
  <c r="Q18" i="9"/>
  <c r="Q17" i="9"/>
  <c r="K17" i="9"/>
  <c r="O17" i="9" s="1"/>
  <c r="Q16" i="9"/>
  <c r="L16" i="9"/>
  <c r="O16" i="9" s="1"/>
  <c r="Q15" i="9"/>
  <c r="L15" i="9"/>
  <c r="O15" i="9" s="1"/>
  <c r="Q14" i="9"/>
  <c r="L14" i="9"/>
  <c r="O14" i="9" s="1"/>
  <c r="Q13" i="9"/>
  <c r="L13" i="9"/>
  <c r="O13" i="9" s="1"/>
  <c r="Q12" i="9"/>
  <c r="L12" i="9"/>
  <c r="O12" i="9" s="1"/>
  <c r="Q11" i="9"/>
  <c r="L11" i="9"/>
  <c r="O11" i="9" s="1"/>
  <c r="Q10" i="9"/>
  <c r="L10" i="9"/>
  <c r="O10" i="9" s="1"/>
  <c r="Q9" i="9"/>
  <c r="Q8" i="9"/>
  <c r="K8" i="9"/>
  <c r="O8" i="9" s="1"/>
  <c r="Q7" i="9"/>
  <c r="K7" i="9"/>
  <c r="O7" i="9" s="1"/>
  <c r="L36" i="7"/>
  <c r="K36" i="7"/>
  <c r="Q35" i="7"/>
  <c r="L35" i="7"/>
  <c r="O35" i="7" s="1"/>
  <c r="Q34" i="7"/>
  <c r="L34" i="7"/>
  <c r="O34" i="7" s="1"/>
  <c r="Q33" i="7"/>
  <c r="K33" i="7"/>
  <c r="O33" i="7" s="1"/>
  <c r="Q32" i="7"/>
  <c r="K32" i="7"/>
  <c r="O32" i="7" s="1"/>
  <c r="Q31" i="7"/>
  <c r="K31" i="7"/>
  <c r="O31" i="7" s="1"/>
  <c r="Q30" i="7"/>
  <c r="L30" i="7"/>
  <c r="O30" i="7" s="1"/>
  <c r="Q29" i="7"/>
  <c r="O29" i="7"/>
  <c r="Q28" i="7"/>
  <c r="K28" i="7"/>
  <c r="O28" i="7" s="1"/>
  <c r="Q27" i="7"/>
  <c r="L27" i="7"/>
  <c r="O27" i="7" s="1"/>
  <c r="Q26" i="7"/>
  <c r="L26" i="7"/>
  <c r="O26" i="7" s="1"/>
  <c r="Q25" i="7"/>
  <c r="L25" i="7"/>
  <c r="Q24" i="7"/>
  <c r="K24" i="7"/>
  <c r="O24" i="7" s="1"/>
  <c r="Q23" i="7"/>
  <c r="K23" i="7"/>
  <c r="O23" i="7" s="1"/>
  <c r="Q22" i="7"/>
  <c r="K22" i="7"/>
  <c r="O22" i="7" s="1"/>
  <c r="Q21" i="7"/>
  <c r="K21" i="7"/>
  <c r="O21" i="7" s="1"/>
  <c r="Q20" i="7"/>
  <c r="K20" i="7"/>
  <c r="O20" i="7" s="1"/>
  <c r="Q19" i="7"/>
  <c r="K19" i="7"/>
  <c r="O19" i="7" s="1"/>
  <c r="Q18" i="7"/>
  <c r="K18" i="7"/>
  <c r="O18" i="7" s="1"/>
  <c r="Q17" i="7"/>
  <c r="K17" i="7"/>
  <c r="O17" i="7" s="1"/>
  <c r="Q16" i="7"/>
  <c r="L16" i="7"/>
  <c r="O16" i="7" s="1"/>
  <c r="Q15" i="7"/>
  <c r="L15" i="7"/>
  <c r="O15" i="7" s="1"/>
  <c r="K14" i="7"/>
  <c r="O14" i="7" s="1"/>
  <c r="Q13" i="7"/>
  <c r="K13" i="7"/>
  <c r="O13" i="7" s="1"/>
  <c r="Q12" i="7"/>
  <c r="L12" i="7"/>
  <c r="O12" i="7" s="1"/>
  <c r="Q11" i="7"/>
  <c r="L11" i="7"/>
  <c r="O11" i="7" s="1"/>
  <c r="Q10" i="7"/>
  <c r="L10" i="7"/>
  <c r="O10" i="7" s="1"/>
  <c r="Q9" i="7"/>
  <c r="L9" i="7"/>
  <c r="O9" i="7" s="1"/>
  <c r="Q8" i="7"/>
  <c r="L8" i="7"/>
  <c r="O8" i="7" s="1"/>
  <c r="Q7" i="7"/>
  <c r="L7" i="7"/>
  <c r="O7" i="7" s="1"/>
  <c r="Q36" i="5"/>
  <c r="L36" i="5"/>
  <c r="O36" i="5" s="1"/>
  <c r="Q35" i="5"/>
  <c r="K35" i="5"/>
  <c r="Q34" i="5"/>
  <c r="L34" i="5"/>
  <c r="O34" i="5" s="1"/>
  <c r="Q33" i="5"/>
  <c r="K33" i="5"/>
  <c r="Q32" i="5"/>
  <c r="K32" i="5"/>
  <c r="O32" i="5" s="1"/>
  <c r="Q31" i="5"/>
  <c r="K31" i="5"/>
  <c r="Q30" i="5"/>
  <c r="K30" i="5"/>
  <c r="O30" i="5" s="1"/>
  <c r="Q29" i="5"/>
  <c r="L29" i="5"/>
  <c r="Q28" i="5"/>
  <c r="L28" i="5"/>
  <c r="O28" i="5" s="1"/>
  <c r="Q27" i="5"/>
  <c r="L27" i="5"/>
  <c r="Q26" i="5"/>
  <c r="L26" i="5"/>
  <c r="O26" i="5" s="1"/>
  <c r="Q25" i="5"/>
  <c r="L25" i="5"/>
  <c r="Q24" i="5"/>
  <c r="L24" i="5"/>
  <c r="O24" i="5" s="1"/>
  <c r="Q23" i="5"/>
  <c r="L23" i="5"/>
  <c r="Q22" i="5"/>
  <c r="L22" i="5"/>
  <c r="O22" i="5" s="1"/>
  <c r="Q21" i="5"/>
  <c r="L21" i="5"/>
  <c r="O21" i="5" s="1"/>
  <c r="Q20" i="5"/>
  <c r="K20" i="5"/>
  <c r="O20" i="5" s="1"/>
  <c r="Q19" i="5"/>
  <c r="L19" i="5"/>
  <c r="O19" i="5" s="1"/>
  <c r="Q18" i="5"/>
  <c r="L18" i="5"/>
  <c r="O18" i="5" s="1"/>
  <c r="Q17" i="5"/>
  <c r="L17" i="5"/>
  <c r="O17" i="5" s="1"/>
  <c r="Q16" i="5"/>
  <c r="L16" i="5"/>
  <c r="Q15" i="5"/>
  <c r="L15" i="5"/>
  <c r="O15" i="5" s="1"/>
  <c r="Q14" i="5"/>
  <c r="L14" i="5"/>
  <c r="O14" i="5" s="1"/>
  <c r="Q13" i="5"/>
  <c r="K13" i="5"/>
  <c r="O13" i="5" s="1"/>
  <c r="Q12" i="5"/>
  <c r="K12" i="5"/>
  <c r="O12" i="5" s="1"/>
  <c r="Q11" i="5"/>
  <c r="K11" i="5"/>
  <c r="O11" i="5" s="1"/>
  <c r="Q10" i="5"/>
  <c r="K10" i="5"/>
  <c r="O10" i="5" s="1"/>
  <c r="Q9" i="5"/>
  <c r="L9" i="5"/>
  <c r="O9" i="5" s="1"/>
  <c r="Q8" i="5"/>
  <c r="K8" i="5"/>
  <c r="O8" i="5" s="1"/>
  <c r="Q7" i="5"/>
  <c r="K7" i="5"/>
  <c r="O7" i="5" s="1"/>
  <c r="Q6" i="3"/>
  <c r="L10" i="3"/>
  <c r="O10" i="3" s="1"/>
  <c r="L11" i="3"/>
  <c r="O11" i="3" s="1"/>
  <c r="L12" i="3"/>
  <c r="O12" i="3" s="1"/>
  <c r="L15" i="3"/>
  <c r="O15" i="3" s="1"/>
  <c r="L16" i="3"/>
  <c r="O16" i="3" s="1"/>
  <c r="L17" i="3"/>
  <c r="O17" i="3" s="1"/>
  <c r="K7" i="3"/>
  <c r="O7" i="3" s="1"/>
  <c r="K18" i="3"/>
  <c r="O18" i="3" s="1"/>
  <c r="K19" i="3"/>
  <c r="O19" i="3" s="1"/>
  <c r="K20" i="3"/>
  <c r="O20" i="3" s="1"/>
  <c r="K25" i="3"/>
  <c r="O25" i="3" s="1"/>
  <c r="L36" i="3"/>
  <c r="K36" i="3"/>
  <c r="L35" i="3"/>
  <c r="K35" i="3"/>
  <c r="Q34" i="3"/>
  <c r="O34" i="3"/>
  <c r="Q33" i="3"/>
  <c r="L33" i="3"/>
  <c r="O33" i="3" s="1"/>
  <c r="Q32" i="3"/>
  <c r="L32" i="3"/>
  <c r="O32" i="3" s="1"/>
  <c r="Q31" i="3"/>
  <c r="K31" i="3"/>
  <c r="O31" i="3" s="1"/>
  <c r="Q30" i="3"/>
  <c r="Q29" i="3"/>
  <c r="L29" i="3"/>
  <c r="O29" i="3" s="1"/>
  <c r="Q28" i="3"/>
  <c r="K28" i="3"/>
  <c r="O28" i="3" s="1"/>
  <c r="Q27" i="3"/>
  <c r="O27" i="3"/>
  <c r="Q26" i="3"/>
  <c r="K26" i="3"/>
  <c r="O26" i="3" s="1"/>
  <c r="Q25" i="3"/>
  <c r="Q24" i="3"/>
  <c r="L24" i="3"/>
  <c r="O24" i="3" s="1"/>
  <c r="Q23" i="3"/>
  <c r="L23" i="3"/>
  <c r="O23" i="3" s="1"/>
  <c r="Q22" i="3"/>
  <c r="L22" i="3"/>
  <c r="O22" i="3" s="1"/>
  <c r="Q21" i="3"/>
  <c r="L21" i="3"/>
  <c r="O21" i="3" s="1"/>
  <c r="Q20" i="3"/>
  <c r="Q19" i="3"/>
  <c r="Q18" i="3"/>
  <c r="Q17" i="3"/>
  <c r="Q16" i="3"/>
  <c r="Q15" i="3"/>
  <c r="Q14" i="3"/>
  <c r="K14" i="3"/>
  <c r="O14" i="3" s="1"/>
  <c r="Q13" i="3"/>
  <c r="Q12" i="3"/>
  <c r="Q11" i="3"/>
  <c r="Q10" i="3"/>
  <c r="Q9" i="3"/>
  <c r="K9" i="3"/>
  <c r="O9" i="3" s="1"/>
  <c r="Q8" i="3"/>
  <c r="K8" i="3"/>
  <c r="O8" i="3" s="1"/>
  <c r="Q7" i="3"/>
  <c r="Q36" i="1"/>
  <c r="Q35" i="1"/>
  <c r="Q34" i="1"/>
  <c r="Q33" i="1"/>
  <c r="Q32" i="1"/>
  <c r="Q31" i="1"/>
  <c r="Q30" i="1"/>
  <c r="Q29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K6" i="1"/>
  <c r="K36" i="1"/>
  <c r="K35" i="1"/>
  <c r="K34" i="1"/>
  <c r="K29" i="1"/>
  <c r="K28" i="1"/>
  <c r="K17" i="1"/>
  <c r="K16" i="1"/>
  <c r="K15" i="1"/>
  <c r="K14" i="1"/>
  <c r="L33" i="1"/>
  <c r="L32" i="1"/>
  <c r="L31" i="1"/>
  <c r="L30" i="1"/>
  <c r="L27" i="1"/>
  <c r="L26" i="1"/>
  <c r="L25" i="1"/>
  <c r="L24" i="1"/>
  <c r="L23" i="1"/>
  <c r="L22" i="1"/>
  <c r="L21" i="1"/>
  <c r="L20" i="1"/>
  <c r="L19" i="1"/>
  <c r="L18" i="1"/>
  <c r="L13" i="1"/>
  <c r="K9" i="1"/>
  <c r="K10" i="1"/>
  <c r="K11" i="1"/>
  <c r="K12" i="1"/>
  <c r="K8" i="1"/>
  <c r="L7" i="1"/>
  <c r="O12" i="13" l="1"/>
  <c r="O14" i="13"/>
  <c r="O28" i="23"/>
  <c r="O6" i="19"/>
  <c r="O18" i="19"/>
  <c r="O19" i="21"/>
  <c r="O6" i="23"/>
  <c r="O35" i="3"/>
  <c r="O36" i="3"/>
  <c r="O36" i="11"/>
  <c r="O21" i="23"/>
  <c r="O25" i="7"/>
  <c r="O36" i="7"/>
  <c r="O36" i="21"/>
  <c r="O35" i="21"/>
  <c r="O34" i="21"/>
  <c r="O33" i="21"/>
  <c r="O32" i="21"/>
  <c r="O31" i="21"/>
  <c r="O30" i="21"/>
  <c r="O26" i="21"/>
  <c r="O23" i="21"/>
  <c r="O22" i="21"/>
  <c r="O21" i="21"/>
  <c r="O20" i="21"/>
  <c r="O28" i="19"/>
  <c r="O24" i="19"/>
  <c r="L38" i="17"/>
  <c r="O35" i="13"/>
  <c r="O33" i="13"/>
  <c r="O27" i="13"/>
  <c r="O17" i="13"/>
  <c r="O15" i="13"/>
  <c r="O13" i="13"/>
  <c r="O11" i="13"/>
  <c r="O34" i="11"/>
  <c r="L38" i="9"/>
  <c r="O22" i="9"/>
  <c r="O19" i="9"/>
  <c r="K38" i="9"/>
  <c r="O1" i="5"/>
  <c r="O6" i="5"/>
  <c r="O23" i="5"/>
  <c r="O25" i="5"/>
  <c r="O27" i="5"/>
  <c r="O29" i="5"/>
  <c r="O31" i="5"/>
  <c r="O33" i="5"/>
  <c r="O35" i="5"/>
  <c r="O16" i="5"/>
  <c r="L80" i="23" l="1"/>
  <c r="M80" i="23" s="1"/>
  <c r="K80" i="23"/>
  <c r="J80" i="23" s="1"/>
  <c r="H80" i="23" s="1"/>
  <c r="L79" i="23"/>
  <c r="M79" i="23" s="1"/>
  <c r="K79" i="23"/>
  <c r="J79" i="23" s="1"/>
  <c r="H79" i="23" s="1"/>
  <c r="L78" i="23"/>
  <c r="M78" i="23" s="1"/>
  <c r="K78" i="23"/>
  <c r="J78" i="23" s="1"/>
  <c r="H78" i="23" s="1"/>
  <c r="L77" i="23"/>
  <c r="M77" i="23" s="1"/>
  <c r="K77" i="23"/>
  <c r="J77" i="23" s="1"/>
  <c r="H77" i="23" s="1"/>
  <c r="L76" i="23"/>
  <c r="M76" i="23" s="1"/>
  <c r="K76" i="23"/>
  <c r="J76" i="23" s="1"/>
  <c r="H76" i="23" s="1"/>
  <c r="L75" i="23"/>
  <c r="M75" i="23" s="1"/>
  <c r="K75" i="23"/>
  <c r="J75" i="23" s="1"/>
  <c r="H75" i="23" s="1"/>
  <c r="L74" i="23"/>
  <c r="M74" i="23" s="1"/>
  <c r="K74" i="23"/>
  <c r="J74" i="23" s="1"/>
  <c r="H74" i="23" s="1"/>
  <c r="L73" i="23"/>
  <c r="M73" i="23" s="1"/>
  <c r="K73" i="23"/>
  <c r="J73" i="23" s="1"/>
  <c r="H73" i="23" s="1"/>
  <c r="L72" i="23"/>
  <c r="M72" i="23" s="1"/>
  <c r="K72" i="23"/>
  <c r="J72" i="23" s="1"/>
  <c r="H72" i="23" s="1"/>
  <c r="L71" i="23"/>
  <c r="M71" i="23" s="1"/>
  <c r="K71" i="23"/>
  <c r="J71" i="23" s="1"/>
  <c r="H71" i="23" s="1"/>
  <c r="L70" i="23"/>
  <c r="M70" i="23" s="1"/>
  <c r="K70" i="23"/>
  <c r="J70" i="23" s="1"/>
  <c r="H70" i="23" s="1"/>
  <c r="L69" i="23"/>
  <c r="M69" i="23" s="1"/>
  <c r="K69" i="23"/>
  <c r="J69" i="23" s="1"/>
  <c r="H69" i="23" s="1"/>
  <c r="L68" i="23"/>
  <c r="M68" i="23" s="1"/>
  <c r="K68" i="23"/>
  <c r="J68" i="23" s="1"/>
  <c r="H68" i="23" s="1"/>
  <c r="L67" i="23"/>
  <c r="M67" i="23" s="1"/>
  <c r="K67" i="23"/>
  <c r="J67" i="23" s="1"/>
  <c r="H67" i="23" s="1"/>
  <c r="L66" i="23"/>
  <c r="M66" i="23" s="1"/>
  <c r="K66" i="23"/>
  <c r="J66" i="23" s="1"/>
  <c r="H66" i="23" s="1"/>
  <c r="L65" i="23"/>
  <c r="M65" i="23" s="1"/>
  <c r="K65" i="23"/>
  <c r="J65" i="23" s="1"/>
  <c r="H65" i="23" s="1"/>
  <c r="L64" i="23"/>
  <c r="M64" i="23" s="1"/>
  <c r="K64" i="23"/>
  <c r="J64" i="23" s="1"/>
  <c r="H64" i="23" s="1"/>
  <c r="L63" i="23"/>
  <c r="M63" i="23" s="1"/>
  <c r="K63" i="23"/>
  <c r="J63" i="23" s="1"/>
  <c r="H63" i="23" s="1"/>
  <c r="L62" i="23"/>
  <c r="M62" i="23" s="1"/>
  <c r="K62" i="23"/>
  <c r="J62" i="23" s="1"/>
  <c r="H62" i="23" s="1"/>
  <c r="L61" i="23"/>
  <c r="M61" i="23" s="1"/>
  <c r="K61" i="23"/>
  <c r="J61" i="23" s="1"/>
  <c r="H61" i="23" s="1"/>
  <c r="L60" i="23"/>
  <c r="M60" i="23" s="1"/>
  <c r="K60" i="23"/>
  <c r="J60" i="23" s="1"/>
  <c r="H60" i="23" s="1"/>
  <c r="L59" i="23"/>
  <c r="M59" i="23" s="1"/>
  <c r="K59" i="23"/>
  <c r="J59" i="23" s="1"/>
  <c r="H59" i="23" s="1"/>
  <c r="L58" i="23"/>
  <c r="M58" i="23" s="1"/>
  <c r="K58" i="23"/>
  <c r="J58" i="23" s="1"/>
  <c r="H58" i="23" s="1"/>
  <c r="L57" i="23"/>
  <c r="M57" i="23" s="1"/>
  <c r="K57" i="23"/>
  <c r="J57" i="23" s="1"/>
  <c r="H57" i="23" s="1"/>
  <c r="L56" i="23"/>
  <c r="M56" i="23" s="1"/>
  <c r="K56" i="23"/>
  <c r="J56" i="23" s="1"/>
  <c r="H56" i="23" s="1"/>
  <c r="L55" i="23"/>
  <c r="M55" i="23" s="1"/>
  <c r="K55" i="23"/>
  <c r="J55" i="23" s="1"/>
  <c r="H55" i="23" s="1"/>
  <c r="L54" i="23"/>
  <c r="M54" i="23" s="1"/>
  <c r="K54" i="23"/>
  <c r="J54" i="23" s="1"/>
  <c r="H54" i="23" s="1"/>
  <c r="L53" i="23"/>
  <c r="M53" i="23" s="1"/>
  <c r="K53" i="23"/>
  <c r="J53" i="23" s="1"/>
  <c r="H53" i="23" s="1"/>
  <c r="L52" i="23"/>
  <c r="M52" i="23" s="1"/>
  <c r="K52" i="23"/>
  <c r="J52" i="23" s="1"/>
  <c r="H52" i="23" s="1"/>
  <c r="L51" i="23"/>
  <c r="M51" i="23" s="1"/>
  <c r="K51" i="23"/>
  <c r="J51" i="23" s="1"/>
  <c r="H51" i="23" s="1"/>
  <c r="L50" i="23"/>
  <c r="M50" i="23" s="1"/>
  <c r="K50" i="23"/>
  <c r="J50" i="23" s="1"/>
  <c r="Q41" i="23"/>
  <c r="O41" i="23"/>
  <c r="N41" i="23"/>
  <c r="I41" i="23"/>
  <c r="H41" i="23"/>
  <c r="G41" i="23"/>
  <c r="F41" i="23"/>
  <c r="Q40" i="23"/>
  <c r="O40" i="23"/>
  <c r="N40" i="23"/>
  <c r="I40" i="23"/>
  <c r="H40" i="23"/>
  <c r="G40" i="23"/>
  <c r="F40" i="23"/>
  <c r="Q39" i="23"/>
  <c r="O39" i="23"/>
  <c r="N39" i="23"/>
  <c r="I39" i="23"/>
  <c r="H39" i="23"/>
  <c r="G39" i="23"/>
  <c r="F39" i="23"/>
  <c r="Q38" i="23"/>
  <c r="O45" i="23" s="1"/>
  <c r="O38" i="23"/>
  <c r="N38" i="23"/>
  <c r="L38" i="23"/>
  <c r="K38" i="23"/>
  <c r="L80" i="21"/>
  <c r="M80" i="21" s="1"/>
  <c r="K80" i="21"/>
  <c r="J80" i="21" s="1"/>
  <c r="H80" i="21" s="1"/>
  <c r="L79" i="21"/>
  <c r="M79" i="21" s="1"/>
  <c r="K79" i="21"/>
  <c r="J79" i="21" s="1"/>
  <c r="H79" i="21" s="1"/>
  <c r="L78" i="21"/>
  <c r="M78" i="21" s="1"/>
  <c r="K78" i="21"/>
  <c r="J78" i="21" s="1"/>
  <c r="H78" i="21" s="1"/>
  <c r="L77" i="21"/>
  <c r="M77" i="21" s="1"/>
  <c r="K77" i="21"/>
  <c r="J77" i="21" s="1"/>
  <c r="H77" i="21" s="1"/>
  <c r="L76" i="21"/>
  <c r="M76" i="21" s="1"/>
  <c r="K76" i="21"/>
  <c r="J76" i="21" s="1"/>
  <c r="H76" i="21" s="1"/>
  <c r="L75" i="21"/>
  <c r="M75" i="21" s="1"/>
  <c r="K75" i="21"/>
  <c r="J75" i="21" s="1"/>
  <c r="H75" i="21" s="1"/>
  <c r="L74" i="21"/>
  <c r="M74" i="21" s="1"/>
  <c r="K74" i="21"/>
  <c r="J74" i="21" s="1"/>
  <c r="H74" i="21" s="1"/>
  <c r="L73" i="21"/>
  <c r="M73" i="21" s="1"/>
  <c r="K73" i="21"/>
  <c r="J73" i="21" s="1"/>
  <c r="H73" i="21" s="1"/>
  <c r="L72" i="21"/>
  <c r="M72" i="21" s="1"/>
  <c r="K72" i="21"/>
  <c r="J72" i="21" s="1"/>
  <c r="H72" i="21" s="1"/>
  <c r="L71" i="21"/>
  <c r="M71" i="21" s="1"/>
  <c r="K71" i="21"/>
  <c r="J71" i="21" s="1"/>
  <c r="H71" i="21" s="1"/>
  <c r="L70" i="21"/>
  <c r="M70" i="21" s="1"/>
  <c r="K70" i="21"/>
  <c r="J70" i="21" s="1"/>
  <c r="H70" i="21" s="1"/>
  <c r="L69" i="21"/>
  <c r="M69" i="21" s="1"/>
  <c r="K69" i="21"/>
  <c r="J69" i="21" s="1"/>
  <c r="H69" i="21" s="1"/>
  <c r="L68" i="21"/>
  <c r="M68" i="21" s="1"/>
  <c r="K68" i="21"/>
  <c r="J68" i="21" s="1"/>
  <c r="H68" i="21" s="1"/>
  <c r="L67" i="21"/>
  <c r="M67" i="21" s="1"/>
  <c r="K67" i="21"/>
  <c r="J67" i="21" s="1"/>
  <c r="H67" i="21" s="1"/>
  <c r="L66" i="21"/>
  <c r="M66" i="21" s="1"/>
  <c r="K66" i="21"/>
  <c r="J66" i="21" s="1"/>
  <c r="H66" i="21" s="1"/>
  <c r="L65" i="21"/>
  <c r="M65" i="21" s="1"/>
  <c r="K65" i="21"/>
  <c r="J65" i="21" s="1"/>
  <c r="H65" i="21" s="1"/>
  <c r="L64" i="21"/>
  <c r="M64" i="21" s="1"/>
  <c r="K64" i="21"/>
  <c r="J64" i="21" s="1"/>
  <c r="H64" i="21" s="1"/>
  <c r="L63" i="21"/>
  <c r="M63" i="21" s="1"/>
  <c r="K63" i="21"/>
  <c r="J63" i="21" s="1"/>
  <c r="H63" i="21" s="1"/>
  <c r="L62" i="21"/>
  <c r="M62" i="21" s="1"/>
  <c r="K62" i="21"/>
  <c r="J62" i="21" s="1"/>
  <c r="H62" i="21" s="1"/>
  <c r="L61" i="21"/>
  <c r="M61" i="21" s="1"/>
  <c r="K61" i="21"/>
  <c r="J61" i="21" s="1"/>
  <c r="H61" i="21" s="1"/>
  <c r="L60" i="21"/>
  <c r="M60" i="21" s="1"/>
  <c r="K60" i="21"/>
  <c r="J60" i="21"/>
  <c r="H60" i="21" s="1"/>
  <c r="L59" i="21"/>
  <c r="M59" i="21" s="1"/>
  <c r="K59" i="21"/>
  <c r="J59" i="21" s="1"/>
  <c r="H59" i="21" s="1"/>
  <c r="L58" i="21"/>
  <c r="M58" i="21" s="1"/>
  <c r="K58" i="21"/>
  <c r="J58" i="21" s="1"/>
  <c r="H58" i="21" s="1"/>
  <c r="L57" i="21"/>
  <c r="M57" i="21" s="1"/>
  <c r="K57" i="21"/>
  <c r="J57" i="21" s="1"/>
  <c r="H57" i="21" s="1"/>
  <c r="L56" i="21"/>
  <c r="M56" i="21" s="1"/>
  <c r="K56" i="21"/>
  <c r="J56" i="21" s="1"/>
  <c r="H56" i="21" s="1"/>
  <c r="L55" i="21"/>
  <c r="M55" i="21" s="1"/>
  <c r="K55" i="21"/>
  <c r="J55" i="21" s="1"/>
  <c r="H55" i="21" s="1"/>
  <c r="L54" i="21"/>
  <c r="M54" i="21" s="1"/>
  <c r="K54" i="21"/>
  <c r="J54" i="21" s="1"/>
  <c r="H54" i="21" s="1"/>
  <c r="L53" i="21"/>
  <c r="M53" i="21" s="1"/>
  <c r="K53" i="21"/>
  <c r="J53" i="21" s="1"/>
  <c r="H53" i="21" s="1"/>
  <c r="L52" i="21"/>
  <c r="M52" i="21" s="1"/>
  <c r="K52" i="21"/>
  <c r="J52" i="21" s="1"/>
  <c r="H52" i="21" s="1"/>
  <c r="L51" i="21"/>
  <c r="M51" i="21" s="1"/>
  <c r="K51" i="21"/>
  <c r="J51" i="21" s="1"/>
  <c r="H51" i="21" s="1"/>
  <c r="L50" i="21"/>
  <c r="M50" i="21" s="1"/>
  <c r="K50" i="21"/>
  <c r="J50" i="21" s="1"/>
  <c r="Q41" i="21"/>
  <c r="O41" i="21"/>
  <c r="N41" i="21"/>
  <c r="I41" i="21"/>
  <c r="H41" i="21"/>
  <c r="G41" i="21"/>
  <c r="F41" i="21"/>
  <c r="Q40" i="21"/>
  <c r="O40" i="21"/>
  <c r="N40" i="21"/>
  <c r="I40" i="21"/>
  <c r="H40" i="21"/>
  <c r="G40" i="21"/>
  <c r="F40" i="21"/>
  <c r="Q39" i="21"/>
  <c r="O39" i="21"/>
  <c r="N39" i="21"/>
  <c r="I39" i="21"/>
  <c r="H39" i="21"/>
  <c r="G39" i="21"/>
  <c r="F39" i="21"/>
  <c r="Q38" i="21"/>
  <c r="O38" i="21"/>
  <c r="O45" i="21" s="1"/>
  <c r="N38" i="21"/>
  <c r="L38" i="21"/>
  <c r="K38" i="21"/>
  <c r="L80" i="19"/>
  <c r="M80" i="19" s="1"/>
  <c r="K80" i="19"/>
  <c r="J80" i="19" s="1"/>
  <c r="H80" i="19" s="1"/>
  <c r="L79" i="19"/>
  <c r="M79" i="19" s="1"/>
  <c r="K79" i="19"/>
  <c r="J79" i="19" s="1"/>
  <c r="H79" i="19" s="1"/>
  <c r="L78" i="19"/>
  <c r="M78" i="19" s="1"/>
  <c r="K78" i="19"/>
  <c r="J78" i="19" s="1"/>
  <c r="H78" i="19" s="1"/>
  <c r="L77" i="19"/>
  <c r="M77" i="19" s="1"/>
  <c r="K77" i="19"/>
  <c r="J77" i="19" s="1"/>
  <c r="H77" i="19" s="1"/>
  <c r="L76" i="19"/>
  <c r="M76" i="19" s="1"/>
  <c r="K76" i="19"/>
  <c r="J76" i="19" s="1"/>
  <c r="H76" i="19" s="1"/>
  <c r="L75" i="19"/>
  <c r="M75" i="19" s="1"/>
  <c r="K75" i="19"/>
  <c r="J75" i="19" s="1"/>
  <c r="H75" i="19" s="1"/>
  <c r="L74" i="19"/>
  <c r="M74" i="19" s="1"/>
  <c r="K74" i="19"/>
  <c r="J74" i="19" s="1"/>
  <c r="H74" i="19" s="1"/>
  <c r="L73" i="19"/>
  <c r="M73" i="19" s="1"/>
  <c r="K73" i="19"/>
  <c r="J73" i="19" s="1"/>
  <c r="H73" i="19" s="1"/>
  <c r="L72" i="19"/>
  <c r="M72" i="19" s="1"/>
  <c r="K72" i="19"/>
  <c r="J72" i="19" s="1"/>
  <c r="H72" i="19" s="1"/>
  <c r="L71" i="19"/>
  <c r="M71" i="19" s="1"/>
  <c r="K71" i="19"/>
  <c r="J71" i="19" s="1"/>
  <c r="H71" i="19" s="1"/>
  <c r="L70" i="19"/>
  <c r="M70" i="19" s="1"/>
  <c r="K70" i="19"/>
  <c r="J70" i="19" s="1"/>
  <c r="H70" i="19" s="1"/>
  <c r="L69" i="19"/>
  <c r="M69" i="19" s="1"/>
  <c r="K69" i="19"/>
  <c r="J69" i="19" s="1"/>
  <c r="H69" i="19" s="1"/>
  <c r="L68" i="19"/>
  <c r="M68" i="19" s="1"/>
  <c r="K68" i="19"/>
  <c r="J68" i="19" s="1"/>
  <c r="H68" i="19" s="1"/>
  <c r="L67" i="19"/>
  <c r="M67" i="19" s="1"/>
  <c r="K67" i="19"/>
  <c r="J67" i="19" s="1"/>
  <c r="H67" i="19" s="1"/>
  <c r="L66" i="19"/>
  <c r="M66" i="19" s="1"/>
  <c r="K66" i="19"/>
  <c r="J66" i="19" s="1"/>
  <c r="H66" i="19" s="1"/>
  <c r="L65" i="19"/>
  <c r="M65" i="19" s="1"/>
  <c r="K65" i="19"/>
  <c r="J65" i="19" s="1"/>
  <c r="H65" i="19" s="1"/>
  <c r="L64" i="19"/>
  <c r="M64" i="19" s="1"/>
  <c r="K64" i="19"/>
  <c r="J64" i="19" s="1"/>
  <c r="H64" i="19" s="1"/>
  <c r="L63" i="19"/>
  <c r="M63" i="19" s="1"/>
  <c r="K63" i="19"/>
  <c r="J63" i="19" s="1"/>
  <c r="H63" i="19" s="1"/>
  <c r="L62" i="19"/>
  <c r="M62" i="19" s="1"/>
  <c r="K62" i="19"/>
  <c r="J62" i="19" s="1"/>
  <c r="H62" i="19" s="1"/>
  <c r="L61" i="19"/>
  <c r="M61" i="19" s="1"/>
  <c r="K61" i="19"/>
  <c r="J61" i="19" s="1"/>
  <c r="H61" i="19" s="1"/>
  <c r="L60" i="19"/>
  <c r="M60" i="19" s="1"/>
  <c r="K60" i="19"/>
  <c r="J60" i="19" s="1"/>
  <c r="H60" i="19" s="1"/>
  <c r="L59" i="19"/>
  <c r="M59" i="19" s="1"/>
  <c r="K59" i="19"/>
  <c r="J59" i="19" s="1"/>
  <c r="H59" i="19" s="1"/>
  <c r="L58" i="19"/>
  <c r="M58" i="19" s="1"/>
  <c r="K58" i="19"/>
  <c r="J58" i="19" s="1"/>
  <c r="H58" i="19" s="1"/>
  <c r="L57" i="19"/>
  <c r="M57" i="19" s="1"/>
  <c r="K57" i="19"/>
  <c r="J57" i="19" s="1"/>
  <c r="H57" i="19" s="1"/>
  <c r="L56" i="19"/>
  <c r="M56" i="19" s="1"/>
  <c r="K56" i="19"/>
  <c r="J56" i="19" s="1"/>
  <c r="H56" i="19" s="1"/>
  <c r="L55" i="19"/>
  <c r="M55" i="19" s="1"/>
  <c r="K55" i="19"/>
  <c r="J55" i="19" s="1"/>
  <c r="H55" i="19" s="1"/>
  <c r="L54" i="19"/>
  <c r="M54" i="19" s="1"/>
  <c r="K54" i="19"/>
  <c r="J54" i="19" s="1"/>
  <c r="H54" i="19" s="1"/>
  <c r="L53" i="19"/>
  <c r="M53" i="19" s="1"/>
  <c r="K53" i="19"/>
  <c r="J53" i="19" s="1"/>
  <c r="H53" i="19" s="1"/>
  <c r="L52" i="19"/>
  <c r="M52" i="19" s="1"/>
  <c r="K52" i="19"/>
  <c r="J52" i="19" s="1"/>
  <c r="H52" i="19" s="1"/>
  <c r="L51" i="19"/>
  <c r="M51" i="19" s="1"/>
  <c r="K51" i="19"/>
  <c r="J51" i="19" s="1"/>
  <c r="H51" i="19" s="1"/>
  <c r="L50" i="19"/>
  <c r="M50" i="19" s="1"/>
  <c r="K50" i="19"/>
  <c r="J50" i="19" s="1"/>
  <c r="Q41" i="19"/>
  <c r="O41" i="19"/>
  <c r="N41" i="19"/>
  <c r="I41" i="19"/>
  <c r="H41" i="19"/>
  <c r="G41" i="19"/>
  <c r="F41" i="19"/>
  <c r="Q40" i="19"/>
  <c r="O40" i="19"/>
  <c r="N40" i="19"/>
  <c r="I40" i="19"/>
  <c r="H40" i="19"/>
  <c r="G40" i="19"/>
  <c r="F40" i="19"/>
  <c r="Q39" i="19"/>
  <c r="O39" i="19"/>
  <c r="N39" i="19"/>
  <c r="I39" i="19"/>
  <c r="H39" i="19"/>
  <c r="G39" i="19"/>
  <c r="F39" i="19"/>
  <c r="Q38" i="19"/>
  <c r="O38" i="19"/>
  <c r="O45" i="19" s="1"/>
  <c r="N38" i="19"/>
  <c r="L38" i="19"/>
  <c r="K38" i="19"/>
  <c r="L80" i="17"/>
  <c r="M80" i="17" s="1"/>
  <c r="K80" i="17"/>
  <c r="J80" i="17" s="1"/>
  <c r="H80" i="17" s="1"/>
  <c r="L79" i="17"/>
  <c r="M79" i="17" s="1"/>
  <c r="K79" i="17"/>
  <c r="J79" i="17" s="1"/>
  <c r="H79" i="17" s="1"/>
  <c r="L78" i="17"/>
  <c r="M78" i="17" s="1"/>
  <c r="K78" i="17"/>
  <c r="J78" i="17" s="1"/>
  <c r="H78" i="17" s="1"/>
  <c r="L77" i="17"/>
  <c r="M77" i="17" s="1"/>
  <c r="K77" i="17"/>
  <c r="J77" i="17" s="1"/>
  <c r="H77" i="17" s="1"/>
  <c r="L76" i="17"/>
  <c r="M76" i="17" s="1"/>
  <c r="K76" i="17"/>
  <c r="J76" i="17" s="1"/>
  <c r="H76" i="17" s="1"/>
  <c r="L75" i="17"/>
  <c r="M75" i="17" s="1"/>
  <c r="K75" i="17"/>
  <c r="J75" i="17" s="1"/>
  <c r="H75" i="17" s="1"/>
  <c r="L74" i="17"/>
  <c r="M74" i="17" s="1"/>
  <c r="K74" i="17"/>
  <c r="J74" i="17" s="1"/>
  <c r="H74" i="17" s="1"/>
  <c r="L73" i="17"/>
  <c r="M73" i="17" s="1"/>
  <c r="K73" i="17"/>
  <c r="J73" i="17" s="1"/>
  <c r="H73" i="17" s="1"/>
  <c r="L72" i="17"/>
  <c r="M72" i="17" s="1"/>
  <c r="K72" i="17"/>
  <c r="J72" i="17" s="1"/>
  <c r="H72" i="17" s="1"/>
  <c r="L71" i="17"/>
  <c r="M71" i="17" s="1"/>
  <c r="K71" i="17"/>
  <c r="J71" i="17" s="1"/>
  <c r="H71" i="17" s="1"/>
  <c r="L70" i="17"/>
  <c r="M70" i="17" s="1"/>
  <c r="K70" i="17"/>
  <c r="J70" i="17" s="1"/>
  <c r="H70" i="17" s="1"/>
  <c r="L69" i="17"/>
  <c r="M69" i="17" s="1"/>
  <c r="K69" i="17"/>
  <c r="J69" i="17" s="1"/>
  <c r="H69" i="17" s="1"/>
  <c r="L68" i="17"/>
  <c r="M68" i="17" s="1"/>
  <c r="K68" i="17"/>
  <c r="J68" i="17" s="1"/>
  <c r="H68" i="17" s="1"/>
  <c r="L67" i="17"/>
  <c r="M67" i="17" s="1"/>
  <c r="K67" i="17"/>
  <c r="J67" i="17" s="1"/>
  <c r="H67" i="17" s="1"/>
  <c r="L66" i="17"/>
  <c r="M66" i="17" s="1"/>
  <c r="K66" i="17"/>
  <c r="J66" i="17" s="1"/>
  <c r="H66" i="17" s="1"/>
  <c r="L65" i="17"/>
  <c r="M65" i="17" s="1"/>
  <c r="K65" i="17"/>
  <c r="J65" i="17" s="1"/>
  <c r="H65" i="17" s="1"/>
  <c r="L64" i="17"/>
  <c r="M64" i="17" s="1"/>
  <c r="K64" i="17"/>
  <c r="J64" i="17" s="1"/>
  <c r="H64" i="17" s="1"/>
  <c r="L63" i="17"/>
  <c r="M63" i="17" s="1"/>
  <c r="K63" i="17"/>
  <c r="J63" i="17" s="1"/>
  <c r="H63" i="17" s="1"/>
  <c r="L62" i="17"/>
  <c r="M62" i="17" s="1"/>
  <c r="K62" i="17"/>
  <c r="J62" i="17" s="1"/>
  <c r="H62" i="17" s="1"/>
  <c r="L61" i="17"/>
  <c r="M61" i="17" s="1"/>
  <c r="K61" i="17"/>
  <c r="J61" i="17" s="1"/>
  <c r="H61" i="17" s="1"/>
  <c r="L60" i="17"/>
  <c r="M60" i="17" s="1"/>
  <c r="K60" i="17"/>
  <c r="J60" i="17" s="1"/>
  <c r="H60" i="17" s="1"/>
  <c r="L59" i="17"/>
  <c r="M59" i="17" s="1"/>
  <c r="K59" i="17"/>
  <c r="J59" i="17" s="1"/>
  <c r="H59" i="17" s="1"/>
  <c r="L58" i="17"/>
  <c r="M58" i="17" s="1"/>
  <c r="K58" i="17"/>
  <c r="J58" i="17" s="1"/>
  <c r="H58" i="17" s="1"/>
  <c r="L57" i="17"/>
  <c r="M57" i="17" s="1"/>
  <c r="K57" i="17"/>
  <c r="J57" i="17" s="1"/>
  <c r="H57" i="17" s="1"/>
  <c r="L56" i="17"/>
  <c r="M56" i="17" s="1"/>
  <c r="K56" i="17"/>
  <c r="J56" i="17" s="1"/>
  <c r="H56" i="17" s="1"/>
  <c r="L55" i="17"/>
  <c r="M55" i="17" s="1"/>
  <c r="K55" i="17"/>
  <c r="J55" i="17" s="1"/>
  <c r="H55" i="17" s="1"/>
  <c r="L54" i="17"/>
  <c r="M54" i="17" s="1"/>
  <c r="K54" i="17"/>
  <c r="J54" i="17" s="1"/>
  <c r="H54" i="17" s="1"/>
  <c r="L53" i="17"/>
  <c r="M53" i="17" s="1"/>
  <c r="K53" i="17"/>
  <c r="J53" i="17" s="1"/>
  <c r="H53" i="17" s="1"/>
  <c r="L52" i="17"/>
  <c r="M52" i="17" s="1"/>
  <c r="K52" i="17"/>
  <c r="J52" i="17" s="1"/>
  <c r="H52" i="17" s="1"/>
  <c r="L51" i="17"/>
  <c r="M51" i="17" s="1"/>
  <c r="K51" i="17"/>
  <c r="J51" i="17" s="1"/>
  <c r="H51" i="17" s="1"/>
  <c r="L50" i="17"/>
  <c r="M50" i="17" s="1"/>
  <c r="K50" i="17"/>
  <c r="J50" i="17" s="1"/>
  <c r="Q41" i="17"/>
  <c r="O41" i="17"/>
  <c r="N41" i="17"/>
  <c r="I41" i="17"/>
  <c r="H41" i="17"/>
  <c r="G41" i="17"/>
  <c r="F41" i="17"/>
  <c r="Q40" i="17"/>
  <c r="O40" i="17"/>
  <c r="N40" i="17"/>
  <c r="I40" i="17"/>
  <c r="H40" i="17"/>
  <c r="G40" i="17"/>
  <c r="F40" i="17"/>
  <c r="Q39" i="17"/>
  <c r="O39" i="17"/>
  <c r="N39" i="17"/>
  <c r="I39" i="17"/>
  <c r="H39" i="17"/>
  <c r="G39" i="17"/>
  <c r="F39" i="17"/>
  <c r="Q38" i="17"/>
  <c r="O38" i="17"/>
  <c r="O45" i="17" s="1"/>
  <c r="N38" i="17"/>
  <c r="K38" i="17"/>
  <c r="L80" i="15"/>
  <c r="M80" i="15" s="1"/>
  <c r="K80" i="15"/>
  <c r="J80" i="15" s="1"/>
  <c r="H80" i="15" s="1"/>
  <c r="L79" i="15"/>
  <c r="M79" i="15" s="1"/>
  <c r="K79" i="15"/>
  <c r="J79" i="15" s="1"/>
  <c r="H79" i="15" s="1"/>
  <c r="L78" i="15"/>
  <c r="M78" i="15" s="1"/>
  <c r="K78" i="15"/>
  <c r="J78" i="15" s="1"/>
  <c r="H78" i="15" s="1"/>
  <c r="L77" i="15"/>
  <c r="M77" i="15" s="1"/>
  <c r="K77" i="15"/>
  <c r="J77" i="15" s="1"/>
  <c r="H77" i="15" s="1"/>
  <c r="L76" i="15"/>
  <c r="M76" i="15" s="1"/>
  <c r="K76" i="15"/>
  <c r="J76" i="15" s="1"/>
  <c r="H76" i="15" s="1"/>
  <c r="L75" i="15"/>
  <c r="M75" i="15" s="1"/>
  <c r="K75" i="15"/>
  <c r="J75" i="15" s="1"/>
  <c r="H75" i="15" s="1"/>
  <c r="L74" i="15"/>
  <c r="M74" i="15" s="1"/>
  <c r="K74" i="15"/>
  <c r="J74" i="15" s="1"/>
  <c r="H74" i="15" s="1"/>
  <c r="L73" i="15"/>
  <c r="M73" i="15" s="1"/>
  <c r="K73" i="15"/>
  <c r="J73" i="15" s="1"/>
  <c r="H73" i="15" s="1"/>
  <c r="L72" i="15"/>
  <c r="M72" i="15" s="1"/>
  <c r="K72" i="15"/>
  <c r="J72" i="15" s="1"/>
  <c r="H72" i="15" s="1"/>
  <c r="L71" i="15"/>
  <c r="M71" i="15" s="1"/>
  <c r="K71" i="15"/>
  <c r="J71" i="15" s="1"/>
  <c r="H71" i="15" s="1"/>
  <c r="L70" i="15"/>
  <c r="M70" i="15" s="1"/>
  <c r="K70" i="15"/>
  <c r="J70" i="15" s="1"/>
  <c r="H70" i="15" s="1"/>
  <c r="L69" i="15"/>
  <c r="M69" i="15" s="1"/>
  <c r="K69" i="15"/>
  <c r="J69" i="15" s="1"/>
  <c r="H69" i="15" s="1"/>
  <c r="L68" i="15"/>
  <c r="M68" i="15" s="1"/>
  <c r="K68" i="15"/>
  <c r="J68" i="15" s="1"/>
  <c r="H68" i="15" s="1"/>
  <c r="L67" i="15"/>
  <c r="M67" i="15" s="1"/>
  <c r="K67" i="15"/>
  <c r="J67" i="15" s="1"/>
  <c r="H67" i="15" s="1"/>
  <c r="L66" i="15"/>
  <c r="M66" i="15" s="1"/>
  <c r="K66" i="15"/>
  <c r="J66" i="15" s="1"/>
  <c r="H66" i="15" s="1"/>
  <c r="L65" i="15"/>
  <c r="M65" i="15" s="1"/>
  <c r="K65" i="15"/>
  <c r="J65" i="15" s="1"/>
  <c r="H65" i="15" s="1"/>
  <c r="L64" i="15"/>
  <c r="M64" i="15" s="1"/>
  <c r="K64" i="15"/>
  <c r="J64" i="15" s="1"/>
  <c r="H64" i="15" s="1"/>
  <c r="L63" i="15"/>
  <c r="M63" i="15" s="1"/>
  <c r="K63" i="15"/>
  <c r="J63" i="15" s="1"/>
  <c r="H63" i="15" s="1"/>
  <c r="L62" i="15"/>
  <c r="M62" i="15" s="1"/>
  <c r="K62" i="15"/>
  <c r="J62" i="15" s="1"/>
  <c r="H62" i="15" s="1"/>
  <c r="L61" i="15"/>
  <c r="M61" i="15" s="1"/>
  <c r="K61" i="15"/>
  <c r="J61" i="15" s="1"/>
  <c r="H61" i="15" s="1"/>
  <c r="L60" i="15"/>
  <c r="M60" i="15" s="1"/>
  <c r="K60" i="15"/>
  <c r="J60" i="15" s="1"/>
  <c r="H60" i="15" s="1"/>
  <c r="L59" i="15"/>
  <c r="M59" i="15" s="1"/>
  <c r="K59" i="15"/>
  <c r="J59" i="15" s="1"/>
  <c r="H59" i="15" s="1"/>
  <c r="L58" i="15"/>
  <c r="M58" i="15" s="1"/>
  <c r="K58" i="15"/>
  <c r="J58" i="15" s="1"/>
  <c r="H58" i="15" s="1"/>
  <c r="L57" i="15"/>
  <c r="M57" i="15" s="1"/>
  <c r="K57" i="15"/>
  <c r="J57" i="15" s="1"/>
  <c r="H57" i="15" s="1"/>
  <c r="L56" i="15"/>
  <c r="M56" i="15" s="1"/>
  <c r="K56" i="15"/>
  <c r="J56" i="15" s="1"/>
  <c r="H56" i="15" s="1"/>
  <c r="L55" i="15"/>
  <c r="M55" i="15" s="1"/>
  <c r="K55" i="15"/>
  <c r="J55" i="15" s="1"/>
  <c r="H55" i="15" s="1"/>
  <c r="L54" i="15"/>
  <c r="M54" i="15" s="1"/>
  <c r="K54" i="15"/>
  <c r="J54" i="15" s="1"/>
  <c r="H54" i="15" s="1"/>
  <c r="L53" i="15"/>
  <c r="M53" i="15" s="1"/>
  <c r="K53" i="15"/>
  <c r="J53" i="15" s="1"/>
  <c r="H53" i="15" s="1"/>
  <c r="L52" i="15"/>
  <c r="M52" i="15" s="1"/>
  <c r="K52" i="15"/>
  <c r="J52" i="15" s="1"/>
  <c r="H52" i="15" s="1"/>
  <c r="L51" i="15"/>
  <c r="M51" i="15" s="1"/>
  <c r="K51" i="15"/>
  <c r="J51" i="15" s="1"/>
  <c r="H51" i="15" s="1"/>
  <c r="L50" i="15"/>
  <c r="M50" i="15" s="1"/>
  <c r="K50" i="15"/>
  <c r="J50" i="15" s="1"/>
  <c r="Q41" i="15"/>
  <c r="O41" i="15"/>
  <c r="N41" i="15"/>
  <c r="I41" i="15"/>
  <c r="H41" i="15"/>
  <c r="G41" i="15"/>
  <c r="F41" i="15"/>
  <c r="Q40" i="15"/>
  <c r="O40" i="15"/>
  <c r="N40" i="15"/>
  <c r="I40" i="15"/>
  <c r="H40" i="15"/>
  <c r="G40" i="15"/>
  <c r="F40" i="15"/>
  <c r="Q39" i="15"/>
  <c r="O39" i="15"/>
  <c r="N39" i="15"/>
  <c r="I39" i="15"/>
  <c r="H39" i="15"/>
  <c r="G39" i="15"/>
  <c r="F39" i="15"/>
  <c r="Q38" i="15"/>
  <c r="O38" i="15"/>
  <c r="O45" i="15" s="1"/>
  <c r="N38" i="15"/>
  <c r="L38" i="15"/>
  <c r="K38" i="15"/>
  <c r="L80" i="13"/>
  <c r="M80" i="13" s="1"/>
  <c r="K80" i="13"/>
  <c r="J80" i="13" s="1"/>
  <c r="H80" i="13" s="1"/>
  <c r="L79" i="13"/>
  <c r="M79" i="13" s="1"/>
  <c r="K79" i="13"/>
  <c r="J79" i="13" s="1"/>
  <c r="H79" i="13" s="1"/>
  <c r="L78" i="13"/>
  <c r="M78" i="13" s="1"/>
  <c r="K78" i="13"/>
  <c r="J78" i="13" s="1"/>
  <c r="H78" i="13" s="1"/>
  <c r="L77" i="13"/>
  <c r="M77" i="13" s="1"/>
  <c r="K77" i="13"/>
  <c r="J77" i="13" s="1"/>
  <c r="H77" i="13" s="1"/>
  <c r="L76" i="13"/>
  <c r="M76" i="13" s="1"/>
  <c r="K76" i="13"/>
  <c r="J76" i="13" s="1"/>
  <c r="H76" i="13" s="1"/>
  <c r="L75" i="13"/>
  <c r="M75" i="13" s="1"/>
  <c r="K75" i="13"/>
  <c r="J75" i="13" s="1"/>
  <c r="H75" i="13" s="1"/>
  <c r="L74" i="13"/>
  <c r="M74" i="13" s="1"/>
  <c r="K74" i="13"/>
  <c r="J74" i="13" s="1"/>
  <c r="H74" i="13" s="1"/>
  <c r="L73" i="13"/>
  <c r="M73" i="13" s="1"/>
  <c r="K73" i="13"/>
  <c r="J73" i="13" s="1"/>
  <c r="H73" i="13" s="1"/>
  <c r="L72" i="13"/>
  <c r="M72" i="13" s="1"/>
  <c r="K72" i="13"/>
  <c r="J72" i="13" s="1"/>
  <c r="H72" i="13" s="1"/>
  <c r="L71" i="13"/>
  <c r="M71" i="13" s="1"/>
  <c r="K71" i="13"/>
  <c r="J71" i="13" s="1"/>
  <c r="H71" i="13" s="1"/>
  <c r="L70" i="13"/>
  <c r="M70" i="13" s="1"/>
  <c r="K70" i="13"/>
  <c r="J70" i="13" s="1"/>
  <c r="H70" i="13" s="1"/>
  <c r="L69" i="13"/>
  <c r="M69" i="13" s="1"/>
  <c r="K69" i="13"/>
  <c r="J69" i="13" s="1"/>
  <c r="H69" i="13" s="1"/>
  <c r="L68" i="13"/>
  <c r="M68" i="13" s="1"/>
  <c r="K68" i="13"/>
  <c r="J68" i="13" s="1"/>
  <c r="H68" i="13" s="1"/>
  <c r="L67" i="13"/>
  <c r="M67" i="13" s="1"/>
  <c r="K67" i="13"/>
  <c r="J67" i="13" s="1"/>
  <c r="H67" i="13" s="1"/>
  <c r="L66" i="13"/>
  <c r="M66" i="13" s="1"/>
  <c r="K66" i="13"/>
  <c r="J66" i="13" s="1"/>
  <c r="H66" i="13" s="1"/>
  <c r="L65" i="13"/>
  <c r="M65" i="13" s="1"/>
  <c r="K65" i="13"/>
  <c r="J65" i="13" s="1"/>
  <c r="H65" i="13" s="1"/>
  <c r="L64" i="13"/>
  <c r="M64" i="13" s="1"/>
  <c r="K64" i="13"/>
  <c r="J64" i="13" s="1"/>
  <c r="H64" i="13" s="1"/>
  <c r="L63" i="13"/>
  <c r="M63" i="13" s="1"/>
  <c r="K63" i="13"/>
  <c r="J63" i="13" s="1"/>
  <c r="H63" i="13" s="1"/>
  <c r="L62" i="13"/>
  <c r="M62" i="13" s="1"/>
  <c r="K62" i="13"/>
  <c r="J62" i="13" s="1"/>
  <c r="H62" i="13" s="1"/>
  <c r="L61" i="13"/>
  <c r="M61" i="13" s="1"/>
  <c r="K61" i="13"/>
  <c r="J61" i="13" s="1"/>
  <c r="H61" i="13" s="1"/>
  <c r="L60" i="13"/>
  <c r="M60" i="13" s="1"/>
  <c r="K60" i="13"/>
  <c r="J60" i="13" s="1"/>
  <c r="H60" i="13" s="1"/>
  <c r="L59" i="13"/>
  <c r="M59" i="13" s="1"/>
  <c r="K59" i="13"/>
  <c r="J59" i="13" s="1"/>
  <c r="H59" i="13" s="1"/>
  <c r="L58" i="13"/>
  <c r="M58" i="13" s="1"/>
  <c r="K58" i="13"/>
  <c r="J58" i="13" s="1"/>
  <c r="H58" i="13" s="1"/>
  <c r="L57" i="13"/>
  <c r="M57" i="13" s="1"/>
  <c r="K57" i="13"/>
  <c r="J57" i="13" s="1"/>
  <c r="H57" i="13" s="1"/>
  <c r="L56" i="13"/>
  <c r="M56" i="13" s="1"/>
  <c r="K56" i="13"/>
  <c r="J56" i="13" s="1"/>
  <c r="H56" i="13" s="1"/>
  <c r="L55" i="13"/>
  <c r="M55" i="13" s="1"/>
  <c r="K55" i="13"/>
  <c r="J55" i="13" s="1"/>
  <c r="H55" i="13" s="1"/>
  <c r="L54" i="13"/>
  <c r="M54" i="13" s="1"/>
  <c r="K54" i="13"/>
  <c r="J54" i="13" s="1"/>
  <c r="H54" i="13" s="1"/>
  <c r="L53" i="13"/>
  <c r="M53" i="13" s="1"/>
  <c r="K53" i="13"/>
  <c r="J53" i="13" s="1"/>
  <c r="H53" i="13" s="1"/>
  <c r="L52" i="13"/>
  <c r="M52" i="13" s="1"/>
  <c r="K52" i="13"/>
  <c r="J52" i="13" s="1"/>
  <c r="H52" i="13" s="1"/>
  <c r="L51" i="13"/>
  <c r="M51" i="13" s="1"/>
  <c r="K51" i="13"/>
  <c r="J51" i="13" s="1"/>
  <c r="H51" i="13" s="1"/>
  <c r="L50" i="13"/>
  <c r="M50" i="13" s="1"/>
  <c r="K50" i="13"/>
  <c r="J50" i="13" s="1"/>
  <c r="Q41" i="13"/>
  <c r="O41" i="13"/>
  <c r="N41" i="13"/>
  <c r="I41" i="13"/>
  <c r="H41" i="13"/>
  <c r="G41" i="13"/>
  <c r="F41" i="13"/>
  <c r="Q40" i="13"/>
  <c r="O40" i="13"/>
  <c r="N40" i="13"/>
  <c r="I40" i="13"/>
  <c r="H40" i="13"/>
  <c r="G40" i="13"/>
  <c r="F40" i="13"/>
  <c r="Q39" i="13"/>
  <c r="O39" i="13"/>
  <c r="N39" i="13"/>
  <c r="I39" i="13"/>
  <c r="H39" i="13"/>
  <c r="G39" i="13"/>
  <c r="F39" i="13"/>
  <c r="Q38" i="13"/>
  <c r="O38" i="13"/>
  <c r="O45" i="13" s="1"/>
  <c r="N38" i="13"/>
  <c r="L38" i="13"/>
  <c r="K38" i="13"/>
  <c r="L80" i="11"/>
  <c r="M80" i="11" s="1"/>
  <c r="K80" i="11"/>
  <c r="J80" i="11" s="1"/>
  <c r="H80" i="11" s="1"/>
  <c r="L79" i="11"/>
  <c r="M79" i="11" s="1"/>
  <c r="K79" i="11"/>
  <c r="J79" i="11" s="1"/>
  <c r="H79" i="11" s="1"/>
  <c r="L78" i="11"/>
  <c r="M78" i="11" s="1"/>
  <c r="K78" i="11"/>
  <c r="J78" i="11" s="1"/>
  <c r="H78" i="11" s="1"/>
  <c r="L77" i="11"/>
  <c r="M77" i="11" s="1"/>
  <c r="K77" i="11"/>
  <c r="J77" i="11" s="1"/>
  <c r="H77" i="11" s="1"/>
  <c r="L76" i="11"/>
  <c r="M76" i="11" s="1"/>
  <c r="K76" i="11"/>
  <c r="J76" i="11" s="1"/>
  <c r="H76" i="11" s="1"/>
  <c r="L75" i="11"/>
  <c r="M75" i="11" s="1"/>
  <c r="K75" i="11"/>
  <c r="J75" i="11" s="1"/>
  <c r="H75" i="11" s="1"/>
  <c r="L74" i="11"/>
  <c r="M74" i="11" s="1"/>
  <c r="K74" i="11"/>
  <c r="J74" i="11" s="1"/>
  <c r="H74" i="11" s="1"/>
  <c r="L73" i="11"/>
  <c r="M73" i="11" s="1"/>
  <c r="K73" i="11"/>
  <c r="J73" i="11" s="1"/>
  <c r="H73" i="11" s="1"/>
  <c r="L72" i="11"/>
  <c r="M72" i="11" s="1"/>
  <c r="K72" i="11"/>
  <c r="J72" i="11" s="1"/>
  <c r="H72" i="11" s="1"/>
  <c r="L71" i="11"/>
  <c r="M71" i="11" s="1"/>
  <c r="K71" i="11"/>
  <c r="J71" i="11" s="1"/>
  <c r="H71" i="11" s="1"/>
  <c r="L70" i="11"/>
  <c r="M70" i="11" s="1"/>
  <c r="K70" i="11"/>
  <c r="J70" i="11" s="1"/>
  <c r="H70" i="11" s="1"/>
  <c r="L69" i="11"/>
  <c r="M69" i="11" s="1"/>
  <c r="K69" i="11"/>
  <c r="J69" i="11" s="1"/>
  <c r="H69" i="11" s="1"/>
  <c r="L68" i="11"/>
  <c r="M68" i="11" s="1"/>
  <c r="K68" i="11"/>
  <c r="J68" i="11" s="1"/>
  <c r="H68" i="11" s="1"/>
  <c r="L67" i="11"/>
  <c r="M67" i="11" s="1"/>
  <c r="K67" i="11"/>
  <c r="J67" i="11" s="1"/>
  <c r="H67" i="11" s="1"/>
  <c r="L66" i="11"/>
  <c r="M66" i="11" s="1"/>
  <c r="K66" i="11"/>
  <c r="J66" i="11" s="1"/>
  <c r="H66" i="11" s="1"/>
  <c r="L65" i="11"/>
  <c r="M65" i="11" s="1"/>
  <c r="K65" i="11"/>
  <c r="J65" i="11" s="1"/>
  <c r="H65" i="11" s="1"/>
  <c r="L64" i="11"/>
  <c r="M64" i="11" s="1"/>
  <c r="K64" i="11"/>
  <c r="J64" i="11" s="1"/>
  <c r="H64" i="11" s="1"/>
  <c r="L63" i="11"/>
  <c r="M63" i="11" s="1"/>
  <c r="K63" i="11"/>
  <c r="J63" i="11" s="1"/>
  <c r="H63" i="11" s="1"/>
  <c r="L62" i="11"/>
  <c r="M62" i="11" s="1"/>
  <c r="K62" i="11"/>
  <c r="J62" i="11" s="1"/>
  <c r="H62" i="11" s="1"/>
  <c r="L61" i="11"/>
  <c r="M61" i="11" s="1"/>
  <c r="K61" i="11"/>
  <c r="J61" i="11" s="1"/>
  <c r="H61" i="11" s="1"/>
  <c r="L60" i="11"/>
  <c r="M60" i="11" s="1"/>
  <c r="K60" i="11"/>
  <c r="J60" i="11" s="1"/>
  <c r="H60" i="11" s="1"/>
  <c r="L59" i="11"/>
  <c r="M59" i="11" s="1"/>
  <c r="K59" i="11"/>
  <c r="J59" i="11" s="1"/>
  <c r="H59" i="11" s="1"/>
  <c r="L58" i="11"/>
  <c r="M58" i="11" s="1"/>
  <c r="K58" i="11"/>
  <c r="J58" i="11" s="1"/>
  <c r="H58" i="11" s="1"/>
  <c r="L57" i="11"/>
  <c r="M57" i="11" s="1"/>
  <c r="K57" i="11"/>
  <c r="J57" i="11" s="1"/>
  <c r="H57" i="11" s="1"/>
  <c r="L56" i="11"/>
  <c r="M56" i="11" s="1"/>
  <c r="K56" i="11"/>
  <c r="J56" i="11" s="1"/>
  <c r="H56" i="11" s="1"/>
  <c r="L55" i="11"/>
  <c r="M55" i="11" s="1"/>
  <c r="K55" i="11"/>
  <c r="J55" i="11" s="1"/>
  <c r="H55" i="11" s="1"/>
  <c r="L54" i="11"/>
  <c r="M54" i="11" s="1"/>
  <c r="K54" i="11"/>
  <c r="J54" i="11" s="1"/>
  <c r="H54" i="11" s="1"/>
  <c r="L53" i="11"/>
  <c r="M53" i="11" s="1"/>
  <c r="K53" i="11"/>
  <c r="J53" i="11" s="1"/>
  <c r="H53" i="11" s="1"/>
  <c r="L52" i="11"/>
  <c r="M52" i="11" s="1"/>
  <c r="K52" i="11"/>
  <c r="J52" i="11" s="1"/>
  <c r="H52" i="11" s="1"/>
  <c r="L51" i="11"/>
  <c r="M51" i="11" s="1"/>
  <c r="K51" i="11"/>
  <c r="J51" i="11" s="1"/>
  <c r="H51" i="11" s="1"/>
  <c r="L50" i="11"/>
  <c r="M50" i="11" s="1"/>
  <c r="K50" i="11"/>
  <c r="J50" i="11" s="1"/>
  <c r="Q41" i="11"/>
  <c r="O41" i="11"/>
  <c r="N41" i="11"/>
  <c r="I41" i="11"/>
  <c r="H41" i="11"/>
  <c r="G41" i="11"/>
  <c r="F41" i="11"/>
  <c r="Q40" i="11"/>
  <c r="O40" i="11"/>
  <c r="N40" i="11"/>
  <c r="I40" i="11"/>
  <c r="H40" i="11"/>
  <c r="G40" i="11"/>
  <c r="F40" i="11"/>
  <c r="Q39" i="11"/>
  <c r="O39" i="11"/>
  <c r="N39" i="11"/>
  <c r="I39" i="11"/>
  <c r="H39" i="11"/>
  <c r="G39" i="11"/>
  <c r="F39" i="11"/>
  <c r="Q38" i="11"/>
  <c r="O38" i="11"/>
  <c r="O45" i="11" s="1"/>
  <c r="N38" i="11"/>
  <c r="L38" i="11"/>
  <c r="K38" i="11"/>
  <c r="L80" i="9"/>
  <c r="M80" i="9" s="1"/>
  <c r="K80" i="9"/>
  <c r="J80" i="9" s="1"/>
  <c r="H80" i="9" s="1"/>
  <c r="L79" i="9"/>
  <c r="M79" i="9" s="1"/>
  <c r="K79" i="9"/>
  <c r="J79" i="9" s="1"/>
  <c r="H79" i="9" s="1"/>
  <c r="L78" i="9"/>
  <c r="M78" i="9" s="1"/>
  <c r="K78" i="9"/>
  <c r="J78" i="9" s="1"/>
  <c r="H78" i="9" s="1"/>
  <c r="L77" i="9"/>
  <c r="M77" i="9" s="1"/>
  <c r="K77" i="9"/>
  <c r="J77" i="9" s="1"/>
  <c r="H77" i="9" s="1"/>
  <c r="L76" i="9"/>
  <c r="M76" i="9" s="1"/>
  <c r="K76" i="9"/>
  <c r="J76" i="9" s="1"/>
  <c r="H76" i="9" s="1"/>
  <c r="L75" i="9"/>
  <c r="M75" i="9" s="1"/>
  <c r="K75" i="9"/>
  <c r="J75" i="9" s="1"/>
  <c r="H75" i="9" s="1"/>
  <c r="L74" i="9"/>
  <c r="M74" i="9" s="1"/>
  <c r="K74" i="9"/>
  <c r="J74" i="9" s="1"/>
  <c r="H74" i="9" s="1"/>
  <c r="L73" i="9"/>
  <c r="M73" i="9" s="1"/>
  <c r="K73" i="9"/>
  <c r="J73" i="9" s="1"/>
  <c r="H73" i="9" s="1"/>
  <c r="L72" i="9"/>
  <c r="M72" i="9" s="1"/>
  <c r="K72" i="9"/>
  <c r="J72" i="9" s="1"/>
  <c r="H72" i="9" s="1"/>
  <c r="L71" i="9"/>
  <c r="M71" i="9" s="1"/>
  <c r="K71" i="9"/>
  <c r="J71" i="9" s="1"/>
  <c r="H71" i="9" s="1"/>
  <c r="L70" i="9"/>
  <c r="M70" i="9" s="1"/>
  <c r="K70" i="9"/>
  <c r="J70" i="9" s="1"/>
  <c r="H70" i="9" s="1"/>
  <c r="L69" i="9"/>
  <c r="M69" i="9" s="1"/>
  <c r="K69" i="9"/>
  <c r="J69" i="9" s="1"/>
  <c r="H69" i="9" s="1"/>
  <c r="L68" i="9"/>
  <c r="M68" i="9" s="1"/>
  <c r="K68" i="9"/>
  <c r="J68" i="9" s="1"/>
  <c r="H68" i="9" s="1"/>
  <c r="L67" i="9"/>
  <c r="M67" i="9" s="1"/>
  <c r="K67" i="9"/>
  <c r="J67" i="9" s="1"/>
  <c r="H67" i="9" s="1"/>
  <c r="L66" i="9"/>
  <c r="M66" i="9" s="1"/>
  <c r="K66" i="9"/>
  <c r="J66" i="9" s="1"/>
  <c r="H66" i="9" s="1"/>
  <c r="L65" i="9"/>
  <c r="M65" i="9" s="1"/>
  <c r="K65" i="9"/>
  <c r="J65" i="9" s="1"/>
  <c r="H65" i="9" s="1"/>
  <c r="L64" i="9"/>
  <c r="M64" i="9" s="1"/>
  <c r="K64" i="9"/>
  <c r="J64" i="9" s="1"/>
  <c r="H64" i="9" s="1"/>
  <c r="L63" i="9"/>
  <c r="M63" i="9" s="1"/>
  <c r="K63" i="9"/>
  <c r="J63" i="9" s="1"/>
  <c r="H63" i="9" s="1"/>
  <c r="L62" i="9"/>
  <c r="M62" i="9" s="1"/>
  <c r="K62" i="9"/>
  <c r="J62" i="9" s="1"/>
  <c r="H62" i="9" s="1"/>
  <c r="L61" i="9"/>
  <c r="M61" i="9" s="1"/>
  <c r="K61" i="9"/>
  <c r="J61" i="9" s="1"/>
  <c r="H61" i="9" s="1"/>
  <c r="L60" i="9"/>
  <c r="M60" i="9" s="1"/>
  <c r="K60" i="9"/>
  <c r="J60" i="9" s="1"/>
  <c r="H60" i="9" s="1"/>
  <c r="L59" i="9"/>
  <c r="M59" i="9" s="1"/>
  <c r="K59" i="9"/>
  <c r="J59" i="9" s="1"/>
  <c r="H59" i="9" s="1"/>
  <c r="L58" i="9"/>
  <c r="M58" i="9" s="1"/>
  <c r="K58" i="9"/>
  <c r="J58" i="9" s="1"/>
  <c r="H58" i="9" s="1"/>
  <c r="L57" i="9"/>
  <c r="M57" i="9" s="1"/>
  <c r="K57" i="9"/>
  <c r="J57" i="9" s="1"/>
  <c r="H57" i="9" s="1"/>
  <c r="L56" i="9"/>
  <c r="M56" i="9" s="1"/>
  <c r="K56" i="9"/>
  <c r="J56" i="9" s="1"/>
  <c r="H56" i="9" s="1"/>
  <c r="L55" i="9"/>
  <c r="M55" i="9" s="1"/>
  <c r="K55" i="9"/>
  <c r="J55" i="9" s="1"/>
  <c r="H55" i="9" s="1"/>
  <c r="L54" i="9"/>
  <c r="M54" i="9" s="1"/>
  <c r="K54" i="9"/>
  <c r="J54" i="9" s="1"/>
  <c r="H54" i="9" s="1"/>
  <c r="L53" i="9"/>
  <c r="M53" i="9" s="1"/>
  <c r="K53" i="9"/>
  <c r="J53" i="9" s="1"/>
  <c r="H53" i="9" s="1"/>
  <c r="L52" i="9"/>
  <c r="M52" i="9" s="1"/>
  <c r="K52" i="9"/>
  <c r="J52" i="9"/>
  <c r="H52" i="9" s="1"/>
  <c r="L51" i="9"/>
  <c r="M51" i="9" s="1"/>
  <c r="K51" i="9"/>
  <c r="J51" i="9" s="1"/>
  <c r="H51" i="9" s="1"/>
  <c r="L50" i="9"/>
  <c r="M50" i="9" s="1"/>
  <c r="K50" i="9"/>
  <c r="J50" i="9" s="1"/>
  <c r="Q41" i="9"/>
  <c r="O41" i="9"/>
  <c r="N41" i="9"/>
  <c r="I41" i="9"/>
  <c r="H41" i="9"/>
  <c r="G41" i="9"/>
  <c r="F41" i="9"/>
  <c r="Q40" i="9"/>
  <c r="O40" i="9"/>
  <c r="N40" i="9"/>
  <c r="I40" i="9"/>
  <c r="H40" i="9"/>
  <c r="G40" i="9"/>
  <c r="F40" i="9"/>
  <c r="Q39" i="9"/>
  <c r="O39" i="9"/>
  <c r="N39" i="9"/>
  <c r="I39" i="9"/>
  <c r="H39" i="9"/>
  <c r="G39" i="9"/>
  <c r="F39" i="9"/>
  <c r="Q38" i="9"/>
  <c r="O38" i="9"/>
  <c r="O45" i="9" s="1"/>
  <c r="N38" i="9"/>
  <c r="L80" i="7"/>
  <c r="M80" i="7" s="1"/>
  <c r="K80" i="7"/>
  <c r="J80" i="7" s="1"/>
  <c r="H80" i="7" s="1"/>
  <c r="L79" i="7"/>
  <c r="M79" i="7" s="1"/>
  <c r="K79" i="7"/>
  <c r="J79" i="7" s="1"/>
  <c r="H79" i="7" s="1"/>
  <c r="L78" i="7"/>
  <c r="M78" i="7" s="1"/>
  <c r="K78" i="7"/>
  <c r="J78" i="7"/>
  <c r="H78" i="7" s="1"/>
  <c r="L77" i="7"/>
  <c r="M77" i="7" s="1"/>
  <c r="K77" i="7"/>
  <c r="J77" i="7" s="1"/>
  <c r="H77" i="7" s="1"/>
  <c r="L76" i="7"/>
  <c r="M76" i="7" s="1"/>
  <c r="K76" i="7"/>
  <c r="J76" i="7" s="1"/>
  <c r="H76" i="7" s="1"/>
  <c r="L75" i="7"/>
  <c r="M75" i="7" s="1"/>
  <c r="K75" i="7"/>
  <c r="J75" i="7" s="1"/>
  <c r="H75" i="7" s="1"/>
  <c r="L74" i="7"/>
  <c r="M74" i="7" s="1"/>
  <c r="K74" i="7"/>
  <c r="J74" i="7" s="1"/>
  <c r="H74" i="7" s="1"/>
  <c r="L73" i="7"/>
  <c r="M73" i="7" s="1"/>
  <c r="K73" i="7"/>
  <c r="J73" i="7" s="1"/>
  <c r="H73" i="7" s="1"/>
  <c r="L72" i="7"/>
  <c r="M72" i="7" s="1"/>
  <c r="K72" i="7"/>
  <c r="J72" i="7" s="1"/>
  <c r="H72" i="7" s="1"/>
  <c r="L71" i="7"/>
  <c r="M71" i="7" s="1"/>
  <c r="K71" i="7"/>
  <c r="J71" i="7" s="1"/>
  <c r="H71" i="7" s="1"/>
  <c r="L70" i="7"/>
  <c r="M70" i="7" s="1"/>
  <c r="K70" i="7"/>
  <c r="J70" i="7" s="1"/>
  <c r="H70" i="7" s="1"/>
  <c r="L69" i="7"/>
  <c r="M69" i="7" s="1"/>
  <c r="K69" i="7"/>
  <c r="J69" i="7" s="1"/>
  <c r="H69" i="7" s="1"/>
  <c r="L68" i="7"/>
  <c r="M68" i="7" s="1"/>
  <c r="K68" i="7"/>
  <c r="J68" i="7" s="1"/>
  <c r="H68" i="7" s="1"/>
  <c r="L67" i="7"/>
  <c r="M67" i="7" s="1"/>
  <c r="K67" i="7"/>
  <c r="J67" i="7" s="1"/>
  <c r="H67" i="7" s="1"/>
  <c r="L66" i="7"/>
  <c r="M66" i="7" s="1"/>
  <c r="K66" i="7"/>
  <c r="J66" i="7" s="1"/>
  <c r="H66" i="7" s="1"/>
  <c r="L65" i="7"/>
  <c r="M65" i="7" s="1"/>
  <c r="K65" i="7"/>
  <c r="J65" i="7" s="1"/>
  <c r="H65" i="7" s="1"/>
  <c r="L64" i="7"/>
  <c r="M64" i="7" s="1"/>
  <c r="K64" i="7"/>
  <c r="J64" i="7" s="1"/>
  <c r="H64" i="7" s="1"/>
  <c r="L63" i="7"/>
  <c r="M63" i="7" s="1"/>
  <c r="K63" i="7"/>
  <c r="J63" i="7" s="1"/>
  <c r="H63" i="7" s="1"/>
  <c r="L62" i="7"/>
  <c r="M62" i="7" s="1"/>
  <c r="K62" i="7"/>
  <c r="J62" i="7" s="1"/>
  <c r="H62" i="7" s="1"/>
  <c r="L61" i="7"/>
  <c r="M61" i="7" s="1"/>
  <c r="K61" i="7"/>
  <c r="J61" i="7" s="1"/>
  <c r="H61" i="7" s="1"/>
  <c r="L60" i="7"/>
  <c r="M60" i="7" s="1"/>
  <c r="K60" i="7"/>
  <c r="J60" i="7" s="1"/>
  <c r="H60" i="7" s="1"/>
  <c r="L59" i="7"/>
  <c r="M59" i="7" s="1"/>
  <c r="K59" i="7"/>
  <c r="J59" i="7" s="1"/>
  <c r="H59" i="7" s="1"/>
  <c r="L58" i="7"/>
  <c r="M58" i="7" s="1"/>
  <c r="K58" i="7"/>
  <c r="J58" i="7" s="1"/>
  <c r="H58" i="7" s="1"/>
  <c r="L57" i="7"/>
  <c r="M57" i="7" s="1"/>
  <c r="K57" i="7"/>
  <c r="J57" i="7" s="1"/>
  <c r="H57" i="7" s="1"/>
  <c r="L56" i="7"/>
  <c r="M56" i="7" s="1"/>
  <c r="K56" i="7"/>
  <c r="J56" i="7" s="1"/>
  <c r="H56" i="7" s="1"/>
  <c r="L55" i="7"/>
  <c r="M55" i="7" s="1"/>
  <c r="K55" i="7"/>
  <c r="J55" i="7" s="1"/>
  <c r="H55" i="7" s="1"/>
  <c r="L54" i="7"/>
  <c r="M54" i="7" s="1"/>
  <c r="K54" i="7"/>
  <c r="J54" i="7" s="1"/>
  <c r="H54" i="7" s="1"/>
  <c r="L53" i="7"/>
  <c r="M53" i="7" s="1"/>
  <c r="K53" i="7"/>
  <c r="J53" i="7" s="1"/>
  <c r="H53" i="7" s="1"/>
  <c r="L52" i="7"/>
  <c r="M52" i="7" s="1"/>
  <c r="K52" i="7"/>
  <c r="J52" i="7" s="1"/>
  <c r="H52" i="7" s="1"/>
  <c r="L51" i="7"/>
  <c r="M51" i="7" s="1"/>
  <c r="K51" i="7"/>
  <c r="J51" i="7" s="1"/>
  <c r="H51" i="7" s="1"/>
  <c r="L50" i="7"/>
  <c r="M50" i="7" s="1"/>
  <c r="K50" i="7"/>
  <c r="J50" i="7" s="1"/>
  <c r="Q41" i="7"/>
  <c r="O41" i="7"/>
  <c r="N41" i="7"/>
  <c r="I41" i="7"/>
  <c r="H41" i="7"/>
  <c r="G41" i="7"/>
  <c r="F41" i="7"/>
  <c r="Q40" i="7"/>
  <c r="O40" i="7"/>
  <c r="N40" i="7"/>
  <c r="I40" i="7"/>
  <c r="H40" i="7"/>
  <c r="G40" i="7"/>
  <c r="F40" i="7"/>
  <c r="Q39" i="7"/>
  <c r="O39" i="7"/>
  <c r="N39" i="7"/>
  <c r="I39" i="7"/>
  <c r="H39" i="7"/>
  <c r="G39" i="7"/>
  <c r="F39" i="7"/>
  <c r="Q38" i="7"/>
  <c r="O38" i="7"/>
  <c r="O45" i="7" s="1"/>
  <c r="N38" i="7"/>
  <c r="L38" i="7"/>
  <c r="K38" i="7"/>
  <c r="L80" i="5"/>
  <c r="M80" i="5" s="1"/>
  <c r="K80" i="5"/>
  <c r="J80" i="5"/>
  <c r="H80" i="5" s="1"/>
  <c r="L79" i="5"/>
  <c r="M79" i="5" s="1"/>
  <c r="K79" i="5"/>
  <c r="J79" i="5" s="1"/>
  <c r="H79" i="5" s="1"/>
  <c r="L78" i="5"/>
  <c r="M78" i="5" s="1"/>
  <c r="K78" i="5"/>
  <c r="J78" i="5" s="1"/>
  <c r="H78" i="5" s="1"/>
  <c r="L77" i="5"/>
  <c r="M77" i="5" s="1"/>
  <c r="K77" i="5"/>
  <c r="J77" i="5" s="1"/>
  <c r="H77" i="5" s="1"/>
  <c r="L76" i="5"/>
  <c r="M76" i="5" s="1"/>
  <c r="K76" i="5"/>
  <c r="J76" i="5" s="1"/>
  <c r="H76" i="5" s="1"/>
  <c r="L75" i="5"/>
  <c r="M75" i="5" s="1"/>
  <c r="K75" i="5"/>
  <c r="J75" i="5" s="1"/>
  <c r="H75" i="5" s="1"/>
  <c r="L74" i="5"/>
  <c r="M74" i="5" s="1"/>
  <c r="K74" i="5"/>
  <c r="J74" i="5" s="1"/>
  <c r="H74" i="5" s="1"/>
  <c r="L73" i="5"/>
  <c r="M73" i="5" s="1"/>
  <c r="K73" i="5"/>
  <c r="J73" i="5" s="1"/>
  <c r="H73" i="5" s="1"/>
  <c r="L72" i="5"/>
  <c r="M72" i="5" s="1"/>
  <c r="K72" i="5"/>
  <c r="J72" i="5" s="1"/>
  <c r="H72" i="5" s="1"/>
  <c r="L71" i="5"/>
  <c r="M71" i="5" s="1"/>
  <c r="K71" i="5"/>
  <c r="J71" i="5" s="1"/>
  <c r="H71" i="5" s="1"/>
  <c r="L70" i="5"/>
  <c r="M70" i="5" s="1"/>
  <c r="K70" i="5"/>
  <c r="J70" i="5" s="1"/>
  <c r="H70" i="5" s="1"/>
  <c r="L69" i="5"/>
  <c r="M69" i="5" s="1"/>
  <c r="K69" i="5"/>
  <c r="J69" i="5" s="1"/>
  <c r="H69" i="5" s="1"/>
  <c r="L68" i="5"/>
  <c r="M68" i="5" s="1"/>
  <c r="K68" i="5"/>
  <c r="J68" i="5" s="1"/>
  <c r="H68" i="5" s="1"/>
  <c r="L67" i="5"/>
  <c r="M67" i="5" s="1"/>
  <c r="K67" i="5"/>
  <c r="J67" i="5" s="1"/>
  <c r="H67" i="5" s="1"/>
  <c r="L66" i="5"/>
  <c r="M66" i="5" s="1"/>
  <c r="K66" i="5"/>
  <c r="J66" i="5" s="1"/>
  <c r="H66" i="5" s="1"/>
  <c r="L65" i="5"/>
  <c r="M65" i="5" s="1"/>
  <c r="K65" i="5"/>
  <c r="J65" i="5" s="1"/>
  <c r="H65" i="5" s="1"/>
  <c r="L64" i="5"/>
  <c r="M64" i="5" s="1"/>
  <c r="K64" i="5"/>
  <c r="J64" i="5" s="1"/>
  <c r="H64" i="5" s="1"/>
  <c r="L63" i="5"/>
  <c r="M63" i="5" s="1"/>
  <c r="K63" i="5"/>
  <c r="J63" i="5" s="1"/>
  <c r="H63" i="5" s="1"/>
  <c r="L62" i="5"/>
  <c r="M62" i="5" s="1"/>
  <c r="K62" i="5"/>
  <c r="J62" i="5" s="1"/>
  <c r="H62" i="5" s="1"/>
  <c r="L61" i="5"/>
  <c r="M61" i="5" s="1"/>
  <c r="K61" i="5"/>
  <c r="J61" i="5" s="1"/>
  <c r="H61" i="5" s="1"/>
  <c r="L60" i="5"/>
  <c r="M60" i="5" s="1"/>
  <c r="K60" i="5"/>
  <c r="J60" i="5" s="1"/>
  <c r="H60" i="5" s="1"/>
  <c r="L59" i="5"/>
  <c r="M59" i="5" s="1"/>
  <c r="K59" i="5"/>
  <c r="J59" i="5" s="1"/>
  <c r="H59" i="5" s="1"/>
  <c r="L58" i="5"/>
  <c r="M58" i="5" s="1"/>
  <c r="K58" i="5"/>
  <c r="J58" i="5" s="1"/>
  <c r="H58" i="5" s="1"/>
  <c r="L57" i="5"/>
  <c r="M57" i="5" s="1"/>
  <c r="K57" i="5"/>
  <c r="J57" i="5" s="1"/>
  <c r="H57" i="5" s="1"/>
  <c r="L56" i="5"/>
  <c r="M56" i="5" s="1"/>
  <c r="K56" i="5"/>
  <c r="J56" i="5" s="1"/>
  <c r="H56" i="5" s="1"/>
  <c r="L55" i="5"/>
  <c r="M55" i="5" s="1"/>
  <c r="K55" i="5"/>
  <c r="J55" i="5" s="1"/>
  <c r="H55" i="5" s="1"/>
  <c r="L54" i="5"/>
  <c r="M54" i="5" s="1"/>
  <c r="K54" i="5"/>
  <c r="J54" i="5" s="1"/>
  <c r="H54" i="5" s="1"/>
  <c r="L53" i="5"/>
  <c r="M53" i="5" s="1"/>
  <c r="K53" i="5"/>
  <c r="J53" i="5" s="1"/>
  <c r="H53" i="5" s="1"/>
  <c r="L52" i="5"/>
  <c r="M52" i="5" s="1"/>
  <c r="K52" i="5"/>
  <c r="J52" i="5" s="1"/>
  <c r="H52" i="5" s="1"/>
  <c r="L51" i="5"/>
  <c r="M51" i="5" s="1"/>
  <c r="K51" i="5"/>
  <c r="J51" i="5" s="1"/>
  <c r="H51" i="5" s="1"/>
  <c r="L50" i="5"/>
  <c r="M50" i="5" s="1"/>
  <c r="K50" i="5"/>
  <c r="J50" i="5" s="1"/>
  <c r="Q41" i="5"/>
  <c r="O41" i="5"/>
  <c r="N41" i="5"/>
  <c r="I41" i="5"/>
  <c r="H41" i="5"/>
  <c r="G41" i="5"/>
  <c r="F41" i="5"/>
  <c r="Q40" i="5"/>
  <c r="O40" i="5"/>
  <c r="N40" i="5"/>
  <c r="I40" i="5"/>
  <c r="H40" i="5"/>
  <c r="G40" i="5"/>
  <c r="F40" i="5"/>
  <c r="Q39" i="5"/>
  <c r="O39" i="5"/>
  <c r="N39" i="5"/>
  <c r="I39" i="5"/>
  <c r="H39" i="5"/>
  <c r="G39" i="5"/>
  <c r="F39" i="5"/>
  <c r="Q38" i="5"/>
  <c r="O38" i="5"/>
  <c r="O45" i="5" s="1"/>
  <c r="N38" i="5"/>
  <c r="L38" i="5"/>
  <c r="K38" i="5"/>
  <c r="L80" i="3"/>
  <c r="M80" i="3" s="1"/>
  <c r="K80" i="3"/>
  <c r="J80" i="3" s="1"/>
  <c r="H80" i="3" s="1"/>
  <c r="L79" i="3"/>
  <c r="M79" i="3" s="1"/>
  <c r="K79" i="3"/>
  <c r="J79" i="3" s="1"/>
  <c r="H79" i="3" s="1"/>
  <c r="L78" i="3"/>
  <c r="M78" i="3" s="1"/>
  <c r="K78" i="3"/>
  <c r="J78" i="3" s="1"/>
  <c r="H78" i="3" s="1"/>
  <c r="L77" i="3"/>
  <c r="M77" i="3" s="1"/>
  <c r="K77" i="3"/>
  <c r="J77" i="3" s="1"/>
  <c r="H77" i="3" s="1"/>
  <c r="L76" i="3"/>
  <c r="M76" i="3" s="1"/>
  <c r="K76" i="3"/>
  <c r="J76" i="3" s="1"/>
  <c r="H76" i="3" s="1"/>
  <c r="L75" i="3"/>
  <c r="M75" i="3" s="1"/>
  <c r="K75" i="3"/>
  <c r="J75" i="3" s="1"/>
  <c r="H75" i="3" s="1"/>
  <c r="L74" i="3"/>
  <c r="M74" i="3" s="1"/>
  <c r="K74" i="3"/>
  <c r="J74" i="3" s="1"/>
  <c r="H74" i="3" s="1"/>
  <c r="L73" i="3"/>
  <c r="M73" i="3" s="1"/>
  <c r="K73" i="3"/>
  <c r="J73" i="3" s="1"/>
  <c r="H73" i="3" s="1"/>
  <c r="L72" i="3"/>
  <c r="M72" i="3" s="1"/>
  <c r="K72" i="3"/>
  <c r="J72" i="3" s="1"/>
  <c r="H72" i="3" s="1"/>
  <c r="L71" i="3"/>
  <c r="M71" i="3" s="1"/>
  <c r="K71" i="3"/>
  <c r="J71" i="3" s="1"/>
  <c r="H71" i="3" s="1"/>
  <c r="L70" i="3"/>
  <c r="M70" i="3" s="1"/>
  <c r="K70" i="3"/>
  <c r="J70" i="3" s="1"/>
  <c r="H70" i="3" s="1"/>
  <c r="L69" i="3"/>
  <c r="M69" i="3" s="1"/>
  <c r="K69" i="3"/>
  <c r="J69" i="3" s="1"/>
  <c r="H69" i="3" s="1"/>
  <c r="L68" i="3"/>
  <c r="M68" i="3" s="1"/>
  <c r="K68" i="3"/>
  <c r="J68" i="3" s="1"/>
  <c r="H68" i="3" s="1"/>
  <c r="L67" i="3"/>
  <c r="M67" i="3" s="1"/>
  <c r="K67" i="3"/>
  <c r="J67" i="3" s="1"/>
  <c r="H67" i="3" s="1"/>
  <c r="L66" i="3"/>
  <c r="M66" i="3" s="1"/>
  <c r="K66" i="3"/>
  <c r="J66" i="3" s="1"/>
  <c r="H66" i="3" s="1"/>
  <c r="L65" i="3"/>
  <c r="M65" i="3" s="1"/>
  <c r="K65" i="3"/>
  <c r="J65" i="3" s="1"/>
  <c r="H65" i="3" s="1"/>
  <c r="L64" i="3"/>
  <c r="M64" i="3" s="1"/>
  <c r="K64" i="3"/>
  <c r="J64" i="3" s="1"/>
  <c r="H64" i="3" s="1"/>
  <c r="L63" i="3"/>
  <c r="M63" i="3" s="1"/>
  <c r="K63" i="3"/>
  <c r="J63" i="3" s="1"/>
  <c r="H63" i="3" s="1"/>
  <c r="L62" i="3"/>
  <c r="M62" i="3" s="1"/>
  <c r="K62" i="3"/>
  <c r="J62" i="3" s="1"/>
  <c r="H62" i="3" s="1"/>
  <c r="L61" i="3"/>
  <c r="M61" i="3" s="1"/>
  <c r="K61" i="3"/>
  <c r="J61" i="3" s="1"/>
  <c r="H61" i="3" s="1"/>
  <c r="L60" i="3"/>
  <c r="M60" i="3" s="1"/>
  <c r="K60" i="3"/>
  <c r="J60" i="3" s="1"/>
  <c r="H60" i="3" s="1"/>
  <c r="L59" i="3"/>
  <c r="M59" i="3" s="1"/>
  <c r="K59" i="3"/>
  <c r="J59" i="3" s="1"/>
  <c r="H59" i="3" s="1"/>
  <c r="L58" i="3"/>
  <c r="M58" i="3" s="1"/>
  <c r="K58" i="3"/>
  <c r="J58" i="3" s="1"/>
  <c r="H58" i="3" s="1"/>
  <c r="L57" i="3"/>
  <c r="M57" i="3" s="1"/>
  <c r="K57" i="3"/>
  <c r="J57" i="3" s="1"/>
  <c r="H57" i="3" s="1"/>
  <c r="L56" i="3"/>
  <c r="M56" i="3" s="1"/>
  <c r="K56" i="3"/>
  <c r="J56" i="3" s="1"/>
  <c r="H56" i="3" s="1"/>
  <c r="L55" i="3"/>
  <c r="M55" i="3" s="1"/>
  <c r="K55" i="3"/>
  <c r="J55" i="3" s="1"/>
  <c r="H55" i="3" s="1"/>
  <c r="L54" i="3"/>
  <c r="M54" i="3" s="1"/>
  <c r="K54" i="3"/>
  <c r="J54" i="3" s="1"/>
  <c r="H54" i="3" s="1"/>
  <c r="L53" i="3"/>
  <c r="M53" i="3" s="1"/>
  <c r="K53" i="3"/>
  <c r="J53" i="3" s="1"/>
  <c r="H53" i="3" s="1"/>
  <c r="L52" i="3"/>
  <c r="M52" i="3" s="1"/>
  <c r="K52" i="3"/>
  <c r="J52" i="3" s="1"/>
  <c r="H52" i="3" s="1"/>
  <c r="L51" i="3"/>
  <c r="M51" i="3" s="1"/>
  <c r="K51" i="3"/>
  <c r="J51" i="3" s="1"/>
  <c r="H51" i="3" s="1"/>
  <c r="L50" i="3"/>
  <c r="M50" i="3" s="1"/>
  <c r="K50" i="3"/>
  <c r="J50" i="3" s="1"/>
  <c r="Q41" i="3"/>
  <c r="O41" i="3"/>
  <c r="N41" i="3"/>
  <c r="I41" i="3"/>
  <c r="H41" i="3"/>
  <c r="G41" i="3"/>
  <c r="F41" i="3"/>
  <c r="Q40" i="3"/>
  <c r="O40" i="3"/>
  <c r="N40" i="3"/>
  <c r="I40" i="3"/>
  <c r="H40" i="3"/>
  <c r="G40" i="3"/>
  <c r="F40" i="3"/>
  <c r="Q39" i="3"/>
  <c r="O39" i="3"/>
  <c r="N39" i="3"/>
  <c r="I39" i="3"/>
  <c r="H39" i="3"/>
  <c r="G39" i="3"/>
  <c r="F39" i="3"/>
  <c r="Q38" i="3"/>
  <c r="O38" i="3"/>
  <c r="O45" i="3" s="1"/>
  <c r="N38" i="3"/>
  <c r="L38" i="3"/>
  <c r="K38" i="3"/>
  <c r="E43" i="19" l="1"/>
  <c r="E43" i="23"/>
  <c r="E43" i="21"/>
  <c r="E43" i="17"/>
  <c r="E43" i="15"/>
  <c r="E43" i="13"/>
  <c r="E43" i="11"/>
  <c r="E43" i="9"/>
  <c r="E43" i="7"/>
  <c r="E43" i="5"/>
  <c r="E43" i="3"/>
  <c r="K43" i="23"/>
  <c r="H50" i="23"/>
  <c r="O49" i="23" s="1"/>
  <c r="K43" i="21"/>
  <c r="H50" i="21"/>
  <c r="O49" i="21" s="1"/>
  <c r="K43" i="19"/>
  <c r="H50" i="19"/>
  <c r="O49" i="19" s="1"/>
  <c r="H50" i="17"/>
  <c r="O49" i="17" s="1"/>
  <c r="K43" i="17"/>
  <c r="K43" i="15"/>
  <c r="H50" i="15"/>
  <c r="O49" i="15" s="1"/>
  <c r="K43" i="13"/>
  <c r="H50" i="13"/>
  <c r="O49" i="13" s="1"/>
  <c r="K43" i="11"/>
  <c r="H50" i="11"/>
  <c r="O49" i="11" s="1"/>
  <c r="K43" i="9"/>
  <c r="H50" i="9"/>
  <c r="O49" i="9" s="1"/>
  <c r="K43" i="7"/>
  <c r="H50" i="7"/>
  <c r="O49" i="7" s="1"/>
  <c r="K43" i="5"/>
  <c r="H50" i="5"/>
  <c r="O49" i="5" s="1"/>
  <c r="K43" i="3"/>
  <c r="H50" i="3"/>
  <c r="O49" i="3" s="1"/>
  <c r="O50" i="5" l="1"/>
  <c r="O51" i="5" s="1"/>
  <c r="K45" i="7"/>
  <c r="D45" i="7" s="1"/>
  <c r="K45" i="23"/>
  <c r="D45" i="23" s="1"/>
  <c r="O50" i="23"/>
  <c r="O51" i="23" s="1"/>
  <c r="K45" i="21"/>
  <c r="D45" i="21" s="1"/>
  <c r="O50" i="21"/>
  <c r="O51" i="21" s="1"/>
  <c r="O50" i="19"/>
  <c r="O51" i="19" s="1"/>
  <c r="K45" i="19"/>
  <c r="D45" i="19" s="1"/>
  <c r="O50" i="15"/>
  <c r="O51" i="15" s="1"/>
  <c r="K45" i="15"/>
  <c r="D45" i="15" s="1"/>
  <c r="O50" i="13"/>
  <c r="O51" i="13" s="1"/>
  <c r="K45" i="13"/>
  <c r="D45" i="13" s="1"/>
  <c r="O50" i="11"/>
  <c r="O51" i="11" s="1"/>
  <c r="K45" i="11"/>
  <c r="D45" i="11" s="1"/>
  <c r="K45" i="9"/>
  <c r="D45" i="9" s="1"/>
  <c r="O50" i="9"/>
  <c r="O51" i="9" s="1"/>
  <c r="O50" i="7"/>
  <c r="O51" i="7" s="1"/>
  <c r="K45" i="5"/>
  <c r="D45" i="5" s="1"/>
  <c r="O50" i="3"/>
  <c r="O51" i="3" s="1"/>
  <c r="K45" i="17"/>
  <c r="D45" i="17" s="1"/>
  <c r="K45" i="3"/>
  <c r="D45" i="3" s="1"/>
  <c r="O50" i="17"/>
  <c r="O51" i="17" s="1"/>
  <c r="Q38" i="1" l="1"/>
  <c r="F39" i="1"/>
  <c r="G39" i="1"/>
  <c r="H39" i="1"/>
  <c r="I39" i="1"/>
  <c r="Q39" i="1"/>
  <c r="F40" i="1"/>
  <c r="G40" i="1"/>
  <c r="H40" i="1"/>
  <c r="I40" i="1"/>
  <c r="Q40" i="1"/>
  <c r="F41" i="1"/>
  <c r="G41" i="1"/>
  <c r="H41" i="1"/>
  <c r="I41" i="1"/>
  <c r="N41" i="1"/>
  <c r="Q41" i="1"/>
  <c r="K50" i="1"/>
  <c r="J50" i="1" s="1"/>
  <c r="L50" i="1"/>
  <c r="M50" i="1" s="1"/>
  <c r="K51" i="1"/>
  <c r="J51" i="1" s="1"/>
  <c r="L51" i="1"/>
  <c r="M51" i="1" s="1"/>
  <c r="L54" i="1"/>
  <c r="M54" i="1" s="1"/>
  <c r="L55" i="1"/>
  <c r="M55" i="1" s="1"/>
  <c r="L56" i="1"/>
  <c r="M56" i="1" s="1"/>
  <c r="L57" i="1"/>
  <c r="M57" i="1" s="1"/>
  <c r="L63" i="1"/>
  <c r="M63" i="1" s="1"/>
  <c r="L68" i="1"/>
  <c r="M68" i="1" s="1"/>
  <c r="L69" i="1"/>
  <c r="M69" i="1" s="1"/>
  <c r="L74" i="1"/>
  <c r="M74" i="1" s="1"/>
  <c r="L76" i="1"/>
  <c r="M76" i="1" s="1"/>
  <c r="L78" i="1"/>
  <c r="M78" i="1" s="1"/>
  <c r="L79" i="1"/>
  <c r="M79" i="1" s="1"/>
  <c r="L80" i="1"/>
  <c r="M80" i="1" s="1"/>
  <c r="K80" i="1"/>
  <c r="J80" i="1" s="1"/>
  <c r="K79" i="1"/>
  <c r="J79" i="1" s="1"/>
  <c r="K78" i="1"/>
  <c r="J78" i="1" s="1"/>
  <c r="K77" i="1"/>
  <c r="J77" i="1" s="1"/>
  <c r="K76" i="1"/>
  <c r="J76" i="1" s="1"/>
  <c r="K75" i="1"/>
  <c r="J75" i="1" s="1"/>
  <c r="K73" i="1"/>
  <c r="J73" i="1" s="1"/>
  <c r="K71" i="1"/>
  <c r="J71" i="1" s="1"/>
  <c r="K70" i="1"/>
  <c r="J70" i="1" s="1"/>
  <c r="K69" i="1"/>
  <c r="J69" i="1" s="1"/>
  <c r="K68" i="1"/>
  <c r="J68" i="1" s="1"/>
  <c r="K67" i="1"/>
  <c r="J67" i="1" s="1"/>
  <c r="K65" i="1"/>
  <c r="J65" i="1" s="1"/>
  <c r="K63" i="1"/>
  <c r="J63" i="1" s="1"/>
  <c r="K62" i="1"/>
  <c r="J62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J56" i="1" s="1"/>
  <c r="K55" i="1"/>
  <c r="J55" i="1" s="1"/>
  <c r="K53" i="1"/>
  <c r="J53" i="1" s="1"/>
  <c r="K38" i="1"/>
  <c r="L75" i="1" l="1"/>
  <c r="M75" i="1" s="1"/>
  <c r="L73" i="1"/>
  <c r="M73" i="1" s="1"/>
  <c r="L67" i="1"/>
  <c r="M67" i="1" s="1"/>
  <c r="L65" i="1"/>
  <c r="M65" i="1" s="1"/>
  <c r="L61" i="1"/>
  <c r="M61" i="1" s="1"/>
  <c r="L59" i="1"/>
  <c r="M59" i="1" s="1"/>
  <c r="L53" i="1"/>
  <c r="M53" i="1" s="1"/>
  <c r="L77" i="1"/>
  <c r="M77" i="1" s="1"/>
  <c r="L72" i="1"/>
  <c r="M72" i="1" s="1"/>
  <c r="L71" i="1"/>
  <c r="M71" i="1" s="1"/>
  <c r="L66" i="1"/>
  <c r="M66" i="1" s="1"/>
  <c r="L64" i="1"/>
  <c r="M64" i="1" s="1"/>
  <c r="L62" i="1"/>
  <c r="M62" i="1" s="1"/>
  <c r="L60" i="1"/>
  <c r="M60" i="1" s="1"/>
  <c r="L58" i="1"/>
  <c r="M58" i="1" s="1"/>
  <c r="H76" i="1"/>
  <c r="N40" i="1"/>
  <c r="H53" i="1"/>
  <c r="H63" i="1"/>
  <c r="H55" i="1"/>
  <c r="H59" i="1"/>
  <c r="H60" i="1"/>
  <c r="H68" i="1"/>
  <c r="H71" i="1"/>
  <c r="H62" i="1"/>
  <c r="H73" i="1"/>
  <c r="H79" i="1"/>
  <c r="H57" i="1"/>
  <c r="K74" i="1"/>
  <c r="J74" i="1" s="1"/>
  <c r="L70" i="1"/>
  <c r="M70" i="1" s="1"/>
  <c r="H56" i="1"/>
  <c r="H50" i="1"/>
  <c r="K72" i="1"/>
  <c r="J72" i="1" s="1"/>
  <c r="K66" i="1"/>
  <c r="J66" i="1" s="1"/>
  <c r="K64" i="1"/>
  <c r="J64" i="1" s="1"/>
  <c r="N38" i="1"/>
  <c r="N39" i="1"/>
  <c r="K54" i="1"/>
  <c r="J54" i="1" s="1"/>
  <c r="L38" i="1"/>
  <c r="L52" i="1"/>
  <c r="M52" i="1" s="1"/>
  <c r="E43" i="1" s="1"/>
  <c r="K52" i="1"/>
  <c r="J52" i="1" s="1"/>
  <c r="H51" i="1" l="1"/>
  <c r="O38" i="1"/>
  <c r="O45" i="1" s="1"/>
  <c r="H78" i="1"/>
  <c r="H72" i="1"/>
  <c r="H61" i="1"/>
  <c r="O40" i="1"/>
  <c r="H58" i="1"/>
  <c r="H52" i="1"/>
  <c r="H64" i="1"/>
  <c r="H54" i="1"/>
  <c r="K43" i="1"/>
  <c r="H80" i="1"/>
  <c r="H70" i="1"/>
  <c r="H66" i="1"/>
  <c r="H74" i="1"/>
  <c r="H77" i="1"/>
  <c r="H69" i="1"/>
  <c r="O41" i="1"/>
  <c r="O39" i="1"/>
  <c r="H67" i="1"/>
  <c r="H75" i="1"/>
  <c r="H65" i="1"/>
  <c r="K45" i="1" l="1"/>
  <c r="D45" i="1" s="1"/>
  <c r="O49" i="1"/>
  <c r="O50" i="1" l="1"/>
  <c r="O51" i="1" s="1"/>
</calcChain>
</file>

<file path=xl/sharedStrings.xml><?xml version="1.0" encoding="utf-8"?>
<sst xmlns="http://schemas.openxmlformats.org/spreadsheetml/2006/main" count="1062" uniqueCount="50">
  <si>
    <t xml:space="preserve">  Klärwerk Freising</t>
  </si>
  <si>
    <t>Zulauf - Vorklärbecken</t>
  </si>
  <si>
    <t>Datum</t>
  </si>
  <si>
    <t>Wochentag</t>
  </si>
  <si>
    <t>Zeit</t>
  </si>
  <si>
    <t>Wetter</t>
  </si>
  <si>
    <t>Lufttemperatur</t>
  </si>
  <si>
    <t>Abwassertemp.</t>
  </si>
  <si>
    <t>PH-Wert Min.</t>
  </si>
  <si>
    <t>PH-Wert Max.</t>
  </si>
  <si>
    <t>Zähler</t>
  </si>
  <si>
    <t>Tag</t>
  </si>
  <si>
    <t>h</t>
  </si>
  <si>
    <t>°C</t>
  </si>
  <si>
    <t>PH</t>
  </si>
  <si>
    <t>m³</t>
  </si>
  <si>
    <t>Trocken = 1</t>
  </si>
  <si>
    <t>Frost = 2</t>
  </si>
  <si>
    <t>Regen = 3</t>
  </si>
  <si>
    <t>Gewitter = 4</t>
  </si>
  <si>
    <t>Schnee = 5</t>
  </si>
  <si>
    <t>Tauwetter = 6</t>
  </si>
  <si>
    <t>Summe</t>
  </si>
  <si>
    <t>Mittelwert</t>
  </si>
  <si>
    <t>Regentage  .......................</t>
  </si>
  <si>
    <t>Trockentage  ...................</t>
  </si>
  <si>
    <t>RW =  .................................</t>
  </si>
  <si>
    <t>Zulauf Lerchenfeld</t>
  </si>
  <si>
    <t xml:space="preserve"> Zulauf  Klärwerk</t>
  </si>
  <si>
    <t>Min</t>
  </si>
  <si>
    <t>Max</t>
  </si>
  <si>
    <t>Regent.</t>
  </si>
  <si>
    <t>Trockent:</t>
  </si>
  <si>
    <t xml:space="preserve">Gesamt-zulauf   </t>
  </si>
  <si>
    <t>m³/d</t>
  </si>
  <si>
    <t>Ges.Ablauf Klärwerk</t>
  </si>
  <si>
    <t>Nachlauf = 7</t>
  </si>
  <si>
    <t xml:space="preserve">TW =  </t>
  </si>
  <si>
    <t>Gesamtwasser:</t>
  </si>
  <si>
    <t>Trockentag</t>
  </si>
  <si>
    <t>TW Tage</t>
  </si>
  <si>
    <t>TW</t>
  </si>
  <si>
    <t>/ TW Tag</t>
  </si>
  <si>
    <t>Sa</t>
  </si>
  <si>
    <t>So</t>
  </si>
  <si>
    <t>Mo</t>
  </si>
  <si>
    <t>Di</t>
  </si>
  <si>
    <t>Mi</t>
  </si>
  <si>
    <t>Do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</si>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</sst>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7" formatCode="0_ ;\-0\ "/>
  </numFmts>
  <fonts count="12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b/>
      <sz val="9"/>
      <color indexed="22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9" xfId="0" applyFont="1" applyBorder="1"/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34" xfId="0" applyFont="1" applyBorder="1" applyAlignment="1">
      <alignment horizontal="centerContinuous" vertical="justify"/>
    </xf>
    <xf numFmtId="0" fontId="2" fillId="0" borderId="29" xfId="0" applyFont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0" fontId="3" fillId="0" borderId="29" xfId="0" applyFont="1" applyBorder="1"/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9" xfId="0" applyFont="1" applyBorder="1" applyAlignment="1">
      <alignment horizontal="center" textRotation="90"/>
    </xf>
    <xf numFmtId="0" fontId="3" fillId="0" borderId="40" xfId="0" applyFont="1" applyBorder="1" applyAlignment="1">
      <alignment horizontal="center" textRotation="90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0" xfId="0" applyFont="1" applyBorder="1"/>
    <xf numFmtId="0" fontId="3" fillId="0" borderId="21" xfId="0" applyFont="1" applyBorder="1" applyAlignment="1">
      <alignment horizontal="center"/>
    </xf>
    <xf numFmtId="0" fontId="3" fillId="0" borderId="10" xfId="0" applyFont="1" applyBorder="1"/>
    <xf numFmtId="0" fontId="3" fillId="0" borderId="4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2" fillId="0" borderId="4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7" xfId="0" applyFont="1" applyBorder="1" applyAlignment="1">
      <alignment horizontal="centerContinuous"/>
    </xf>
    <xf numFmtId="164" fontId="2" fillId="0" borderId="13" xfId="0" applyNumberFormat="1" applyFont="1" applyBorder="1"/>
    <xf numFmtId="164" fontId="2" fillId="0" borderId="20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4" xfId="0" applyNumberFormat="1" applyFont="1" applyBorder="1"/>
    <xf numFmtId="164" fontId="2" fillId="0" borderId="30" xfId="0" applyNumberFormat="1" applyFont="1" applyBorder="1"/>
    <xf numFmtId="164" fontId="2" fillId="0" borderId="10" xfId="0" applyNumberFormat="1" applyFont="1" applyBorder="1"/>
    <xf numFmtId="164" fontId="2" fillId="0" borderId="23" xfId="0" applyNumberFormat="1" applyFont="1" applyBorder="1"/>
    <xf numFmtId="164" fontId="2" fillId="0" borderId="44" xfId="0" applyNumberFormat="1" applyFont="1" applyBorder="1"/>
    <xf numFmtId="164" fontId="2" fillId="0" borderId="28" xfId="0" applyNumberFormat="1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47" xfId="0" applyFont="1" applyBorder="1"/>
    <xf numFmtId="0" fontId="2" fillId="0" borderId="5" xfId="0" applyFont="1" applyBorder="1"/>
    <xf numFmtId="0" fontId="2" fillId="0" borderId="30" xfId="0" applyFont="1" applyBorder="1"/>
    <xf numFmtId="0" fontId="2" fillId="0" borderId="14" xfId="0" applyFont="1" applyBorder="1"/>
    <xf numFmtId="0" fontId="2" fillId="0" borderId="21" xfId="0" applyFont="1" applyBorder="1"/>
    <xf numFmtId="0" fontId="2" fillId="0" borderId="10" xfId="0" applyFont="1" applyBorder="1"/>
    <xf numFmtId="0" fontId="2" fillId="0" borderId="43" xfId="0" applyFont="1" applyBorder="1"/>
    <xf numFmtId="0" fontId="2" fillId="0" borderId="12" xfId="0" applyFont="1" applyBorder="1"/>
    <xf numFmtId="0" fontId="2" fillId="0" borderId="45" xfId="0" applyFont="1" applyBorder="1"/>
    <xf numFmtId="0" fontId="2" fillId="0" borderId="48" xfId="0" applyFont="1" applyBorder="1"/>
    <xf numFmtId="0" fontId="2" fillId="0" borderId="11" xfId="0" applyFont="1" applyBorder="1"/>
    <xf numFmtId="0" fontId="2" fillId="0" borderId="49" xfId="0" applyFont="1" applyBorder="1"/>
    <xf numFmtId="0" fontId="2" fillId="0" borderId="19" xfId="0" applyFont="1" applyBorder="1"/>
    <xf numFmtId="1" fontId="2" fillId="0" borderId="14" xfId="0" applyNumberFormat="1" applyFont="1" applyBorder="1"/>
    <xf numFmtId="1" fontId="2" fillId="0" borderId="30" xfId="0" applyNumberFormat="1" applyFont="1" applyBorder="1"/>
    <xf numFmtId="1" fontId="2" fillId="0" borderId="5" xfId="0" applyNumberFormat="1" applyFont="1" applyBorder="1"/>
    <xf numFmtId="0" fontId="2" fillId="0" borderId="22" xfId="0" applyFont="1" applyBorder="1"/>
    <xf numFmtId="0" fontId="2" fillId="0" borderId="44" xfId="0" applyFont="1" applyBorder="1"/>
    <xf numFmtId="0" fontId="2" fillId="0" borderId="23" xfId="0" applyFont="1" applyBorder="1"/>
    <xf numFmtId="1" fontId="2" fillId="0" borderId="23" xfId="0" applyNumberFormat="1" applyFont="1" applyBorder="1"/>
    <xf numFmtId="1" fontId="2" fillId="0" borderId="44" xfId="0" applyNumberFormat="1" applyFont="1" applyBorder="1"/>
    <xf numFmtId="1" fontId="2" fillId="0" borderId="22" xfId="0" applyNumberFormat="1" applyFont="1" applyBorder="1"/>
    <xf numFmtId="0" fontId="4" fillId="0" borderId="0" xfId="0" applyFont="1"/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" fillId="0" borderId="6" xfId="0" applyFont="1" applyBorder="1"/>
    <xf numFmtId="0" fontId="2" fillId="0" borderId="27" xfId="0" applyFont="1" applyBorder="1"/>
    <xf numFmtId="0" fontId="2" fillId="0" borderId="8" xfId="0" applyFont="1" applyBorder="1"/>
    <xf numFmtId="3" fontId="2" fillId="0" borderId="9" xfId="0" applyNumberFormat="1" applyFont="1" applyBorder="1"/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center"/>
    </xf>
    <xf numFmtId="0" fontId="2" fillId="0" borderId="31" xfId="0" applyFont="1" applyBorder="1"/>
    <xf numFmtId="0" fontId="2" fillId="0" borderId="2" xfId="0" applyFont="1" applyBorder="1"/>
    <xf numFmtId="20" fontId="2" fillId="0" borderId="8" xfId="0" applyNumberFormat="1" applyFont="1" applyBorder="1" applyAlignment="1">
      <alignment horizontal="center"/>
    </xf>
    <xf numFmtId="20" fontId="2" fillId="0" borderId="6" xfId="0" applyNumberFormat="1" applyFont="1" applyBorder="1" applyAlignment="1">
      <alignment horizontal="center"/>
    </xf>
    <xf numFmtId="1" fontId="1" fillId="0" borderId="0" xfId="0" applyNumberFormat="1" applyFont="1"/>
    <xf numFmtId="0" fontId="8" fillId="0" borderId="0" xfId="0" applyFont="1"/>
    <xf numFmtId="0" fontId="2" fillId="0" borderId="7" xfId="0" applyFont="1" applyBorder="1" applyAlignment="1">
      <alignment horizontal="center"/>
    </xf>
    <xf numFmtId="3" fontId="1" fillId="0" borderId="2" xfId="0" applyNumberFormat="1" applyFont="1" applyBorder="1"/>
    <xf numFmtId="0" fontId="10" fillId="0" borderId="0" xfId="0" applyFont="1"/>
    <xf numFmtId="1" fontId="2" fillId="0" borderId="10" xfId="0" applyNumberFormat="1" applyFont="1" applyBorder="1" applyAlignment="1">
      <alignment horizontal="center"/>
    </xf>
    <xf numFmtId="0" fontId="1" fillId="0" borderId="22" xfId="0" applyFont="1" applyBorder="1"/>
    <xf numFmtId="0" fontId="1" fillId="0" borderId="51" xfId="0" applyFont="1" applyBorder="1"/>
    <xf numFmtId="0" fontId="2" fillId="0" borderId="5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1" xfId="0" applyFont="1" applyBorder="1"/>
    <xf numFmtId="0" fontId="2" fillId="0" borderId="40" xfId="0" applyFont="1" applyBorder="1"/>
    <xf numFmtId="164" fontId="2" fillId="0" borderId="16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0" fontId="1" fillId="0" borderId="41" xfId="0" applyFont="1" applyBorder="1"/>
    <xf numFmtId="0" fontId="1" fillId="0" borderId="39" xfId="0" applyFont="1" applyBorder="1"/>
    <xf numFmtId="1" fontId="2" fillId="0" borderId="20" xfId="0" applyNumberFormat="1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20" fontId="2" fillId="0" borderId="23" xfId="0" applyNumberFormat="1" applyFont="1" applyBorder="1" applyAlignment="1">
      <alignment horizontal="center"/>
    </xf>
    <xf numFmtId="20" fontId="2" fillId="0" borderId="9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/>
    </xf>
    <xf numFmtId="164" fontId="2" fillId="0" borderId="48" xfId="0" applyNumberFormat="1" applyFont="1" applyBorder="1" applyAlignment="1">
      <alignment horizontal="right"/>
    </xf>
    <xf numFmtId="164" fontId="2" fillId="0" borderId="40" xfId="0" applyNumberFormat="1" applyFont="1" applyBorder="1"/>
    <xf numFmtId="1" fontId="2" fillId="0" borderId="7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0" borderId="27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3" fontId="1" fillId="0" borderId="0" xfId="0" applyNumberFormat="1" applyFont="1"/>
    <xf numFmtId="0" fontId="4" fillId="0" borderId="0" xfId="0" applyFont="1" applyAlignment="1"/>
    <xf numFmtId="0" fontId="1" fillId="0" borderId="3" xfId="0" applyFont="1" applyBorder="1" applyAlignment="1">
      <alignment horizontal="center" vertical="justify"/>
    </xf>
    <xf numFmtId="0" fontId="0" fillId="0" borderId="30" xfId="0" applyBorder="1" applyAlignment="1"/>
    <xf numFmtId="0" fontId="0" fillId="0" borderId="31" xfId="0" applyBorder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0" xfId="0" applyFont="1" applyBorder="1" applyAlignment="1">
      <alignment horizontal="center" vertical="justify"/>
    </xf>
    <xf numFmtId="0" fontId="0" fillId="0" borderId="30" xfId="0" applyBorder="1" applyAlignment="1">
      <alignment horizontal="center" vertical="justify"/>
    </xf>
    <xf numFmtId="0" fontId="1" fillId="0" borderId="10" xfId="0" applyFont="1" applyBorder="1" applyAlignment="1">
      <alignment horizontal="center" vertical="justify"/>
    </xf>
    <xf numFmtId="3" fontId="1" fillId="0" borderId="2" xfId="0" applyNumberFormat="1" applyFont="1" applyBorder="1" applyAlignment="1"/>
    <xf numFmtId="3" fontId="0" fillId="0" borderId="2" xfId="0" applyNumberFormat="1" applyBorder="1" applyAlignment="1"/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34" xfId="0" applyFont="1" applyBorder="1" applyAlignment="1">
      <alignment horizontal="center" vertical="justify"/>
    </xf>
    <xf numFmtId="0" fontId="1" fillId="0" borderId="3" xfId="0" applyFont="1" applyBorder="1" applyAlignment="1">
      <alignment horizontal="center" vertical="justify"/>
    </xf>
    <xf numFmtId="0" fontId="0" fillId="0" borderId="30" xfId="0" applyBorder="1" applyAlignment="1"/>
    <xf numFmtId="0" fontId="0" fillId="0" borderId="31" xfId="0" applyBorder="1" applyAlignment="1"/>
    <xf numFmtId="0" fontId="1" fillId="0" borderId="30" xfId="0" applyFont="1" applyBorder="1" applyAlignment="1">
      <alignment horizontal="center" vertical="justify"/>
    </xf>
    <xf numFmtId="0" fontId="0" fillId="0" borderId="30" xfId="0" applyBorder="1" applyAlignment="1">
      <alignment horizontal="center" vertical="justify"/>
    </xf>
    <xf numFmtId="0" fontId="1" fillId="0" borderId="10" xfId="0" applyFont="1" applyBorder="1" applyAlignment="1">
      <alignment horizontal="center" vertical="justify"/>
    </xf>
    <xf numFmtId="0" fontId="1" fillId="0" borderId="31" xfId="0" applyFont="1" applyBorder="1" applyAlignment="1">
      <alignment horizontal="center" vertical="justify"/>
    </xf>
    <xf numFmtId="3" fontId="1" fillId="0" borderId="2" xfId="0" applyNumberFormat="1" applyFont="1" applyBorder="1" applyAlignment="1"/>
    <xf numFmtId="0" fontId="4" fillId="0" borderId="0" xfId="0" applyFont="1" applyAlignment="1"/>
    <xf numFmtId="3" fontId="0" fillId="0" borderId="2" xfId="0" applyNumberFormat="1" applyBorder="1" applyAlignment="1"/>
    <xf numFmtId="3" fontId="1" fillId="0" borderId="2" xfId="0" applyNumberFormat="1" applyFont="1" applyBorder="1" applyAlignment="1">
      <alignment horizontal="right"/>
    </xf>
    <xf numFmtId="0" fontId="1" fillId="2" borderId="19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justify"/>
    </xf>
    <xf numFmtId="0" fontId="3" fillId="2" borderId="14" xfId="0" applyFont="1" applyFill="1" applyBorder="1"/>
    <xf numFmtId="0" fontId="2" fillId="2" borderId="3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30" xfId="0" applyFont="1" applyFill="1" applyBorder="1"/>
    <xf numFmtId="167" fontId="2" fillId="2" borderId="30" xfId="1" applyNumberFormat="1" applyFont="1" applyFill="1" applyBorder="1"/>
    <xf numFmtId="0" fontId="2" fillId="2" borderId="45" xfId="0" applyFont="1" applyFill="1" applyBorder="1"/>
    <xf numFmtId="3" fontId="2" fillId="2" borderId="9" xfId="0" applyNumberFormat="1" applyFont="1" applyFill="1" applyBorder="1"/>
    <xf numFmtId="1" fontId="2" fillId="2" borderId="10" xfId="0" applyNumberFormat="1" applyFont="1" applyFill="1" applyBorder="1"/>
    <xf numFmtId="1" fontId="2" fillId="2" borderId="28" xfId="0" applyNumberFormat="1" applyFont="1" applyFill="1" applyBorder="1"/>
    <xf numFmtId="0" fontId="1" fillId="2" borderId="0" xfId="0" applyFont="1" applyFill="1" applyBorder="1"/>
    <xf numFmtId="0" fontId="1" fillId="2" borderId="38" xfId="0" applyFont="1" applyFill="1" applyBorder="1"/>
    <xf numFmtId="0" fontId="9" fillId="2" borderId="0" xfId="0" applyFont="1" applyFill="1" applyBorder="1"/>
    <xf numFmtId="0" fontId="4" fillId="2" borderId="0" xfId="0" applyFont="1" applyFill="1"/>
    <xf numFmtId="0" fontId="1" fillId="2" borderId="0" xfId="0" applyFont="1" applyFill="1"/>
    <xf numFmtId="0" fontId="1" fillId="2" borderId="19" xfId="0" applyFont="1" applyFill="1" applyBorder="1" applyAlignment="1">
      <alignment horizontal="centerContinuous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topLeftCell="D1" zoomScale="80" zoomScaleNormal="80" zoomScaleSheetLayoutView="50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5.710937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63" t="s">
        <v>1</v>
      </c>
      <c r="H1" s="164"/>
      <c r="I1" s="164"/>
      <c r="J1" s="164"/>
      <c r="K1" s="164"/>
      <c r="L1" s="164"/>
      <c r="M1" s="164"/>
      <c r="N1" s="165"/>
      <c r="O1" s="177"/>
      <c r="P1" s="164"/>
      <c r="Q1" s="190"/>
    </row>
    <row r="2" spans="1:17" ht="36" customHeight="1" x14ac:dyDescent="0.25">
      <c r="A2" s="21"/>
      <c r="B2" s="2"/>
      <c r="C2" s="3"/>
      <c r="D2" s="3"/>
      <c r="E2" s="3"/>
      <c r="F2" s="3"/>
      <c r="G2" s="160" t="s">
        <v>28</v>
      </c>
      <c r="H2" s="161"/>
      <c r="I2" s="161"/>
      <c r="J2" s="161"/>
      <c r="K2" s="161"/>
      <c r="L2" s="162"/>
      <c r="M2" s="166" t="s">
        <v>27</v>
      </c>
      <c r="N2" s="167"/>
      <c r="O2" s="178" t="s">
        <v>33</v>
      </c>
      <c r="P2" s="168" t="s">
        <v>35</v>
      </c>
      <c r="Q2" s="191"/>
    </row>
    <row r="3" spans="1:17" s="48" customFormat="1" ht="122.25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37" t="s">
        <v>35</v>
      </c>
      <c r="Q3" s="192" t="s">
        <v>11</v>
      </c>
    </row>
    <row r="4" spans="1:17" s="27" customFormat="1" ht="12.75" x14ac:dyDescent="0.2">
      <c r="A4" s="32"/>
      <c r="B4" s="173"/>
      <c r="C4" s="24"/>
      <c r="D4" s="174" t="s">
        <v>12</v>
      </c>
      <c r="E4" s="24"/>
      <c r="F4" s="174" t="s">
        <v>13</v>
      </c>
      <c r="G4" s="173" t="s">
        <v>13</v>
      </c>
      <c r="H4" s="24" t="s">
        <v>14</v>
      </c>
      <c r="I4" s="176" t="s">
        <v>14</v>
      </c>
      <c r="J4" s="22" t="s">
        <v>15</v>
      </c>
      <c r="K4" s="24" t="s">
        <v>15</v>
      </c>
      <c r="L4" s="175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133">
        <v>4</v>
      </c>
      <c r="F5" s="101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x14ac:dyDescent="0.25">
      <c r="A6" s="35" t="s">
        <v>16</v>
      </c>
      <c r="B6" s="6">
        <v>1</v>
      </c>
      <c r="C6" s="26" t="s">
        <v>49</v>
      </c>
      <c r="D6" s="143">
        <v>0.29166666666666669</v>
      </c>
      <c r="E6" s="150">
        <v>7</v>
      </c>
      <c r="F6" s="151">
        <v>3</v>
      </c>
      <c r="G6" s="145">
        <v>14</v>
      </c>
      <c r="H6" s="103">
        <v>7.7</v>
      </c>
      <c r="I6" s="102">
        <v>8.1</v>
      </c>
      <c r="J6" s="64"/>
      <c r="K6" s="71">
        <f t="shared" ref="K6:K17" si="0">(J6-J5)*(IF(E6=1,1,0)+IF(E6=2,1,0)+IF(E6=5,1,0))</f>
        <v>0</v>
      </c>
      <c r="L6" s="66">
        <v>6413</v>
      </c>
      <c r="M6" s="67"/>
      <c r="N6" s="68">
        <v>3433</v>
      </c>
      <c r="O6" s="69">
        <v>9846</v>
      </c>
      <c r="P6" s="64">
        <v>5724610</v>
      </c>
      <c r="Q6" s="195">
        <v>17867</v>
      </c>
    </row>
    <row r="7" spans="1:17" ht="18" customHeight="1" x14ac:dyDescent="0.25">
      <c r="A7" s="35" t="s">
        <v>17</v>
      </c>
      <c r="B7" s="8">
        <v>2</v>
      </c>
      <c r="C7" s="24" t="s">
        <v>43</v>
      </c>
      <c r="D7" s="144">
        <v>0.29166666666666669</v>
      </c>
      <c r="E7" s="152">
        <v>1</v>
      </c>
      <c r="F7" s="153">
        <v>1</v>
      </c>
      <c r="G7" s="146">
        <v>14</v>
      </c>
      <c r="H7" s="106">
        <v>7.8</v>
      </c>
      <c r="I7" s="104">
        <v>8.1</v>
      </c>
      <c r="J7" s="70"/>
      <c r="K7" s="71">
        <v>5962</v>
      </c>
      <c r="L7" s="72">
        <f>(J7-J6)*(IF(E7=3,1,0)+IF(E7=4,1,0)+IF(E7=6,1,0)+IF(E7=7,1,0))</f>
        <v>0</v>
      </c>
      <c r="M7" s="73"/>
      <c r="N7" s="74">
        <v>3634</v>
      </c>
      <c r="O7" s="75">
        <v>9596</v>
      </c>
      <c r="P7" s="70">
        <v>5733706</v>
      </c>
      <c r="Q7" s="196">
        <f>P7-P6</f>
        <v>9096</v>
      </c>
    </row>
    <row r="8" spans="1:17" ht="18" customHeight="1" x14ac:dyDescent="0.25">
      <c r="A8" s="35" t="s">
        <v>18</v>
      </c>
      <c r="B8" s="8">
        <v>3</v>
      </c>
      <c r="C8" s="24" t="s">
        <v>44</v>
      </c>
      <c r="D8" s="144">
        <v>0.29166666666666669</v>
      </c>
      <c r="E8" s="152">
        <v>5</v>
      </c>
      <c r="F8" s="153">
        <v>0</v>
      </c>
      <c r="G8" s="146">
        <v>14</v>
      </c>
      <c r="H8" s="106">
        <v>7.8</v>
      </c>
      <c r="I8" s="104">
        <v>8.3000000000000007</v>
      </c>
      <c r="J8" s="70"/>
      <c r="K8" s="71">
        <f t="shared" si="0"/>
        <v>0</v>
      </c>
      <c r="L8" s="72">
        <v>7293</v>
      </c>
      <c r="M8" s="73"/>
      <c r="N8" s="74">
        <v>3883</v>
      </c>
      <c r="O8" s="75">
        <v>11176</v>
      </c>
      <c r="P8" s="70">
        <v>5744247</v>
      </c>
      <c r="Q8" s="196">
        <f t="shared" ref="Q8:Q36" si="1">P8-P7</f>
        <v>10541</v>
      </c>
    </row>
    <row r="9" spans="1:17" ht="18" customHeight="1" x14ac:dyDescent="0.25">
      <c r="A9" s="35" t="s">
        <v>19</v>
      </c>
      <c r="B9" s="8">
        <v>4</v>
      </c>
      <c r="C9" s="24" t="s">
        <v>45</v>
      </c>
      <c r="D9" s="144">
        <v>0.29166666666666669</v>
      </c>
      <c r="E9" s="152">
        <v>5</v>
      </c>
      <c r="F9" s="153">
        <v>-3</v>
      </c>
      <c r="G9" s="146">
        <v>14</v>
      </c>
      <c r="H9" s="106">
        <v>7.7</v>
      </c>
      <c r="I9" s="104">
        <v>8.4</v>
      </c>
      <c r="J9" s="70"/>
      <c r="K9" s="71">
        <f t="shared" si="0"/>
        <v>0</v>
      </c>
      <c r="L9" s="72">
        <v>11006</v>
      </c>
      <c r="M9" s="73"/>
      <c r="N9" s="74">
        <v>3830</v>
      </c>
      <c r="O9" s="75">
        <v>14836</v>
      </c>
      <c r="P9" s="70">
        <v>5755392</v>
      </c>
      <c r="Q9" s="196">
        <f t="shared" si="1"/>
        <v>11145</v>
      </c>
    </row>
    <row r="10" spans="1:17" ht="18" customHeight="1" x14ac:dyDescent="0.25">
      <c r="A10" s="35" t="s">
        <v>20</v>
      </c>
      <c r="B10" s="8">
        <v>5</v>
      </c>
      <c r="C10" s="24" t="s">
        <v>46</v>
      </c>
      <c r="D10" s="144">
        <v>0.29166666666666669</v>
      </c>
      <c r="E10" s="152">
        <v>6</v>
      </c>
      <c r="F10" s="153">
        <v>0</v>
      </c>
      <c r="G10" s="146">
        <v>14</v>
      </c>
      <c r="H10" s="106">
        <v>7.5</v>
      </c>
      <c r="I10" s="104">
        <v>7.9</v>
      </c>
      <c r="J10" s="70"/>
      <c r="K10" s="71">
        <f t="shared" si="0"/>
        <v>0</v>
      </c>
      <c r="L10" s="72">
        <v>11873</v>
      </c>
      <c r="M10" s="70"/>
      <c r="N10" s="74">
        <v>3825</v>
      </c>
      <c r="O10" s="75">
        <v>15698</v>
      </c>
      <c r="P10" s="70">
        <v>5771627</v>
      </c>
      <c r="Q10" s="196">
        <f t="shared" si="1"/>
        <v>16235</v>
      </c>
    </row>
    <row r="11" spans="1:17" ht="18" customHeight="1" x14ac:dyDescent="0.25">
      <c r="A11" s="35" t="s">
        <v>21</v>
      </c>
      <c r="B11" s="8">
        <v>6</v>
      </c>
      <c r="C11" s="24" t="s">
        <v>47</v>
      </c>
      <c r="D11" s="144">
        <v>0.29166666666666669</v>
      </c>
      <c r="E11" s="152">
        <v>6</v>
      </c>
      <c r="F11" s="153">
        <v>0</v>
      </c>
      <c r="G11" s="146">
        <v>14</v>
      </c>
      <c r="H11" s="106">
        <v>7.6</v>
      </c>
      <c r="I11" s="104">
        <v>7.9</v>
      </c>
      <c r="J11" s="70"/>
      <c r="K11" s="71">
        <f t="shared" si="0"/>
        <v>0</v>
      </c>
      <c r="L11" s="72">
        <v>10372</v>
      </c>
      <c r="M11" s="73"/>
      <c r="N11" s="74">
        <v>3984</v>
      </c>
      <c r="O11" s="75">
        <v>14356</v>
      </c>
      <c r="P11" s="70">
        <v>5787912</v>
      </c>
      <c r="Q11" s="196">
        <f t="shared" si="1"/>
        <v>16285</v>
      </c>
    </row>
    <row r="12" spans="1:17" ht="18" customHeight="1" x14ac:dyDescent="0.25">
      <c r="A12" s="35" t="s">
        <v>36</v>
      </c>
      <c r="B12" s="8">
        <v>7</v>
      </c>
      <c r="C12" s="24" t="s">
        <v>48</v>
      </c>
      <c r="D12" s="144">
        <v>0.29166666666666669</v>
      </c>
      <c r="E12" s="152">
        <v>6</v>
      </c>
      <c r="F12" s="153">
        <v>2</v>
      </c>
      <c r="G12" s="146">
        <v>14</v>
      </c>
      <c r="H12" s="106">
        <v>7.3</v>
      </c>
      <c r="I12" s="104">
        <v>7.8</v>
      </c>
      <c r="J12" s="70"/>
      <c r="K12" s="71">
        <f t="shared" si="0"/>
        <v>0</v>
      </c>
      <c r="L12" s="72">
        <v>13068</v>
      </c>
      <c r="M12" s="73"/>
      <c r="N12" s="74">
        <v>3962</v>
      </c>
      <c r="O12" s="75">
        <v>17030</v>
      </c>
      <c r="P12" s="70">
        <v>5804150</v>
      </c>
      <c r="Q12" s="196">
        <f t="shared" si="1"/>
        <v>16238</v>
      </c>
    </row>
    <row r="13" spans="1:17" ht="18" customHeight="1" x14ac:dyDescent="0.25">
      <c r="A13" s="21"/>
      <c r="B13" s="8">
        <v>8</v>
      </c>
      <c r="C13" s="24" t="s">
        <v>49</v>
      </c>
      <c r="D13" s="144">
        <v>0.29166666666666669</v>
      </c>
      <c r="E13" s="152">
        <v>1</v>
      </c>
      <c r="F13" s="153">
        <v>3</v>
      </c>
      <c r="G13" s="146">
        <v>15</v>
      </c>
      <c r="H13" s="106">
        <v>7.5</v>
      </c>
      <c r="I13" s="104">
        <v>8.1999999999999993</v>
      </c>
      <c r="J13" s="70"/>
      <c r="K13" s="71">
        <v>8234</v>
      </c>
      <c r="L13" s="72">
        <f>(J13-J12)*(IF(E13=3,1,0)+IF(E13=4,1,0)+IF(E13=6,1,0)+IF(E13=7,1,0))</f>
        <v>0</v>
      </c>
      <c r="M13" s="73"/>
      <c r="N13" s="74">
        <v>3922</v>
      </c>
      <c r="O13" s="75">
        <v>12156</v>
      </c>
      <c r="P13" s="70">
        <v>5821969</v>
      </c>
      <c r="Q13" s="196">
        <f t="shared" si="1"/>
        <v>17819</v>
      </c>
    </row>
    <row r="14" spans="1:17" ht="18" customHeight="1" x14ac:dyDescent="0.25">
      <c r="A14" s="21"/>
      <c r="B14" s="8">
        <v>9</v>
      </c>
      <c r="C14" s="24" t="s">
        <v>43</v>
      </c>
      <c r="D14" s="144">
        <v>0.29166666666666669</v>
      </c>
      <c r="E14" s="152">
        <v>3</v>
      </c>
      <c r="F14" s="153">
        <v>4</v>
      </c>
      <c r="G14" s="146">
        <v>13</v>
      </c>
      <c r="H14" s="106">
        <v>7.6</v>
      </c>
      <c r="I14" s="104">
        <v>7.9</v>
      </c>
      <c r="J14" s="70"/>
      <c r="K14" s="71">
        <f t="shared" si="0"/>
        <v>0</v>
      </c>
      <c r="L14" s="72">
        <v>13121</v>
      </c>
      <c r="M14" s="73"/>
      <c r="N14" s="74">
        <v>4059</v>
      </c>
      <c r="O14" s="75">
        <v>17180</v>
      </c>
      <c r="P14" s="70">
        <v>5839786</v>
      </c>
      <c r="Q14" s="196">
        <f t="shared" si="1"/>
        <v>17817</v>
      </c>
    </row>
    <row r="15" spans="1:17" ht="18" customHeight="1" x14ac:dyDescent="0.25">
      <c r="A15" s="21"/>
      <c r="B15" s="8">
        <v>10</v>
      </c>
      <c r="C15" s="24" t="s">
        <v>44</v>
      </c>
      <c r="D15" s="144">
        <v>0.29166666666666669</v>
      </c>
      <c r="E15" s="152">
        <v>3</v>
      </c>
      <c r="F15" s="153">
        <v>2</v>
      </c>
      <c r="G15" s="146">
        <v>14</v>
      </c>
      <c r="H15" s="106">
        <v>7.6</v>
      </c>
      <c r="I15" s="104">
        <v>8</v>
      </c>
      <c r="J15" s="70"/>
      <c r="K15" s="71">
        <f t="shared" si="0"/>
        <v>0</v>
      </c>
      <c r="L15" s="72">
        <v>14670</v>
      </c>
      <c r="M15" s="73"/>
      <c r="N15" s="74">
        <v>4023</v>
      </c>
      <c r="O15" s="75">
        <v>18693</v>
      </c>
      <c r="P15" s="70">
        <v>5852500</v>
      </c>
      <c r="Q15" s="196">
        <f t="shared" si="1"/>
        <v>12714</v>
      </c>
    </row>
    <row r="16" spans="1:17" ht="18" customHeight="1" x14ac:dyDescent="0.25">
      <c r="A16" s="21"/>
      <c r="B16" s="8">
        <v>11</v>
      </c>
      <c r="C16" s="24" t="s">
        <v>45</v>
      </c>
      <c r="D16" s="144">
        <v>0.29166666666666669</v>
      </c>
      <c r="E16" s="152">
        <v>3</v>
      </c>
      <c r="F16" s="153">
        <v>5</v>
      </c>
      <c r="G16" s="146">
        <v>11</v>
      </c>
      <c r="H16" s="106">
        <v>7.6</v>
      </c>
      <c r="I16" s="104">
        <v>8.1999999999999993</v>
      </c>
      <c r="J16" s="70"/>
      <c r="K16" s="71">
        <f t="shared" si="0"/>
        <v>0</v>
      </c>
      <c r="L16" s="72">
        <v>34399</v>
      </c>
      <c r="M16" s="73"/>
      <c r="N16" s="74">
        <v>4516</v>
      </c>
      <c r="O16" s="75">
        <v>38915</v>
      </c>
      <c r="P16" s="70">
        <v>5878795</v>
      </c>
      <c r="Q16" s="196">
        <f t="shared" si="1"/>
        <v>26295</v>
      </c>
    </row>
    <row r="17" spans="1:17" ht="18" customHeight="1" x14ac:dyDescent="0.25">
      <c r="A17" s="21"/>
      <c r="B17" s="8">
        <v>12</v>
      </c>
      <c r="C17" s="24" t="s">
        <v>46</v>
      </c>
      <c r="D17" s="144">
        <v>0.29166666666666669</v>
      </c>
      <c r="E17" s="152">
        <v>7</v>
      </c>
      <c r="F17" s="153">
        <v>-1</v>
      </c>
      <c r="G17" s="146">
        <v>14</v>
      </c>
      <c r="H17" s="106">
        <v>7.5</v>
      </c>
      <c r="I17" s="104">
        <v>8</v>
      </c>
      <c r="J17" s="70"/>
      <c r="K17" s="71">
        <f t="shared" si="0"/>
        <v>0</v>
      </c>
      <c r="L17" s="72">
        <v>10242</v>
      </c>
      <c r="M17" s="73"/>
      <c r="N17" s="74">
        <v>4422</v>
      </c>
      <c r="O17" s="75">
        <v>14663</v>
      </c>
      <c r="P17" s="70">
        <v>5910507</v>
      </c>
      <c r="Q17" s="196">
        <f t="shared" si="1"/>
        <v>31712</v>
      </c>
    </row>
    <row r="18" spans="1:17" ht="18" customHeight="1" x14ac:dyDescent="0.25">
      <c r="A18" s="21"/>
      <c r="B18" s="8">
        <v>13</v>
      </c>
      <c r="C18" s="24" t="s">
        <v>47</v>
      </c>
      <c r="D18" s="144">
        <v>0.29166666666666669</v>
      </c>
      <c r="E18" s="152">
        <v>1</v>
      </c>
      <c r="F18" s="153">
        <v>1</v>
      </c>
      <c r="G18" s="146">
        <v>14</v>
      </c>
      <c r="H18" s="106">
        <v>7.5</v>
      </c>
      <c r="I18" s="104">
        <v>8</v>
      </c>
      <c r="J18" s="70"/>
      <c r="K18" s="71">
        <v>9388</v>
      </c>
      <c r="L18" s="72">
        <f t="shared" ref="L18:L33" si="2">(J18-J17)*(IF(E18=3,1,0)+IF(E18=4,1,0)+IF(E18=6,1,0)+IF(E18=7,1,0))</f>
        <v>0</v>
      </c>
      <c r="M18" s="73"/>
      <c r="N18" s="74">
        <v>4150</v>
      </c>
      <c r="O18" s="75">
        <v>13538</v>
      </c>
      <c r="P18" s="70">
        <v>5925218</v>
      </c>
      <c r="Q18" s="196">
        <f t="shared" si="1"/>
        <v>14711</v>
      </c>
    </row>
    <row r="19" spans="1:17" ht="18" customHeight="1" x14ac:dyDescent="0.25">
      <c r="A19" s="21"/>
      <c r="B19" s="8">
        <v>14</v>
      </c>
      <c r="C19" s="24" t="s">
        <v>48</v>
      </c>
      <c r="D19" s="144">
        <v>0.29166666666666669</v>
      </c>
      <c r="E19" s="152">
        <v>1</v>
      </c>
      <c r="F19" s="153">
        <v>-2</v>
      </c>
      <c r="G19" s="146">
        <v>15</v>
      </c>
      <c r="H19" s="106">
        <v>7.5</v>
      </c>
      <c r="I19" s="104">
        <v>8</v>
      </c>
      <c r="J19" s="70"/>
      <c r="K19" s="71">
        <v>8423</v>
      </c>
      <c r="L19" s="72">
        <f t="shared" si="2"/>
        <v>0</v>
      </c>
      <c r="M19" s="73"/>
      <c r="N19" s="74">
        <v>3815</v>
      </c>
      <c r="O19" s="75">
        <v>12238</v>
      </c>
      <c r="P19" s="70">
        <v>5939442</v>
      </c>
      <c r="Q19" s="197">
        <f t="shared" si="1"/>
        <v>14224</v>
      </c>
    </row>
    <row r="20" spans="1:17" ht="18" customHeight="1" x14ac:dyDescent="0.25">
      <c r="A20" s="21"/>
      <c r="B20" s="8">
        <v>15</v>
      </c>
      <c r="C20" s="24" t="s">
        <v>49</v>
      </c>
      <c r="D20" s="144">
        <v>0.29166666666666669</v>
      </c>
      <c r="E20" s="152">
        <v>5</v>
      </c>
      <c r="F20" s="153">
        <v>2</v>
      </c>
      <c r="G20" s="146">
        <v>14</v>
      </c>
      <c r="H20" s="106">
        <v>7.7</v>
      </c>
      <c r="I20" s="104">
        <v>8</v>
      </c>
      <c r="J20" s="70"/>
      <c r="K20" s="71">
        <v>7845</v>
      </c>
      <c r="L20" s="72">
        <f t="shared" si="2"/>
        <v>0</v>
      </c>
      <c r="M20" s="73"/>
      <c r="N20" s="74">
        <v>4405</v>
      </c>
      <c r="O20" s="75">
        <v>12250</v>
      </c>
      <c r="P20" s="70">
        <v>5952659</v>
      </c>
      <c r="Q20" s="196">
        <f t="shared" si="1"/>
        <v>13217</v>
      </c>
    </row>
    <row r="21" spans="1:17" ht="18" customHeight="1" x14ac:dyDescent="0.25">
      <c r="A21" s="21"/>
      <c r="B21" s="8">
        <v>16</v>
      </c>
      <c r="C21" s="24" t="s">
        <v>43</v>
      </c>
      <c r="D21" s="144">
        <v>0.29166666666666669</v>
      </c>
      <c r="E21" s="152">
        <v>5</v>
      </c>
      <c r="F21" s="153">
        <v>1</v>
      </c>
      <c r="G21" s="146">
        <v>14</v>
      </c>
      <c r="H21" s="106">
        <v>7.7</v>
      </c>
      <c r="I21" s="104">
        <v>7.9</v>
      </c>
      <c r="J21" s="70"/>
      <c r="K21" s="71">
        <v>7939</v>
      </c>
      <c r="L21" s="72">
        <f t="shared" si="2"/>
        <v>0</v>
      </c>
      <c r="M21" s="73"/>
      <c r="N21" s="74">
        <v>4329</v>
      </c>
      <c r="O21" s="75">
        <v>12268</v>
      </c>
      <c r="P21" s="70">
        <v>5964895</v>
      </c>
      <c r="Q21" s="196">
        <f t="shared" si="1"/>
        <v>12236</v>
      </c>
    </row>
    <row r="22" spans="1:17" ht="18" customHeight="1" x14ac:dyDescent="0.25">
      <c r="A22" s="21"/>
      <c r="B22" s="8">
        <v>17</v>
      </c>
      <c r="C22" s="24" t="s">
        <v>44</v>
      </c>
      <c r="D22" s="144">
        <v>0.29166666666666669</v>
      </c>
      <c r="E22" s="152">
        <v>5</v>
      </c>
      <c r="F22" s="153">
        <v>-2</v>
      </c>
      <c r="G22" s="146">
        <v>14</v>
      </c>
      <c r="H22" s="106">
        <v>7.7</v>
      </c>
      <c r="I22" s="104">
        <v>8.1</v>
      </c>
      <c r="J22" s="70"/>
      <c r="K22" s="71">
        <v>7433</v>
      </c>
      <c r="L22" s="72">
        <f t="shared" si="2"/>
        <v>0</v>
      </c>
      <c r="M22" s="73"/>
      <c r="N22" s="74">
        <v>4408</v>
      </c>
      <c r="O22" s="75">
        <v>11841</v>
      </c>
      <c r="P22" s="70">
        <v>5977026</v>
      </c>
      <c r="Q22" s="196">
        <f t="shared" si="1"/>
        <v>12131</v>
      </c>
    </row>
    <row r="23" spans="1:17" ht="18" customHeight="1" x14ac:dyDescent="0.25">
      <c r="A23" s="21"/>
      <c r="B23" s="8">
        <v>18</v>
      </c>
      <c r="C23" s="24" t="s">
        <v>45</v>
      </c>
      <c r="D23" s="144">
        <v>0.29166666666666669</v>
      </c>
      <c r="E23" s="152">
        <v>5</v>
      </c>
      <c r="F23" s="153">
        <v>-6</v>
      </c>
      <c r="G23" s="146">
        <v>14</v>
      </c>
      <c r="H23" s="106">
        <v>7.6</v>
      </c>
      <c r="I23" s="104">
        <v>8.4</v>
      </c>
      <c r="J23" s="70"/>
      <c r="K23" s="71">
        <v>8331</v>
      </c>
      <c r="L23" s="72">
        <f t="shared" si="2"/>
        <v>0</v>
      </c>
      <c r="M23" s="73"/>
      <c r="N23" s="74">
        <v>4350</v>
      </c>
      <c r="O23" s="75">
        <v>12681</v>
      </c>
      <c r="P23" s="70">
        <v>5989069</v>
      </c>
      <c r="Q23" s="196">
        <f t="shared" si="1"/>
        <v>12043</v>
      </c>
    </row>
    <row r="24" spans="1:17" ht="18" customHeight="1" x14ac:dyDescent="0.25">
      <c r="A24" s="21"/>
      <c r="B24" s="8">
        <v>19</v>
      </c>
      <c r="C24" s="24" t="s">
        <v>46</v>
      </c>
      <c r="D24" s="144">
        <v>0.29166666666666669</v>
      </c>
      <c r="E24" s="152">
        <v>5</v>
      </c>
      <c r="F24" s="153">
        <v>-8</v>
      </c>
      <c r="G24" s="146">
        <v>14</v>
      </c>
      <c r="H24" s="106">
        <v>7.4</v>
      </c>
      <c r="I24" s="104">
        <v>7.8</v>
      </c>
      <c r="J24" s="70"/>
      <c r="K24" s="71">
        <v>8378</v>
      </c>
      <c r="L24" s="72">
        <f t="shared" si="2"/>
        <v>0</v>
      </c>
      <c r="M24" s="73"/>
      <c r="N24" s="74">
        <v>4449</v>
      </c>
      <c r="O24" s="75">
        <v>12827</v>
      </c>
      <c r="P24" s="70">
        <v>6002342</v>
      </c>
      <c r="Q24" s="196">
        <f t="shared" si="1"/>
        <v>13273</v>
      </c>
    </row>
    <row r="25" spans="1:17" ht="18" customHeight="1" x14ac:dyDescent="0.25">
      <c r="A25" s="21"/>
      <c r="B25" s="8">
        <v>20</v>
      </c>
      <c r="C25" s="24" t="s">
        <v>47</v>
      </c>
      <c r="D25" s="144">
        <v>0.29166666666666669</v>
      </c>
      <c r="E25" s="152">
        <v>1</v>
      </c>
      <c r="F25" s="153">
        <v>-7</v>
      </c>
      <c r="G25" s="146">
        <v>15</v>
      </c>
      <c r="H25" s="106">
        <v>7.2</v>
      </c>
      <c r="I25" s="104">
        <v>7.8</v>
      </c>
      <c r="J25" s="70"/>
      <c r="K25" s="71">
        <v>8438</v>
      </c>
      <c r="L25" s="72">
        <f t="shared" si="2"/>
        <v>0</v>
      </c>
      <c r="M25" s="73"/>
      <c r="N25" s="74">
        <v>4752</v>
      </c>
      <c r="O25" s="75">
        <v>13190</v>
      </c>
      <c r="P25" s="70">
        <v>6015471</v>
      </c>
      <c r="Q25" s="196">
        <f>P25-P24</f>
        <v>13129</v>
      </c>
    </row>
    <row r="26" spans="1:17" ht="18" customHeight="1" x14ac:dyDescent="0.25">
      <c r="A26" s="21"/>
      <c r="B26" s="8">
        <v>21</v>
      </c>
      <c r="C26" s="24" t="s">
        <v>48</v>
      </c>
      <c r="D26" s="144">
        <v>0.29166666666666669</v>
      </c>
      <c r="E26" s="152">
        <v>1</v>
      </c>
      <c r="F26" s="153">
        <v>-2</v>
      </c>
      <c r="G26" s="146">
        <v>15</v>
      </c>
      <c r="H26" s="106">
        <v>7.3</v>
      </c>
      <c r="I26" s="104">
        <v>7.7</v>
      </c>
      <c r="J26" s="70"/>
      <c r="K26" s="71">
        <v>8030</v>
      </c>
      <c r="L26" s="72">
        <f t="shared" si="2"/>
        <v>0</v>
      </c>
      <c r="M26" s="73"/>
      <c r="N26" s="74">
        <v>4961</v>
      </c>
      <c r="O26" s="75">
        <v>12991</v>
      </c>
      <c r="P26" s="70">
        <v>6029130</v>
      </c>
      <c r="Q26" s="196">
        <f t="shared" si="1"/>
        <v>13659</v>
      </c>
    </row>
    <row r="27" spans="1:17" ht="18" customHeight="1" x14ac:dyDescent="0.25">
      <c r="A27" s="21"/>
      <c r="B27" s="8">
        <v>22</v>
      </c>
      <c r="C27" s="24" t="s">
        <v>49</v>
      </c>
      <c r="D27" s="144">
        <v>0.29166666666666669</v>
      </c>
      <c r="E27" s="152">
        <v>1</v>
      </c>
      <c r="F27" s="153">
        <v>-8</v>
      </c>
      <c r="G27" s="146">
        <v>15</v>
      </c>
      <c r="H27" s="106">
        <v>7.3</v>
      </c>
      <c r="I27" s="104">
        <v>7.9</v>
      </c>
      <c r="J27" s="70"/>
      <c r="K27" s="71">
        <v>7914</v>
      </c>
      <c r="L27" s="72">
        <f t="shared" si="2"/>
        <v>0</v>
      </c>
      <c r="M27" s="73"/>
      <c r="N27" s="74">
        <v>4721</v>
      </c>
      <c r="O27" s="75">
        <v>12635</v>
      </c>
      <c r="P27" s="70">
        <v>6042769</v>
      </c>
      <c r="Q27" s="196">
        <f t="shared" si="1"/>
        <v>13639</v>
      </c>
    </row>
    <row r="28" spans="1:17" ht="18" customHeight="1" x14ac:dyDescent="0.25">
      <c r="A28" s="21"/>
      <c r="B28" s="8">
        <v>23</v>
      </c>
      <c r="C28" s="24" t="s">
        <v>43</v>
      </c>
      <c r="D28" s="144">
        <v>0.29166666666666669</v>
      </c>
      <c r="E28" s="152">
        <v>3</v>
      </c>
      <c r="F28" s="153">
        <v>-4</v>
      </c>
      <c r="G28" s="146">
        <v>13</v>
      </c>
      <c r="H28" s="106">
        <v>7.5</v>
      </c>
      <c r="I28" s="104">
        <v>8</v>
      </c>
      <c r="J28" s="70"/>
      <c r="K28" s="71">
        <f t="shared" ref="K28:K36" si="3">(J28-J27)*(IF(E28=1,1,0)+IF(E28=2,1,0)+IF(E28=5,1,0))</f>
        <v>0</v>
      </c>
      <c r="L28" s="72">
        <v>10964</v>
      </c>
      <c r="M28" s="73"/>
      <c r="N28" s="74">
        <v>4728</v>
      </c>
      <c r="O28" s="75">
        <v>15692</v>
      </c>
      <c r="P28" s="70">
        <v>6055180</v>
      </c>
      <c r="Q28" s="196">
        <f t="shared" si="1"/>
        <v>12411</v>
      </c>
    </row>
    <row r="29" spans="1:17" ht="18" customHeight="1" x14ac:dyDescent="0.25">
      <c r="A29" s="21"/>
      <c r="B29" s="8">
        <v>24</v>
      </c>
      <c r="C29" s="24" t="s">
        <v>44</v>
      </c>
      <c r="D29" s="144">
        <v>0.29166666666666669</v>
      </c>
      <c r="E29" s="152">
        <v>7</v>
      </c>
      <c r="F29" s="153">
        <v>-1</v>
      </c>
      <c r="G29" s="146">
        <v>14</v>
      </c>
      <c r="H29" s="106">
        <v>7.5</v>
      </c>
      <c r="I29" s="104">
        <v>8</v>
      </c>
      <c r="J29" s="70"/>
      <c r="K29" s="71">
        <f t="shared" si="3"/>
        <v>0</v>
      </c>
      <c r="L29" s="72">
        <v>7730</v>
      </c>
      <c r="M29" s="73"/>
      <c r="N29" s="74">
        <v>4337</v>
      </c>
      <c r="O29" s="75">
        <v>12067</v>
      </c>
      <c r="P29" s="70">
        <v>6071376</v>
      </c>
      <c r="Q29" s="196">
        <f t="shared" si="1"/>
        <v>16196</v>
      </c>
    </row>
    <row r="30" spans="1:17" ht="18" customHeight="1" x14ac:dyDescent="0.25">
      <c r="A30" s="21"/>
      <c r="B30" s="8">
        <v>25</v>
      </c>
      <c r="C30" s="24" t="s">
        <v>45</v>
      </c>
      <c r="D30" s="144">
        <v>0.29166666666666669</v>
      </c>
      <c r="E30" s="152">
        <v>1</v>
      </c>
      <c r="F30" s="153">
        <v>3</v>
      </c>
      <c r="G30" s="146">
        <v>16</v>
      </c>
      <c r="H30" s="106">
        <v>7.7</v>
      </c>
      <c r="I30" s="104">
        <v>8</v>
      </c>
      <c r="J30" s="70"/>
      <c r="K30" s="71">
        <v>4893</v>
      </c>
      <c r="L30" s="72">
        <f t="shared" si="2"/>
        <v>0</v>
      </c>
      <c r="M30" s="73"/>
      <c r="N30" s="74">
        <v>3645</v>
      </c>
      <c r="O30" s="75">
        <v>8538</v>
      </c>
      <c r="P30" s="70">
        <v>6086386</v>
      </c>
      <c r="Q30" s="196">
        <f t="shared" si="1"/>
        <v>15010</v>
      </c>
    </row>
    <row r="31" spans="1:17" ht="18" customHeight="1" x14ac:dyDescent="0.25">
      <c r="A31" s="21"/>
      <c r="B31" s="8">
        <v>26</v>
      </c>
      <c r="C31" s="24" t="s">
        <v>46</v>
      </c>
      <c r="D31" s="144">
        <v>0.29166666666666669</v>
      </c>
      <c r="E31" s="152">
        <v>1</v>
      </c>
      <c r="F31" s="153">
        <v>0</v>
      </c>
      <c r="G31" s="146">
        <v>15</v>
      </c>
      <c r="H31" s="106">
        <v>7.5</v>
      </c>
      <c r="I31" s="104">
        <v>8.1999999999999993</v>
      </c>
      <c r="J31" s="70"/>
      <c r="K31" s="71">
        <v>8529</v>
      </c>
      <c r="L31" s="72">
        <f t="shared" si="2"/>
        <v>0</v>
      </c>
      <c r="M31" s="73"/>
      <c r="N31" s="74">
        <v>4290</v>
      </c>
      <c r="O31" s="75">
        <v>12819</v>
      </c>
      <c r="P31" s="70">
        <v>6101261</v>
      </c>
      <c r="Q31" s="196">
        <f t="shared" si="1"/>
        <v>14875</v>
      </c>
    </row>
    <row r="32" spans="1:17" ht="18" customHeight="1" x14ac:dyDescent="0.25">
      <c r="A32" s="21"/>
      <c r="B32" s="8">
        <v>27</v>
      </c>
      <c r="C32" s="24" t="s">
        <v>47</v>
      </c>
      <c r="D32" s="144">
        <v>0.29166666666666669</v>
      </c>
      <c r="E32" s="152">
        <v>1</v>
      </c>
      <c r="F32" s="153">
        <v>2</v>
      </c>
      <c r="G32" s="147">
        <v>15</v>
      </c>
      <c r="H32" s="106">
        <v>7.3</v>
      </c>
      <c r="I32" s="104">
        <v>8.1</v>
      </c>
      <c r="J32" s="70"/>
      <c r="K32" s="71">
        <v>8560</v>
      </c>
      <c r="L32" s="72">
        <f t="shared" si="2"/>
        <v>0</v>
      </c>
      <c r="M32" s="73"/>
      <c r="N32" s="74">
        <v>4471</v>
      </c>
      <c r="O32" s="75">
        <v>13031</v>
      </c>
      <c r="P32" s="70">
        <v>6114983</v>
      </c>
      <c r="Q32" s="196">
        <f t="shared" si="1"/>
        <v>13722</v>
      </c>
    </row>
    <row r="33" spans="1:17" ht="18" customHeight="1" x14ac:dyDescent="0.25">
      <c r="A33" s="21"/>
      <c r="B33" s="8">
        <v>28</v>
      </c>
      <c r="C33" s="24" t="s">
        <v>48</v>
      </c>
      <c r="D33" s="144">
        <v>0.29166666666666669</v>
      </c>
      <c r="E33" s="152">
        <v>1</v>
      </c>
      <c r="F33" s="153">
        <v>10</v>
      </c>
      <c r="G33" s="147">
        <v>15</v>
      </c>
      <c r="H33" s="106">
        <v>7.4</v>
      </c>
      <c r="I33" s="104">
        <v>7.9</v>
      </c>
      <c r="J33" s="70"/>
      <c r="K33" s="71">
        <v>8833</v>
      </c>
      <c r="L33" s="72">
        <f t="shared" si="2"/>
        <v>0</v>
      </c>
      <c r="M33" s="73"/>
      <c r="N33" s="74">
        <v>4599</v>
      </c>
      <c r="O33" s="75">
        <v>13432</v>
      </c>
      <c r="P33" s="70">
        <v>6128395</v>
      </c>
      <c r="Q33" s="196">
        <f t="shared" si="1"/>
        <v>13412</v>
      </c>
    </row>
    <row r="34" spans="1:17" ht="18" customHeight="1" x14ac:dyDescent="0.25">
      <c r="A34" s="21"/>
      <c r="B34" s="8">
        <v>29</v>
      </c>
      <c r="C34" s="24" t="s">
        <v>49</v>
      </c>
      <c r="D34" s="144">
        <v>0.29166666666666669</v>
      </c>
      <c r="E34" s="152">
        <v>3</v>
      </c>
      <c r="F34" s="153">
        <v>6</v>
      </c>
      <c r="G34" s="147">
        <v>14</v>
      </c>
      <c r="H34" s="106">
        <v>7.5</v>
      </c>
      <c r="I34" s="104">
        <v>8</v>
      </c>
      <c r="J34" s="70"/>
      <c r="K34" s="71">
        <f t="shared" si="3"/>
        <v>0</v>
      </c>
      <c r="L34" s="72">
        <v>12464</v>
      </c>
      <c r="M34" s="73"/>
      <c r="N34" s="74">
        <v>4676</v>
      </c>
      <c r="O34" s="75">
        <v>17140</v>
      </c>
      <c r="P34" s="70">
        <v>6146973</v>
      </c>
      <c r="Q34" s="196">
        <f t="shared" si="1"/>
        <v>18578</v>
      </c>
    </row>
    <row r="35" spans="1:17" ht="18" customHeight="1" x14ac:dyDescent="0.25">
      <c r="A35" s="21"/>
      <c r="B35" s="8">
        <v>30</v>
      </c>
      <c r="C35" s="24" t="s">
        <v>43</v>
      </c>
      <c r="D35" s="144">
        <v>0.29166666666666669</v>
      </c>
      <c r="E35" s="152">
        <v>7</v>
      </c>
      <c r="F35" s="153">
        <v>2</v>
      </c>
      <c r="G35" s="147">
        <v>14</v>
      </c>
      <c r="H35" s="106">
        <v>7.6</v>
      </c>
      <c r="I35" s="104">
        <v>8</v>
      </c>
      <c r="J35" s="70"/>
      <c r="K35" s="71">
        <f t="shared" si="3"/>
        <v>0</v>
      </c>
      <c r="L35" s="72">
        <v>8833</v>
      </c>
      <c r="M35" s="73"/>
      <c r="N35" s="74">
        <v>4706</v>
      </c>
      <c r="O35" s="75">
        <v>13539</v>
      </c>
      <c r="P35" s="70">
        <v>6159934</v>
      </c>
      <c r="Q35" s="196">
        <f t="shared" si="1"/>
        <v>12961</v>
      </c>
    </row>
    <row r="36" spans="1:17" ht="18" customHeight="1" x14ac:dyDescent="0.25">
      <c r="A36" s="21"/>
      <c r="B36" s="8">
        <v>31</v>
      </c>
      <c r="C36" s="24" t="s">
        <v>44</v>
      </c>
      <c r="D36" s="144">
        <v>0.29166666666666669</v>
      </c>
      <c r="E36" s="152">
        <v>3</v>
      </c>
      <c r="F36" s="153">
        <v>1</v>
      </c>
      <c r="G36" s="147">
        <v>12</v>
      </c>
      <c r="H36" s="106">
        <v>7.5</v>
      </c>
      <c r="I36" s="104">
        <v>8</v>
      </c>
      <c r="J36" s="70"/>
      <c r="K36" s="71">
        <f t="shared" si="3"/>
        <v>0</v>
      </c>
      <c r="L36" s="72">
        <v>21209</v>
      </c>
      <c r="M36" s="73"/>
      <c r="N36" s="74">
        <v>4885</v>
      </c>
      <c r="O36" s="75">
        <v>26094</v>
      </c>
      <c r="P36" s="70">
        <v>6178235</v>
      </c>
      <c r="Q36" s="196">
        <f t="shared" si="1"/>
        <v>18301</v>
      </c>
    </row>
    <row r="37" spans="1:17" ht="18" customHeight="1" thickBot="1" x14ac:dyDescent="0.3">
      <c r="A37" s="21"/>
      <c r="B37" s="121"/>
      <c r="C37" s="29"/>
      <c r="D37" s="124"/>
      <c r="E37" s="110"/>
      <c r="F37" s="154"/>
      <c r="G37" s="14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136"/>
      <c r="C38" s="137"/>
      <c r="D38" s="137"/>
      <c r="E38" s="137"/>
      <c r="F38" s="149"/>
      <c r="G38" s="55"/>
      <c r="H38" s="56"/>
      <c r="I38" s="57"/>
      <c r="J38" s="64"/>
      <c r="K38" s="97">
        <f>SUM(K6:K36)</f>
        <v>127130</v>
      </c>
      <c r="L38" s="97">
        <f>SUM(L6:L36)</f>
        <v>193657</v>
      </c>
      <c r="M38" s="64"/>
      <c r="N38" s="97">
        <f>SUM(N6:N36)+M6</f>
        <v>132170</v>
      </c>
      <c r="O38" s="97">
        <f>SUM(O6:O36)</f>
        <v>452956</v>
      </c>
      <c r="P38" s="64"/>
      <c r="Q38" s="199">
        <f>SUM(Q6:Q36)</f>
        <v>471492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-8</v>
      </c>
      <c r="G39" s="59">
        <f>MIN(G6:G36)</f>
        <v>11</v>
      </c>
      <c r="H39" s="60">
        <f>MIN(H6:H36)</f>
        <v>7.2</v>
      </c>
      <c r="I39" s="60">
        <f>MIN(I6:I36)</f>
        <v>7.7</v>
      </c>
      <c r="J39" s="70"/>
      <c r="K39" s="71"/>
      <c r="L39" s="72"/>
      <c r="M39" s="70"/>
      <c r="N39" s="82">
        <f>MIN(N6:N36)</f>
        <v>3433</v>
      </c>
      <c r="O39" s="83">
        <f>MIN(O6:O36)</f>
        <v>8538</v>
      </c>
      <c r="P39" s="84"/>
      <c r="Q39" s="200">
        <f>MIN(Q6:Q36)</f>
        <v>9096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10</v>
      </c>
      <c r="G40" s="59">
        <f>MAX(G6:G36)</f>
        <v>16</v>
      </c>
      <c r="H40" s="60">
        <f>MAX(H6:H36)</f>
        <v>7.8</v>
      </c>
      <c r="I40" s="60">
        <f>MAX(I6:I36)</f>
        <v>8.4</v>
      </c>
      <c r="J40" s="70"/>
      <c r="K40" s="71"/>
      <c r="L40" s="72"/>
      <c r="M40" s="70"/>
      <c r="N40" s="82">
        <f>MAX(N6:N36)</f>
        <v>4961</v>
      </c>
      <c r="O40" s="83">
        <f>MAX(O6:O36)</f>
        <v>38915</v>
      </c>
      <c r="P40" s="84"/>
      <c r="Q40" s="200">
        <f>MAX(Q6:Q36)</f>
        <v>31712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0.12903225806451613</v>
      </c>
      <c r="G41" s="62">
        <f>SUM(G6:G36)/COUNT(E6:E36)</f>
        <v>14.096774193548388</v>
      </c>
      <c r="H41" s="63">
        <f>SUM(H6:H36)/COUNT(E6:E36)</f>
        <v>7.5354838709677416</v>
      </c>
      <c r="I41" s="63">
        <f>SUM(I6:I36)/COUNT(E6:E36)</f>
        <v>8.0193548387096776</v>
      </c>
      <c r="J41" s="85"/>
      <c r="K41" s="86"/>
      <c r="L41" s="87"/>
      <c r="M41" s="85"/>
      <c r="N41" s="88">
        <f>SUM(N6:N36)/COUNT(E6:E36)</f>
        <v>4263.5483870967746</v>
      </c>
      <c r="O41" s="89">
        <f>SUM(O6:O36)/COUNT(E6:E36)</f>
        <v>14611.483870967742</v>
      </c>
      <c r="P41" s="90"/>
      <c r="Q41" s="201">
        <f>SUM(Q6:Q36)/COUNT(E6:E36)</f>
        <v>15209.41935483871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15</v>
      </c>
      <c r="F43" s="10"/>
      <c r="G43" s="10"/>
      <c r="H43" s="10"/>
      <c r="I43" s="10"/>
      <c r="J43" s="10" t="s">
        <v>25</v>
      </c>
      <c r="K43" s="172">
        <f>SUM(J50:J80)</f>
        <v>16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69">
        <f>O45-K45</f>
        <v>73145.9375</v>
      </c>
      <c r="E45" s="170"/>
      <c r="F45" s="170"/>
      <c r="G45" s="10" t="s">
        <v>15</v>
      </c>
      <c r="H45" s="10"/>
      <c r="I45" s="10"/>
      <c r="J45" s="3" t="s">
        <v>37</v>
      </c>
      <c r="K45" s="118">
        <f>(SUM(H50:I80)/(K43))*(K43+E43)</f>
        <v>379810.0625</v>
      </c>
      <c r="L45" s="10" t="s">
        <v>15</v>
      </c>
      <c r="M45" s="3" t="s">
        <v>38</v>
      </c>
      <c r="N45" s="3"/>
      <c r="O45" s="171">
        <f>O38</f>
        <v>452956</v>
      </c>
      <c r="P45" s="171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196031</v>
      </c>
      <c r="P49" s="119" t="s">
        <v>40</v>
      </c>
      <c r="Q49" s="204"/>
    </row>
    <row r="50" spans="7:17" x14ac:dyDescent="0.25">
      <c r="G50" s="91"/>
      <c r="H50" s="159">
        <f>J50*O6</f>
        <v>0</v>
      </c>
      <c r="I50" s="159"/>
      <c r="J50" s="91">
        <f>IF(K50&gt;0,1,0)</f>
        <v>0</v>
      </c>
      <c r="K50" s="91">
        <f>K6</f>
        <v>0</v>
      </c>
      <c r="L50" s="91">
        <f>L6</f>
        <v>6413</v>
      </c>
      <c r="M50" s="91">
        <f>IF(L50&gt;0,1,0)</f>
        <v>1</v>
      </c>
      <c r="N50" s="91"/>
      <c r="O50" s="115">
        <f>O49/K43</f>
        <v>12251.9375</v>
      </c>
      <c r="P50" s="1" t="s">
        <v>42</v>
      </c>
      <c r="Q50" s="204"/>
    </row>
    <row r="51" spans="7:17" x14ac:dyDescent="0.25">
      <c r="G51" s="91"/>
      <c r="H51" s="159">
        <f t="shared" ref="H51:H80" si="4">J51*O7</f>
        <v>9596</v>
      </c>
      <c r="I51" s="159"/>
      <c r="J51" s="91">
        <f t="shared" ref="J51:J80" si="5">IF(K51&gt;0,1,0)</f>
        <v>1</v>
      </c>
      <c r="K51" s="91">
        <f t="shared" ref="K51:L66" si="6">K7</f>
        <v>5962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379810.0625</v>
      </c>
      <c r="P51" s="1" t="s">
        <v>41</v>
      </c>
      <c r="Q51" s="204"/>
    </row>
    <row r="52" spans="7:17" x14ac:dyDescent="0.25">
      <c r="G52" s="91"/>
      <c r="H52" s="159">
        <f t="shared" si="4"/>
        <v>0</v>
      </c>
      <c r="I52" s="159"/>
      <c r="J52" s="91">
        <f t="shared" si="5"/>
        <v>0</v>
      </c>
      <c r="K52" s="91">
        <f t="shared" si="6"/>
        <v>0</v>
      </c>
      <c r="L52" s="91">
        <f t="shared" si="6"/>
        <v>7293</v>
      </c>
      <c r="M52" s="91">
        <f t="shared" si="7"/>
        <v>1</v>
      </c>
      <c r="N52" s="91"/>
      <c r="Q52" s="205"/>
    </row>
    <row r="53" spans="7:17" x14ac:dyDescent="0.25">
      <c r="G53" s="91"/>
      <c r="H53" s="159">
        <f t="shared" si="4"/>
        <v>0</v>
      </c>
      <c r="I53" s="159"/>
      <c r="J53" s="91">
        <f t="shared" si="5"/>
        <v>0</v>
      </c>
      <c r="K53" s="91">
        <f t="shared" si="6"/>
        <v>0</v>
      </c>
      <c r="L53" s="91">
        <f t="shared" si="6"/>
        <v>11006</v>
      </c>
      <c r="M53" s="91">
        <f t="shared" si="7"/>
        <v>1</v>
      </c>
      <c r="N53" s="91"/>
      <c r="Q53" s="205"/>
    </row>
    <row r="54" spans="7:17" x14ac:dyDescent="0.25">
      <c r="G54" s="91"/>
      <c r="H54" s="159">
        <f t="shared" si="4"/>
        <v>0</v>
      </c>
      <c r="I54" s="159"/>
      <c r="J54" s="91">
        <f t="shared" si="5"/>
        <v>0</v>
      </c>
      <c r="K54" s="91">
        <f t="shared" si="6"/>
        <v>0</v>
      </c>
      <c r="L54" s="91">
        <f t="shared" si="6"/>
        <v>11873</v>
      </c>
      <c r="M54" s="91">
        <f t="shared" si="7"/>
        <v>1</v>
      </c>
      <c r="N54" s="91"/>
      <c r="Q54" s="205"/>
    </row>
    <row r="55" spans="7:17" x14ac:dyDescent="0.25">
      <c r="G55" s="91"/>
      <c r="H55" s="159">
        <f t="shared" si="4"/>
        <v>0</v>
      </c>
      <c r="I55" s="159"/>
      <c r="J55" s="91">
        <f t="shared" si="5"/>
        <v>0</v>
      </c>
      <c r="K55" s="91">
        <f t="shared" si="6"/>
        <v>0</v>
      </c>
      <c r="L55" s="91">
        <f t="shared" si="6"/>
        <v>10372</v>
      </c>
      <c r="M55" s="91">
        <f t="shared" si="7"/>
        <v>1</v>
      </c>
      <c r="N55" s="91"/>
      <c r="Q55" s="205"/>
    </row>
    <row r="56" spans="7:17" x14ac:dyDescent="0.25">
      <c r="G56" s="91"/>
      <c r="H56" s="159">
        <f t="shared" si="4"/>
        <v>0</v>
      </c>
      <c r="I56" s="159"/>
      <c r="J56" s="91">
        <f t="shared" si="5"/>
        <v>0</v>
      </c>
      <c r="K56" s="91">
        <f t="shared" si="6"/>
        <v>0</v>
      </c>
      <c r="L56" s="91">
        <f t="shared" si="6"/>
        <v>13068</v>
      </c>
      <c r="M56" s="91">
        <f t="shared" si="7"/>
        <v>1</v>
      </c>
      <c r="N56" s="91"/>
      <c r="Q56" s="205"/>
    </row>
    <row r="57" spans="7:17" x14ac:dyDescent="0.25">
      <c r="G57" s="91"/>
      <c r="H57" s="159">
        <f t="shared" si="4"/>
        <v>12156</v>
      </c>
      <c r="I57" s="159"/>
      <c r="J57" s="91">
        <f t="shared" si="5"/>
        <v>1</v>
      </c>
      <c r="K57" s="91">
        <f t="shared" si="6"/>
        <v>8234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59">
        <f t="shared" si="4"/>
        <v>0</v>
      </c>
      <c r="I58" s="159"/>
      <c r="J58" s="91">
        <f t="shared" si="5"/>
        <v>0</v>
      </c>
      <c r="K58" s="91">
        <f t="shared" si="6"/>
        <v>0</v>
      </c>
      <c r="L58" s="91">
        <f t="shared" si="6"/>
        <v>13121</v>
      </c>
      <c r="M58" s="91">
        <f t="shared" si="7"/>
        <v>1</v>
      </c>
      <c r="N58" s="91"/>
      <c r="Q58" s="205"/>
    </row>
    <row r="59" spans="7:17" x14ac:dyDescent="0.25">
      <c r="G59" s="91"/>
      <c r="H59" s="159">
        <f t="shared" si="4"/>
        <v>0</v>
      </c>
      <c r="I59" s="159"/>
      <c r="J59" s="91">
        <f t="shared" si="5"/>
        <v>0</v>
      </c>
      <c r="K59" s="91">
        <f t="shared" si="6"/>
        <v>0</v>
      </c>
      <c r="L59" s="91">
        <f t="shared" si="6"/>
        <v>14670</v>
      </c>
      <c r="M59" s="91">
        <f t="shared" si="7"/>
        <v>1</v>
      </c>
      <c r="N59" s="91"/>
      <c r="Q59" s="205"/>
    </row>
    <row r="60" spans="7:17" x14ac:dyDescent="0.25">
      <c r="G60" s="91"/>
      <c r="H60" s="159">
        <f t="shared" si="4"/>
        <v>0</v>
      </c>
      <c r="I60" s="159"/>
      <c r="J60" s="91">
        <f t="shared" si="5"/>
        <v>0</v>
      </c>
      <c r="K60" s="91">
        <f t="shared" si="6"/>
        <v>0</v>
      </c>
      <c r="L60" s="91">
        <f t="shared" si="6"/>
        <v>34399</v>
      </c>
      <c r="M60" s="91">
        <f t="shared" si="7"/>
        <v>1</v>
      </c>
      <c r="N60" s="91"/>
      <c r="Q60" s="205"/>
    </row>
    <row r="61" spans="7:17" x14ac:dyDescent="0.25">
      <c r="G61" s="91"/>
      <c r="H61" s="159">
        <f t="shared" si="4"/>
        <v>0</v>
      </c>
      <c r="I61" s="159"/>
      <c r="J61" s="91">
        <f t="shared" si="5"/>
        <v>0</v>
      </c>
      <c r="K61" s="91">
        <f t="shared" si="6"/>
        <v>0</v>
      </c>
      <c r="L61" s="91">
        <f t="shared" si="6"/>
        <v>10242</v>
      </c>
      <c r="M61" s="91">
        <f t="shared" si="7"/>
        <v>1</v>
      </c>
      <c r="N61" s="91"/>
      <c r="Q61" s="205"/>
    </row>
    <row r="62" spans="7:17" x14ac:dyDescent="0.25">
      <c r="G62" s="91"/>
      <c r="H62" s="159">
        <f t="shared" si="4"/>
        <v>13538</v>
      </c>
      <c r="I62" s="159"/>
      <c r="J62" s="91">
        <f t="shared" si="5"/>
        <v>1</v>
      </c>
      <c r="K62" s="91">
        <f t="shared" si="6"/>
        <v>9388</v>
      </c>
      <c r="L62" s="91">
        <f t="shared" si="6"/>
        <v>0</v>
      </c>
      <c r="M62" s="91">
        <f t="shared" si="7"/>
        <v>0</v>
      </c>
      <c r="N62" s="91"/>
      <c r="Q62" s="205"/>
    </row>
    <row r="63" spans="7:17" x14ac:dyDescent="0.25">
      <c r="G63" s="91"/>
      <c r="H63" s="159">
        <f t="shared" si="4"/>
        <v>12238</v>
      </c>
      <c r="I63" s="159"/>
      <c r="J63" s="91">
        <f t="shared" si="5"/>
        <v>1</v>
      </c>
      <c r="K63" s="91">
        <f t="shared" si="6"/>
        <v>8423</v>
      </c>
      <c r="L63" s="91">
        <f t="shared" si="6"/>
        <v>0</v>
      </c>
      <c r="M63" s="91">
        <f t="shared" si="7"/>
        <v>0</v>
      </c>
      <c r="N63" s="91"/>
      <c r="Q63" s="205"/>
    </row>
    <row r="64" spans="7:17" x14ac:dyDescent="0.25">
      <c r="G64" s="91"/>
      <c r="H64" s="159">
        <f t="shared" si="4"/>
        <v>12250</v>
      </c>
      <c r="I64" s="159"/>
      <c r="J64" s="91">
        <f t="shared" si="5"/>
        <v>1</v>
      </c>
      <c r="K64" s="91">
        <f t="shared" si="6"/>
        <v>7845</v>
      </c>
      <c r="L64" s="91">
        <f t="shared" si="6"/>
        <v>0</v>
      </c>
      <c r="M64" s="91">
        <f t="shared" si="7"/>
        <v>0</v>
      </c>
      <c r="N64" s="91"/>
      <c r="Q64" s="205"/>
    </row>
    <row r="65" spans="7:17" x14ac:dyDescent="0.25">
      <c r="G65" s="91"/>
      <c r="H65" s="159">
        <f t="shared" si="4"/>
        <v>12268</v>
      </c>
      <c r="I65" s="159"/>
      <c r="J65" s="91">
        <f t="shared" si="5"/>
        <v>1</v>
      </c>
      <c r="K65" s="91">
        <f t="shared" si="6"/>
        <v>7939</v>
      </c>
      <c r="L65" s="91">
        <f t="shared" si="6"/>
        <v>0</v>
      </c>
      <c r="M65" s="91">
        <f t="shared" si="7"/>
        <v>0</v>
      </c>
      <c r="N65" s="91"/>
      <c r="Q65" s="205"/>
    </row>
    <row r="66" spans="7:17" x14ac:dyDescent="0.25">
      <c r="G66" s="91"/>
      <c r="H66" s="159">
        <f t="shared" si="4"/>
        <v>11841</v>
      </c>
      <c r="I66" s="159"/>
      <c r="J66" s="91">
        <f t="shared" si="5"/>
        <v>1</v>
      </c>
      <c r="K66" s="91">
        <f t="shared" si="6"/>
        <v>7433</v>
      </c>
      <c r="L66" s="91">
        <f t="shared" si="6"/>
        <v>0</v>
      </c>
      <c r="M66" s="91">
        <f t="shared" si="7"/>
        <v>0</v>
      </c>
      <c r="N66" s="91"/>
      <c r="Q66" s="205"/>
    </row>
    <row r="67" spans="7:17" x14ac:dyDescent="0.25">
      <c r="G67" s="91"/>
      <c r="H67" s="159">
        <f t="shared" si="4"/>
        <v>12681</v>
      </c>
      <c r="I67" s="159"/>
      <c r="J67" s="91">
        <f t="shared" si="5"/>
        <v>1</v>
      </c>
      <c r="K67" s="91">
        <f t="shared" ref="K67:L80" si="8">K23</f>
        <v>8331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59">
        <f t="shared" si="4"/>
        <v>12827</v>
      </c>
      <c r="I68" s="159"/>
      <c r="J68" s="91">
        <f t="shared" si="5"/>
        <v>1</v>
      </c>
      <c r="K68" s="91">
        <f t="shared" si="8"/>
        <v>8378</v>
      </c>
      <c r="L68" s="91">
        <f t="shared" si="8"/>
        <v>0</v>
      </c>
      <c r="M68" s="91">
        <f t="shared" si="7"/>
        <v>0</v>
      </c>
      <c r="N68" s="91"/>
      <c r="Q68" s="205"/>
    </row>
    <row r="69" spans="7:17" x14ac:dyDescent="0.25">
      <c r="G69" s="91"/>
      <c r="H69" s="159">
        <f t="shared" si="4"/>
        <v>13190</v>
      </c>
      <c r="I69" s="159"/>
      <c r="J69" s="91">
        <f t="shared" si="5"/>
        <v>1</v>
      </c>
      <c r="K69" s="91">
        <f t="shared" si="8"/>
        <v>8438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59">
        <f t="shared" si="4"/>
        <v>12991</v>
      </c>
      <c r="I70" s="159"/>
      <c r="J70" s="91">
        <f t="shared" si="5"/>
        <v>1</v>
      </c>
      <c r="K70" s="91">
        <f t="shared" si="8"/>
        <v>8030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59">
        <f t="shared" si="4"/>
        <v>12635</v>
      </c>
      <c r="I71" s="159"/>
      <c r="J71" s="91">
        <f t="shared" si="5"/>
        <v>1</v>
      </c>
      <c r="K71" s="91">
        <f t="shared" si="8"/>
        <v>7914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59">
        <f t="shared" si="4"/>
        <v>0</v>
      </c>
      <c r="I72" s="159"/>
      <c r="J72" s="91">
        <f t="shared" si="5"/>
        <v>0</v>
      </c>
      <c r="K72" s="91">
        <f t="shared" si="8"/>
        <v>0</v>
      </c>
      <c r="L72" s="91">
        <f t="shared" si="8"/>
        <v>10964</v>
      </c>
      <c r="M72" s="91">
        <f t="shared" si="7"/>
        <v>1</v>
      </c>
      <c r="N72" s="91"/>
      <c r="Q72" s="205"/>
    </row>
    <row r="73" spans="7:17" x14ac:dyDescent="0.25">
      <c r="G73" s="91"/>
      <c r="H73" s="159">
        <f t="shared" si="4"/>
        <v>0</v>
      </c>
      <c r="I73" s="159"/>
      <c r="J73" s="91">
        <f t="shared" si="5"/>
        <v>0</v>
      </c>
      <c r="K73" s="91">
        <f t="shared" si="8"/>
        <v>0</v>
      </c>
      <c r="L73" s="91">
        <f t="shared" si="8"/>
        <v>7730</v>
      </c>
      <c r="M73" s="91">
        <f t="shared" si="7"/>
        <v>1</v>
      </c>
      <c r="N73" s="91"/>
      <c r="Q73" s="205"/>
    </row>
    <row r="74" spans="7:17" x14ac:dyDescent="0.25">
      <c r="G74" s="91"/>
      <c r="H74" s="159">
        <f t="shared" si="4"/>
        <v>8538</v>
      </c>
      <c r="I74" s="159"/>
      <c r="J74" s="91">
        <f t="shared" si="5"/>
        <v>1</v>
      </c>
      <c r="K74" s="91">
        <f t="shared" si="8"/>
        <v>4893</v>
      </c>
      <c r="L74" s="91">
        <f t="shared" si="8"/>
        <v>0</v>
      </c>
      <c r="M74" s="91">
        <f t="shared" si="7"/>
        <v>0</v>
      </c>
      <c r="N74" s="91"/>
      <c r="Q74" s="205"/>
    </row>
    <row r="75" spans="7:17" x14ac:dyDescent="0.25">
      <c r="G75" s="91"/>
      <c r="H75" s="159">
        <f t="shared" si="4"/>
        <v>12819</v>
      </c>
      <c r="I75" s="159"/>
      <c r="J75" s="91">
        <f t="shared" si="5"/>
        <v>1</v>
      </c>
      <c r="K75" s="91">
        <f t="shared" si="8"/>
        <v>8529</v>
      </c>
      <c r="L75" s="91">
        <f t="shared" si="8"/>
        <v>0</v>
      </c>
      <c r="M75" s="91">
        <f t="shared" si="7"/>
        <v>0</v>
      </c>
      <c r="N75" s="91"/>
      <c r="Q75" s="205"/>
    </row>
    <row r="76" spans="7:17" x14ac:dyDescent="0.25">
      <c r="G76" s="91"/>
      <c r="H76" s="159">
        <f t="shared" si="4"/>
        <v>13031</v>
      </c>
      <c r="I76" s="159"/>
      <c r="J76" s="91">
        <f t="shared" si="5"/>
        <v>1</v>
      </c>
      <c r="K76" s="91">
        <f t="shared" si="8"/>
        <v>8560</v>
      </c>
      <c r="L76" s="91">
        <f t="shared" si="8"/>
        <v>0</v>
      </c>
      <c r="M76" s="91">
        <f t="shared" si="7"/>
        <v>0</v>
      </c>
      <c r="N76" s="91"/>
      <c r="Q76" s="205"/>
    </row>
    <row r="77" spans="7:17" x14ac:dyDescent="0.25">
      <c r="G77" s="91"/>
      <c r="H77" s="159">
        <f t="shared" si="4"/>
        <v>13432</v>
      </c>
      <c r="I77" s="159"/>
      <c r="J77" s="91">
        <f t="shared" si="5"/>
        <v>1</v>
      </c>
      <c r="K77" s="91">
        <f t="shared" si="8"/>
        <v>8833</v>
      </c>
      <c r="L77" s="91">
        <f t="shared" si="8"/>
        <v>0</v>
      </c>
      <c r="M77" s="91">
        <f t="shared" si="7"/>
        <v>0</v>
      </c>
      <c r="N77" s="91"/>
      <c r="Q77" s="205"/>
    </row>
    <row r="78" spans="7:17" x14ac:dyDescent="0.25">
      <c r="G78" s="91"/>
      <c r="H78" s="159">
        <f t="shared" si="4"/>
        <v>0</v>
      </c>
      <c r="I78" s="159"/>
      <c r="J78" s="91">
        <f t="shared" si="5"/>
        <v>0</v>
      </c>
      <c r="K78" s="91">
        <f t="shared" si="8"/>
        <v>0</v>
      </c>
      <c r="L78" s="91">
        <f t="shared" si="8"/>
        <v>12464</v>
      </c>
      <c r="M78" s="91">
        <f t="shared" si="7"/>
        <v>1</v>
      </c>
      <c r="N78" s="91"/>
      <c r="Q78" s="205"/>
    </row>
    <row r="79" spans="7:17" x14ac:dyDescent="0.25">
      <c r="G79" s="91"/>
      <c r="H79" s="159">
        <f t="shared" si="4"/>
        <v>0</v>
      </c>
      <c r="I79" s="159"/>
      <c r="J79" s="91">
        <f t="shared" si="5"/>
        <v>0</v>
      </c>
      <c r="K79" s="91">
        <f t="shared" si="8"/>
        <v>0</v>
      </c>
      <c r="L79" s="91">
        <f t="shared" si="8"/>
        <v>8833</v>
      </c>
      <c r="M79" s="91">
        <f t="shared" si="7"/>
        <v>1</v>
      </c>
      <c r="N79" s="91"/>
      <c r="Q79" s="205"/>
    </row>
    <row r="80" spans="7:17" x14ac:dyDescent="0.25">
      <c r="G80" s="91"/>
      <c r="H80" s="159">
        <f t="shared" si="4"/>
        <v>0</v>
      </c>
      <c r="I80" s="159"/>
      <c r="J80" s="91">
        <f t="shared" si="5"/>
        <v>0</v>
      </c>
      <c r="K80" s="91">
        <f t="shared" si="8"/>
        <v>0</v>
      </c>
      <c r="L80" s="91">
        <f t="shared" si="8"/>
        <v>21209</v>
      </c>
      <c r="M80" s="91">
        <f t="shared" si="7"/>
        <v>1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GridLines="0" showRuler="0">
      <selection activeCell="N3" sqref="N3"/>
      <pageMargins left="0" right="0" top="0" bottom="0" header="0" footer="0"/>
      <pageSetup scale="19" orientation="landscape" horizontalDpi="4294967293" verticalDpi="300" r:id="rId1"/>
      <headerFooter alignWithMargins="0"/>
    </customSheetView>
  </customSheetViews>
  <phoneticPr fontId="0" type="noConversion"/>
  <pageMargins left="0" right="0" top="0" bottom="0" header="0" footer="0"/>
  <pageSetup scale="19" orientation="landscape" horizontalDpi="4294967293" verticalDpi="3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zoomScale="75" workbookViewId="0">
      <selection activeCell="M38" sqref="M38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28">
        <v>1</v>
      </c>
      <c r="C5" s="29">
        <v>2</v>
      </c>
      <c r="D5" s="28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156">
        <v>9</v>
      </c>
      <c r="K5" s="157">
        <v>10</v>
      </c>
      <c r="L5" s="101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x14ac:dyDescent="0.25">
      <c r="A6" s="35" t="s">
        <v>16</v>
      </c>
      <c r="B6" s="117">
        <v>1</v>
      </c>
      <c r="C6" s="26" t="s">
        <v>43</v>
      </c>
      <c r="D6" s="134">
        <v>0.29166666666666669</v>
      </c>
      <c r="E6" s="98">
        <v>1</v>
      </c>
      <c r="F6" s="102">
        <v>10</v>
      </c>
      <c r="G6" s="102">
        <v>18</v>
      </c>
      <c r="H6" s="103">
        <v>8.1999999999999993</v>
      </c>
      <c r="I6" s="102">
        <v>8.5</v>
      </c>
      <c r="J6" s="64"/>
      <c r="K6" s="96">
        <v>6742</v>
      </c>
      <c r="L6" s="66">
        <f>(J6-Sep_1!J36)*(IF(E6=3,1,0)+IF(E6=4,1,0)+IF(E6=6,1,0)+IF(E6=7,1,0))</f>
        <v>0</v>
      </c>
      <c r="M6" s="67"/>
      <c r="N6" s="68">
        <v>4085</v>
      </c>
      <c r="O6" s="69">
        <f>SUM(K6:N6)</f>
        <v>10827</v>
      </c>
      <c r="P6" s="64">
        <v>9837966</v>
      </c>
      <c r="Q6" s="196">
        <v>11884</v>
      </c>
    </row>
    <row r="7" spans="1:17" ht="18" customHeight="1" x14ac:dyDescent="0.25">
      <c r="A7" s="35" t="s">
        <v>17</v>
      </c>
      <c r="B7" s="22">
        <v>2</v>
      </c>
      <c r="C7" s="24" t="s">
        <v>44</v>
      </c>
      <c r="D7" s="135">
        <v>0.29166666666666669</v>
      </c>
      <c r="E7" s="99">
        <v>3</v>
      </c>
      <c r="F7" s="104">
        <v>13</v>
      </c>
      <c r="G7" s="104">
        <v>18</v>
      </c>
      <c r="H7" s="106">
        <v>8.1999999999999993</v>
      </c>
      <c r="I7" s="104">
        <v>9.1</v>
      </c>
      <c r="J7" s="70"/>
      <c r="K7" s="94">
        <f t="shared" ref="K7:K30" si="0">(J7-J6)*(IF(E7=1,1,0)+IF(E7=2,1,0)+IF(E7=5,1,0))</f>
        <v>0</v>
      </c>
      <c r="L7" s="72">
        <v>13810</v>
      </c>
      <c r="M7" s="73"/>
      <c r="N7" s="74">
        <v>4188</v>
      </c>
      <c r="O7" s="75">
        <f>SUM(K7:N7)</f>
        <v>17998</v>
      </c>
      <c r="P7" s="70">
        <v>9848972</v>
      </c>
      <c r="Q7" s="196">
        <f>P7-P6</f>
        <v>11006</v>
      </c>
    </row>
    <row r="8" spans="1:17" ht="18" customHeight="1" x14ac:dyDescent="0.25">
      <c r="A8" s="35" t="s">
        <v>18</v>
      </c>
      <c r="B8" s="22">
        <v>3</v>
      </c>
      <c r="C8" s="24" t="s">
        <v>45</v>
      </c>
      <c r="D8" s="135">
        <v>0.29166666666666669</v>
      </c>
      <c r="E8" s="99">
        <v>3</v>
      </c>
      <c r="F8" s="104">
        <v>9</v>
      </c>
      <c r="G8" s="104">
        <v>17</v>
      </c>
      <c r="H8" s="106">
        <v>8.1</v>
      </c>
      <c r="I8" s="104">
        <v>8.6999999999999993</v>
      </c>
      <c r="J8" s="70"/>
      <c r="K8" s="94">
        <f t="shared" si="0"/>
        <v>0</v>
      </c>
      <c r="L8" s="72">
        <v>12866</v>
      </c>
      <c r="M8" s="73"/>
      <c r="N8" s="74">
        <v>4411</v>
      </c>
      <c r="O8" s="75">
        <f t="shared" ref="O8:O22" si="1">SUM(K8:N8)</f>
        <v>17277</v>
      </c>
      <c r="P8" s="70">
        <v>9867504</v>
      </c>
      <c r="Q8" s="196">
        <f t="shared" ref="Q8:Q36" si="2">P8-P7</f>
        <v>18532</v>
      </c>
    </row>
    <row r="9" spans="1:17" ht="18" customHeight="1" x14ac:dyDescent="0.25">
      <c r="A9" s="35" t="s">
        <v>19</v>
      </c>
      <c r="B9" s="22">
        <v>4</v>
      </c>
      <c r="C9" s="24" t="s">
        <v>46</v>
      </c>
      <c r="D9" s="135">
        <v>0.29166666666666669</v>
      </c>
      <c r="E9" s="99">
        <v>3</v>
      </c>
      <c r="F9" s="104">
        <v>9</v>
      </c>
      <c r="G9" s="104">
        <v>18</v>
      </c>
      <c r="H9" s="106">
        <v>8.1999999999999993</v>
      </c>
      <c r="I9" s="104">
        <v>9</v>
      </c>
      <c r="J9" s="70"/>
      <c r="K9" s="94">
        <f t="shared" si="0"/>
        <v>0</v>
      </c>
      <c r="L9" s="72">
        <v>11277</v>
      </c>
      <c r="M9" s="73"/>
      <c r="N9" s="74">
        <v>4288</v>
      </c>
      <c r="O9" s="75">
        <f t="shared" si="1"/>
        <v>15565</v>
      </c>
      <c r="P9" s="70">
        <v>9885252</v>
      </c>
      <c r="Q9" s="196">
        <f t="shared" si="2"/>
        <v>17748</v>
      </c>
    </row>
    <row r="10" spans="1:17" ht="18" customHeight="1" x14ac:dyDescent="0.25">
      <c r="A10" s="35" t="s">
        <v>20</v>
      </c>
      <c r="B10" s="22">
        <v>5</v>
      </c>
      <c r="C10" s="24" t="s">
        <v>47</v>
      </c>
      <c r="D10" s="135">
        <v>0.29166666666666669</v>
      </c>
      <c r="E10" s="99">
        <v>7</v>
      </c>
      <c r="F10" s="104">
        <v>4</v>
      </c>
      <c r="G10" s="104">
        <v>18</v>
      </c>
      <c r="H10" s="106">
        <v>8</v>
      </c>
      <c r="I10" s="104">
        <v>8.4</v>
      </c>
      <c r="J10" s="70"/>
      <c r="K10" s="94"/>
      <c r="L10" s="72">
        <v>8203</v>
      </c>
      <c r="M10" s="73"/>
      <c r="N10" s="74">
        <v>4241</v>
      </c>
      <c r="O10" s="75">
        <f t="shared" si="1"/>
        <v>12444</v>
      </c>
      <c r="P10" s="70">
        <v>9901394</v>
      </c>
      <c r="Q10" s="196">
        <f t="shared" si="2"/>
        <v>16142</v>
      </c>
    </row>
    <row r="11" spans="1:17" ht="18" customHeight="1" x14ac:dyDescent="0.25">
      <c r="A11" s="35" t="s">
        <v>21</v>
      </c>
      <c r="B11" s="22">
        <v>6</v>
      </c>
      <c r="C11" s="24" t="s">
        <v>48</v>
      </c>
      <c r="D11" s="135">
        <v>0.29166666666666669</v>
      </c>
      <c r="E11" s="99">
        <v>3</v>
      </c>
      <c r="F11" s="104">
        <v>7</v>
      </c>
      <c r="G11" s="104">
        <v>18</v>
      </c>
      <c r="H11" s="106">
        <v>7.7</v>
      </c>
      <c r="I11" s="104">
        <v>8.5</v>
      </c>
      <c r="J11" s="70"/>
      <c r="K11" s="94">
        <v>9400</v>
      </c>
      <c r="L11" s="72">
        <f t="shared" ref="L11:L36" si="3">(J11-J10)*(IF(E11=3,1,0)+IF(E11=4,1,0)+IF(E11=6,1,0)+IF(E11=7,1,0))</f>
        <v>0</v>
      </c>
      <c r="M11" s="73"/>
      <c r="N11" s="74">
        <v>4169</v>
      </c>
      <c r="O11" s="75">
        <f t="shared" si="1"/>
        <v>13569</v>
      </c>
      <c r="P11" s="70">
        <v>9914194</v>
      </c>
      <c r="Q11" s="196">
        <f t="shared" si="2"/>
        <v>12800</v>
      </c>
    </row>
    <row r="12" spans="1:17" ht="18" customHeight="1" x14ac:dyDescent="0.25">
      <c r="A12" s="35" t="s">
        <v>36</v>
      </c>
      <c r="B12" s="22">
        <v>7</v>
      </c>
      <c r="C12" s="24" t="s">
        <v>49</v>
      </c>
      <c r="D12" s="135">
        <v>0.29166666666666669</v>
      </c>
      <c r="E12" s="99">
        <v>3</v>
      </c>
      <c r="F12" s="104">
        <v>8</v>
      </c>
      <c r="G12" s="104">
        <v>18</v>
      </c>
      <c r="H12" s="106">
        <v>8.1999999999999993</v>
      </c>
      <c r="I12" s="104">
        <v>8.8000000000000007</v>
      </c>
      <c r="J12" s="70"/>
      <c r="K12" s="94">
        <f t="shared" si="0"/>
        <v>0</v>
      </c>
      <c r="L12" s="72">
        <v>9244</v>
      </c>
      <c r="M12" s="73"/>
      <c r="N12" s="74">
        <v>4315</v>
      </c>
      <c r="O12" s="75">
        <f t="shared" si="1"/>
        <v>13559</v>
      </c>
      <c r="P12" s="70">
        <v>9929096</v>
      </c>
      <c r="Q12" s="196">
        <f t="shared" si="2"/>
        <v>14902</v>
      </c>
    </row>
    <row r="13" spans="1:17" ht="18" customHeight="1" x14ac:dyDescent="0.25">
      <c r="A13" s="21"/>
      <c r="B13" s="22">
        <v>8</v>
      </c>
      <c r="C13" s="24" t="s">
        <v>43</v>
      </c>
      <c r="D13" s="135">
        <v>0.29166666666666669</v>
      </c>
      <c r="E13" s="99">
        <v>7</v>
      </c>
      <c r="F13" s="104">
        <v>6</v>
      </c>
      <c r="G13" s="104">
        <v>18</v>
      </c>
      <c r="H13" s="106">
        <v>8</v>
      </c>
      <c r="I13" s="104">
        <v>8.6</v>
      </c>
      <c r="J13" s="70"/>
      <c r="K13" s="94"/>
      <c r="L13" s="72">
        <v>7486</v>
      </c>
      <c r="M13" s="73"/>
      <c r="N13" s="74">
        <v>4402</v>
      </c>
      <c r="O13" s="75">
        <f t="shared" si="1"/>
        <v>11888</v>
      </c>
      <c r="P13" s="70">
        <v>9941852</v>
      </c>
      <c r="Q13" s="196">
        <f t="shared" si="2"/>
        <v>12756</v>
      </c>
    </row>
    <row r="14" spans="1:17" ht="18" customHeight="1" x14ac:dyDescent="0.25">
      <c r="A14" s="21"/>
      <c r="B14" s="22">
        <v>9</v>
      </c>
      <c r="C14" s="24" t="s">
        <v>44</v>
      </c>
      <c r="D14" s="135">
        <v>0.29166666666666669</v>
      </c>
      <c r="E14" s="99">
        <v>1</v>
      </c>
      <c r="F14" s="104">
        <v>4</v>
      </c>
      <c r="G14" s="104">
        <v>17</v>
      </c>
      <c r="H14" s="106">
        <v>8.3000000000000007</v>
      </c>
      <c r="I14" s="104">
        <v>8.6999999999999993</v>
      </c>
      <c r="J14" s="70"/>
      <c r="K14" s="94">
        <v>6884</v>
      </c>
      <c r="L14" s="72">
        <f t="shared" si="3"/>
        <v>0</v>
      </c>
      <c r="M14" s="73"/>
      <c r="N14" s="74">
        <v>4318</v>
      </c>
      <c r="O14" s="75">
        <f t="shared" si="1"/>
        <v>11202</v>
      </c>
      <c r="P14" s="70">
        <v>9953694</v>
      </c>
      <c r="Q14" s="196">
        <f t="shared" si="2"/>
        <v>11842</v>
      </c>
    </row>
    <row r="15" spans="1:17" ht="18" customHeight="1" x14ac:dyDescent="0.25">
      <c r="A15" s="21"/>
      <c r="B15" s="22">
        <v>10</v>
      </c>
      <c r="C15" s="24" t="s">
        <v>45</v>
      </c>
      <c r="D15" s="135">
        <v>0.29166666666666669</v>
      </c>
      <c r="E15" s="99">
        <v>3</v>
      </c>
      <c r="F15" s="104">
        <v>4</v>
      </c>
      <c r="G15" s="104">
        <v>18</v>
      </c>
      <c r="H15" s="106">
        <v>8.1999999999999993</v>
      </c>
      <c r="I15" s="104">
        <v>8.5</v>
      </c>
      <c r="J15" s="70"/>
      <c r="K15" s="94">
        <f t="shared" si="0"/>
        <v>0</v>
      </c>
      <c r="L15" s="72">
        <v>9277</v>
      </c>
      <c r="M15" s="73"/>
      <c r="N15" s="74">
        <v>4354</v>
      </c>
      <c r="O15" s="75">
        <f t="shared" si="1"/>
        <v>13631</v>
      </c>
      <c r="P15" s="70">
        <v>9964610</v>
      </c>
      <c r="Q15" s="196">
        <f t="shared" si="2"/>
        <v>10916</v>
      </c>
    </row>
    <row r="16" spans="1:17" ht="18" customHeight="1" x14ac:dyDescent="0.25">
      <c r="A16" s="21"/>
      <c r="B16" s="22">
        <v>11</v>
      </c>
      <c r="C16" s="24" t="s">
        <v>46</v>
      </c>
      <c r="D16" s="135">
        <v>0.29166666666666669</v>
      </c>
      <c r="E16" s="99">
        <v>3</v>
      </c>
      <c r="F16" s="104">
        <v>5</v>
      </c>
      <c r="G16" s="104">
        <v>18</v>
      </c>
      <c r="H16" s="106">
        <v>8.1999999999999993</v>
      </c>
      <c r="I16" s="104">
        <v>8.6</v>
      </c>
      <c r="J16" s="70"/>
      <c r="K16" s="94">
        <f t="shared" si="0"/>
        <v>0</v>
      </c>
      <c r="L16" s="72">
        <v>9302</v>
      </c>
      <c r="M16" s="73"/>
      <c r="N16" s="74">
        <v>4282</v>
      </c>
      <c r="O16" s="75">
        <f t="shared" si="1"/>
        <v>13584</v>
      </c>
      <c r="P16" s="70">
        <v>9978864</v>
      </c>
      <c r="Q16" s="196">
        <f t="shared" si="2"/>
        <v>14254</v>
      </c>
    </row>
    <row r="17" spans="1:17" ht="18" customHeight="1" x14ac:dyDescent="0.25">
      <c r="A17" s="21"/>
      <c r="B17" s="22">
        <v>12</v>
      </c>
      <c r="C17" s="24" t="s">
        <v>47</v>
      </c>
      <c r="D17" s="135">
        <v>0.29166666666666669</v>
      </c>
      <c r="E17" s="99">
        <v>7</v>
      </c>
      <c r="F17" s="104">
        <v>5</v>
      </c>
      <c r="G17" s="104">
        <v>18</v>
      </c>
      <c r="H17" s="106">
        <v>8.1999999999999993</v>
      </c>
      <c r="I17" s="104">
        <v>8.6</v>
      </c>
      <c r="J17" s="70"/>
      <c r="K17" s="94"/>
      <c r="L17" s="72">
        <v>8101</v>
      </c>
      <c r="M17" s="73"/>
      <c r="N17" s="74">
        <v>4244</v>
      </c>
      <c r="O17" s="75">
        <f t="shared" si="1"/>
        <v>12345</v>
      </c>
      <c r="P17" s="70">
        <v>9992900</v>
      </c>
      <c r="Q17" s="196">
        <f t="shared" si="2"/>
        <v>14036</v>
      </c>
    </row>
    <row r="18" spans="1:17" ht="18" customHeight="1" x14ac:dyDescent="0.25">
      <c r="A18" s="21"/>
      <c r="B18" s="22">
        <v>13</v>
      </c>
      <c r="C18" s="24" t="s">
        <v>48</v>
      </c>
      <c r="D18" s="135">
        <v>0.29166666666666669</v>
      </c>
      <c r="E18" s="99">
        <v>1</v>
      </c>
      <c r="F18" s="104">
        <v>4</v>
      </c>
      <c r="G18" s="104">
        <v>18</v>
      </c>
      <c r="H18" s="106">
        <v>8.1</v>
      </c>
      <c r="I18" s="104">
        <v>8.6999999999999993</v>
      </c>
      <c r="J18" s="70"/>
      <c r="K18" s="94">
        <v>8121</v>
      </c>
      <c r="L18" s="72">
        <f t="shared" si="3"/>
        <v>0</v>
      </c>
      <c r="M18" s="73"/>
      <c r="N18" s="74">
        <v>4288</v>
      </c>
      <c r="O18" s="75">
        <f t="shared" si="1"/>
        <v>12409</v>
      </c>
      <c r="P18" s="70">
        <v>5726</v>
      </c>
      <c r="Q18" s="196">
        <v>12825</v>
      </c>
    </row>
    <row r="19" spans="1:17" ht="18" customHeight="1" x14ac:dyDescent="0.25">
      <c r="A19" s="21"/>
      <c r="B19" s="22">
        <v>14</v>
      </c>
      <c r="C19" s="24" t="s">
        <v>49</v>
      </c>
      <c r="D19" s="135">
        <v>0.29166666666666669</v>
      </c>
      <c r="E19" s="99">
        <v>1</v>
      </c>
      <c r="F19" s="104">
        <v>5</v>
      </c>
      <c r="G19" s="104">
        <v>17</v>
      </c>
      <c r="H19" s="106">
        <v>8.3000000000000007</v>
      </c>
      <c r="I19" s="104">
        <v>8.8000000000000007</v>
      </c>
      <c r="J19" s="70"/>
      <c r="K19" s="94">
        <v>7315</v>
      </c>
      <c r="L19" s="72">
        <f t="shared" si="3"/>
        <v>0</v>
      </c>
      <c r="M19" s="73"/>
      <c r="N19" s="74">
        <v>4228</v>
      </c>
      <c r="O19" s="75">
        <f t="shared" si="1"/>
        <v>11543</v>
      </c>
      <c r="P19" s="70">
        <v>18103</v>
      </c>
      <c r="Q19" s="196">
        <f t="shared" si="2"/>
        <v>12377</v>
      </c>
    </row>
    <row r="20" spans="1:17" ht="18" customHeight="1" x14ac:dyDescent="0.25">
      <c r="A20" s="21"/>
      <c r="B20" s="22">
        <v>15</v>
      </c>
      <c r="C20" s="24" t="s">
        <v>43</v>
      </c>
      <c r="D20" s="135">
        <v>0.29166666666666669</v>
      </c>
      <c r="E20" s="99">
        <v>1</v>
      </c>
      <c r="F20" s="104">
        <v>10</v>
      </c>
      <c r="G20" s="104">
        <v>17</v>
      </c>
      <c r="H20" s="106">
        <v>8.3000000000000007</v>
      </c>
      <c r="I20" s="104">
        <v>8.6</v>
      </c>
      <c r="J20" s="70"/>
      <c r="K20" s="94">
        <v>6932</v>
      </c>
      <c r="L20" s="72">
        <f t="shared" si="3"/>
        <v>0</v>
      </c>
      <c r="M20" s="73"/>
      <c r="N20" s="74">
        <v>4189</v>
      </c>
      <c r="O20" s="75">
        <f t="shared" si="1"/>
        <v>11121</v>
      </c>
      <c r="P20" s="70">
        <v>30198</v>
      </c>
      <c r="Q20" s="196">
        <f t="shared" si="2"/>
        <v>12095</v>
      </c>
    </row>
    <row r="21" spans="1:17" ht="18" customHeight="1" x14ac:dyDescent="0.25">
      <c r="A21" s="21"/>
      <c r="B21" s="22">
        <v>16</v>
      </c>
      <c r="C21" s="24" t="s">
        <v>44</v>
      </c>
      <c r="D21" s="135">
        <v>0.29166666666666669</v>
      </c>
      <c r="E21" s="99">
        <v>1</v>
      </c>
      <c r="F21" s="104">
        <v>10</v>
      </c>
      <c r="G21" s="104">
        <v>17</v>
      </c>
      <c r="H21" s="106">
        <v>8.3000000000000007</v>
      </c>
      <c r="I21" s="104">
        <v>8.6999999999999993</v>
      </c>
      <c r="J21" s="70"/>
      <c r="K21" s="94">
        <v>6868</v>
      </c>
      <c r="L21" s="72">
        <f t="shared" si="3"/>
        <v>0</v>
      </c>
      <c r="M21" s="73"/>
      <c r="N21" s="74">
        <v>4228</v>
      </c>
      <c r="O21" s="75">
        <f t="shared" si="1"/>
        <v>11096</v>
      </c>
      <c r="P21" s="70">
        <v>41292</v>
      </c>
      <c r="Q21" s="196">
        <f t="shared" si="2"/>
        <v>11094</v>
      </c>
    </row>
    <row r="22" spans="1:17" ht="18" customHeight="1" x14ac:dyDescent="0.25">
      <c r="A22" s="21"/>
      <c r="B22" s="22">
        <v>17</v>
      </c>
      <c r="C22" s="24" t="s">
        <v>45</v>
      </c>
      <c r="D22" s="135">
        <v>0.29166666666666669</v>
      </c>
      <c r="E22" s="99">
        <v>1</v>
      </c>
      <c r="F22" s="104">
        <v>9</v>
      </c>
      <c r="G22" s="104">
        <v>18</v>
      </c>
      <c r="H22" s="106">
        <v>8.3000000000000007</v>
      </c>
      <c r="I22" s="104">
        <v>8.8000000000000007</v>
      </c>
      <c r="J22" s="70"/>
      <c r="K22" s="94">
        <v>7937</v>
      </c>
      <c r="L22" s="72">
        <f t="shared" si="3"/>
        <v>0</v>
      </c>
      <c r="M22" s="73"/>
      <c r="N22" s="74">
        <v>4198</v>
      </c>
      <c r="O22" s="75">
        <f t="shared" si="1"/>
        <v>12135</v>
      </c>
      <c r="P22" s="70">
        <v>52390</v>
      </c>
      <c r="Q22" s="196">
        <f t="shared" si="2"/>
        <v>11098</v>
      </c>
    </row>
    <row r="23" spans="1:17" ht="18" customHeight="1" x14ac:dyDescent="0.25">
      <c r="A23" s="21"/>
      <c r="B23" s="22">
        <v>18</v>
      </c>
      <c r="C23" s="24" t="s">
        <v>46</v>
      </c>
      <c r="D23" s="135">
        <v>0.29166666666666669</v>
      </c>
      <c r="E23" s="99">
        <v>3</v>
      </c>
      <c r="F23" s="104">
        <v>11</v>
      </c>
      <c r="G23" s="104">
        <v>17</v>
      </c>
      <c r="H23" s="106">
        <v>8.1</v>
      </c>
      <c r="I23" s="104">
        <v>8.6</v>
      </c>
      <c r="J23" s="70"/>
      <c r="K23" s="94"/>
      <c r="L23" s="72">
        <v>21826</v>
      </c>
      <c r="M23" s="73"/>
      <c r="N23" s="74">
        <v>4442</v>
      </c>
      <c r="O23" s="75">
        <v>26268</v>
      </c>
      <c r="P23" s="70">
        <v>67620</v>
      </c>
      <c r="Q23" s="196">
        <f t="shared" si="2"/>
        <v>15230</v>
      </c>
    </row>
    <row r="24" spans="1:17" ht="18" customHeight="1" x14ac:dyDescent="0.25">
      <c r="A24" s="21"/>
      <c r="B24" s="22">
        <v>19</v>
      </c>
      <c r="C24" s="24" t="s">
        <v>47</v>
      </c>
      <c r="D24" s="135">
        <v>0.29166666666666669</v>
      </c>
      <c r="E24" s="99">
        <v>7</v>
      </c>
      <c r="F24" s="104">
        <v>9</v>
      </c>
      <c r="G24" s="104">
        <v>18</v>
      </c>
      <c r="H24" s="106">
        <v>7.9</v>
      </c>
      <c r="I24" s="104">
        <v>8.4</v>
      </c>
      <c r="J24" s="70"/>
      <c r="K24" s="94"/>
      <c r="L24" s="72">
        <v>9238</v>
      </c>
      <c r="M24" s="73"/>
      <c r="N24" s="74">
        <v>4222</v>
      </c>
      <c r="O24" s="75">
        <f t="shared" ref="O24:O36" si="4">SUM(K24:N24)</f>
        <v>13460</v>
      </c>
      <c r="P24" s="70">
        <v>93820</v>
      </c>
      <c r="Q24" s="196">
        <f t="shared" si="2"/>
        <v>26200</v>
      </c>
    </row>
    <row r="25" spans="1:17" ht="18" customHeight="1" x14ac:dyDescent="0.25">
      <c r="A25" s="21"/>
      <c r="B25" s="22">
        <v>20</v>
      </c>
      <c r="C25" s="24" t="s">
        <v>48</v>
      </c>
      <c r="D25" s="135">
        <v>0.29166666666666669</v>
      </c>
      <c r="E25" s="99">
        <v>1</v>
      </c>
      <c r="F25" s="104">
        <v>8</v>
      </c>
      <c r="G25" s="104">
        <v>18</v>
      </c>
      <c r="H25" s="106">
        <v>8</v>
      </c>
      <c r="I25" s="104">
        <v>8.4</v>
      </c>
      <c r="J25" s="70"/>
      <c r="K25" s="94">
        <v>8652</v>
      </c>
      <c r="L25" s="72">
        <f t="shared" si="3"/>
        <v>0</v>
      </c>
      <c r="M25" s="73"/>
      <c r="N25" s="74">
        <v>4346</v>
      </c>
      <c r="O25" s="75">
        <f t="shared" si="4"/>
        <v>12998</v>
      </c>
      <c r="P25" s="70">
        <v>107774</v>
      </c>
      <c r="Q25" s="196">
        <f t="shared" si="2"/>
        <v>13954</v>
      </c>
    </row>
    <row r="26" spans="1:17" ht="18" customHeight="1" x14ac:dyDescent="0.25">
      <c r="A26" s="21"/>
      <c r="B26" s="22">
        <v>21</v>
      </c>
      <c r="C26" s="24" t="s">
        <v>49</v>
      </c>
      <c r="D26" s="135">
        <v>0.29166666666666669</v>
      </c>
      <c r="E26" s="99">
        <v>3</v>
      </c>
      <c r="F26" s="104">
        <v>6</v>
      </c>
      <c r="G26" s="104">
        <v>18</v>
      </c>
      <c r="H26" s="106">
        <v>7.8</v>
      </c>
      <c r="I26" s="104">
        <v>8.8000000000000007</v>
      </c>
      <c r="J26" s="70"/>
      <c r="K26" s="94">
        <f t="shared" si="0"/>
        <v>0</v>
      </c>
      <c r="L26" s="72">
        <v>9116</v>
      </c>
      <c r="M26" s="73"/>
      <c r="N26" s="74">
        <v>4320</v>
      </c>
      <c r="O26" s="75">
        <f t="shared" si="4"/>
        <v>13436</v>
      </c>
      <c r="P26" s="70">
        <v>122155</v>
      </c>
      <c r="Q26" s="196">
        <f t="shared" si="2"/>
        <v>14381</v>
      </c>
    </row>
    <row r="27" spans="1:17" ht="18" customHeight="1" x14ac:dyDescent="0.25">
      <c r="A27" s="21"/>
      <c r="B27" s="22">
        <v>22</v>
      </c>
      <c r="C27" s="24" t="s">
        <v>43</v>
      </c>
      <c r="D27" s="135">
        <v>0.29166666666666669</v>
      </c>
      <c r="E27" s="99">
        <v>7</v>
      </c>
      <c r="F27" s="104">
        <v>4</v>
      </c>
      <c r="G27" s="104">
        <v>17</v>
      </c>
      <c r="H27" s="106">
        <v>8.3000000000000007</v>
      </c>
      <c r="I27" s="104">
        <v>8.6999999999999993</v>
      </c>
      <c r="J27" s="70"/>
      <c r="K27" s="94"/>
      <c r="L27" s="72">
        <v>6533</v>
      </c>
      <c r="M27" s="73"/>
      <c r="N27" s="74">
        <v>4275</v>
      </c>
      <c r="O27" s="75">
        <f t="shared" si="4"/>
        <v>10808</v>
      </c>
      <c r="P27" s="70">
        <v>135000</v>
      </c>
      <c r="Q27" s="196">
        <f t="shared" si="2"/>
        <v>12845</v>
      </c>
    </row>
    <row r="28" spans="1:17" ht="18" customHeight="1" x14ac:dyDescent="0.25">
      <c r="A28" s="21"/>
      <c r="B28" s="22">
        <v>23</v>
      </c>
      <c r="C28" s="24" t="s">
        <v>44</v>
      </c>
      <c r="D28" s="135">
        <v>0.29166666666666669</v>
      </c>
      <c r="E28" s="99">
        <v>1</v>
      </c>
      <c r="F28" s="104">
        <v>1</v>
      </c>
      <c r="G28" s="104">
        <v>17</v>
      </c>
      <c r="H28" s="106">
        <v>8.4</v>
      </c>
      <c r="I28" s="104">
        <v>8.6999999999999993</v>
      </c>
      <c r="J28" s="70"/>
      <c r="K28" s="94">
        <v>7125</v>
      </c>
      <c r="L28" s="72">
        <f t="shared" si="3"/>
        <v>0</v>
      </c>
      <c r="M28" s="73"/>
      <c r="N28" s="74">
        <v>3644</v>
      </c>
      <c r="O28" s="75">
        <f t="shared" si="4"/>
        <v>10769</v>
      </c>
      <c r="P28" s="70">
        <v>146760</v>
      </c>
      <c r="Q28" s="196">
        <f t="shared" si="2"/>
        <v>11760</v>
      </c>
    </row>
    <row r="29" spans="1:17" ht="18" customHeight="1" x14ac:dyDescent="0.25">
      <c r="A29" s="21"/>
      <c r="B29" s="22">
        <v>24</v>
      </c>
      <c r="C29" s="24" t="s">
        <v>45</v>
      </c>
      <c r="D29" s="135">
        <v>0.29166666666666669</v>
      </c>
      <c r="E29" s="120">
        <v>1</v>
      </c>
      <c r="F29" s="104">
        <v>9</v>
      </c>
      <c r="G29" s="104">
        <v>17</v>
      </c>
      <c r="H29" s="106">
        <v>8.1999999999999993</v>
      </c>
      <c r="I29" s="104">
        <v>8.6999999999999993</v>
      </c>
      <c r="J29" s="70"/>
      <c r="K29" s="94">
        <v>8174</v>
      </c>
      <c r="L29" s="72">
        <f t="shared" si="3"/>
        <v>0</v>
      </c>
      <c r="M29" s="73"/>
      <c r="N29" s="74">
        <v>4028</v>
      </c>
      <c r="O29" s="75">
        <f t="shared" si="4"/>
        <v>12202</v>
      </c>
      <c r="P29" s="70">
        <v>158454</v>
      </c>
      <c r="Q29" s="196">
        <f t="shared" si="2"/>
        <v>11694</v>
      </c>
    </row>
    <row r="30" spans="1:17" ht="18" customHeight="1" x14ac:dyDescent="0.25">
      <c r="A30" s="21"/>
      <c r="B30" s="22">
        <v>25</v>
      </c>
      <c r="C30" s="24" t="s">
        <v>46</v>
      </c>
      <c r="D30" s="135">
        <v>0.29166666666666669</v>
      </c>
      <c r="E30" s="99">
        <v>3</v>
      </c>
      <c r="F30" s="104">
        <v>10</v>
      </c>
      <c r="G30" s="104">
        <v>18</v>
      </c>
      <c r="H30" s="106">
        <v>8.1999999999999993</v>
      </c>
      <c r="I30" s="104">
        <v>8.6999999999999993</v>
      </c>
      <c r="J30" s="70"/>
      <c r="K30" s="94">
        <f t="shared" si="0"/>
        <v>0</v>
      </c>
      <c r="L30" s="72">
        <v>12688</v>
      </c>
      <c r="M30" s="73"/>
      <c r="N30" s="74">
        <v>4015</v>
      </c>
      <c r="O30" s="75">
        <f t="shared" si="4"/>
        <v>16703</v>
      </c>
      <c r="P30" s="70">
        <v>173214</v>
      </c>
      <c r="Q30" s="196">
        <f t="shared" si="2"/>
        <v>14760</v>
      </c>
    </row>
    <row r="31" spans="1:17" ht="18" customHeight="1" x14ac:dyDescent="0.25">
      <c r="A31" s="21"/>
      <c r="B31" s="22">
        <v>26</v>
      </c>
      <c r="C31" s="24" t="s">
        <v>47</v>
      </c>
      <c r="D31" s="135">
        <v>0.29166666666666669</v>
      </c>
      <c r="E31" s="99">
        <v>7</v>
      </c>
      <c r="F31" s="104">
        <v>9</v>
      </c>
      <c r="G31" s="104">
        <v>18</v>
      </c>
      <c r="H31" s="106">
        <v>8.1</v>
      </c>
      <c r="I31" s="104">
        <v>9.1</v>
      </c>
      <c r="J31" s="70"/>
      <c r="K31" s="94"/>
      <c r="L31" s="72">
        <v>8161</v>
      </c>
      <c r="M31" s="73"/>
      <c r="N31" s="74">
        <v>4351</v>
      </c>
      <c r="O31" s="75">
        <f t="shared" si="4"/>
        <v>12512</v>
      </c>
      <c r="P31" s="70">
        <v>190072</v>
      </c>
      <c r="Q31" s="196">
        <f t="shared" si="2"/>
        <v>16858</v>
      </c>
    </row>
    <row r="32" spans="1:17" ht="18" customHeight="1" x14ac:dyDescent="0.25">
      <c r="A32" s="21"/>
      <c r="B32" s="22">
        <v>27</v>
      </c>
      <c r="C32" s="24" t="s">
        <v>48</v>
      </c>
      <c r="D32" s="135">
        <v>0.29166666666666669</v>
      </c>
      <c r="E32" s="99">
        <v>1</v>
      </c>
      <c r="F32" s="104">
        <v>8</v>
      </c>
      <c r="G32" s="105">
        <v>17</v>
      </c>
      <c r="H32" s="106">
        <v>8.1</v>
      </c>
      <c r="I32" s="104">
        <v>8.6999999999999993</v>
      </c>
      <c r="J32" s="70"/>
      <c r="K32" s="94">
        <v>8014</v>
      </c>
      <c r="L32" s="72">
        <f t="shared" si="3"/>
        <v>0</v>
      </c>
      <c r="M32" s="73"/>
      <c r="N32" s="74">
        <v>4113</v>
      </c>
      <c r="O32" s="75">
        <f t="shared" si="4"/>
        <v>12127</v>
      </c>
      <c r="P32" s="70">
        <v>203537</v>
      </c>
      <c r="Q32" s="196">
        <f t="shared" si="2"/>
        <v>13465</v>
      </c>
    </row>
    <row r="33" spans="1:17" ht="18" customHeight="1" x14ac:dyDescent="0.25">
      <c r="A33" s="21"/>
      <c r="B33" s="22">
        <v>28</v>
      </c>
      <c r="C33" s="24" t="s">
        <v>49</v>
      </c>
      <c r="D33" s="135">
        <v>0.29166666666666669</v>
      </c>
      <c r="E33" s="99">
        <v>1</v>
      </c>
      <c r="F33" s="104">
        <v>2</v>
      </c>
      <c r="G33" s="105">
        <v>17</v>
      </c>
      <c r="H33" s="106">
        <v>8.3000000000000007</v>
      </c>
      <c r="I33" s="104">
        <v>9</v>
      </c>
      <c r="J33" s="70"/>
      <c r="K33" s="94">
        <v>7674</v>
      </c>
      <c r="L33" s="72">
        <f t="shared" si="3"/>
        <v>0</v>
      </c>
      <c r="M33" s="73"/>
      <c r="N33" s="74">
        <v>4320</v>
      </c>
      <c r="O33" s="75">
        <f t="shared" si="4"/>
        <v>11994</v>
      </c>
      <c r="P33" s="70">
        <v>216573</v>
      </c>
      <c r="Q33" s="196">
        <f t="shared" si="2"/>
        <v>13036</v>
      </c>
    </row>
    <row r="34" spans="1:17" ht="18" customHeight="1" x14ac:dyDescent="0.25">
      <c r="A34" s="21"/>
      <c r="B34" s="22">
        <v>29</v>
      </c>
      <c r="C34" s="24" t="s">
        <v>43</v>
      </c>
      <c r="D34" s="135">
        <v>0.29166666666666669</v>
      </c>
      <c r="E34" s="99">
        <v>1</v>
      </c>
      <c r="F34" s="104">
        <v>9</v>
      </c>
      <c r="G34" s="105">
        <v>17</v>
      </c>
      <c r="H34" s="106">
        <v>8.4</v>
      </c>
      <c r="I34" s="104">
        <v>8.6</v>
      </c>
      <c r="J34" s="70"/>
      <c r="K34" s="94">
        <v>7052</v>
      </c>
      <c r="L34" s="72">
        <f t="shared" si="3"/>
        <v>0</v>
      </c>
      <c r="M34" s="73"/>
      <c r="N34" s="74">
        <v>4311</v>
      </c>
      <c r="O34" s="75">
        <f t="shared" si="4"/>
        <v>11363</v>
      </c>
      <c r="P34" s="70">
        <v>228049</v>
      </c>
      <c r="Q34" s="196">
        <f t="shared" si="2"/>
        <v>11476</v>
      </c>
    </row>
    <row r="35" spans="1:17" ht="18" customHeight="1" x14ac:dyDescent="0.25">
      <c r="A35" s="21"/>
      <c r="B35" s="22">
        <v>30</v>
      </c>
      <c r="C35" s="24" t="s">
        <v>44</v>
      </c>
      <c r="D35" s="135">
        <v>0.29166666666666669</v>
      </c>
      <c r="E35" s="99">
        <v>2</v>
      </c>
      <c r="F35" s="104">
        <v>3</v>
      </c>
      <c r="G35" s="105">
        <v>16</v>
      </c>
      <c r="H35" s="106">
        <v>8.3000000000000007</v>
      </c>
      <c r="I35" s="104">
        <v>8.6999999999999993</v>
      </c>
      <c r="J35" s="70"/>
      <c r="K35" s="94">
        <v>6276</v>
      </c>
      <c r="L35" s="72">
        <f t="shared" si="3"/>
        <v>0</v>
      </c>
      <c r="M35" s="73"/>
      <c r="N35" s="74">
        <v>4150</v>
      </c>
      <c r="O35" s="75">
        <f t="shared" si="4"/>
        <v>10426</v>
      </c>
      <c r="P35" s="70">
        <v>239779</v>
      </c>
      <c r="Q35" s="196">
        <f t="shared" si="2"/>
        <v>11730</v>
      </c>
    </row>
    <row r="36" spans="1:17" ht="18" customHeight="1" x14ac:dyDescent="0.25">
      <c r="A36" s="21"/>
      <c r="B36" s="22">
        <v>31</v>
      </c>
      <c r="C36" s="24" t="s">
        <v>45</v>
      </c>
      <c r="D36" s="135">
        <v>0.29166666666666669</v>
      </c>
      <c r="E36" s="99">
        <v>2</v>
      </c>
      <c r="F36" s="104">
        <v>2</v>
      </c>
      <c r="G36" s="105">
        <v>16</v>
      </c>
      <c r="H36" s="106">
        <v>8.3000000000000007</v>
      </c>
      <c r="I36" s="104">
        <v>8.6</v>
      </c>
      <c r="J36" s="70"/>
      <c r="K36" s="94">
        <v>6595</v>
      </c>
      <c r="L36" s="72">
        <f t="shared" si="3"/>
        <v>0</v>
      </c>
      <c r="M36" s="73"/>
      <c r="N36" s="74">
        <v>4173</v>
      </c>
      <c r="O36" s="75">
        <f t="shared" si="4"/>
        <v>10768</v>
      </c>
      <c r="P36" s="70">
        <v>250186</v>
      </c>
      <c r="Q36" s="196">
        <f t="shared" si="2"/>
        <v>10407</v>
      </c>
    </row>
    <row r="37" spans="1:17" ht="18" customHeight="1" thickBot="1" x14ac:dyDescent="0.3">
      <c r="A37" s="21"/>
      <c r="B37" s="85"/>
      <c r="C37" s="95"/>
      <c r="D37" s="87"/>
      <c r="E37" s="100"/>
      <c r="F37" s="107"/>
      <c r="G37" s="108"/>
      <c r="H37" s="109"/>
      <c r="I37" s="107"/>
      <c r="J37" s="85"/>
      <c r="K37" s="95"/>
      <c r="L37" s="87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125"/>
      <c r="K38" s="112">
        <f>SUM(K6:K36)</f>
        <v>119761</v>
      </c>
      <c r="L38" s="126">
        <f>SUM(L6:L36)</f>
        <v>157128</v>
      </c>
      <c r="M38" s="64"/>
      <c r="N38" s="66">
        <f>SUM(N6:N36)+M6</f>
        <v>131138</v>
      </c>
      <c r="O38" s="81">
        <f>SUM(O6:O36)</f>
        <v>408027</v>
      </c>
      <c r="P38" s="64"/>
      <c r="Q38" s="195">
        <f>SUM(Q6:Q36)</f>
        <v>424103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1</v>
      </c>
      <c r="G39" s="59">
        <f>MIN(G6:G36)</f>
        <v>16</v>
      </c>
      <c r="H39" s="60">
        <f>MIN(H6:H36)</f>
        <v>7.7</v>
      </c>
      <c r="I39" s="60">
        <f>MIN(I6:I36)</f>
        <v>8.4</v>
      </c>
      <c r="J39" s="70"/>
      <c r="K39" s="71"/>
      <c r="L39" s="72"/>
      <c r="M39" s="70"/>
      <c r="N39" s="82">
        <f>MIN(N6:N36)</f>
        <v>3644</v>
      </c>
      <c r="O39" s="83">
        <f>MIN(O6:O36)</f>
        <v>10426</v>
      </c>
      <c r="P39" s="84"/>
      <c r="Q39" s="200">
        <f>MIN(Q6:Q36)</f>
        <v>10407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13</v>
      </c>
      <c r="G40" s="59">
        <f>MAX(G6:G36)</f>
        <v>18</v>
      </c>
      <c r="H40" s="60">
        <f>MAX(H6:H36)</f>
        <v>8.4</v>
      </c>
      <c r="I40" s="60">
        <f>MAX(I6:I36)</f>
        <v>9.1</v>
      </c>
      <c r="J40" s="70"/>
      <c r="K40" s="71"/>
      <c r="L40" s="72"/>
      <c r="M40" s="70"/>
      <c r="N40" s="82">
        <f>MAX(N6:N36)</f>
        <v>4442</v>
      </c>
      <c r="O40" s="83">
        <f>MAX(O6:O36)</f>
        <v>26268</v>
      </c>
      <c r="P40" s="84"/>
      <c r="Q40" s="200">
        <f>MAX(Q6:Q36)</f>
        <v>26200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6.870967741935484</v>
      </c>
      <c r="G41" s="62">
        <f>SUM(G6:G36)/COUNT(E6:E36)</f>
        <v>17.483870967741936</v>
      </c>
      <c r="H41" s="63">
        <f>SUM(H6:H36)/COUNT(E6:E36)</f>
        <v>8.167741935483873</v>
      </c>
      <c r="I41" s="63">
        <f>SUM(I6:I36)/COUNT(E6:E36)</f>
        <v>8.687096774193547</v>
      </c>
      <c r="J41" s="85"/>
      <c r="K41" s="86"/>
      <c r="L41" s="87"/>
      <c r="M41" s="85"/>
      <c r="N41" s="88">
        <f>SUM(N6:N36)/COUNT(E6:E36)</f>
        <v>4230.2580645161288</v>
      </c>
      <c r="O41" s="89">
        <f>SUM(O6:O36)/COUNT(E6:E36)</f>
        <v>13162.161290322581</v>
      </c>
      <c r="P41" s="90"/>
      <c r="Q41" s="201">
        <f>SUM(Q6:Q36)/COUNT(E6:E36)</f>
        <v>13680.741935483871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15</v>
      </c>
      <c r="F43" s="10"/>
      <c r="G43" s="10"/>
      <c r="H43" s="10"/>
      <c r="I43" s="10"/>
      <c r="J43" s="10" t="s">
        <v>25</v>
      </c>
      <c r="K43" s="128">
        <f>SUM(J50:J80)</f>
        <v>16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46588.3125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361438.6875</v>
      </c>
      <c r="L45" s="10" t="s">
        <v>15</v>
      </c>
      <c r="M45" s="3" t="s">
        <v>38</v>
      </c>
      <c r="N45" s="3"/>
      <c r="O45" s="189">
        <f>O38</f>
        <v>408027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186549</v>
      </c>
      <c r="P49" s="119" t="s">
        <v>40</v>
      </c>
      <c r="Q49" s="204"/>
    </row>
    <row r="50" spans="7:17" x14ac:dyDescent="0.25">
      <c r="G50" s="91"/>
      <c r="H50" s="187">
        <f>J50*O6</f>
        <v>10827</v>
      </c>
      <c r="I50" s="187"/>
      <c r="J50" s="91">
        <f>IF(K50&gt;0,1,0)</f>
        <v>1</v>
      </c>
      <c r="K50" s="91">
        <f>K6</f>
        <v>6742</v>
      </c>
      <c r="L50" s="91">
        <f>L6</f>
        <v>0</v>
      </c>
      <c r="M50" s="91">
        <f>IF(L50&gt;0,1,0)</f>
        <v>0</v>
      </c>
      <c r="N50" s="91"/>
      <c r="O50" s="115">
        <f>O49/K43</f>
        <v>11659.3125</v>
      </c>
      <c r="P50" s="1" t="s">
        <v>42</v>
      </c>
      <c r="Q50" s="204"/>
    </row>
    <row r="51" spans="7:17" x14ac:dyDescent="0.25">
      <c r="G51" s="91"/>
      <c r="H51" s="187">
        <f t="shared" ref="H51:H80" si="5">J51*O7</f>
        <v>0</v>
      </c>
      <c r="I51" s="187"/>
      <c r="J51" s="91">
        <f t="shared" ref="J51:J80" si="6">IF(K51&gt;0,1,0)</f>
        <v>0</v>
      </c>
      <c r="K51" s="91">
        <f t="shared" ref="K51:L66" si="7">K7</f>
        <v>0</v>
      </c>
      <c r="L51" s="91">
        <f t="shared" si="7"/>
        <v>13810</v>
      </c>
      <c r="M51" s="91">
        <f t="shared" ref="M51:M80" si="8">IF(L51&gt;0,1,0)</f>
        <v>1</v>
      </c>
      <c r="N51" s="91"/>
      <c r="O51" s="115">
        <f>O50*(K43+E43)</f>
        <v>361438.6875</v>
      </c>
      <c r="P51" s="1" t="s">
        <v>41</v>
      </c>
      <c r="Q51" s="204"/>
    </row>
    <row r="52" spans="7:17" x14ac:dyDescent="0.25">
      <c r="G52" s="91"/>
      <c r="H52" s="187">
        <f t="shared" si="5"/>
        <v>0</v>
      </c>
      <c r="I52" s="187"/>
      <c r="J52" s="91">
        <f t="shared" si="6"/>
        <v>0</v>
      </c>
      <c r="K52" s="91">
        <f t="shared" si="7"/>
        <v>0</v>
      </c>
      <c r="L52" s="91">
        <f t="shared" si="7"/>
        <v>12866</v>
      </c>
      <c r="M52" s="91">
        <f t="shared" si="8"/>
        <v>1</v>
      </c>
      <c r="N52" s="91"/>
      <c r="Q52" s="205"/>
    </row>
    <row r="53" spans="7:17" x14ac:dyDescent="0.25">
      <c r="G53" s="91"/>
      <c r="H53" s="187">
        <f t="shared" si="5"/>
        <v>0</v>
      </c>
      <c r="I53" s="187"/>
      <c r="J53" s="91">
        <f t="shared" si="6"/>
        <v>0</v>
      </c>
      <c r="K53" s="91">
        <f t="shared" si="7"/>
        <v>0</v>
      </c>
      <c r="L53" s="91">
        <f t="shared" si="7"/>
        <v>11277</v>
      </c>
      <c r="M53" s="91">
        <f t="shared" si="8"/>
        <v>1</v>
      </c>
      <c r="N53" s="91"/>
      <c r="Q53" s="205"/>
    </row>
    <row r="54" spans="7:17" x14ac:dyDescent="0.25">
      <c r="G54" s="91"/>
      <c r="H54" s="187">
        <f t="shared" si="5"/>
        <v>0</v>
      </c>
      <c r="I54" s="187"/>
      <c r="J54" s="91">
        <f t="shared" si="6"/>
        <v>0</v>
      </c>
      <c r="K54" s="91">
        <f t="shared" si="7"/>
        <v>0</v>
      </c>
      <c r="L54" s="91">
        <f t="shared" si="7"/>
        <v>8203</v>
      </c>
      <c r="M54" s="91">
        <f t="shared" si="8"/>
        <v>1</v>
      </c>
      <c r="N54" s="91"/>
      <c r="Q54" s="205"/>
    </row>
    <row r="55" spans="7:17" x14ac:dyDescent="0.25">
      <c r="G55" s="91"/>
      <c r="H55" s="187">
        <f t="shared" si="5"/>
        <v>13569</v>
      </c>
      <c r="I55" s="187"/>
      <c r="J55" s="91">
        <f t="shared" si="6"/>
        <v>1</v>
      </c>
      <c r="K55" s="91">
        <f t="shared" si="7"/>
        <v>9400</v>
      </c>
      <c r="L55" s="91">
        <f t="shared" si="7"/>
        <v>0</v>
      </c>
      <c r="M55" s="91">
        <f t="shared" si="8"/>
        <v>0</v>
      </c>
      <c r="N55" s="91"/>
      <c r="Q55" s="205"/>
    </row>
    <row r="56" spans="7:17" x14ac:dyDescent="0.25">
      <c r="G56" s="91"/>
      <c r="H56" s="187">
        <f t="shared" si="5"/>
        <v>0</v>
      </c>
      <c r="I56" s="187"/>
      <c r="J56" s="91">
        <f t="shared" si="6"/>
        <v>0</v>
      </c>
      <c r="K56" s="91">
        <f t="shared" si="7"/>
        <v>0</v>
      </c>
      <c r="L56" s="91">
        <f t="shared" si="7"/>
        <v>9244</v>
      </c>
      <c r="M56" s="91">
        <f t="shared" si="8"/>
        <v>1</v>
      </c>
      <c r="N56" s="91"/>
      <c r="Q56" s="205"/>
    </row>
    <row r="57" spans="7:17" x14ac:dyDescent="0.25">
      <c r="G57" s="91"/>
      <c r="H57" s="187">
        <f t="shared" si="5"/>
        <v>0</v>
      </c>
      <c r="I57" s="187"/>
      <c r="J57" s="91">
        <f t="shared" si="6"/>
        <v>0</v>
      </c>
      <c r="K57" s="91">
        <f t="shared" si="7"/>
        <v>0</v>
      </c>
      <c r="L57" s="91">
        <f t="shared" si="7"/>
        <v>7486</v>
      </c>
      <c r="M57" s="91">
        <f t="shared" si="8"/>
        <v>1</v>
      </c>
      <c r="N57" s="91"/>
      <c r="Q57" s="205"/>
    </row>
    <row r="58" spans="7:17" x14ac:dyDescent="0.25">
      <c r="G58" s="91"/>
      <c r="H58" s="187">
        <f t="shared" si="5"/>
        <v>11202</v>
      </c>
      <c r="I58" s="187"/>
      <c r="J58" s="91">
        <f t="shared" si="6"/>
        <v>1</v>
      </c>
      <c r="K58" s="91">
        <f t="shared" si="7"/>
        <v>6884</v>
      </c>
      <c r="L58" s="91">
        <f t="shared" si="7"/>
        <v>0</v>
      </c>
      <c r="M58" s="91">
        <f t="shared" si="8"/>
        <v>0</v>
      </c>
      <c r="N58" s="91"/>
      <c r="Q58" s="205"/>
    </row>
    <row r="59" spans="7:17" x14ac:dyDescent="0.25">
      <c r="G59" s="91"/>
      <c r="H59" s="187">
        <f t="shared" si="5"/>
        <v>0</v>
      </c>
      <c r="I59" s="187"/>
      <c r="J59" s="91">
        <f t="shared" si="6"/>
        <v>0</v>
      </c>
      <c r="K59" s="91">
        <f t="shared" si="7"/>
        <v>0</v>
      </c>
      <c r="L59" s="91">
        <f t="shared" si="7"/>
        <v>9277</v>
      </c>
      <c r="M59" s="91">
        <f t="shared" si="8"/>
        <v>1</v>
      </c>
      <c r="N59" s="91"/>
      <c r="Q59" s="205"/>
    </row>
    <row r="60" spans="7:17" x14ac:dyDescent="0.25">
      <c r="G60" s="91"/>
      <c r="H60" s="187">
        <f t="shared" si="5"/>
        <v>0</v>
      </c>
      <c r="I60" s="187"/>
      <c r="J60" s="91">
        <f t="shared" si="6"/>
        <v>0</v>
      </c>
      <c r="K60" s="91">
        <f t="shared" si="7"/>
        <v>0</v>
      </c>
      <c r="L60" s="91">
        <f t="shared" si="7"/>
        <v>9302</v>
      </c>
      <c r="M60" s="91">
        <f t="shared" si="8"/>
        <v>1</v>
      </c>
      <c r="N60" s="91"/>
      <c r="Q60" s="205"/>
    </row>
    <row r="61" spans="7:17" x14ac:dyDescent="0.25">
      <c r="G61" s="91"/>
      <c r="H61" s="187">
        <f t="shared" si="5"/>
        <v>0</v>
      </c>
      <c r="I61" s="187"/>
      <c r="J61" s="91">
        <f t="shared" si="6"/>
        <v>0</v>
      </c>
      <c r="K61" s="91">
        <f t="shared" si="7"/>
        <v>0</v>
      </c>
      <c r="L61" s="91">
        <f t="shared" si="7"/>
        <v>8101</v>
      </c>
      <c r="M61" s="91">
        <f t="shared" si="8"/>
        <v>1</v>
      </c>
      <c r="N61" s="91"/>
      <c r="Q61" s="205"/>
    </row>
    <row r="62" spans="7:17" x14ac:dyDescent="0.25">
      <c r="G62" s="91"/>
      <c r="H62" s="187">
        <f t="shared" si="5"/>
        <v>12409</v>
      </c>
      <c r="I62" s="187"/>
      <c r="J62" s="91">
        <f t="shared" si="6"/>
        <v>1</v>
      </c>
      <c r="K62" s="91">
        <f t="shared" si="7"/>
        <v>8121</v>
      </c>
      <c r="L62" s="91">
        <f t="shared" si="7"/>
        <v>0</v>
      </c>
      <c r="M62" s="91">
        <f t="shared" si="8"/>
        <v>0</v>
      </c>
      <c r="N62" s="91"/>
      <c r="Q62" s="205"/>
    </row>
    <row r="63" spans="7:17" x14ac:dyDescent="0.25">
      <c r="G63" s="91"/>
      <c r="H63" s="187">
        <f t="shared" si="5"/>
        <v>11543</v>
      </c>
      <c r="I63" s="187"/>
      <c r="J63" s="91">
        <f t="shared" si="6"/>
        <v>1</v>
      </c>
      <c r="K63" s="91">
        <f t="shared" si="7"/>
        <v>7315</v>
      </c>
      <c r="L63" s="91">
        <f t="shared" si="7"/>
        <v>0</v>
      </c>
      <c r="M63" s="91">
        <f t="shared" si="8"/>
        <v>0</v>
      </c>
      <c r="N63" s="91"/>
      <c r="Q63" s="205"/>
    </row>
    <row r="64" spans="7:17" x14ac:dyDescent="0.25">
      <c r="G64" s="91"/>
      <c r="H64" s="187">
        <f t="shared" si="5"/>
        <v>11121</v>
      </c>
      <c r="I64" s="187"/>
      <c r="J64" s="91">
        <f t="shared" si="6"/>
        <v>1</v>
      </c>
      <c r="K64" s="91">
        <f t="shared" si="7"/>
        <v>6932</v>
      </c>
      <c r="L64" s="91">
        <f t="shared" si="7"/>
        <v>0</v>
      </c>
      <c r="M64" s="91">
        <f t="shared" si="8"/>
        <v>0</v>
      </c>
      <c r="N64" s="91"/>
      <c r="Q64" s="205"/>
    </row>
    <row r="65" spans="7:17" x14ac:dyDescent="0.25">
      <c r="G65" s="91"/>
      <c r="H65" s="187">
        <f t="shared" si="5"/>
        <v>11096</v>
      </c>
      <c r="I65" s="187"/>
      <c r="J65" s="91">
        <f t="shared" si="6"/>
        <v>1</v>
      </c>
      <c r="K65" s="91">
        <f t="shared" si="7"/>
        <v>6868</v>
      </c>
      <c r="L65" s="91">
        <f t="shared" si="7"/>
        <v>0</v>
      </c>
      <c r="M65" s="91">
        <f t="shared" si="8"/>
        <v>0</v>
      </c>
      <c r="N65" s="91"/>
      <c r="Q65" s="205"/>
    </row>
    <row r="66" spans="7:17" x14ac:dyDescent="0.25">
      <c r="G66" s="91"/>
      <c r="H66" s="187">
        <f t="shared" si="5"/>
        <v>12135</v>
      </c>
      <c r="I66" s="187"/>
      <c r="J66" s="91">
        <f t="shared" si="6"/>
        <v>1</v>
      </c>
      <c r="K66" s="91">
        <f t="shared" si="7"/>
        <v>7937</v>
      </c>
      <c r="L66" s="91">
        <f t="shared" si="7"/>
        <v>0</v>
      </c>
      <c r="M66" s="91">
        <f t="shared" si="8"/>
        <v>0</v>
      </c>
      <c r="N66" s="91"/>
      <c r="Q66" s="205"/>
    </row>
    <row r="67" spans="7:17" x14ac:dyDescent="0.25">
      <c r="G67" s="91"/>
      <c r="H67" s="187">
        <f t="shared" si="5"/>
        <v>0</v>
      </c>
      <c r="I67" s="187"/>
      <c r="J67" s="91">
        <f t="shared" si="6"/>
        <v>0</v>
      </c>
      <c r="K67" s="91">
        <f t="shared" ref="K67:L80" si="9">K23</f>
        <v>0</v>
      </c>
      <c r="L67" s="91">
        <f t="shared" si="9"/>
        <v>21826</v>
      </c>
      <c r="M67" s="91">
        <f t="shared" si="8"/>
        <v>1</v>
      </c>
      <c r="N67" s="91"/>
      <c r="Q67" s="205"/>
    </row>
    <row r="68" spans="7:17" x14ac:dyDescent="0.25">
      <c r="G68" s="91"/>
      <c r="H68" s="187">
        <f t="shared" si="5"/>
        <v>0</v>
      </c>
      <c r="I68" s="187"/>
      <c r="J68" s="91">
        <f t="shared" si="6"/>
        <v>0</v>
      </c>
      <c r="K68" s="91">
        <f t="shared" si="9"/>
        <v>0</v>
      </c>
      <c r="L68" s="91">
        <f t="shared" si="9"/>
        <v>9238</v>
      </c>
      <c r="M68" s="91">
        <f t="shared" si="8"/>
        <v>1</v>
      </c>
      <c r="N68" s="91"/>
      <c r="Q68" s="205"/>
    </row>
    <row r="69" spans="7:17" x14ac:dyDescent="0.25">
      <c r="G69" s="91"/>
      <c r="H69" s="187">
        <f t="shared" si="5"/>
        <v>12998</v>
      </c>
      <c r="I69" s="187"/>
      <c r="J69" s="91">
        <f t="shared" si="6"/>
        <v>1</v>
      </c>
      <c r="K69" s="91">
        <f t="shared" si="9"/>
        <v>8652</v>
      </c>
      <c r="L69" s="91">
        <f t="shared" si="9"/>
        <v>0</v>
      </c>
      <c r="M69" s="91">
        <f t="shared" si="8"/>
        <v>0</v>
      </c>
      <c r="N69" s="91"/>
      <c r="Q69" s="205"/>
    </row>
    <row r="70" spans="7:17" x14ac:dyDescent="0.25">
      <c r="G70" s="91"/>
      <c r="H70" s="187">
        <f t="shared" si="5"/>
        <v>0</v>
      </c>
      <c r="I70" s="187"/>
      <c r="J70" s="91">
        <f t="shared" si="6"/>
        <v>0</v>
      </c>
      <c r="K70" s="91">
        <f t="shared" si="9"/>
        <v>0</v>
      </c>
      <c r="L70" s="91">
        <f t="shared" si="9"/>
        <v>9116</v>
      </c>
      <c r="M70" s="91">
        <f t="shared" si="8"/>
        <v>1</v>
      </c>
      <c r="N70" s="91"/>
      <c r="Q70" s="205"/>
    </row>
    <row r="71" spans="7:17" x14ac:dyDescent="0.25">
      <c r="G71" s="91"/>
      <c r="H71" s="187">
        <f t="shared" si="5"/>
        <v>0</v>
      </c>
      <c r="I71" s="187"/>
      <c r="J71" s="91">
        <f t="shared" si="6"/>
        <v>0</v>
      </c>
      <c r="K71" s="91">
        <f t="shared" si="9"/>
        <v>0</v>
      </c>
      <c r="L71" s="91">
        <f t="shared" si="9"/>
        <v>6533</v>
      </c>
      <c r="M71" s="91">
        <f t="shared" si="8"/>
        <v>1</v>
      </c>
      <c r="N71" s="91"/>
      <c r="Q71" s="205"/>
    </row>
    <row r="72" spans="7:17" x14ac:dyDescent="0.25">
      <c r="G72" s="91"/>
      <c r="H72" s="187">
        <f t="shared" si="5"/>
        <v>10769</v>
      </c>
      <c r="I72" s="187"/>
      <c r="J72" s="91">
        <f t="shared" si="6"/>
        <v>1</v>
      </c>
      <c r="K72" s="91">
        <f t="shared" si="9"/>
        <v>7125</v>
      </c>
      <c r="L72" s="91">
        <f t="shared" si="9"/>
        <v>0</v>
      </c>
      <c r="M72" s="91">
        <f t="shared" si="8"/>
        <v>0</v>
      </c>
      <c r="N72" s="91"/>
      <c r="Q72" s="205"/>
    </row>
    <row r="73" spans="7:17" x14ac:dyDescent="0.25">
      <c r="G73" s="91"/>
      <c r="H73" s="187">
        <f t="shared" si="5"/>
        <v>12202</v>
      </c>
      <c r="I73" s="187"/>
      <c r="J73" s="91">
        <f t="shared" si="6"/>
        <v>1</v>
      </c>
      <c r="K73" s="91">
        <f t="shared" si="9"/>
        <v>8174</v>
      </c>
      <c r="L73" s="91">
        <f t="shared" si="9"/>
        <v>0</v>
      </c>
      <c r="M73" s="91">
        <f t="shared" si="8"/>
        <v>0</v>
      </c>
      <c r="N73" s="91"/>
      <c r="Q73" s="205"/>
    </row>
    <row r="74" spans="7:17" x14ac:dyDescent="0.25">
      <c r="G74" s="91"/>
      <c r="H74" s="187">
        <f t="shared" si="5"/>
        <v>0</v>
      </c>
      <c r="I74" s="187"/>
      <c r="J74" s="91">
        <f t="shared" si="6"/>
        <v>0</v>
      </c>
      <c r="K74" s="91">
        <f t="shared" si="9"/>
        <v>0</v>
      </c>
      <c r="L74" s="91">
        <f t="shared" si="9"/>
        <v>12688</v>
      </c>
      <c r="M74" s="91">
        <f t="shared" si="8"/>
        <v>1</v>
      </c>
      <c r="N74" s="91"/>
      <c r="Q74" s="205"/>
    </row>
    <row r="75" spans="7:17" x14ac:dyDescent="0.25">
      <c r="G75" s="91"/>
      <c r="H75" s="187">
        <f t="shared" si="5"/>
        <v>0</v>
      </c>
      <c r="I75" s="187"/>
      <c r="J75" s="91">
        <f t="shared" si="6"/>
        <v>0</v>
      </c>
      <c r="K75" s="91">
        <f t="shared" si="9"/>
        <v>0</v>
      </c>
      <c r="L75" s="91">
        <f t="shared" si="9"/>
        <v>8161</v>
      </c>
      <c r="M75" s="91">
        <f t="shared" si="8"/>
        <v>1</v>
      </c>
      <c r="N75" s="91"/>
      <c r="Q75" s="205"/>
    </row>
    <row r="76" spans="7:17" x14ac:dyDescent="0.25">
      <c r="G76" s="91"/>
      <c r="H76" s="187">
        <f t="shared" si="5"/>
        <v>12127</v>
      </c>
      <c r="I76" s="187"/>
      <c r="J76" s="91">
        <f t="shared" si="6"/>
        <v>1</v>
      </c>
      <c r="K76" s="91">
        <f t="shared" si="9"/>
        <v>8014</v>
      </c>
      <c r="L76" s="91">
        <f t="shared" si="9"/>
        <v>0</v>
      </c>
      <c r="M76" s="91">
        <f t="shared" si="8"/>
        <v>0</v>
      </c>
      <c r="N76" s="91"/>
      <c r="Q76" s="205"/>
    </row>
    <row r="77" spans="7:17" x14ac:dyDescent="0.25">
      <c r="G77" s="91"/>
      <c r="H77" s="187">
        <f t="shared" si="5"/>
        <v>11994</v>
      </c>
      <c r="I77" s="187"/>
      <c r="J77" s="91">
        <f t="shared" si="6"/>
        <v>1</v>
      </c>
      <c r="K77" s="91">
        <f t="shared" si="9"/>
        <v>7674</v>
      </c>
      <c r="L77" s="91">
        <f t="shared" si="9"/>
        <v>0</v>
      </c>
      <c r="M77" s="91">
        <f t="shared" si="8"/>
        <v>0</v>
      </c>
      <c r="N77" s="91"/>
      <c r="Q77" s="205"/>
    </row>
    <row r="78" spans="7:17" x14ac:dyDescent="0.25">
      <c r="G78" s="91"/>
      <c r="H78" s="187">
        <f t="shared" si="5"/>
        <v>11363</v>
      </c>
      <c r="I78" s="187"/>
      <c r="J78" s="91">
        <f t="shared" si="6"/>
        <v>1</v>
      </c>
      <c r="K78" s="91">
        <f t="shared" si="9"/>
        <v>7052</v>
      </c>
      <c r="L78" s="91">
        <f t="shared" si="9"/>
        <v>0</v>
      </c>
      <c r="M78" s="91">
        <f t="shared" si="8"/>
        <v>0</v>
      </c>
      <c r="N78" s="91"/>
      <c r="Q78" s="205"/>
    </row>
    <row r="79" spans="7:17" x14ac:dyDescent="0.25">
      <c r="G79" s="91"/>
      <c r="H79" s="187">
        <f t="shared" si="5"/>
        <v>10426</v>
      </c>
      <c r="I79" s="187"/>
      <c r="J79" s="91">
        <f t="shared" si="6"/>
        <v>1</v>
      </c>
      <c r="K79" s="91">
        <f t="shared" si="9"/>
        <v>6276</v>
      </c>
      <c r="L79" s="91">
        <f t="shared" si="9"/>
        <v>0</v>
      </c>
      <c r="M79" s="91">
        <f t="shared" si="8"/>
        <v>0</v>
      </c>
      <c r="N79" s="91"/>
      <c r="Q79" s="205"/>
    </row>
    <row r="80" spans="7:17" x14ac:dyDescent="0.25">
      <c r="G80" s="91"/>
      <c r="H80" s="187">
        <f t="shared" si="5"/>
        <v>10768</v>
      </c>
      <c r="I80" s="187"/>
      <c r="J80" s="91">
        <f t="shared" si="6"/>
        <v>1</v>
      </c>
      <c r="K80" s="91">
        <f t="shared" si="9"/>
        <v>6595</v>
      </c>
      <c r="L80" s="91">
        <f t="shared" si="9"/>
        <v>0</v>
      </c>
      <c r="M80" s="91">
        <f t="shared" si="8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C7" sqref="C7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53:I53"/>
    <mergeCell ref="H54:I54"/>
    <mergeCell ref="H75:I75"/>
    <mergeCell ref="H58:I58"/>
    <mergeCell ref="H71:I71"/>
    <mergeCell ref="H72:I72"/>
    <mergeCell ref="H73:I73"/>
    <mergeCell ref="H74:I74"/>
    <mergeCell ref="H70:I70"/>
    <mergeCell ref="H59:I59"/>
    <mergeCell ref="H60:I60"/>
    <mergeCell ref="H61:I61"/>
    <mergeCell ref="H62:I62"/>
    <mergeCell ref="H69:I69"/>
    <mergeCell ref="H68:I68"/>
    <mergeCell ref="H55:I55"/>
    <mergeCell ref="D45:F45"/>
    <mergeCell ref="O45:P45"/>
    <mergeCell ref="H50:I50"/>
    <mergeCell ref="H51:I51"/>
    <mergeCell ref="H52:I52"/>
    <mergeCell ref="H56:I56"/>
    <mergeCell ref="H57:I57"/>
    <mergeCell ref="H67:I67"/>
    <mergeCell ref="H63:I63"/>
    <mergeCell ref="H64:I64"/>
    <mergeCell ref="H65:I65"/>
    <mergeCell ref="H66:I66"/>
    <mergeCell ref="G2:L2"/>
    <mergeCell ref="M2:N2"/>
    <mergeCell ref="P2:Q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L3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28">
        <v>1</v>
      </c>
      <c r="C5" s="29">
        <v>2</v>
      </c>
      <c r="D5" s="28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156">
        <v>9</v>
      </c>
      <c r="K5" s="157">
        <v>10</v>
      </c>
      <c r="L5" s="101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117">
        <v>1</v>
      </c>
      <c r="C6" s="26" t="s">
        <v>46</v>
      </c>
      <c r="D6" s="134">
        <v>0.29166666666666669</v>
      </c>
      <c r="E6" s="98">
        <v>1</v>
      </c>
      <c r="F6" s="102">
        <v>2</v>
      </c>
      <c r="G6" s="102">
        <v>16</v>
      </c>
      <c r="H6" s="103">
        <v>8.4</v>
      </c>
      <c r="I6" s="102">
        <v>8.6</v>
      </c>
      <c r="J6" s="64"/>
      <c r="K6" s="96">
        <v>6907</v>
      </c>
      <c r="L6" s="66">
        <f>(J6-Okt_1!J36)*(IF(E6=3,1,0)+IF(E6=4,1,0)+IF(E6=6,1,0)+IF(E6=7,1,0))</f>
        <v>0</v>
      </c>
      <c r="M6" s="67"/>
      <c r="N6" s="68">
        <v>4128</v>
      </c>
      <c r="O6" s="69">
        <f>SUM(N6,L6,K6)</f>
        <v>11035</v>
      </c>
      <c r="P6" s="64">
        <v>262093</v>
      </c>
      <c r="Q6" s="196">
        <f>P6-Okt_1!P36</f>
        <v>11907</v>
      </c>
    </row>
    <row r="7" spans="1:17" ht="18" customHeight="1" thickBot="1" x14ac:dyDescent="0.3">
      <c r="A7" s="35" t="s">
        <v>17</v>
      </c>
      <c r="B7" s="22">
        <v>2</v>
      </c>
      <c r="C7" s="24" t="s">
        <v>47</v>
      </c>
      <c r="D7" s="135">
        <v>0.29166666666666669</v>
      </c>
      <c r="E7" s="99">
        <v>1</v>
      </c>
      <c r="F7" s="104">
        <v>8</v>
      </c>
      <c r="G7" s="104">
        <v>17</v>
      </c>
      <c r="H7" s="106">
        <v>8.1999999999999993</v>
      </c>
      <c r="I7" s="104">
        <v>8.8000000000000007</v>
      </c>
      <c r="J7" s="70"/>
      <c r="K7" s="94">
        <v>8522</v>
      </c>
      <c r="L7" s="72">
        <f>(J7-J6)*(IF(E7=3,1,0)+IF(E7=4,1,0)+IF(E7=6,1,0)+IF(E7=7,1,0))</f>
        <v>0</v>
      </c>
      <c r="M7" s="73"/>
      <c r="N7" s="74">
        <v>4218</v>
      </c>
      <c r="O7" s="69">
        <f t="shared" ref="O7:O36" si="0">SUM(N7,L7,K7)</f>
        <v>12740</v>
      </c>
      <c r="P7" s="70">
        <v>272923</v>
      </c>
      <c r="Q7" s="196">
        <f>P7-P6</f>
        <v>10830</v>
      </c>
    </row>
    <row r="8" spans="1:17" ht="18" customHeight="1" thickBot="1" x14ac:dyDescent="0.3">
      <c r="A8" s="35" t="s">
        <v>18</v>
      </c>
      <c r="B8" s="22">
        <v>3</v>
      </c>
      <c r="C8" s="24" t="s">
        <v>48</v>
      </c>
      <c r="D8" s="135">
        <v>0.29166666666666669</v>
      </c>
      <c r="E8" s="99">
        <v>1</v>
      </c>
      <c r="F8" s="104">
        <v>3</v>
      </c>
      <c r="G8" s="104">
        <v>17</v>
      </c>
      <c r="H8" s="106">
        <v>8.0299999999999994</v>
      </c>
      <c r="I8" s="104">
        <v>8.6999999999999993</v>
      </c>
      <c r="J8" s="70"/>
      <c r="K8" s="94">
        <v>8281</v>
      </c>
      <c r="L8" s="72">
        <f t="shared" ref="L8:L36" si="1">(J8-J7)*(IF(E8=3,1,0)+IF(E8=4,1,0)+IF(E8=6,1,0)+IF(E8=7,1,0))</f>
        <v>0</v>
      </c>
      <c r="M8" s="73"/>
      <c r="N8" s="74">
        <v>4295</v>
      </c>
      <c r="O8" s="69">
        <f t="shared" si="0"/>
        <v>12576</v>
      </c>
      <c r="P8" s="70">
        <v>286488</v>
      </c>
      <c r="Q8" s="196">
        <f t="shared" ref="Q8:Q35" si="2">P8-P7</f>
        <v>13565</v>
      </c>
    </row>
    <row r="9" spans="1:17" ht="18" customHeight="1" thickBot="1" x14ac:dyDescent="0.3">
      <c r="A9" s="35" t="s">
        <v>19</v>
      </c>
      <c r="B9" s="22">
        <v>4</v>
      </c>
      <c r="C9" s="24" t="s">
        <v>49</v>
      </c>
      <c r="D9" s="135">
        <v>0.29166666666666669</v>
      </c>
      <c r="E9" s="99">
        <v>2</v>
      </c>
      <c r="F9" s="104">
        <v>2</v>
      </c>
      <c r="G9" s="104">
        <v>17</v>
      </c>
      <c r="H9" s="106">
        <v>7.8</v>
      </c>
      <c r="I9" s="104">
        <v>8.4</v>
      </c>
      <c r="J9" s="70"/>
      <c r="K9" s="94">
        <v>7352</v>
      </c>
      <c r="L9" s="72">
        <f t="shared" si="1"/>
        <v>0</v>
      </c>
      <c r="M9" s="73"/>
      <c r="N9" s="74">
        <v>4320</v>
      </c>
      <c r="O9" s="69">
        <f t="shared" si="0"/>
        <v>11672</v>
      </c>
      <c r="P9" s="70">
        <v>299298</v>
      </c>
      <c r="Q9" s="196">
        <f t="shared" si="2"/>
        <v>12810</v>
      </c>
    </row>
    <row r="10" spans="1:17" ht="18" customHeight="1" thickBot="1" x14ac:dyDescent="0.3">
      <c r="A10" s="35" t="s">
        <v>20</v>
      </c>
      <c r="B10" s="22">
        <v>5</v>
      </c>
      <c r="C10" s="24" t="s">
        <v>43</v>
      </c>
      <c r="D10" s="135">
        <v>0.29166666666666669</v>
      </c>
      <c r="E10" s="99">
        <v>1</v>
      </c>
      <c r="F10" s="104">
        <v>5</v>
      </c>
      <c r="G10" s="104">
        <v>16</v>
      </c>
      <c r="H10" s="106">
        <v>7.8</v>
      </c>
      <c r="I10" s="104">
        <v>8.6</v>
      </c>
      <c r="J10" s="70"/>
      <c r="K10" s="94">
        <f t="shared" ref="K10:K36" si="3">(J10-J9)*(IF(E10=1,1,0)+IF(E10=2,1,0)+IF(E10=5,1,0))</f>
        <v>0</v>
      </c>
      <c r="L10" s="72">
        <v>8940</v>
      </c>
      <c r="M10" s="73"/>
      <c r="N10" s="74">
        <v>4223</v>
      </c>
      <c r="O10" s="69">
        <f t="shared" si="0"/>
        <v>13163</v>
      </c>
      <c r="P10" s="70">
        <v>311182</v>
      </c>
      <c r="Q10" s="196">
        <f t="shared" si="2"/>
        <v>11884</v>
      </c>
    </row>
    <row r="11" spans="1:17" ht="18" customHeight="1" thickBot="1" x14ac:dyDescent="0.3">
      <c r="A11" s="35" t="s">
        <v>21</v>
      </c>
      <c r="B11" s="22">
        <v>6</v>
      </c>
      <c r="C11" s="24" t="s">
        <v>44</v>
      </c>
      <c r="D11" s="135">
        <v>0.29166666666666669</v>
      </c>
      <c r="E11" s="99">
        <v>3</v>
      </c>
      <c r="F11" s="104">
        <v>6</v>
      </c>
      <c r="G11" s="104">
        <v>13</v>
      </c>
      <c r="H11" s="106">
        <v>8.1999999999999993</v>
      </c>
      <c r="I11" s="104">
        <v>8.5</v>
      </c>
      <c r="J11" s="70"/>
      <c r="K11" s="94">
        <f t="shared" si="3"/>
        <v>0</v>
      </c>
      <c r="L11" s="72">
        <v>27172</v>
      </c>
      <c r="M11" s="73"/>
      <c r="N11" s="74">
        <v>4535</v>
      </c>
      <c r="O11" s="69">
        <f t="shared" si="0"/>
        <v>31707</v>
      </c>
      <c r="P11" s="70">
        <v>332927</v>
      </c>
      <c r="Q11" s="196">
        <f t="shared" si="2"/>
        <v>21745</v>
      </c>
    </row>
    <row r="12" spans="1:17" ht="18" customHeight="1" thickBot="1" x14ac:dyDescent="0.3">
      <c r="A12" s="35" t="s">
        <v>36</v>
      </c>
      <c r="B12" s="22">
        <v>7</v>
      </c>
      <c r="C12" s="24" t="s">
        <v>45</v>
      </c>
      <c r="D12" s="135">
        <v>0.29166666666666669</v>
      </c>
      <c r="E12" s="99">
        <v>7</v>
      </c>
      <c r="F12" s="104">
        <v>2</v>
      </c>
      <c r="G12" s="104">
        <v>15</v>
      </c>
      <c r="H12" s="106">
        <v>8.6</v>
      </c>
      <c r="I12" s="104">
        <v>8.6999999999999993</v>
      </c>
      <c r="J12" s="70"/>
      <c r="K12" s="94">
        <f t="shared" si="3"/>
        <v>0</v>
      </c>
      <c r="L12" s="72">
        <v>9367</v>
      </c>
      <c r="M12" s="73"/>
      <c r="N12" s="74">
        <v>3877</v>
      </c>
      <c r="O12" s="69">
        <f t="shared" si="0"/>
        <v>13244</v>
      </c>
      <c r="P12" s="70">
        <v>359322</v>
      </c>
      <c r="Q12" s="196">
        <f t="shared" si="2"/>
        <v>26395</v>
      </c>
    </row>
    <row r="13" spans="1:17" ht="18" customHeight="1" thickBot="1" x14ac:dyDescent="0.3">
      <c r="A13" s="21"/>
      <c r="B13" s="22">
        <v>8</v>
      </c>
      <c r="C13" s="24" t="s">
        <v>46</v>
      </c>
      <c r="D13" s="135">
        <v>0.29166666666666669</v>
      </c>
      <c r="E13" s="99">
        <v>2</v>
      </c>
      <c r="F13" s="104">
        <v>0</v>
      </c>
      <c r="G13" s="104">
        <v>17</v>
      </c>
      <c r="H13" s="106">
        <v>8</v>
      </c>
      <c r="I13" s="104">
        <v>8.6</v>
      </c>
      <c r="J13" s="70"/>
      <c r="K13" s="94">
        <v>8902</v>
      </c>
      <c r="L13" s="72">
        <f t="shared" si="1"/>
        <v>0</v>
      </c>
      <c r="M13" s="73"/>
      <c r="N13" s="74">
        <v>4388</v>
      </c>
      <c r="O13" s="69">
        <f t="shared" si="0"/>
        <v>13290</v>
      </c>
      <c r="P13" s="70">
        <v>373017</v>
      </c>
      <c r="Q13" s="196">
        <f t="shared" si="2"/>
        <v>13695</v>
      </c>
    </row>
    <row r="14" spans="1:17" ht="18" customHeight="1" thickBot="1" x14ac:dyDescent="0.3">
      <c r="A14" s="21"/>
      <c r="B14" s="22">
        <v>9</v>
      </c>
      <c r="C14" s="24" t="s">
        <v>47</v>
      </c>
      <c r="D14" s="135">
        <v>0.29166666666666669</v>
      </c>
      <c r="E14" s="99">
        <v>3</v>
      </c>
      <c r="F14" s="104">
        <v>1</v>
      </c>
      <c r="G14" s="104">
        <v>17</v>
      </c>
      <c r="H14" s="106">
        <v>8</v>
      </c>
      <c r="I14" s="104">
        <v>8.6</v>
      </c>
      <c r="J14" s="70"/>
      <c r="K14" s="94">
        <f t="shared" si="3"/>
        <v>0</v>
      </c>
      <c r="L14" s="72">
        <v>9767</v>
      </c>
      <c r="M14" s="73"/>
      <c r="N14" s="74">
        <v>4384</v>
      </c>
      <c r="O14" s="69">
        <f t="shared" si="0"/>
        <v>14151</v>
      </c>
      <c r="P14" s="70">
        <v>387033</v>
      </c>
      <c r="Q14" s="196">
        <f t="shared" si="2"/>
        <v>14016</v>
      </c>
    </row>
    <row r="15" spans="1:17" ht="18" customHeight="1" thickBot="1" x14ac:dyDescent="0.3">
      <c r="A15" s="21"/>
      <c r="B15" s="22">
        <v>10</v>
      </c>
      <c r="C15" s="24" t="s">
        <v>48</v>
      </c>
      <c r="D15" s="135">
        <v>0.29166666666666669</v>
      </c>
      <c r="E15" s="99">
        <v>3</v>
      </c>
      <c r="F15" s="104">
        <v>5</v>
      </c>
      <c r="G15" s="104">
        <v>15</v>
      </c>
      <c r="H15" s="106">
        <v>8.1</v>
      </c>
      <c r="I15" s="104">
        <v>8.5</v>
      </c>
      <c r="J15" s="70"/>
      <c r="K15" s="94">
        <f t="shared" si="3"/>
        <v>0</v>
      </c>
      <c r="L15" s="72">
        <v>14590</v>
      </c>
      <c r="M15" s="73"/>
      <c r="N15" s="74">
        <v>4317</v>
      </c>
      <c r="O15" s="69">
        <f t="shared" si="0"/>
        <v>18907</v>
      </c>
      <c r="P15" s="70">
        <v>403134</v>
      </c>
      <c r="Q15" s="196">
        <f t="shared" si="2"/>
        <v>16101</v>
      </c>
    </row>
    <row r="16" spans="1:17" ht="18" customHeight="1" thickBot="1" x14ac:dyDescent="0.3">
      <c r="A16" s="21"/>
      <c r="B16" s="22">
        <v>11</v>
      </c>
      <c r="C16" s="24" t="s">
        <v>49</v>
      </c>
      <c r="D16" s="135">
        <v>0.29166666666666669</v>
      </c>
      <c r="E16" s="99">
        <v>3</v>
      </c>
      <c r="F16" s="104">
        <v>4</v>
      </c>
      <c r="G16" s="104">
        <v>14</v>
      </c>
      <c r="H16" s="106">
        <v>8.1</v>
      </c>
      <c r="I16" s="104">
        <v>8.6999999999999993</v>
      </c>
      <c r="J16" s="70"/>
      <c r="K16" s="94">
        <f t="shared" si="3"/>
        <v>0</v>
      </c>
      <c r="L16" s="72">
        <v>21238</v>
      </c>
      <c r="M16" s="73"/>
      <c r="N16" s="74">
        <v>4294</v>
      </c>
      <c r="O16" s="69">
        <f t="shared" si="0"/>
        <v>25532</v>
      </c>
      <c r="P16" s="70">
        <v>425553</v>
      </c>
      <c r="Q16" s="196">
        <f t="shared" si="2"/>
        <v>22419</v>
      </c>
    </row>
    <row r="17" spans="1:17" ht="18" customHeight="1" thickBot="1" x14ac:dyDescent="0.3">
      <c r="A17" s="21"/>
      <c r="B17" s="22">
        <v>12</v>
      </c>
      <c r="C17" s="24" t="s">
        <v>43</v>
      </c>
      <c r="D17" s="135">
        <v>0.29166666666666669</v>
      </c>
      <c r="E17" s="99">
        <v>7</v>
      </c>
      <c r="F17" s="104">
        <v>2</v>
      </c>
      <c r="G17" s="104">
        <v>15</v>
      </c>
      <c r="H17" s="106">
        <v>8.3000000000000007</v>
      </c>
      <c r="I17" s="104">
        <v>8.6999999999999993</v>
      </c>
      <c r="J17" s="70"/>
      <c r="K17" s="94">
        <f t="shared" si="3"/>
        <v>0</v>
      </c>
      <c r="L17" s="72">
        <v>8324</v>
      </c>
      <c r="M17" s="73"/>
      <c r="N17" s="74">
        <v>3728</v>
      </c>
      <c r="O17" s="69">
        <f t="shared" si="0"/>
        <v>12052</v>
      </c>
      <c r="P17" s="70">
        <v>449837</v>
      </c>
      <c r="Q17" s="196">
        <f t="shared" si="2"/>
        <v>24284</v>
      </c>
    </row>
    <row r="18" spans="1:17" ht="18" customHeight="1" thickBot="1" x14ac:dyDescent="0.3">
      <c r="A18" s="21"/>
      <c r="B18" s="22">
        <v>13</v>
      </c>
      <c r="C18" s="24" t="s">
        <v>44</v>
      </c>
      <c r="D18" s="135">
        <v>0.29166666666666669</v>
      </c>
      <c r="E18" s="99">
        <v>1</v>
      </c>
      <c r="F18" s="104">
        <v>0</v>
      </c>
      <c r="G18" s="104">
        <v>15</v>
      </c>
      <c r="H18" s="106">
        <v>8.4</v>
      </c>
      <c r="I18" s="104">
        <v>8.6999999999999993</v>
      </c>
      <c r="J18" s="70"/>
      <c r="K18" s="94">
        <v>7247</v>
      </c>
      <c r="L18" s="72">
        <f t="shared" si="1"/>
        <v>0</v>
      </c>
      <c r="M18" s="73"/>
      <c r="N18" s="74">
        <v>4446</v>
      </c>
      <c r="O18" s="69">
        <f t="shared" si="0"/>
        <v>11693</v>
      </c>
      <c r="P18" s="70">
        <v>461850</v>
      </c>
      <c r="Q18" s="196">
        <f t="shared" si="2"/>
        <v>12013</v>
      </c>
    </row>
    <row r="19" spans="1:17" ht="18" customHeight="1" thickBot="1" x14ac:dyDescent="0.3">
      <c r="A19" s="21"/>
      <c r="B19" s="22">
        <v>14</v>
      </c>
      <c r="C19" s="24" t="s">
        <v>45</v>
      </c>
      <c r="D19" s="135">
        <v>0.29166666666666669</v>
      </c>
      <c r="E19" s="99">
        <v>2</v>
      </c>
      <c r="F19" s="104">
        <v>-3</v>
      </c>
      <c r="G19" s="104">
        <v>16</v>
      </c>
      <c r="H19" s="106">
        <v>8.1999999999999993</v>
      </c>
      <c r="I19" s="104">
        <v>9</v>
      </c>
      <c r="J19" s="70"/>
      <c r="K19" s="94">
        <v>8280</v>
      </c>
      <c r="L19" s="72">
        <f t="shared" si="1"/>
        <v>0</v>
      </c>
      <c r="M19" s="73"/>
      <c r="N19" s="74">
        <v>4175</v>
      </c>
      <c r="O19" s="69">
        <f t="shared" si="0"/>
        <v>12455</v>
      </c>
      <c r="P19" s="70">
        <v>473663</v>
      </c>
      <c r="Q19" s="196">
        <v>11813</v>
      </c>
    </row>
    <row r="20" spans="1:17" ht="18" customHeight="1" thickBot="1" x14ac:dyDescent="0.3">
      <c r="A20" s="21"/>
      <c r="B20" s="22">
        <v>15</v>
      </c>
      <c r="C20" s="24" t="s">
        <v>46</v>
      </c>
      <c r="D20" s="135">
        <v>0.29166666666666669</v>
      </c>
      <c r="E20" s="99">
        <v>3</v>
      </c>
      <c r="F20" s="104">
        <v>-1</v>
      </c>
      <c r="G20" s="104">
        <v>16</v>
      </c>
      <c r="H20" s="106">
        <v>8.1999999999999993</v>
      </c>
      <c r="I20" s="104">
        <v>8.6</v>
      </c>
      <c r="J20" s="70"/>
      <c r="K20" s="94">
        <f t="shared" si="3"/>
        <v>0</v>
      </c>
      <c r="L20" s="72">
        <v>11320</v>
      </c>
      <c r="M20" s="73"/>
      <c r="N20" s="74">
        <v>3701</v>
      </c>
      <c r="O20" s="69">
        <f t="shared" si="0"/>
        <v>15021</v>
      </c>
      <c r="P20" s="70">
        <v>487160</v>
      </c>
      <c r="Q20" s="196">
        <f t="shared" si="2"/>
        <v>13497</v>
      </c>
    </row>
    <row r="21" spans="1:17" ht="18" customHeight="1" thickBot="1" x14ac:dyDescent="0.3">
      <c r="A21" s="21"/>
      <c r="B21" s="22">
        <v>16</v>
      </c>
      <c r="C21" s="24" t="s">
        <v>47</v>
      </c>
      <c r="D21" s="135">
        <v>0.29166666666666669</v>
      </c>
      <c r="E21" s="99">
        <v>3</v>
      </c>
      <c r="F21" s="104">
        <v>6</v>
      </c>
      <c r="G21" s="104">
        <v>15</v>
      </c>
      <c r="H21" s="106">
        <v>80</v>
      </c>
      <c r="I21" s="104">
        <v>8.5</v>
      </c>
      <c r="J21" s="70"/>
      <c r="K21" s="94">
        <f t="shared" si="3"/>
        <v>0</v>
      </c>
      <c r="L21" s="72">
        <v>22172</v>
      </c>
      <c r="M21" s="73"/>
      <c r="N21" s="74">
        <v>4464</v>
      </c>
      <c r="O21" s="69">
        <f t="shared" si="0"/>
        <v>26636</v>
      </c>
      <c r="P21" s="70">
        <v>507083</v>
      </c>
      <c r="Q21" s="196">
        <f t="shared" si="2"/>
        <v>19923</v>
      </c>
    </row>
    <row r="22" spans="1:17" ht="18" customHeight="1" thickBot="1" x14ac:dyDescent="0.3">
      <c r="A22" s="21"/>
      <c r="B22" s="22">
        <v>17</v>
      </c>
      <c r="C22" s="24" t="s">
        <v>48</v>
      </c>
      <c r="D22" s="135">
        <v>0.29166666666666669</v>
      </c>
      <c r="E22" s="99">
        <v>3</v>
      </c>
      <c r="F22" s="104">
        <v>8</v>
      </c>
      <c r="G22" s="104">
        <v>16</v>
      </c>
      <c r="H22" s="106">
        <v>8.3000000000000007</v>
      </c>
      <c r="I22" s="104">
        <v>9.1</v>
      </c>
      <c r="J22" s="70"/>
      <c r="K22" s="94">
        <f t="shared" si="3"/>
        <v>0</v>
      </c>
      <c r="L22" s="72">
        <v>10603</v>
      </c>
      <c r="M22" s="73"/>
      <c r="N22" s="74">
        <v>3425</v>
      </c>
      <c r="O22" s="69">
        <f t="shared" si="0"/>
        <v>14028</v>
      </c>
      <c r="P22" s="70">
        <v>533633</v>
      </c>
      <c r="Q22" s="196">
        <f t="shared" si="2"/>
        <v>26550</v>
      </c>
    </row>
    <row r="23" spans="1:17" ht="18" customHeight="1" thickBot="1" x14ac:dyDescent="0.3">
      <c r="A23" s="21"/>
      <c r="B23" s="22">
        <v>18</v>
      </c>
      <c r="C23" s="24" t="s">
        <v>49</v>
      </c>
      <c r="D23" s="135">
        <v>0.29166666666666669</v>
      </c>
      <c r="E23" s="99">
        <v>7</v>
      </c>
      <c r="F23" s="104">
        <v>5</v>
      </c>
      <c r="G23" s="104">
        <v>16</v>
      </c>
      <c r="H23" s="106">
        <v>8.3000000000000007</v>
      </c>
      <c r="I23" s="104">
        <v>8.6999999999999993</v>
      </c>
      <c r="J23" s="70"/>
      <c r="K23" s="94">
        <f t="shared" si="3"/>
        <v>0</v>
      </c>
      <c r="L23" s="72">
        <v>8677</v>
      </c>
      <c r="M23" s="73"/>
      <c r="N23" s="74">
        <v>4407</v>
      </c>
      <c r="O23" s="69">
        <f t="shared" si="0"/>
        <v>13084</v>
      </c>
      <c r="P23" s="70">
        <v>548360</v>
      </c>
      <c r="Q23" s="196">
        <f t="shared" si="2"/>
        <v>14727</v>
      </c>
    </row>
    <row r="24" spans="1:17" ht="18" customHeight="1" thickBot="1" x14ac:dyDescent="0.3">
      <c r="A24" s="21"/>
      <c r="B24" s="22">
        <v>19</v>
      </c>
      <c r="C24" s="24" t="s">
        <v>43</v>
      </c>
      <c r="D24" s="135">
        <v>0.29166666666666669</v>
      </c>
      <c r="E24" s="99">
        <v>3</v>
      </c>
      <c r="F24" s="104">
        <v>7</v>
      </c>
      <c r="G24" s="104">
        <v>14</v>
      </c>
      <c r="H24" s="106">
        <v>8.1999999999999993</v>
      </c>
      <c r="I24" s="104">
        <v>8.6</v>
      </c>
      <c r="J24" s="70"/>
      <c r="K24" s="94">
        <f t="shared" si="3"/>
        <v>0</v>
      </c>
      <c r="L24" s="72">
        <v>24054</v>
      </c>
      <c r="M24" s="73"/>
      <c r="N24" s="74">
        <v>4600</v>
      </c>
      <c r="O24" s="69">
        <f t="shared" si="0"/>
        <v>28654</v>
      </c>
      <c r="P24" s="70">
        <v>566660</v>
      </c>
      <c r="Q24" s="196">
        <f t="shared" si="2"/>
        <v>18300</v>
      </c>
    </row>
    <row r="25" spans="1:17" ht="18" customHeight="1" thickBot="1" x14ac:dyDescent="0.3">
      <c r="A25" s="21"/>
      <c r="B25" s="22">
        <v>20</v>
      </c>
      <c r="C25" s="24" t="s">
        <v>44</v>
      </c>
      <c r="D25" s="135">
        <v>0.29166666666666669</v>
      </c>
      <c r="E25" s="99">
        <v>7</v>
      </c>
      <c r="F25" s="104">
        <v>2</v>
      </c>
      <c r="G25" s="104">
        <v>14</v>
      </c>
      <c r="H25" s="106">
        <v>8.1999999999999993</v>
      </c>
      <c r="I25" s="104">
        <v>8.6</v>
      </c>
      <c r="J25" s="70"/>
      <c r="K25" s="94">
        <f t="shared" si="3"/>
        <v>0</v>
      </c>
      <c r="L25" s="72">
        <v>8086</v>
      </c>
      <c r="M25" s="73"/>
      <c r="N25" s="74">
        <v>4304</v>
      </c>
      <c r="O25" s="69">
        <f t="shared" si="0"/>
        <v>12390</v>
      </c>
      <c r="P25" s="70">
        <v>592347</v>
      </c>
      <c r="Q25" s="196">
        <f t="shared" si="2"/>
        <v>25687</v>
      </c>
    </row>
    <row r="26" spans="1:17" ht="18" customHeight="1" thickBot="1" x14ac:dyDescent="0.3">
      <c r="A26" s="21"/>
      <c r="B26" s="22">
        <v>21</v>
      </c>
      <c r="C26" s="24" t="s">
        <v>45</v>
      </c>
      <c r="D26" s="135">
        <v>0.29166666666666669</v>
      </c>
      <c r="E26" s="99">
        <v>1</v>
      </c>
      <c r="F26" s="104">
        <v>9</v>
      </c>
      <c r="G26" s="104">
        <v>16</v>
      </c>
      <c r="H26" s="106">
        <v>8.1999999999999993</v>
      </c>
      <c r="I26" s="104">
        <v>8.9</v>
      </c>
      <c r="J26" s="70"/>
      <c r="K26" s="94">
        <v>8816</v>
      </c>
      <c r="L26" s="72">
        <f t="shared" si="1"/>
        <v>0</v>
      </c>
      <c r="M26" s="73"/>
      <c r="N26" s="74">
        <v>4605</v>
      </c>
      <c r="O26" s="69">
        <f t="shared" si="0"/>
        <v>13421</v>
      </c>
      <c r="P26" s="70">
        <v>604931</v>
      </c>
      <c r="Q26" s="196">
        <v>12584</v>
      </c>
    </row>
    <row r="27" spans="1:17" ht="18" customHeight="1" thickBot="1" x14ac:dyDescent="0.3">
      <c r="A27" s="21"/>
      <c r="B27" s="22">
        <v>22</v>
      </c>
      <c r="C27" s="24" t="s">
        <v>46</v>
      </c>
      <c r="D27" s="135">
        <v>0.29166666666666669</v>
      </c>
      <c r="E27" s="99">
        <v>1</v>
      </c>
      <c r="F27" s="104">
        <v>7</v>
      </c>
      <c r="G27" s="104">
        <v>17</v>
      </c>
      <c r="H27" s="106">
        <v>8</v>
      </c>
      <c r="I27" s="104">
        <v>8.6</v>
      </c>
      <c r="J27" s="70"/>
      <c r="K27" s="94">
        <v>9148</v>
      </c>
      <c r="L27" s="72">
        <f t="shared" si="1"/>
        <v>0</v>
      </c>
      <c r="M27" s="73"/>
      <c r="N27" s="74">
        <v>4513</v>
      </c>
      <c r="O27" s="69">
        <f t="shared" si="0"/>
        <v>13661</v>
      </c>
      <c r="P27" s="70">
        <v>618937</v>
      </c>
      <c r="Q27" s="196">
        <f t="shared" si="2"/>
        <v>14006</v>
      </c>
    </row>
    <row r="28" spans="1:17" ht="18" customHeight="1" thickBot="1" x14ac:dyDescent="0.3">
      <c r="A28" s="21"/>
      <c r="B28" s="22">
        <v>23</v>
      </c>
      <c r="C28" s="24" t="s">
        <v>47</v>
      </c>
      <c r="D28" s="135">
        <v>0.29166666666666669</v>
      </c>
      <c r="E28" s="99">
        <v>1</v>
      </c>
      <c r="F28" s="104">
        <v>2</v>
      </c>
      <c r="G28" s="104">
        <v>17</v>
      </c>
      <c r="H28" s="106">
        <v>8</v>
      </c>
      <c r="I28" s="104">
        <v>8.9</v>
      </c>
      <c r="J28" s="70"/>
      <c r="K28" s="94">
        <v>8383</v>
      </c>
      <c r="L28" s="72">
        <f t="shared" si="1"/>
        <v>0</v>
      </c>
      <c r="M28" s="73"/>
      <c r="N28" s="74">
        <v>4213</v>
      </c>
      <c r="O28" s="69">
        <f t="shared" si="0"/>
        <v>12596</v>
      </c>
      <c r="P28" s="70">
        <v>632965</v>
      </c>
      <c r="Q28" s="196">
        <f t="shared" si="2"/>
        <v>14028</v>
      </c>
    </row>
    <row r="29" spans="1:17" ht="18" customHeight="1" thickBot="1" x14ac:dyDescent="0.3">
      <c r="A29" s="21"/>
      <c r="B29" s="22">
        <v>24</v>
      </c>
      <c r="C29" s="24" t="s">
        <v>48</v>
      </c>
      <c r="D29" s="135">
        <v>0.29166666666666669</v>
      </c>
      <c r="E29" s="120">
        <v>1</v>
      </c>
      <c r="F29" s="104">
        <v>9</v>
      </c>
      <c r="G29" s="104">
        <v>17</v>
      </c>
      <c r="H29" s="106">
        <v>8.1999999999999993</v>
      </c>
      <c r="I29" s="104">
        <v>8.6</v>
      </c>
      <c r="J29" s="70"/>
      <c r="K29" s="94">
        <v>8374</v>
      </c>
      <c r="L29" s="72">
        <f t="shared" si="1"/>
        <v>0</v>
      </c>
      <c r="M29" s="73"/>
      <c r="N29" s="74">
        <v>4325</v>
      </c>
      <c r="O29" s="69">
        <f t="shared" si="0"/>
        <v>12699</v>
      </c>
      <c r="P29" s="70">
        <v>646966</v>
      </c>
      <c r="Q29" s="196">
        <f t="shared" si="2"/>
        <v>14001</v>
      </c>
    </row>
    <row r="30" spans="1:17" ht="18" customHeight="1" thickBot="1" x14ac:dyDescent="0.3">
      <c r="A30" s="21"/>
      <c r="B30" s="22">
        <v>25</v>
      </c>
      <c r="C30" s="24" t="s">
        <v>49</v>
      </c>
      <c r="D30" s="135">
        <v>0.29166666666666669</v>
      </c>
      <c r="E30" s="99">
        <v>1</v>
      </c>
      <c r="F30" s="104">
        <v>6</v>
      </c>
      <c r="G30" s="104">
        <v>17</v>
      </c>
      <c r="H30" s="106">
        <v>8</v>
      </c>
      <c r="I30" s="104">
        <v>8.9</v>
      </c>
      <c r="J30" s="70"/>
      <c r="K30" s="94">
        <v>8383</v>
      </c>
      <c r="L30" s="72">
        <f t="shared" si="1"/>
        <v>0</v>
      </c>
      <c r="M30" s="73"/>
      <c r="N30" s="74">
        <v>4213</v>
      </c>
      <c r="O30" s="69">
        <f t="shared" si="0"/>
        <v>12596</v>
      </c>
      <c r="P30" s="70">
        <v>659799</v>
      </c>
      <c r="Q30" s="196">
        <f t="shared" si="2"/>
        <v>12833</v>
      </c>
    </row>
    <row r="31" spans="1:17" ht="18" customHeight="1" thickBot="1" x14ac:dyDescent="0.3">
      <c r="A31" s="21"/>
      <c r="B31" s="22">
        <v>26</v>
      </c>
      <c r="C31" s="24" t="s">
        <v>43</v>
      </c>
      <c r="D31" s="135">
        <v>0.29166666666666669</v>
      </c>
      <c r="E31" s="99">
        <v>1</v>
      </c>
      <c r="F31" s="104">
        <v>6</v>
      </c>
      <c r="G31" s="104">
        <v>16</v>
      </c>
      <c r="H31" s="106">
        <v>8</v>
      </c>
      <c r="I31" s="104">
        <v>8.6999999999999993</v>
      </c>
      <c r="J31" s="70"/>
      <c r="K31" s="94">
        <v>7080</v>
      </c>
      <c r="L31" s="72">
        <f t="shared" si="1"/>
        <v>0</v>
      </c>
      <c r="M31" s="73"/>
      <c r="N31" s="74">
        <v>4498</v>
      </c>
      <c r="O31" s="69">
        <f t="shared" si="0"/>
        <v>11578</v>
      </c>
      <c r="P31" s="70">
        <v>671959</v>
      </c>
      <c r="Q31" s="196">
        <f t="shared" si="2"/>
        <v>12160</v>
      </c>
    </row>
    <row r="32" spans="1:17" ht="18" customHeight="1" thickBot="1" x14ac:dyDescent="0.3">
      <c r="A32" s="21"/>
      <c r="B32" s="22">
        <v>27</v>
      </c>
      <c r="C32" s="24" t="s">
        <v>44</v>
      </c>
      <c r="D32" s="135">
        <v>0.29166666666666669</v>
      </c>
      <c r="E32" s="99">
        <v>1</v>
      </c>
      <c r="F32" s="104">
        <v>6</v>
      </c>
      <c r="G32" s="105">
        <v>16</v>
      </c>
      <c r="H32" s="106">
        <v>8.3000000000000007</v>
      </c>
      <c r="I32" s="104">
        <v>8.6999999999999993</v>
      </c>
      <c r="J32" s="70"/>
      <c r="K32" s="94">
        <v>7473</v>
      </c>
      <c r="L32" s="72">
        <f t="shared" si="1"/>
        <v>0</v>
      </c>
      <c r="M32" s="73"/>
      <c r="N32" s="74">
        <v>4375</v>
      </c>
      <c r="O32" s="69">
        <f t="shared" si="0"/>
        <v>11848</v>
      </c>
      <c r="P32" s="70">
        <v>683743</v>
      </c>
      <c r="Q32" s="196">
        <f t="shared" si="2"/>
        <v>11784</v>
      </c>
    </row>
    <row r="33" spans="1:17" ht="18" customHeight="1" thickBot="1" x14ac:dyDescent="0.3">
      <c r="A33" s="21"/>
      <c r="B33" s="22">
        <v>28</v>
      </c>
      <c r="C33" s="24" t="s">
        <v>45</v>
      </c>
      <c r="D33" s="135">
        <v>0.29166666666666669</v>
      </c>
      <c r="E33" s="99">
        <v>3</v>
      </c>
      <c r="F33" s="104">
        <v>1</v>
      </c>
      <c r="G33" s="105">
        <v>16</v>
      </c>
      <c r="H33" s="106">
        <v>8.1999999999999993</v>
      </c>
      <c r="I33" s="104">
        <v>9</v>
      </c>
      <c r="J33" s="70"/>
      <c r="K33" s="94">
        <f t="shared" si="3"/>
        <v>0</v>
      </c>
      <c r="L33" s="72">
        <v>8308</v>
      </c>
      <c r="M33" s="73"/>
      <c r="N33" s="74">
        <v>3691</v>
      </c>
      <c r="O33" s="69">
        <f t="shared" si="0"/>
        <v>11999</v>
      </c>
      <c r="P33" s="70">
        <v>696168</v>
      </c>
      <c r="Q33" s="196">
        <f t="shared" si="2"/>
        <v>12425</v>
      </c>
    </row>
    <row r="34" spans="1:17" ht="18" customHeight="1" thickBot="1" x14ac:dyDescent="0.3">
      <c r="A34" s="21"/>
      <c r="B34" s="22">
        <v>29</v>
      </c>
      <c r="C34" s="24" t="s">
        <v>46</v>
      </c>
      <c r="D34" s="135">
        <v>0.29166666666666669</v>
      </c>
      <c r="E34" s="99">
        <v>7</v>
      </c>
      <c r="F34" s="104">
        <v>-4</v>
      </c>
      <c r="G34" s="105">
        <v>16</v>
      </c>
      <c r="H34" s="106">
        <v>8.1999999999999993</v>
      </c>
      <c r="I34" s="104">
        <v>8.6999999999999993</v>
      </c>
      <c r="J34" s="70"/>
      <c r="K34" s="94"/>
      <c r="L34" s="72">
        <v>8642</v>
      </c>
      <c r="M34" s="73"/>
      <c r="N34" s="74">
        <v>4393</v>
      </c>
      <c r="O34" s="69">
        <f t="shared" si="0"/>
        <v>13035</v>
      </c>
      <c r="P34" s="70">
        <v>712674</v>
      </c>
      <c r="Q34" s="196">
        <f t="shared" si="2"/>
        <v>16506</v>
      </c>
    </row>
    <row r="35" spans="1:17" ht="18" customHeight="1" thickBot="1" x14ac:dyDescent="0.3">
      <c r="A35" s="21"/>
      <c r="B35" s="22">
        <v>30</v>
      </c>
      <c r="C35" s="24" t="s">
        <v>47</v>
      </c>
      <c r="D35" s="135">
        <v>0.29166666666666669</v>
      </c>
      <c r="E35" s="99">
        <v>1</v>
      </c>
      <c r="F35" s="104">
        <v>-6</v>
      </c>
      <c r="G35" s="105">
        <v>16</v>
      </c>
      <c r="H35" s="106">
        <v>8.1999999999999993</v>
      </c>
      <c r="I35" s="104">
        <v>8.5</v>
      </c>
      <c r="J35" s="70"/>
      <c r="K35" s="94">
        <v>8468</v>
      </c>
      <c r="L35" s="72">
        <f t="shared" si="1"/>
        <v>0</v>
      </c>
      <c r="M35" s="73"/>
      <c r="N35" s="74">
        <v>4068</v>
      </c>
      <c r="O35" s="69">
        <f t="shared" si="0"/>
        <v>12536</v>
      </c>
      <c r="P35" s="70">
        <v>726404</v>
      </c>
      <c r="Q35" s="196">
        <f t="shared" si="2"/>
        <v>13730</v>
      </c>
    </row>
    <row r="36" spans="1:17" ht="18" customHeight="1" x14ac:dyDescent="0.25">
      <c r="A36" s="21"/>
      <c r="B36" s="22">
        <v>31</v>
      </c>
      <c r="C36" s="24"/>
      <c r="D36" s="135"/>
      <c r="E36" s="99"/>
      <c r="F36" s="104"/>
      <c r="G36" s="105"/>
      <c r="H36" s="106"/>
      <c r="I36" s="104"/>
      <c r="J36" s="70"/>
      <c r="K36" s="94">
        <f t="shared" si="3"/>
        <v>0</v>
      </c>
      <c r="L36" s="72">
        <f t="shared" si="1"/>
        <v>0</v>
      </c>
      <c r="M36" s="73"/>
      <c r="N36" s="74"/>
      <c r="O36" s="69">
        <f t="shared" si="0"/>
        <v>0</v>
      </c>
      <c r="P36" s="70"/>
      <c r="Q36" s="196"/>
    </row>
    <row r="37" spans="1:17" ht="18" customHeight="1" thickBot="1" x14ac:dyDescent="0.3">
      <c r="A37" s="21"/>
      <c r="B37" s="85"/>
      <c r="C37" s="95"/>
      <c r="D37" s="87"/>
      <c r="E37" s="100"/>
      <c r="F37" s="107"/>
      <c r="G37" s="108"/>
      <c r="H37" s="109"/>
      <c r="I37" s="107"/>
      <c r="J37" s="85"/>
      <c r="K37" s="95"/>
      <c r="L37" s="87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125"/>
      <c r="K38" s="112">
        <f>SUM(K6:K36)</f>
        <v>121616</v>
      </c>
      <c r="L38" s="126">
        <f>SUM(L6:L36)</f>
        <v>201260</v>
      </c>
      <c r="M38" s="64"/>
      <c r="N38" s="66">
        <f>SUM(N6:N36)+M6</f>
        <v>127123</v>
      </c>
      <c r="O38" s="81">
        <f>SUM(O6:O36)</f>
        <v>449999</v>
      </c>
      <c r="P38" s="64"/>
      <c r="Q38" s="195">
        <f>SUM(Q6:Q36)</f>
        <v>476218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-6</v>
      </c>
      <c r="G39" s="59">
        <f>MIN(G6:G36)</f>
        <v>13</v>
      </c>
      <c r="H39" s="60">
        <f>MIN(H6:H36)</f>
        <v>7.8</v>
      </c>
      <c r="I39" s="60">
        <f>MIN(I6:I36)</f>
        <v>8.4</v>
      </c>
      <c r="J39" s="70"/>
      <c r="K39" s="71"/>
      <c r="L39" s="72"/>
      <c r="M39" s="70"/>
      <c r="N39" s="82">
        <f>MIN(N6:N36)</f>
        <v>3425</v>
      </c>
      <c r="O39" s="83">
        <f>MIN(O6:O36)</f>
        <v>0</v>
      </c>
      <c r="P39" s="84"/>
      <c r="Q39" s="200">
        <f>MIN(Q6:Q36)</f>
        <v>10830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9</v>
      </c>
      <c r="G40" s="59">
        <f>MAX(G6:G36)</f>
        <v>17</v>
      </c>
      <c r="H40" s="60">
        <f>MAX(H6:H36)</f>
        <v>80</v>
      </c>
      <c r="I40" s="60">
        <f>MAX(I6:I36)</f>
        <v>9.1</v>
      </c>
      <c r="J40" s="70"/>
      <c r="K40" s="71"/>
      <c r="L40" s="72"/>
      <c r="M40" s="70"/>
      <c r="N40" s="82">
        <f>MAX(N6:N36)</f>
        <v>4605</v>
      </c>
      <c r="O40" s="83">
        <f>MAX(O6:O36)</f>
        <v>31707</v>
      </c>
      <c r="P40" s="84"/>
      <c r="Q40" s="200">
        <f>MAX(Q6:Q36)</f>
        <v>26550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3.3333333333333335</v>
      </c>
      <c r="G41" s="62">
        <f>SUM(G6:G36)/COUNT(E6:E36)</f>
        <v>15.833333333333334</v>
      </c>
      <c r="H41" s="63">
        <f>SUM(H6:H36)/COUNT(E6:E36)</f>
        <v>10.55433333333333</v>
      </c>
      <c r="I41" s="63">
        <f>SUM(I6:I36)/COUNT(E6:E36)</f>
        <v>8.6899999999999977</v>
      </c>
      <c r="J41" s="85"/>
      <c r="K41" s="86"/>
      <c r="L41" s="87"/>
      <c r="M41" s="85"/>
      <c r="N41" s="88">
        <f>SUM(N6:N36)/COUNT(E6:E36)</f>
        <v>4237.4333333333334</v>
      </c>
      <c r="O41" s="89">
        <f>SUM(O6:O36)/COUNT(E6:E36)</f>
        <v>14999.966666666667</v>
      </c>
      <c r="P41" s="90"/>
      <c r="Q41" s="201">
        <f>SUM(Q6:Q36)/COUNT(E6:E36)</f>
        <v>15873.933333333332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15</v>
      </c>
      <c r="F43" s="10"/>
      <c r="G43" s="10"/>
      <c r="H43" s="10"/>
      <c r="I43" s="10"/>
      <c r="J43" s="10" t="s">
        <v>25</v>
      </c>
      <c r="K43" s="128">
        <f>SUM(J50:J80)</f>
        <v>15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77207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372792</v>
      </c>
      <c r="L45" s="10" t="s">
        <v>15</v>
      </c>
      <c r="M45" s="3" t="s">
        <v>38</v>
      </c>
      <c r="N45" s="3"/>
      <c r="O45" s="189">
        <f>O38</f>
        <v>449999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186396</v>
      </c>
      <c r="P49" s="119" t="s">
        <v>40</v>
      </c>
      <c r="Q49" s="204"/>
    </row>
    <row r="50" spans="7:17" x14ac:dyDescent="0.25">
      <c r="G50" s="91"/>
      <c r="H50" s="187">
        <f>J50*O6</f>
        <v>11035</v>
      </c>
      <c r="I50" s="187"/>
      <c r="J50" s="91">
        <f>IF(K50&gt;0,1,0)</f>
        <v>1</v>
      </c>
      <c r="K50" s="91">
        <f>K6</f>
        <v>6907</v>
      </c>
      <c r="L50" s="91">
        <f>L6</f>
        <v>0</v>
      </c>
      <c r="M50" s="91">
        <f>IF(L50&gt;0,1,0)</f>
        <v>0</v>
      </c>
      <c r="N50" s="91"/>
      <c r="O50" s="115">
        <f>O49/K43</f>
        <v>12426.4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12740</v>
      </c>
      <c r="I51" s="187"/>
      <c r="J51" s="91">
        <f t="shared" ref="J51:J80" si="5">IF(K51&gt;0,1,0)</f>
        <v>1</v>
      </c>
      <c r="K51" s="91">
        <f t="shared" ref="K51:L66" si="6">K7</f>
        <v>8522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372792</v>
      </c>
      <c r="P51" s="1" t="s">
        <v>41</v>
      </c>
      <c r="Q51" s="204"/>
    </row>
    <row r="52" spans="7:17" x14ac:dyDescent="0.25">
      <c r="G52" s="91"/>
      <c r="H52" s="187">
        <f t="shared" si="4"/>
        <v>12576</v>
      </c>
      <c r="I52" s="187"/>
      <c r="J52" s="91">
        <f t="shared" si="5"/>
        <v>1</v>
      </c>
      <c r="K52" s="91">
        <f t="shared" si="6"/>
        <v>8281</v>
      </c>
      <c r="L52" s="91">
        <f t="shared" si="6"/>
        <v>0</v>
      </c>
      <c r="M52" s="91">
        <f t="shared" si="7"/>
        <v>0</v>
      </c>
      <c r="N52" s="91"/>
      <c r="Q52" s="205"/>
    </row>
    <row r="53" spans="7:17" x14ac:dyDescent="0.25">
      <c r="G53" s="91"/>
      <c r="H53" s="187">
        <f t="shared" si="4"/>
        <v>11672</v>
      </c>
      <c r="I53" s="187"/>
      <c r="J53" s="91">
        <f t="shared" si="5"/>
        <v>1</v>
      </c>
      <c r="K53" s="91">
        <f t="shared" si="6"/>
        <v>7352</v>
      </c>
      <c r="L53" s="91">
        <f t="shared" si="6"/>
        <v>0</v>
      </c>
      <c r="M53" s="91">
        <f t="shared" si="7"/>
        <v>0</v>
      </c>
      <c r="N53" s="91"/>
      <c r="Q53" s="205"/>
    </row>
    <row r="54" spans="7:17" x14ac:dyDescent="0.25">
      <c r="G54" s="91"/>
      <c r="H54" s="187">
        <f t="shared" si="4"/>
        <v>0</v>
      </c>
      <c r="I54" s="187"/>
      <c r="J54" s="91">
        <f t="shared" si="5"/>
        <v>0</v>
      </c>
      <c r="K54" s="91">
        <f t="shared" si="6"/>
        <v>0</v>
      </c>
      <c r="L54" s="91">
        <f t="shared" si="6"/>
        <v>8940</v>
      </c>
      <c r="M54" s="91">
        <f t="shared" si="7"/>
        <v>1</v>
      </c>
      <c r="N54" s="91"/>
      <c r="Q54" s="205"/>
    </row>
    <row r="55" spans="7:17" x14ac:dyDescent="0.25">
      <c r="G55" s="91"/>
      <c r="H55" s="187">
        <f t="shared" si="4"/>
        <v>0</v>
      </c>
      <c r="I55" s="187"/>
      <c r="J55" s="91">
        <f t="shared" si="5"/>
        <v>0</v>
      </c>
      <c r="K55" s="91">
        <f t="shared" si="6"/>
        <v>0</v>
      </c>
      <c r="L55" s="91">
        <f t="shared" si="6"/>
        <v>27172</v>
      </c>
      <c r="M55" s="91">
        <f t="shared" si="7"/>
        <v>1</v>
      </c>
      <c r="N55" s="91"/>
      <c r="Q55" s="205"/>
    </row>
    <row r="56" spans="7:17" x14ac:dyDescent="0.25">
      <c r="G56" s="91"/>
      <c r="H56" s="187">
        <f t="shared" si="4"/>
        <v>0</v>
      </c>
      <c r="I56" s="187"/>
      <c r="J56" s="91">
        <f t="shared" si="5"/>
        <v>0</v>
      </c>
      <c r="K56" s="91">
        <f t="shared" si="6"/>
        <v>0</v>
      </c>
      <c r="L56" s="91">
        <f t="shared" si="6"/>
        <v>9367</v>
      </c>
      <c r="M56" s="91">
        <f t="shared" si="7"/>
        <v>1</v>
      </c>
      <c r="N56" s="91"/>
      <c r="Q56" s="205"/>
    </row>
    <row r="57" spans="7:17" x14ac:dyDescent="0.25">
      <c r="G57" s="91"/>
      <c r="H57" s="187">
        <f t="shared" si="4"/>
        <v>13290</v>
      </c>
      <c r="I57" s="187"/>
      <c r="J57" s="91">
        <f t="shared" si="5"/>
        <v>1</v>
      </c>
      <c r="K57" s="91">
        <f t="shared" si="6"/>
        <v>8902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87">
        <f t="shared" si="4"/>
        <v>0</v>
      </c>
      <c r="I58" s="187"/>
      <c r="J58" s="91">
        <f t="shared" si="5"/>
        <v>0</v>
      </c>
      <c r="K58" s="91">
        <f t="shared" si="6"/>
        <v>0</v>
      </c>
      <c r="L58" s="91">
        <f t="shared" si="6"/>
        <v>9767</v>
      </c>
      <c r="M58" s="91">
        <f t="shared" si="7"/>
        <v>1</v>
      </c>
      <c r="N58" s="91"/>
      <c r="Q58" s="205"/>
    </row>
    <row r="59" spans="7:17" x14ac:dyDescent="0.25">
      <c r="G59" s="91"/>
      <c r="H59" s="187">
        <f t="shared" si="4"/>
        <v>0</v>
      </c>
      <c r="I59" s="187"/>
      <c r="J59" s="91">
        <f t="shared" si="5"/>
        <v>0</v>
      </c>
      <c r="K59" s="91">
        <f t="shared" si="6"/>
        <v>0</v>
      </c>
      <c r="L59" s="91">
        <f t="shared" si="6"/>
        <v>14590</v>
      </c>
      <c r="M59" s="91">
        <f t="shared" si="7"/>
        <v>1</v>
      </c>
      <c r="N59" s="91"/>
      <c r="Q59" s="205"/>
    </row>
    <row r="60" spans="7:17" x14ac:dyDescent="0.25">
      <c r="G60" s="91"/>
      <c r="H60" s="187">
        <f t="shared" si="4"/>
        <v>0</v>
      </c>
      <c r="I60" s="187"/>
      <c r="J60" s="91">
        <f t="shared" si="5"/>
        <v>0</v>
      </c>
      <c r="K60" s="91">
        <f t="shared" si="6"/>
        <v>0</v>
      </c>
      <c r="L60" s="91">
        <f t="shared" si="6"/>
        <v>21238</v>
      </c>
      <c r="M60" s="91">
        <f t="shared" si="7"/>
        <v>1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8324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11693</v>
      </c>
      <c r="I62" s="187"/>
      <c r="J62" s="91">
        <f t="shared" si="5"/>
        <v>1</v>
      </c>
      <c r="K62" s="91">
        <f t="shared" si="6"/>
        <v>7247</v>
      </c>
      <c r="L62" s="91">
        <f t="shared" si="6"/>
        <v>0</v>
      </c>
      <c r="M62" s="91">
        <f t="shared" si="7"/>
        <v>0</v>
      </c>
      <c r="N62" s="91"/>
      <c r="Q62" s="205"/>
    </row>
    <row r="63" spans="7:17" x14ac:dyDescent="0.25">
      <c r="G63" s="91"/>
      <c r="H63" s="187">
        <f t="shared" si="4"/>
        <v>12455</v>
      </c>
      <c r="I63" s="187"/>
      <c r="J63" s="91">
        <f t="shared" si="5"/>
        <v>1</v>
      </c>
      <c r="K63" s="91">
        <f t="shared" si="6"/>
        <v>8280</v>
      </c>
      <c r="L63" s="91">
        <f t="shared" si="6"/>
        <v>0</v>
      </c>
      <c r="M63" s="91">
        <f t="shared" si="7"/>
        <v>0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11320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0</v>
      </c>
      <c r="I65" s="187"/>
      <c r="J65" s="91">
        <f t="shared" si="5"/>
        <v>0</v>
      </c>
      <c r="K65" s="91">
        <f t="shared" si="6"/>
        <v>0</v>
      </c>
      <c r="L65" s="91">
        <f t="shared" si="6"/>
        <v>22172</v>
      </c>
      <c r="M65" s="91">
        <f t="shared" si="7"/>
        <v>1</v>
      </c>
      <c r="N65" s="91"/>
      <c r="Q65" s="205"/>
    </row>
    <row r="66" spans="7:17" x14ac:dyDescent="0.25">
      <c r="G66" s="91"/>
      <c r="H66" s="187">
        <f t="shared" si="4"/>
        <v>0</v>
      </c>
      <c r="I66" s="187"/>
      <c r="J66" s="91">
        <f t="shared" si="5"/>
        <v>0</v>
      </c>
      <c r="K66" s="91">
        <f t="shared" si="6"/>
        <v>0</v>
      </c>
      <c r="L66" s="91">
        <f t="shared" si="6"/>
        <v>10603</v>
      </c>
      <c r="M66" s="91">
        <f t="shared" si="7"/>
        <v>1</v>
      </c>
      <c r="N66" s="91"/>
      <c r="Q66" s="205"/>
    </row>
    <row r="67" spans="7:17" x14ac:dyDescent="0.25">
      <c r="G67" s="91"/>
      <c r="H67" s="187">
        <f t="shared" si="4"/>
        <v>0</v>
      </c>
      <c r="I67" s="187"/>
      <c r="J67" s="91">
        <f t="shared" si="5"/>
        <v>0</v>
      </c>
      <c r="K67" s="91">
        <f t="shared" ref="K67:L80" si="8">K23</f>
        <v>0</v>
      </c>
      <c r="L67" s="91">
        <f t="shared" si="8"/>
        <v>8677</v>
      </c>
      <c r="M67" s="91">
        <f t="shared" si="7"/>
        <v>1</v>
      </c>
      <c r="N67" s="91"/>
      <c r="Q67" s="205"/>
    </row>
    <row r="68" spans="7:17" x14ac:dyDescent="0.25">
      <c r="G68" s="91"/>
      <c r="H68" s="187">
        <f t="shared" si="4"/>
        <v>0</v>
      </c>
      <c r="I68" s="187"/>
      <c r="J68" s="91">
        <f t="shared" si="5"/>
        <v>0</v>
      </c>
      <c r="K68" s="91">
        <f t="shared" si="8"/>
        <v>0</v>
      </c>
      <c r="L68" s="91">
        <f t="shared" si="8"/>
        <v>24054</v>
      </c>
      <c r="M68" s="91">
        <f t="shared" si="7"/>
        <v>1</v>
      </c>
      <c r="N68" s="91"/>
      <c r="Q68" s="205"/>
    </row>
    <row r="69" spans="7:17" x14ac:dyDescent="0.25">
      <c r="G69" s="91"/>
      <c r="H69" s="187">
        <f t="shared" si="4"/>
        <v>0</v>
      </c>
      <c r="I69" s="187"/>
      <c r="J69" s="91">
        <f t="shared" si="5"/>
        <v>0</v>
      </c>
      <c r="K69" s="91">
        <f t="shared" si="8"/>
        <v>0</v>
      </c>
      <c r="L69" s="91">
        <f t="shared" si="8"/>
        <v>8086</v>
      </c>
      <c r="M69" s="91">
        <f t="shared" si="7"/>
        <v>1</v>
      </c>
      <c r="N69" s="91"/>
      <c r="Q69" s="205"/>
    </row>
    <row r="70" spans="7:17" x14ac:dyDescent="0.25">
      <c r="G70" s="91"/>
      <c r="H70" s="187">
        <f t="shared" si="4"/>
        <v>13421</v>
      </c>
      <c r="I70" s="187"/>
      <c r="J70" s="91">
        <f t="shared" si="5"/>
        <v>1</v>
      </c>
      <c r="K70" s="91">
        <f t="shared" si="8"/>
        <v>8816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87">
        <f t="shared" si="4"/>
        <v>13661</v>
      </c>
      <c r="I71" s="187"/>
      <c r="J71" s="91">
        <f t="shared" si="5"/>
        <v>1</v>
      </c>
      <c r="K71" s="91">
        <f t="shared" si="8"/>
        <v>9148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12596</v>
      </c>
      <c r="I72" s="187"/>
      <c r="J72" s="91">
        <f t="shared" si="5"/>
        <v>1</v>
      </c>
      <c r="K72" s="91">
        <f t="shared" si="8"/>
        <v>8383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12699</v>
      </c>
      <c r="I73" s="187"/>
      <c r="J73" s="91">
        <f t="shared" si="5"/>
        <v>1</v>
      </c>
      <c r="K73" s="91">
        <f t="shared" si="8"/>
        <v>8374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12596</v>
      </c>
      <c r="I74" s="187"/>
      <c r="J74" s="91">
        <f t="shared" si="5"/>
        <v>1</v>
      </c>
      <c r="K74" s="91">
        <f t="shared" si="8"/>
        <v>8383</v>
      </c>
      <c r="L74" s="91">
        <f t="shared" si="8"/>
        <v>0</v>
      </c>
      <c r="M74" s="91">
        <f t="shared" si="7"/>
        <v>0</v>
      </c>
      <c r="N74" s="91"/>
      <c r="Q74" s="205"/>
    </row>
    <row r="75" spans="7:17" x14ac:dyDescent="0.25">
      <c r="G75" s="91"/>
      <c r="H75" s="187">
        <f t="shared" si="4"/>
        <v>11578</v>
      </c>
      <c r="I75" s="187"/>
      <c r="J75" s="91">
        <f t="shared" si="5"/>
        <v>1</v>
      </c>
      <c r="K75" s="91">
        <f t="shared" si="8"/>
        <v>7080</v>
      </c>
      <c r="L75" s="91">
        <f t="shared" si="8"/>
        <v>0</v>
      </c>
      <c r="M75" s="91">
        <f t="shared" si="7"/>
        <v>0</v>
      </c>
      <c r="N75" s="91"/>
      <c r="Q75" s="205"/>
    </row>
    <row r="76" spans="7:17" x14ac:dyDescent="0.25">
      <c r="G76" s="91"/>
      <c r="H76" s="187">
        <f t="shared" si="4"/>
        <v>11848</v>
      </c>
      <c r="I76" s="187"/>
      <c r="J76" s="91">
        <f t="shared" si="5"/>
        <v>1</v>
      </c>
      <c r="K76" s="91">
        <f t="shared" si="8"/>
        <v>7473</v>
      </c>
      <c r="L76" s="91">
        <f t="shared" si="8"/>
        <v>0</v>
      </c>
      <c r="M76" s="91">
        <f t="shared" si="7"/>
        <v>0</v>
      </c>
      <c r="N76" s="91"/>
      <c r="Q76" s="205"/>
    </row>
    <row r="77" spans="7:17" x14ac:dyDescent="0.25">
      <c r="G77" s="91"/>
      <c r="H77" s="187">
        <f t="shared" si="4"/>
        <v>0</v>
      </c>
      <c r="I77" s="187"/>
      <c r="J77" s="91">
        <f t="shared" si="5"/>
        <v>0</v>
      </c>
      <c r="K77" s="91">
        <f t="shared" si="8"/>
        <v>0</v>
      </c>
      <c r="L77" s="91">
        <f t="shared" si="8"/>
        <v>8308</v>
      </c>
      <c r="M77" s="91">
        <f t="shared" si="7"/>
        <v>1</v>
      </c>
      <c r="N77" s="91"/>
      <c r="Q77" s="205"/>
    </row>
    <row r="78" spans="7:17" x14ac:dyDescent="0.25">
      <c r="G78" s="91"/>
      <c r="H78" s="187">
        <f t="shared" si="4"/>
        <v>0</v>
      </c>
      <c r="I78" s="187"/>
      <c r="J78" s="91">
        <f t="shared" si="5"/>
        <v>0</v>
      </c>
      <c r="K78" s="91">
        <f t="shared" si="8"/>
        <v>0</v>
      </c>
      <c r="L78" s="91">
        <f t="shared" si="8"/>
        <v>8642</v>
      </c>
      <c r="M78" s="91">
        <f t="shared" si="7"/>
        <v>1</v>
      </c>
      <c r="N78" s="91"/>
      <c r="Q78" s="205"/>
    </row>
    <row r="79" spans="7:17" x14ac:dyDescent="0.25">
      <c r="G79" s="91"/>
      <c r="H79" s="187">
        <f t="shared" si="4"/>
        <v>12536</v>
      </c>
      <c r="I79" s="187"/>
      <c r="J79" s="91">
        <f t="shared" si="5"/>
        <v>1</v>
      </c>
      <c r="K79" s="91">
        <f t="shared" si="8"/>
        <v>8468</v>
      </c>
      <c r="L79" s="91">
        <f t="shared" si="8"/>
        <v>0</v>
      </c>
      <c r="M79" s="91">
        <f t="shared" si="7"/>
        <v>0</v>
      </c>
      <c r="N79" s="91"/>
      <c r="Q79" s="205"/>
    </row>
    <row r="80" spans="7:17" x14ac:dyDescent="0.25">
      <c r="G80" s="91"/>
      <c r="H80" s="187">
        <f t="shared" si="4"/>
        <v>0</v>
      </c>
      <c r="I80" s="187"/>
      <c r="J80" s="91">
        <f t="shared" si="5"/>
        <v>0</v>
      </c>
      <c r="K80" s="91">
        <f t="shared" si="8"/>
        <v>0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59:I59"/>
    <mergeCell ref="H60:I60"/>
    <mergeCell ref="H61:I61"/>
    <mergeCell ref="H62:I62"/>
    <mergeCell ref="H63:I63"/>
    <mergeCell ref="H64:I64"/>
    <mergeCell ref="H74:I74"/>
    <mergeCell ref="H69:I69"/>
    <mergeCell ref="H68:I68"/>
    <mergeCell ref="H53:I53"/>
    <mergeCell ref="H54:I54"/>
    <mergeCell ref="H67:I67"/>
    <mergeCell ref="H58:I58"/>
    <mergeCell ref="H55:I55"/>
    <mergeCell ref="H56:I56"/>
    <mergeCell ref="H57:I57"/>
    <mergeCell ref="H65:I65"/>
    <mergeCell ref="H66:I66"/>
    <mergeCell ref="H71:I71"/>
    <mergeCell ref="H72:I72"/>
    <mergeCell ref="H73:I73"/>
    <mergeCell ref="D45:F45"/>
    <mergeCell ref="O45:P45"/>
    <mergeCell ref="H50:I50"/>
    <mergeCell ref="H51:I51"/>
    <mergeCell ref="H52:I52"/>
    <mergeCell ref="G2:L2"/>
    <mergeCell ref="M2:N2"/>
    <mergeCell ref="P2:Q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3.4257812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28">
        <v>1</v>
      </c>
      <c r="C5" s="29">
        <v>2</v>
      </c>
      <c r="D5" s="28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x14ac:dyDescent="0.25">
      <c r="A6" s="35" t="s">
        <v>16</v>
      </c>
      <c r="B6" s="117">
        <v>1</v>
      </c>
      <c r="C6" s="26" t="s">
        <v>48</v>
      </c>
      <c r="D6" s="113">
        <v>0.29166666666666669</v>
      </c>
      <c r="E6" s="98">
        <v>1</v>
      </c>
      <c r="F6" s="102">
        <v>3</v>
      </c>
      <c r="G6" s="102">
        <v>16</v>
      </c>
      <c r="H6" s="103">
        <v>8.1999999999999993</v>
      </c>
      <c r="I6" s="102">
        <v>8.9</v>
      </c>
      <c r="J6" s="64"/>
      <c r="K6" s="71">
        <v>8183</v>
      </c>
      <c r="L6" s="72">
        <f>(J6-Nov_1!J36)*(IF(E6=3,1,0)+IF(E6=4,1,0)+IF(E6=6,1,0)+IF(E6=7,1,0))</f>
        <v>0</v>
      </c>
      <c r="M6" s="67"/>
      <c r="N6" s="68">
        <v>4170</v>
      </c>
      <c r="O6" s="69">
        <f>SUM(O5,N6,K6,L6)</f>
        <v>12367</v>
      </c>
      <c r="P6" s="64">
        <v>739790</v>
      </c>
      <c r="Q6" s="196">
        <v>13386</v>
      </c>
    </row>
    <row r="7" spans="1:17" ht="18" customHeight="1" x14ac:dyDescent="0.25">
      <c r="A7" s="35" t="s">
        <v>17</v>
      </c>
      <c r="B7" s="22">
        <v>2</v>
      </c>
      <c r="C7" s="24" t="s">
        <v>49</v>
      </c>
      <c r="D7" s="114">
        <v>0.29166666666666669</v>
      </c>
      <c r="E7" s="99">
        <v>1</v>
      </c>
      <c r="F7" s="104">
        <v>3</v>
      </c>
      <c r="G7" s="104">
        <v>16</v>
      </c>
      <c r="H7" s="106">
        <v>8.5</v>
      </c>
      <c r="I7" s="104">
        <v>9.1</v>
      </c>
      <c r="J7" s="70"/>
      <c r="K7" s="71">
        <v>7847</v>
      </c>
      <c r="L7" s="72">
        <f>(J7-J6)*(IF(E7=3,1,0)+IF(E7=4,1,0)+IF(E7=6,1,0)+IF(E7=7,1,0))</f>
        <v>0</v>
      </c>
      <c r="M7" s="73"/>
      <c r="N7" s="74">
        <v>4223</v>
      </c>
      <c r="O7" s="75">
        <f>SUM(K7:N7)</f>
        <v>12070</v>
      </c>
      <c r="P7" s="70">
        <v>752792</v>
      </c>
      <c r="Q7" s="196">
        <f>P7-P6</f>
        <v>13002</v>
      </c>
    </row>
    <row r="8" spans="1:17" ht="18" customHeight="1" x14ac:dyDescent="0.25">
      <c r="A8" s="35" t="s">
        <v>18</v>
      </c>
      <c r="B8" s="22">
        <v>3</v>
      </c>
      <c r="C8" s="24" t="s">
        <v>43</v>
      </c>
      <c r="D8" s="114">
        <v>0.29166666666666669</v>
      </c>
      <c r="E8" s="99">
        <v>1</v>
      </c>
      <c r="F8" s="104">
        <v>2</v>
      </c>
      <c r="G8" s="104">
        <v>15</v>
      </c>
      <c r="H8" s="106">
        <v>8.4</v>
      </c>
      <c r="I8" s="104">
        <v>8.8000000000000007</v>
      </c>
      <c r="J8" s="70"/>
      <c r="K8" s="71">
        <v>6982</v>
      </c>
      <c r="L8" s="72">
        <f t="shared" ref="L8:L36" si="0">(J8-J7)*(IF(E8=3,1,0)+IF(E8=4,1,0)+IF(E8=6,1,0)+IF(E8=7,1,0))</f>
        <v>0</v>
      </c>
      <c r="M8" s="73"/>
      <c r="N8" s="74">
        <v>4036</v>
      </c>
      <c r="O8" s="75">
        <f t="shared" ref="O8:O30" si="1">SUM(K8:N8)</f>
        <v>11018</v>
      </c>
      <c r="P8" s="70">
        <v>765425</v>
      </c>
      <c r="Q8" s="196">
        <f t="shared" ref="Q8:Q36" si="2">P8-P7</f>
        <v>12633</v>
      </c>
    </row>
    <row r="9" spans="1:17" ht="18" customHeight="1" x14ac:dyDescent="0.25">
      <c r="A9" s="35" t="s">
        <v>19</v>
      </c>
      <c r="B9" s="22">
        <v>4</v>
      </c>
      <c r="C9" s="24" t="s">
        <v>44</v>
      </c>
      <c r="D9" s="114">
        <v>0.29166666666666669</v>
      </c>
      <c r="E9" s="99">
        <v>1</v>
      </c>
      <c r="F9" s="104">
        <v>-5</v>
      </c>
      <c r="G9" s="104">
        <v>15</v>
      </c>
      <c r="H9" s="106">
        <v>8.4</v>
      </c>
      <c r="I9" s="104">
        <v>8.8000000000000007</v>
      </c>
      <c r="J9" s="70"/>
      <c r="K9" s="71">
        <v>7081</v>
      </c>
      <c r="L9" s="72">
        <f t="shared" si="0"/>
        <v>0</v>
      </c>
      <c r="M9" s="73"/>
      <c r="N9" s="74">
        <v>4316</v>
      </c>
      <c r="O9" s="75">
        <f t="shared" si="1"/>
        <v>11397</v>
      </c>
      <c r="P9" s="70">
        <v>776765</v>
      </c>
      <c r="Q9" s="196">
        <f t="shared" si="2"/>
        <v>11340</v>
      </c>
    </row>
    <row r="10" spans="1:17" ht="18" customHeight="1" x14ac:dyDescent="0.25">
      <c r="A10" s="35" t="s">
        <v>20</v>
      </c>
      <c r="B10" s="22">
        <v>5</v>
      </c>
      <c r="C10" s="24" t="s">
        <v>45</v>
      </c>
      <c r="D10" s="114">
        <v>0.29166666666666669</v>
      </c>
      <c r="E10" s="99">
        <v>1</v>
      </c>
      <c r="F10" s="104">
        <v>-3</v>
      </c>
      <c r="G10" s="104">
        <v>15</v>
      </c>
      <c r="H10" s="106">
        <v>8.4</v>
      </c>
      <c r="I10" s="104">
        <v>9.1999999999999993</v>
      </c>
      <c r="J10" s="70"/>
      <c r="K10" s="71">
        <v>8096</v>
      </c>
      <c r="L10" s="72">
        <f t="shared" si="0"/>
        <v>0</v>
      </c>
      <c r="M10" s="70"/>
      <c r="N10" s="74">
        <v>4229</v>
      </c>
      <c r="O10" s="75">
        <f t="shared" si="1"/>
        <v>12325</v>
      </c>
      <c r="P10" s="70">
        <v>788278</v>
      </c>
      <c r="Q10" s="196">
        <f t="shared" si="2"/>
        <v>11513</v>
      </c>
    </row>
    <row r="11" spans="1:17" ht="18" customHeight="1" x14ac:dyDescent="0.25">
      <c r="A11" s="35" t="s">
        <v>21</v>
      </c>
      <c r="B11" s="22">
        <v>6</v>
      </c>
      <c r="C11" s="24" t="s">
        <v>46</v>
      </c>
      <c r="D11" s="114">
        <v>0.29166666666666669</v>
      </c>
      <c r="E11" s="99">
        <v>1</v>
      </c>
      <c r="F11" s="104">
        <v>-3</v>
      </c>
      <c r="G11" s="104">
        <v>16</v>
      </c>
      <c r="H11" s="106">
        <v>8.1</v>
      </c>
      <c r="I11" s="104">
        <v>8.9</v>
      </c>
      <c r="J11" s="70"/>
      <c r="K11" s="71">
        <v>8272</v>
      </c>
      <c r="L11" s="72">
        <f t="shared" si="0"/>
        <v>0</v>
      </c>
      <c r="M11" s="73"/>
      <c r="N11" s="74">
        <v>4387</v>
      </c>
      <c r="O11" s="75">
        <f t="shared" si="1"/>
        <v>12659</v>
      </c>
      <c r="P11" s="70">
        <v>801342</v>
      </c>
      <c r="Q11" s="196">
        <f t="shared" si="2"/>
        <v>13064</v>
      </c>
    </row>
    <row r="12" spans="1:17" ht="18" customHeight="1" x14ac:dyDescent="0.25">
      <c r="A12" s="35" t="s">
        <v>36</v>
      </c>
      <c r="B12" s="22">
        <v>7</v>
      </c>
      <c r="C12" s="24" t="s">
        <v>47</v>
      </c>
      <c r="D12" s="114">
        <v>0.29166666666666669</v>
      </c>
      <c r="E12" s="99">
        <v>1</v>
      </c>
      <c r="F12" s="104">
        <v>-3</v>
      </c>
      <c r="G12" s="104">
        <v>16</v>
      </c>
      <c r="H12" s="106">
        <v>8.1999999999999993</v>
      </c>
      <c r="I12" s="104">
        <v>8.9</v>
      </c>
      <c r="J12" s="70"/>
      <c r="K12" s="71">
        <v>8332</v>
      </c>
      <c r="L12" s="72">
        <f t="shared" si="0"/>
        <v>0</v>
      </c>
      <c r="M12" s="73"/>
      <c r="N12" s="74">
        <v>4300</v>
      </c>
      <c r="O12" s="75">
        <f t="shared" si="1"/>
        <v>12632</v>
      </c>
      <c r="P12" s="70">
        <v>814379</v>
      </c>
      <c r="Q12" s="196">
        <f t="shared" si="2"/>
        <v>13037</v>
      </c>
    </row>
    <row r="13" spans="1:17" ht="18" customHeight="1" x14ac:dyDescent="0.25">
      <c r="A13" s="21"/>
      <c r="B13" s="22">
        <v>8</v>
      </c>
      <c r="C13" s="24" t="s">
        <v>48</v>
      </c>
      <c r="D13" s="114">
        <v>0.29166666666666669</v>
      </c>
      <c r="E13" s="99">
        <v>1</v>
      </c>
      <c r="F13" s="104">
        <v>-4</v>
      </c>
      <c r="G13" s="104">
        <v>16</v>
      </c>
      <c r="H13" s="106">
        <v>8.1</v>
      </c>
      <c r="I13" s="104">
        <v>8.9</v>
      </c>
      <c r="J13" s="70"/>
      <c r="K13" s="71">
        <v>8272</v>
      </c>
      <c r="L13" s="72">
        <f t="shared" si="0"/>
        <v>0</v>
      </c>
      <c r="M13" s="73"/>
      <c r="N13" s="74">
        <v>4387</v>
      </c>
      <c r="O13" s="75">
        <f t="shared" si="1"/>
        <v>12659</v>
      </c>
      <c r="P13" s="70">
        <v>827542</v>
      </c>
      <c r="Q13" s="196">
        <f t="shared" si="2"/>
        <v>13163</v>
      </c>
    </row>
    <row r="14" spans="1:17" ht="18" customHeight="1" x14ac:dyDescent="0.25">
      <c r="A14" s="21"/>
      <c r="B14" s="22">
        <v>9</v>
      </c>
      <c r="C14" s="24" t="s">
        <v>49</v>
      </c>
      <c r="D14" s="114">
        <v>0.29166666666666669</v>
      </c>
      <c r="E14" s="99">
        <v>1</v>
      </c>
      <c r="F14" s="104">
        <v>-3</v>
      </c>
      <c r="G14" s="104">
        <v>16</v>
      </c>
      <c r="H14" s="106">
        <v>8.1</v>
      </c>
      <c r="I14" s="104">
        <v>8.8000000000000007</v>
      </c>
      <c r="J14" s="70"/>
      <c r="K14" s="71">
        <v>8040</v>
      </c>
      <c r="L14" s="72">
        <f t="shared" si="0"/>
        <v>0</v>
      </c>
      <c r="M14" s="73"/>
      <c r="N14" s="74">
        <v>4328</v>
      </c>
      <c r="O14" s="75">
        <f t="shared" si="1"/>
        <v>12368</v>
      </c>
      <c r="P14" s="70">
        <v>840529</v>
      </c>
      <c r="Q14" s="196">
        <f t="shared" si="2"/>
        <v>12987</v>
      </c>
    </row>
    <row r="15" spans="1:17" ht="18" customHeight="1" x14ac:dyDescent="0.25">
      <c r="A15" s="21"/>
      <c r="B15" s="22">
        <v>10</v>
      </c>
      <c r="C15" s="24" t="s">
        <v>43</v>
      </c>
      <c r="D15" s="114">
        <v>0.29166666666666669</v>
      </c>
      <c r="E15" s="99">
        <v>1</v>
      </c>
      <c r="F15" s="104">
        <v>0</v>
      </c>
      <c r="G15" s="104">
        <v>15</v>
      </c>
      <c r="H15" s="106">
        <v>8.5</v>
      </c>
      <c r="I15" s="104">
        <v>8.8000000000000007</v>
      </c>
      <c r="J15" s="70"/>
      <c r="K15" s="71">
        <v>6956</v>
      </c>
      <c r="L15" s="72">
        <f t="shared" si="0"/>
        <v>0</v>
      </c>
      <c r="M15" s="73"/>
      <c r="N15" s="74">
        <v>4340</v>
      </c>
      <c r="O15" s="75">
        <f t="shared" si="1"/>
        <v>11296</v>
      </c>
      <c r="P15" s="70">
        <v>853174</v>
      </c>
      <c r="Q15" s="196">
        <f t="shared" si="2"/>
        <v>12645</v>
      </c>
    </row>
    <row r="16" spans="1:17" ht="18" customHeight="1" x14ac:dyDescent="0.25">
      <c r="A16" s="21"/>
      <c r="B16" s="22">
        <v>11</v>
      </c>
      <c r="C16" s="24" t="s">
        <v>44</v>
      </c>
      <c r="D16" s="114">
        <v>0.29166666666666669</v>
      </c>
      <c r="E16" s="99">
        <v>1</v>
      </c>
      <c r="F16" s="104">
        <v>-2</v>
      </c>
      <c r="G16" s="104">
        <v>15</v>
      </c>
      <c r="H16" s="106">
        <v>8.4</v>
      </c>
      <c r="I16" s="104">
        <v>8.8000000000000007</v>
      </c>
      <c r="J16" s="70"/>
      <c r="K16" s="71">
        <v>7464</v>
      </c>
      <c r="L16" s="72">
        <f t="shared" si="0"/>
        <v>0</v>
      </c>
      <c r="M16" s="73"/>
      <c r="N16" s="74">
        <v>4360</v>
      </c>
      <c r="O16" s="75">
        <f t="shared" si="1"/>
        <v>11824</v>
      </c>
      <c r="P16" s="70">
        <v>864759</v>
      </c>
      <c r="Q16" s="196">
        <f t="shared" si="2"/>
        <v>11585</v>
      </c>
    </row>
    <row r="17" spans="1:17" ht="18" customHeight="1" x14ac:dyDescent="0.25">
      <c r="A17" s="21"/>
      <c r="B17" s="22">
        <v>12</v>
      </c>
      <c r="C17" s="24" t="s">
        <v>45</v>
      </c>
      <c r="D17" s="114">
        <v>0.29166666666666669</v>
      </c>
      <c r="E17" s="99">
        <v>1</v>
      </c>
      <c r="F17" s="104">
        <v>-4</v>
      </c>
      <c r="G17" s="104">
        <v>15</v>
      </c>
      <c r="H17" s="106">
        <v>8.5</v>
      </c>
      <c r="I17" s="104">
        <v>8.8000000000000007</v>
      </c>
      <c r="J17" s="70"/>
      <c r="K17" s="71">
        <v>9257</v>
      </c>
      <c r="L17" s="72">
        <f t="shared" si="0"/>
        <v>0</v>
      </c>
      <c r="M17" s="73"/>
      <c r="N17" s="74">
        <v>4344</v>
      </c>
      <c r="O17" s="75">
        <f t="shared" si="1"/>
        <v>13601</v>
      </c>
      <c r="P17" s="70">
        <v>877514</v>
      </c>
      <c r="Q17" s="196">
        <f t="shared" si="2"/>
        <v>12755</v>
      </c>
    </row>
    <row r="18" spans="1:17" ht="18" customHeight="1" x14ac:dyDescent="0.25">
      <c r="A18" s="21"/>
      <c r="B18" s="22">
        <v>13</v>
      </c>
      <c r="C18" s="24" t="s">
        <v>46</v>
      </c>
      <c r="D18" s="114">
        <v>0.29166666666666669</v>
      </c>
      <c r="E18" s="99">
        <v>1</v>
      </c>
      <c r="F18" s="104">
        <v>-2</v>
      </c>
      <c r="G18" s="104">
        <v>15</v>
      </c>
      <c r="H18" s="106">
        <v>8.1999999999999993</v>
      </c>
      <c r="I18" s="104">
        <v>8.8000000000000007</v>
      </c>
      <c r="J18" s="70"/>
      <c r="K18" s="71">
        <v>8508</v>
      </c>
      <c r="L18" s="72">
        <f t="shared" si="0"/>
        <v>0</v>
      </c>
      <c r="M18" s="73"/>
      <c r="N18" s="74">
        <v>3652</v>
      </c>
      <c r="O18" s="75">
        <f t="shared" si="1"/>
        <v>12160</v>
      </c>
      <c r="P18" s="70">
        <v>891199</v>
      </c>
      <c r="Q18" s="196">
        <f t="shared" si="2"/>
        <v>13685</v>
      </c>
    </row>
    <row r="19" spans="1:17" ht="18" customHeight="1" x14ac:dyDescent="0.25">
      <c r="A19" s="21"/>
      <c r="B19" s="22">
        <v>14</v>
      </c>
      <c r="C19" s="24" t="s">
        <v>47</v>
      </c>
      <c r="D19" s="114">
        <v>0.29166666666666669</v>
      </c>
      <c r="E19" s="99">
        <v>1</v>
      </c>
      <c r="F19" s="104">
        <v>3</v>
      </c>
      <c r="G19" s="104">
        <v>16</v>
      </c>
      <c r="H19" s="106">
        <v>8.1999999999999993</v>
      </c>
      <c r="I19" s="104">
        <v>8.5</v>
      </c>
      <c r="J19" s="70"/>
      <c r="K19" s="71">
        <v>8718</v>
      </c>
      <c r="L19" s="72">
        <f t="shared" si="0"/>
        <v>0</v>
      </c>
      <c r="M19" s="73"/>
      <c r="N19" s="74">
        <v>4718</v>
      </c>
      <c r="O19" s="75">
        <f t="shared" si="1"/>
        <v>13436</v>
      </c>
      <c r="P19" s="70">
        <v>904710</v>
      </c>
      <c r="Q19" s="196">
        <f t="shared" si="2"/>
        <v>13511</v>
      </c>
    </row>
    <row r="20" spans="1:17" ht="18" customHeight="1" x14ac:dyDescent="0.25">
      <c r="A20" s="21"/>
      <c r="B20" s="22">
        <v>15</v>
      </c>
      <c r="C20" s="24" t="s">
        <v>48</v>
      </c>
      <c r="D20" s="114">
        <v>0.29166666666666669</v>
      </c>
      <c r="E20" s="99">
        <v>1</v>
      </c>
      <c r="F20" s="104">
        <v>3</v>
      </c>
      <c r="G20" s="104">
        <v>16</v>
      </c>
      <c r="H20" s="106">
        <v>8.1</v>
      </c>
      <c r="I20" s="104">
        <v>9.3000000000000007</v>
      </c>
      <c r="J20" s="70"/>
      <c r="K20" s="71">
        <v>8213</v>
      </c>
      <c r="L20" s="72">
        <f t="shared" si="0"/>
        <v>0</v>
      </c>
      <c r="M20" s="73"/>
      <c r="N20" s="74">
        <v>4607</v>
      </c>
      <c r="O20" s="75">
        <f t="shared" si="1"/>
        <v>12820</v>
      </c>
      <c r="P20" s="70">
        <v>918840</v>
      </c>
      <c r="Q20" s="196">
        <f t="shared" si="2"/>
        <v>14130</v>
      </c>
    </row>
    <row r="21" spans="1:17" ht="18" customHeight="1" x14ac:dyDescent="0.25">
      <c r="A21" s="21"/>
      <c r="B21" s="22">
        <v>16</v>
      </c>
      <c r="C21" s="24" t="s">
        <v>49</v>
      </c>
      <c r="D21" s="114">
        <v>0.29166666666666669</v>
      </c>
      <c r="E21" s="99">
        <v>1</v>
      </c>
      <c r="F21" s="104">
        <v>0</v>
      </c>
      <c r="G21" s="104">
        <v>16</v>
      </c>
      <c r="H21" s="106">
        <v>8.1999999999999993</v>
      </c>
      <c r="I21" s="104">
        <v>8.9</v>
      </c>
      <c r="J21" s="70"/>
      <c r="K21" s="71">
        <v>7636</v>
      </c>
      <c r="L21" s="72">
        <f t="shared" si="0"/>
        <v>0</v>
      </c>
      <c r="M21" s="73"/>
      <c r="N21" s="74">
        <v>4479</v>
      </c>
      <c r="O21" s="75">
        <f t="shared" si="1"/>
        <v>12115</v>
      </c>
      <c r="P21" s="70">
        <v>932038</v>
      </c>
      <c r="Q21" s="196">
        <f t="shared" si="2"/>
        <v>13198</v>
      </c>
    </row>
    <row r="22" spans="1:17" ht="18" customHeight="1" x14ac:dyDescent="0.25">
      <c r="A22" s="21"/>
      <c r="B22" s="22">
        <v>17</v>
      </c>
      <c r="C22" s="24" t="s">
        <v>43</v>
      </c>
      <c r="D22" s="114">
        <v>0.29166666666666669</v>
      </c>
      <c r="E22" s="99">
        <v>1</v>
      </c>
      <c r="F22" s="104">
        <v>0</v>
      </c>
      <c r="G22" s="104">
        <v>15</v>
      </c>
      <c r="H22" s="106">
        <v>8.5</v>
      </c>
      <c r="I22" s="104">
        <v>8.8000000000000007</v>
      </c>
      <c r="J22" s="70"/>
      <c r="K22" s="71">
        <v>6927</v>
      </c>
      <c r="L22" s="72">
        <f t="shared" si="0"/>
        <v>0</v>
      </c>
      <c r="M22" s="73"/>
      <c r="N22" s="74">
        <v>4270</v>
      </c>
      <c r="O22" s="75">
        <f t="shared" si="1"/>
        <v>11197</v>
      </c>
      <c r="P22" s="70">
        <v>944580</v>
      </c>
      <c r="Q22" s="196">
        <f t="shared" si="2"/>
        <v>12542</v>
      </c>
    </row>
    <row r="23" spans="1:17" ht="18" customHeight="1" x14ac:dyDescent="0.25">
      <c r="A23" s="21"/>
      <c r="B23" s="22">
        <v>18</v>
      </c>
      <c r="C23" s="24" t="s">
        <v>44</v>
      </c>
      <c r="D23" s="114">
        <v>0.29166666666666669</v>
      </c>
      <c r="E23" s="99">
        <v>1</v>
      </c>
      <c r="F23" s="104">
        <v>0</v>
      </c>
      <c r="G23" s="104">
        <v>15</v>
      </c>
      <c r="H23" s="106">
        <v>8.6</v>
      </c>
      <c r="I23" s="104">
        <v>8.8000000000000007</v>
      </c>
      <c r="J23" s="70"/>
      <c r="K23" s="71">
        <v>6942</v>
      </c>
      <c r="L23" s="72">
        <f t="shared" si="0"/>
        <v>0</v>
      </c>
      <c r="M23" s="73"/>
      <c r="N23" s="74">
        <v>4575</v>
      </c>
      <c r="O23" s="75">
        <f t="shared" si="1"/>
        <v>11517</v>
      </c>
      <c r="P23" s="70">
        <v>956611</v>
      </c>
      <c r="Q23" s="196">
        <f t="shared" si="2"/>
        <v>12031</v>
      </c>
    </row>
    <row r="24" spans="1:17" ht="18" customHeight="1" x14ac:dyDescent="0.25">
      <c r="A24" s="21"/>
      <c r="B24" s="22">
        <v>19</v>
      </c>
      <c r="C24" s="24" t="s">
        <v>45</v>
      </c>
      <c r="D24" s="114">
        <v>0.29166666666666669</v>
      </c>
      <c r="E24" s="99">
        <v>1</v>
      </c>
      <c r="F24" s="104">
        <v>1</v>
      </c>
      <c r="G24" s="104">
        <v>15</v>
      </c>
      <c r="H24" s="106">
        <v>8.3000000000000007</v>
      </c>
      <c r="I24" s="104">
        <v>9.5</v>
      </c>
      <c r="J24" s="70"/>
      <c r="K24" s="71">
        <v>8026</v>
      </c>
      <c r="L24" s="72">
        <f t="shared" si="0"/>
        <v>0</v>
      </c>
      <c r="M24" s="73"/>
      <c r="N24" s="74">
        <v>4598</v>
      </c>
      <c r="O24" s="75">
        <f t="shared" si="1"/>
        <v>12624</v>
      </c>
      <c r="P24" s="70">
        <v>967760</v>
      </c>
      <c r="Q24" s="196">
        <f t="shared" si="2"/>
        <v>11149</v>
      </c>
    </row>
    <row r="25" spans="1:17" ht="18" customHeight="1" x14ac:dyDescent="0.25">
      <c r="A25" s="21"/>
      <c r="B25" s="22">
        <v>20</v>
      </c>
      <c r="C25" s="24" t="s">
        <v>46</v>
      </c>
      <c r="D25" s="114">
        <v>0.29166666666666669</v>
      </c>
      <c r="E25" s="99">
        <v>1</v>
      </c>
      <c r="F25" s="104">
        <v>-1</v>
      </c>
      <c r="G25" s="104">
        <v>16</v>
      </c>
      <c r="H25" s="106">
        <v>8.1</v>
      </c>
      <c r="I25" s="104">
        <v>8.6999999999999993</v>
      </c>
      <c r="J25" s="70"/>
      <c r="K25" s="71">
        <v>8164</v>
      </c>
      <c r="L25" s="72">
        <f t="shared" si="0"/>
        <v>0</v>
      </c>
      <c r="M25" s="73"/>
      <c r="N25" s="74">
        <v>4456</v>
      </c>
      <c r="O25" s="75">
        <f t="shared" si="1"/>
        <v>12620</v>
      </c>
      <c r="P25" s="70">
        <v>981158</v>
      </c>
      <c r="Q25" s="196">
        <f t="shared" si="2"/>
        <v>13398</v>
      </c>
    </row>
    <row r="26" spans="1:17" ht="18" customHeight="1" x14ac:dyDescent="0.25">
      <c r="A26" s="21"/>
      <c r="B26" s="22">
        <v>21</v>
      </c>
      <c r="C26" s="24" t="s">
        <v>47</v>
      </c>
      <c r="D26" s="114">
        <v>0.29166666666666669</v>
      </c>
      <c r="E26" s="99">
        <v>1</v>
      </c>
      <c r="F26" s="104">
        <v>2</v>
      </c>
      <c r="G26" s="104">
        <v>16</v>
      </c>
      <c r="H26" s="106">
        <v>8.1999999999999993</v>
      </c>
      <c r="I26" s="104">
        <v>8.8000000000000007</v>
      </c>
      <c r="J26" s="70"/>
      <c r="K26" s="71">
        <v>8094</v>
      </c>
      <c r="L26" s="72">
        <f t="shared" si="0"/>
        <v>0</v>
      </c>
      <c r="M26" s="73"/>
      <c r="N26" s="74">
        <v>4707</v>
      </c>
      <c r="O26" s="75">
        <f t="shared" si="1"/>
        <v>12801</v>
      </c>
      <c r="P26" s="70">
        <v>994442</v>
      </c>
      <c r="Q26" s="196">
        <f t="shared" si="2"/>
        <v>13284</v>
      </c>
    </row>
    <row r="27" spans="1:17" ht="18" customHeight="1" x14ac:dyDescent="0.25">
      <c r="A27" s="21"/>
      <c r="B27" s="22">
        <v>22</v>
      </c>
      <c r="C27" s="24" t="s">
        <v>48</v>
      </c>
      <c r="D27" s="114">
        <v>0.29166666666666669</v>
      </c>
      <c r="E27" s="99">
        <v>1</v>
      </c>
      <c r="F27" s="104">
        <v>-2</v>
      </c>
      <c r="G27" s="104">
        <v>16</v>
      </c>
      <c r="H27" s="106">
        <v>8.4</v>
      </c>
      <c r="I27" s="104">
        <v>9.4</v>
      </c>
      <c r="J27" s="70"/>
      <c r="K27" s="71">
        <v>7845</v>
      </c>
      <c r="L27" s="72">
        <f t="shared" si="0"/>
        <v>0</v>
      </c>
      <c r="M27" s="73"/>
      <c r="N27" s="74">
        <v>4764</v>
      </c>
      <c r="O27" s="75">
        <f t="shared" si="1"/>
        <v>12609</v>
      </c>
      <c r="P27" s="70">
        <v>1007855</v>
      </c>
      <c r="Q27" s="196">
        <f t="shared" si="2"/>
        <v>13413</v>
      </c>
    </row>
    <row r="28" spans="1:17" ht="18" customHeight="1" x14ac:dyDescent="0.25">
      <c r="A28" s="21"/>
      <c r="B28" s="22">
        <v>23</v>
      </c>
      <c r="C28" s="24" t="s">
        <v>49</v>
      </c>
      <c r="D28" s="114">
        <v>0.29166666666666669</v>
      </c>
      <c r="E28" s="99">
        <v>1</v>
      </c>
      <c r="F28" s="104">
        <v>0</v>
      </c>
      <c r="G28" s="104">
        <v>15</v>
      </c>
      <c r="H28" s="106">
        <v>8.5</v>
      </c>
      <c r="I28" s="104">
        <v>9.5</v>
      </c>
      <c r="J28" s="70"/>
      <c r="K28" s="71">
        <v>7592</v>
      </c>
      <c r="L28" s="72">
        <f t="shared" si="0"/>
        <v>0</v>
      </c>
      <c r="M28" s="73"/>
      <c r="N28" s="74">
        <v>4778</v>
      </c>
      <c r="O28" s="75">
        <f t="shared" si="1"/>
        <v>12370</v>
      </c>
      <c r="P28" s="70">
        <v>1020991</v>
      </c>
      <c r="Q28" s="196">
        <f t="shared" si="2"/>
        <v>13136</v>
      </c>
    </row>
    <row r="29" spans="1:17" ht="18" customHeight="1" x14ac:dyDescent="0.25">
      <c r="A29" s="21"/>
      <c r="B29" s="22">
        <v>24</v>
      </c>
      <c r="C29" s="24" t="s">
        <v>43</v>
      </c>
      <c r="D29" s="114">
        <v>0.29166666666666669</v>
      </c>
      <c r="E29" s="120">
        <v>1</v>
      </c>
      <c r="F29" s="104">
        <v>4</v>
      </c>
      <c r="G29" s="104">
        <v>15</v>
      </c>
      <c r="H29" s="106">
        <v>8.5</v>
      </c>
      <c r="I29" s="104">
        <v>8.8000000000000007</v>
      </c>
      <c r="J29" s="70"/>
      <c r="K29" s="71">
        <v>6441</v>
      </c>
      <c r="L29" s="72">
        <f t="shared" si="0"/>
        <v>0</v>
      </c>
      <c r="M29" s="73"/>
      <c r="N29" s="74">
        <v>4639</v>
      </c>
      <c r="O29" s="75">
        <f t="shared" si="1"/>
        <v>11080</v>
      </c>
      <c r="P29" s="70">
        <v>1034065</v>
      </c>
      <c r="Q29" s="196">
        <f t="shared" si="2"/>
        <v>13074</v>
      </c>
    </row>
    <row r="30" spans="1:17" ht="18" customHeight="1" x14ac:dyDescent="0.25">
      <c r="A30" s="21"/>
      <c r="B30" s="22">
        <v>25</v>
      </c>
      <c r="C30" s="24" t="s">
        <v>44</v>
      </c>
      <c r="D30" s="114">
        <v>0.29166666666666669</v>
      </c>
      <c r="E30" s="99">
        <v>1</v>
      </c>
      <c r="F30" s="104">
        <v>6</v>
      </c>
      <c r="G30" s="104">
        <v>15</v>
      </c>
      <c r="H30" s="106">
        <v>8.4</v>
      </c>
      <c r="I30" s="104">
        <v>8.8000000000000007</v>
      </c>
      <c r="J30" s="70"/>
      <c r="K30" s="71">
        <v>6326</v>
      </c>
      <c r="L30" s="72">
        <f t="shared" si="0"/>
        <v>0</v>
      </c>
      <c r="M30" s="73"/>
      <c r="N30" s="74">
        <v>4468</v>
      </c>
      <c r="O30" s="75">
        <f t="shared" si="1"/>
        <v>10794</v>
      </c>
      <c r="P30" s="70">
        <v>1045905</v>
      </c>
      <c r="Q30" s="196">
        <f t="shared" si="2"/>
        <v>11840</v>
      </c>
    </row>
    <row r="31" spans="1:17" ht="18" customHeight="1" x14ac:dyDescent="0.25">
      <c r="A31" s="21"/>
      <c r="B31" s="22">
        <v>26</v>
      </c>
      <c r="C31" s="24" t="s">
        <v>45</v>
      </c>
      <c r="D31" s="114">
        <v>0.29166666666666669</v>
      </c>
      <c r="E31" s="99">
        <v>3</v>
      </c>
      <c r="F31" s="104">
        <v>6</v>
      </c>
      <c r="G31" s="104">
        <v>15</v>
      </c>
      <c r="H31" s="106">
        <v>8.4</v>
      </c>
      <c r="I31" s="104">
        <v>8.8000000000000007</v>
      </c>
      <c r="J31" s="70"/>
      <c r="K31" s="71">
        <f t="shared" ref="K31:K32" si="3">(J31-J30)*(IF(E31=1,1,0)+IF(E31=2,1,0)+IF(E31=5,1,0))</f>
        <v>0</v>
      </c>
      <c r="L31" s="72">
        <v>6856</v>
      </c>
      <c r="M31" s="73"/>
      <c r="N31" s="74">
        <v>4541</v>
      </c>
      <c r="O31" s="75">
        <v>11397</v>
      </c>
      <c r="P31" s="70">
        <v>1055982</v>
      </c>
      <c r="Q31" s="196">
        <f t="shared" si="2"/>
        <v>10077</v>
      </c>
    </row>
    <row r="32" spans="1:17" ht="18" customHeight="1" x14ac:dyDescent="0.25">
      <c r="A32" s="21"/>
      <c r="B32" s="22">
        <v>27</v>
      </c>
      <c r="C32" s="24" t="s">
        <v>46</v>
      </c>
      <c r="D32" s="114">
        <v>0.29166666666666669</v>
      </c>
      <c r="E32" s="99">
        <v>7</v>
      </c>
      <c r="F32" s="104">
        <v>1</v>
      </c>
      <c r="G32" s="105">
        <v>13</v>
      </c>
      <c r="H32" s="106">
        <v>8.4</v>
      </c>
      <c r="I32" s="104">
        <v>8.8000000000000007</v>
      </c>
      <c r="J32" s="70"/>
      <c r="K32" s="71">
        <f t="shared" si="3"/>
        <v>0</v>
      </c>
      <c r="L32" s="72">
        <v>6326</v>
      </c>
      <c r="M32" s="73"/>
      <c r="N32" s="74">
        <v>4468</v>
      </c>
      <c r="O32" s="75">
        <v>10795</v>
      </c>
      <c r="P32" s="70">
        <v>1067608</v>
      </c>
      <c r="Q32" s="196">
        <f t="shared" si="2"/>
        <v>11626</v>
      </c>
    </row>
    <row r="33" spans="1:17" ht="18" customHeight="1" x14ac:dyDescent="0.25">
      <c r="A33" s="21"/>
      <c r="B33" s="22">
        <v>28</v>
      </c>
      <c r="C33" s="24" t="s">
        <v>47</v>
      </c>
      <c r="D33" s="114">
        <v>0.29166666666666669</v>
      </c>
      <c r="E33" s="99">
        <v>1</v>
      </c>
      <c r="F33" s="104">
        <v>4</v>
      </c>
      <c r="G33" s="105">
        <v>15</v>
      </c>
      <c r="H33" s="106">
        <v>8.5</v>
      </c>
      <c r="I33" s="104">
        <v>8.6999999999999993</v>
      </c>
      <c r="J33" s="70"/>
      <c r="K33" s="71">
        <v>6477</v>
      </c>
      <c r="L33" s="72">
        <f t="shared" si="0"/>
        <v>0</v>
      </c>
      <c r="M33" s="73"/>
      <c r="N33" s="74">
        <v>4381</v>
      </c>
      <c r="O33" s="75">
        <v>10858</v>
      </c>
      <c r="P33" s="70">
        <v>1079402</v>
      </c>
      <c r="Q33" s="196">
        <f t="shared" si="2"/>
        <v>11794</v>
      </c>
    </row>
    <row r="34" spans="1:17" ht="18" customHeight="1" x14ac:dyDescent="0.25">
      <c r="A34" s="21"/>
      <c r="B34" s="22">
        <v>29</v>
      </c>
      <c r="C34" s="24" t="s">
        <v>48</v>
      </c>
      <c r="D34" s="114">
        <v>0.29166666666666669</v>
      </c>
      <c r="E34" s="99">
        <v>1</v>
      </c>
      <c r="F34" s="104">
        <v>0</v>
      </c>
      <c r="G34" s="105">
        <v>15</v>
      </c>
      <c r="H34" s="106">
        <v>8.5</v>
      </c>
      <c r="I34" s="104">
        <v>8.8000000000000007</v>
      </c>
      <c r="J34" s="70"/>
      <c r="K34" s="71">
        <v>6370</v>
      </c>
      <c r="L34" s="72">
        <f t="shared" si="0"/>
        <v>0</v>
      </c>
      <c r="M34" s="73"/>
      <c r="N34" s="74">
        <v>3825</v>
      </c>
      <c r="O34" s="75">
        <v>10195</v>
      </c>
      <c r="P34" s="70">
        <v>1090417</v>
      </c>
      <c r="Q34" s="196">
        <f t="shared" si="2"/>
        <v>11015</v>
      </c>
    </row>
    <row r="35" spans="1:17" ht="18" customHeight="1" x14ac:dyDescent="0.25">
      <c r="A35" s="21"/>
      <c r="B35" s="22">
        <v>30</v>
      </c>
      <c r="C35" s="24" t="s">
        <v>49</v>
      </c>
      <c r="D35" s="114">
        <v>0.29166666666666669</v>
      </c>
      <c r="E35" s="99">
        <v>1</v>
      </c>
      <c r="F35" s="104">
        <v>-4</v>
      </c>
      <c r="G35" s="105">
        <v>15</v>
      </c>
      <c r="H35" s="106">
        <v>8.6</v>
      </c>
      <c r="I35" s="104">
        <v>9</v>
      </c>
      <c r="J35" s="70"/>
      <c r="K35" s="71">
        <v>6382</v>
      </c>
      <c r="L35" s="72">
        <f t="shared" si="0"/>
        <v>0</v>
      </c>
      <c r="M35" s="73"/>
      <c r="N35" s="74">
        <v>4138</v>
      </c>
      <c r="O35" s="75">
        <v>10520</v>
      </c>
      <c r="P35" s="70">
        <v>1101481</v>
      </c>
      <c r="Q35" s="196">
        <f t="shared" si="2"/>
        <v>11064</v>
      </c>
    </row>
    <row r="36" spans="1:17" ht="18" customHeight="1" x14ac:dyDescent="0.25">
      <c r="A36" s="21"/>
      <c r="B36" s="22">
        <v>31</v>
      </c>
      <c r="C36" s="24" t="s">
        <v>43</v>
      </c>
      <c r="D36" s="114">
        <v>0.29166666666666669</v>
      </c>
      <c r="E36" s="99">
        <v>1</v>
      </c>
      <c r="F36" s="104">
        <v>-4</v>
      </c>
      <c r="G36" s="105">
        <v>14</v>
      </c>
      <c r="H36" s="106">
        <v>8.4</v>
      </c>
      <c r="I36" s="104">
        <v>8.9</v>
      </c>
      <c r="J36" s="70"/>
      <c r="K36" s="71">
        <v>6306</v>
      </c>
      <c r="L36" s="72">
        <f t="shared" si="0"/>
        <v>0</v>
      </c>
      <c r="M36" s="73"/>
      <c r="N36" s="74">
        <v>3887</v>
      </c>
      <c r="O36" s="75">
        <v>10193</v>
      </c>
      <c r="P36" s="70">
        <v>1112468</v>
      </c>
      <c r="Q36" s="196">
        <f t="shared" si="2"/>
        <v>10987</v>
      </c>
    </row>
    <row r="37" spans="1:17" ht="18" customHeight="1" thickBot="1" x14ac:dyDescent="0.3">
      <c r="A37" s="21"/>
      <c r="B37" s="85"/>
      <c r="C37" s="95"/>
      <c r="D37" s="95"/>
      <c r="E37" s="10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64"/>
      <c r="K38" s="65">
        <f>SUM(K6:K36)</f>
        <v>219749</v>
      </c>
      <c r="L38" s="66">
        <f>SUM(L6:L36)</f>
        <v>13182</v>
      </c>
      <c r="M38" s="64"/>
      <c r="N38" s="66">
        <f>SUM(N6:N36)+M6</f>
        <v>135371</v>
      </c>
      <c r="O38" s="81">
        <f>SUM(O6:O36)</f>
        <v>368317</v>
      </c>
      <c r="P38" s="64"/>
      <c r="Q38" s="195">
        <f>SUM(Q6:Q36)</f>
        <v>386064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-5</v>
      </c>
      <c r="G39" s="59">
        <f>MIN(G6:G36)</f>
        <v>13</v>
      </c>
      <c r="H39" s="60">
        <f>MIN(H6:H36)</f>
        <v>8.1</v>
      </c>
      <c r="I39" s="60">
        <f>MIN(I6:I36)</f>
        <v>8.5</v>
      </c>
      <c r="J39" s="70"/>
      <c r="K39" s="71"/>
      <c r="L39" s="72"/>
      <c r="M39" s="70"/>
      <c r="N39" s="82">
        <f>MIN(N6:N36)</f>
        <v>3652</v>
      </c>
      <c r="O39" s="83">
        <f>MIN(O6:O36)</f>
        <v>10193</v>
      </c>
      <c r="P39" s="84"/>
      <c r="Q39" s="200">
        <f>MIN(Q6:Q36)</f>
        <v>10077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6</v>
      </c>
      <c r="G40" s="59">
        <f>MAX(G6:G36)</f>
        <v>16</v>
      </c>
      <c r="H40" s="60">
        <f>MAX(H6:H36)</f>
        <v>8.6</v>
      </c>
      <c r="I40" s="60">
        <f>MAX(I6:I36)</f>
        <v>9.5</v>
      </c>
      <c r="J40" s="70"/>
      <c r="K40" s="71"/>
      <c r="L40" s="72"/>
      <c r="M40" s="70"/>
      <c r="N40" s="82">
        <f>MAX(N6:N36)</f>
        <v>4778</v>
      </c>
      <c r="O40" s="83">
        <f>MAX(O6:O36)</f>
        <v>13601</v>
      </c>
      <c r="P40" s="84"/>
      <c r="Q40" s="200">
        <f>MAX(Q6:Q36)</f>
        <v>14130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-6.4516129032258063E-2</v>
      </c>
      <c r="G41" s="62">
        <f>SUM(G6:G36)/COUNT(E6:E36)</f>
        <v>15.290322580645162</v>
      </c>
      <c r="H41" s="63">
        <f>SUM(H6:H36)/COUNT(E6:E36)</f>
        <v>8.3483870967741947</v>
      </c>
      <c r="I41" s="63">
        <f>SUM(I6:I36)/COUNT(E6:E36)</f>
        <v>8.9129032258064527</v>
      </c>
      <c r="J41" s="85"/>
      <c r="K41" s="86"/>
      <c r="L41" s="87"/>
      <c r="M41" s="85"/>
      <c r="N41" s="88">
        <f>SUM(N6:N36)/COUNT(E6:E36)</f>
        <v>4366.8064516129034</v>
      </c>
      <c r="O41" s="89">
        <f>SUM(O6:O36)/COUNT(E6:E36)</f>
        <v>11881.193548387097</v>
      </c>
      <c r="P41" s="90"/>
      <c r="Q41" s="201">
        <f>SUM(Q6:Q36)/COUNT(E6:E36)</f>
        <v>12453.677419354839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2</v>
      </c>
      <c r="F43" s="10"/>
      <c r="G43" s="10"/>
      <c r="H43" s="10"/>
      <c r="I43" s="10"/>
      <c r="J43" s="10" t="s">
        <v>25</v>
      </c>
      <c r="K43" s="128">
        <f>SUM(J50:J80)</f>
        <v>29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16068.310344827594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369995.68965517241</v>
      </c>
      <c r="L45" s="10" t="s">
        <v>15</v>
      </c>
      <c r="M45" s="3" t="s">
        <v>38</v>
      </c>
      <c r="N45" s="3"/>
      <c r="O45" s="189">
        <f>Q38</f>
        <v>386064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346125</v>
      </c>
      <c r="P49" s="119" t="s">
        <v>40</v>
      </c>
      <c r="Q49" s="204"/>
    </row>
    <row r="50" spans="7:17" x14ac:dyDescent="0.25">
      <c r="G50" s="91"/>
      <c r="H50" s="187">
        <f>J50*O6</f>
        <v>12367</v>
      </c>
      <c r="I50" s="187"/>
      <c r="J50" s="91">
        <f>IF(K50&gt;0,1,0)</f>
        <v>1</v>
      </c>
      <c r="K50" s="91">
        <f>K6</f>
        <v>8183</v>
      </c>
      <c r="L50" s="91">
        <f>L6</f>
        <v>0</v>
      </c>
      <c r="M50" s="91">
        <f>IF(L50&gt;0,1,0)</f>
        <v>0</v>
      </c>
      <c r="N50" s="91"/>
      <c r="O50" s="115">
        <f>O49/K43</f>
        <v>11935.344827586207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12070</v>
      </c>
      <c r="I51" s="187"/>
      <c r="J51" s="91">
        <f t="shared" ref="J51:J80" si="5">IF(K51&gt;0,1,0)</f>
        <v>1</v>
      </c>
      <c r="K51" s="91">
        <f t="shared" ref="K51:L66" si="6">K7</f>
        <v>7847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369995.68965517241</v>
      </c>
      <c r="P51" s="1" t="s">
        <v>41</v>
      </c>
      <c r="Q51" s="204"/>
    </row>
    <row r="52" spans="7:17" x14ac:dyDescent="0.25">
      <c r="G52" s="91"/>
      <c r="H52" s="187">
        <f t="shared" si="4"/>
        <v>11018</v>
      </c>
      <c r="I52" s="187"/>
      <c r="J52" s="91">
        <f t="shared" si="5"/>
        <v>1</v>
      </c>
      <c r="K52" s="91">
        <f t="shared" si="6"/>
        <v>6982</v>
      </c>
      <c r="L52" s="91">
        <f t="shared" si="6"/>
        <v>0</v>
      </c>
      <c r="M52" s="91">
        <f t="shared" si="7"/>
        <v>0</v>
      </c>
      <c r="N52" s="91"/>
      <c r="Q52" s="205"/>
    </row>
    <row r="53" spans="7:17" x14ac:dyDescent="0.25">
      <c r="G53" s="91"/>
      <c r="H53" s="187">
        <f t="shared" si="4"/>
        <v>11397</v>
      </c>
      <c r="I53" s="187"/>
      <c r="J53" s="91">
        <f t="shared" si="5"/>
        <v>1</v>
      </c>
      <c r="K53" s="91">
        <f t="shared" si="6"/>
        <v>7081</v>
      </c>
      <c r="L53" s="91">
        <f t="shared" si="6"/>
        <v>0</v>
      </c>
      <c r="M53" s="91">
        <f t="shared" si="7"/>
        <v>0</v>
      </c>
      <c r="N53" s="91"/>
      <c r="Q53" s="205"/>
    </row>
    <row r="54" spans="7:17" x14ac:dyDescent="0.25">
      <c r="G54" s="91"/>
      <c r="H54" s="187">
        <f t="shared" si="4"/>
        <v>12325</v>
      </c>
      <c r="I54" s="187"/>
      <c r="J54" s="91">
        <f t="shared" si="5"/>
        <v>1</v>
      </c>
      <c r="K54" s="91">
        <f t="shared" si="6"/>
        <v>8096</v>
      </c>
      <c r="L54" s="91">
        <f t="shared" si="6"/>
        <v>0</v>
      </c>
      <c r="M54" s="91">
        <f t="shared" si="7"/>
        <v>0</v>
      </c>
      <c r="N54" s="91"/>
      <c r="O54" s="158"/>
      <c r="Q54" s="205"/>
    </row>
    <row r="55" spans="7:17" x14ac:dyDescent="0.25">
      <c r="G55" s="91"/>
      <c r="H55" s="187">
        <f t="shared" si="4"/>
        <v>12659</v>
      </c>
      <c r="I55" s="187"/>
      <c r="J55" s="91">
        <f t="shared" si="5"/>
        <v>1</v>
      </c>
      <c r="K55" s="91">
        <f t="shared" si="6"/>
        <v>8272</v>
      </c>
      <c r="L55" s="91">
        <f t="shared" si="6"/>
        <v>0</v>
      </c>
      <c r="M55" s="91">
        <f t="shared" si="7"/>
        <v>0</v>
      </c>
      <c r="N55" s="91"/>
      <c r="Q55" s="205"/>
    </row>
    <row r="56" spans="7:17" x14ac:dyDescent="0.25">
      <c r="G56" s="91"/>
      <c r="H56" s="187">
        <f t="shared" si="4"/>
        <v>12632</v>
      </c>
      <c r="I56" s="187"/>
      <c r="J56" s="91">
        <f t="shared" si="5"/>
        <v>1</v>
      </c>
      <c r="K56" s="91">
        <f t="shared" si="6"/>
        <v>8332</v>
      </c>
      <c r="L56" s="91">
        <f t="shared" si="6"/>
        <v>0</v>
      </c>
      <c r="M56" s="91">
        <f t="shared" si="7"/>
        <v>0</v>
      </c>
      <c r="N56" s="91"/>
      <c r="Q56" s="205"/>
    </row>
    <row r="57" spans="7:17" x14ac:dyDescent="0.25">
      <c r="G57" s="91"/>
      <c r="H57" s="187">
        <f t="shared" si="4"/>
        <v>12659</v>
      </c>
      <c r="I57" s="187"/>
      <c r="J57" s="91">
        <f t="shared" si="5"/>
        <v>1</v>
      </c>
      <c r="K57" s="91">
        <f t="shared" si="6"/>
        <v>8272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87">
        <f t="shared" si="4"/>
        <v>12368</v>
      </c>
      <c r="I58" s="187"/>
      <c r="J58" s="91">
        <f t="shared" si="5"/>
        <v>1</v>
      </c>
      <c r="K58" s="91">
        <f t="shared" si="6"/>
        <v>8040</v>
      </c>
      <c r="L58" s="91">
        <f t="shared" si="6"/>
        <v>0</v>
      </c>
      <c r="M58" s="91">
        <f t="shared" si="7"/>
        <v>0</v>
      </c>
      <c r="N58" s="91"/>
      <c r="Q58" s="205"/>
    </row>
    <row r="59" spans="7:17" x14ac:dyDescent="0.25">
      <c r="G59" s="91"/>
      <c r="H59" s="187">
        <f t="shared" si="4"/>
        <v>11296</v>
      </c>
      <c r="I59" s="187"/>
      <c r="J59" s="91">
        <f t="shared" si="5"/>
        <v>1</v>
      </c>
      <c r="K59" s="91">
        <f t="shared" si="6"/>
        <v>6956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11824</v>
      </c>
      <c r="I60" s="187"/>
      <c r="J60" s="91">
        <f t="shared" si="5"/>
        <v>1</v>
      </c>
      <c r="K60" s="91">
        <f t="shared" si="6"/>
        <v>7464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13601</v>
      </c>
      <c r="I61" s="187"/>
      <c r="J61" s="91">
        <f t="shared" si="5"/>
        <v>1</v>
      </c>
      <c r="K61" s="91">
        <f t="shared" si="6"/>
        <v>9257</v>
      </c>
      <c r="L61" s="91">
        <f t="shared" si="6"/>
        <v>0</v>
      </c>
      <c r="M61" s="91">
        <f t="shared" si="7"/>
        <v>0</v>
      </c>
      <c r="N61" s="91"/>
      <c r="Q61" s="205"/>
    </row>
    <row r="62" spans="7:17" x14ac:dyDescent="0.25">
      <c r="G62" s="91"/>
      <c r="H62" s="187">
        <f t="shared" si="4"/>
        <v>12160</v>
      </c>
      <c r="I62" s="187"/>
      <c r="J62" s="91">
        <f t="shared" si="5"/>
        <v>1</v>
      </c>
      <c r="K62" s="91">
        <f t="shared" si="6"/>
        <v>8508</v>
      </c>
      <c r="L62" s="91">
        <f t="shared" si="6"/>
        <v>0</v>
      </c>
      <c r="M62" s="91">
        <f t="shared" si="7"/>
        <v>0</v>
      </c>
      <c r="N62" s="91"/>
      <c r="Q62" s="205"/>
    </row>
    <row r="63" spans="7:17" x14ac:dyDescent="0.25">
      <c r="G63" s="91"/>
      <c r="H63" s="187">
        <f t="shared" si="4"/>
        <v>13436</v>
      </c>
      <c r="I63" s="187"/>
      <c r="J63" s="91">
        <f t="shared" si="5"/>
        <v>1</v>
      </c>
      <c r="K63" s="91">
        <f t="shared" si="6"/>
        <v>8718</v>
      </c>
      <c r="L63" s="91">
        <f t="shared" si="6"/>
        <v>0</v>
      </c>
      <c r="M63" s="91">
        <f t="shared" si="7"/>
        <v>0</v>
      </c>
      <c r="N63" s="91"/>
      <c r="Q63" s="205"/>
    </row>
    <row r="64" spans="7:17" x14ac:dyDescent="0.25">
      <c r="G64" s="91"/>
      <c r="H64" s="187">
        <f t="shared" si="4"/>
        <v>12820</v>
      </c>
      <c r="I64" s="187"/>
      <c r="J64" s="91">
        <f t="shared" si="5"/>
        <v>1</v>
      </c>
      <c r="K64" s="91">
        <f t="shared" si="6"/>
        <v>8213</v>
      </c>
      <c r="L64" s="91">
        <f t="shared" si="6"/>
        <v>0</v>
      </c>
      <c r="M64" s="91">
        <f t="shared" si="7"/>
        <v>0</v>
      </c>
      <c r="N64" s="91"/>
      <c r="Q64" s="205"/>
    </row>
    <row r="65" spans="7:17" x14ac:dyDescent="0.25">
      <c r="G65" s="91"/>
      <c r="H65" s="187">
        <f t="shared" si="4"/>
        <v>12115</v>
      </c>
      <c r="I65" s="187"/>
      <c r="J65" s="91">
        <f t="shared" si="5"/>
        <v>1</v>
      </c>
      <c r="K65" s="91">
        <f t="shared" si="6"/>
        <v>7636</v>
      </c>
      <c r="L65" s="91">
        <f t="shared" si="6"/>
        <v>0</v>
      </c>
      <c r="M65" s="91">
        <f t="shared" si="7"/>
        <v>0</v>
      </c>
      <c r="N65" s="91"/>
      <c r="Q65" s="205"/>
    </row>
    <row r="66" spans="7:17" x14ac:dyDescent="0.25">
      <c r="G66" s="91"/>
      <c r="H66" s="187">
        <f t="shared" si="4"/>
        <v>11197</v>
      </c>
      <c r="I66" s="187"/>
      <c r="J66" s="91">
        <f t="shared" si="5"/>
        <v>1</v>
      </c>
      <c r="K66" s="91">
        <f t="shared" si="6"/>
        <v>6927</v>
      </c>
      <c r="L66" s="91">
        <f t="shared" si="6"/>
        <v>0</v>
      </c>
      <c r="M66" s="91">
        <f t="shared" si="7"/>
        <v>0</v>
      </c>
      <c r="N66" s="91"/>
      <c r="Q66" s="205"/>
    </row>
    <row r="67" spans="7:17" x14ac:dyDescent="0.25">
      <c r="G67" s="91"/>
      <c r="H67" s="187">
        <f t="shared" si="4"/>
        <v>11517</v>
      </c>
      <c r="I67" s="187"/>
      <c r="J67" s="91">
        <f t="shared" si="5"/>
        <v>1</v>
      </c>
      <c r="K67" s="91">
        <f t="shared" ref="K67:L80" si="8">K23</f>
        <v>6942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87">
        <f t="shared" si="4"/>
        <v>12624</v>
      </c>
      <c r="I68" s="187"/>
      <c r="J68" s="91">
        <f t="shared" si="5"/>
        <v>1</v>
      </c>
      <c r="K68" s="91">
        <f t="shared" si="8"/>
        <v>8026</v>
      </c>
      <c r="L68" s="91">
        <f t="shared" si="8"/>
        <v>0</v>
      </c>
      <c r="M68" s="91">
        <f t="shared" si="7"/>
        <v>0</v>
      </c>
      <c r="N68" s="91"/>
      <c r="Q68" s="205"/>
    </row>
    <row r="69" spans="7:17" x14ac:dyDescent="0.25">
      <c r="G69" s="91"/>
      <c r="H69" s="187">
        <f t="shared" si="4"/>
        <v>12620</v>
      </c>
      <c r="I69" s="187"/>
      <c r="J69" s="91">
        <f t="shared" si="5"/>
        <v>1</v>
      </c>
      <c r="K69" s="91">
        <f t="shared" si="8"/>
        <v>8164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87">
        <f t="shared" si="4"/>
        <v>12801</v>
      </c>
      <c r="I70" s="187"/>
      <c r="J70" s="91">
        <f t="shared" si="5"/>
        <v>1</v>
      </c>
      <c r="K70" s="91">
        <f t="shared" si="8"/>
        <v>8094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87">
        <f t="shared" si="4"/>
        <v>12609</v>
      </c>
      <c r="I71" s="187"/>
      <c r="J71" s="91">
        <f t="shared" si="5"/>
        <v>1</v>
      </c>
      <c r="K71" s="91">
        <f t="shared" si="8"/>
        <v>7845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12370</v>
      </c>
      <c r="I72" s="187"/>
      <c r="J72" s="91">
        <f t="shared" si="5"/>
        <v>1</v>
      </c>
      <c r="K72" s="91">
        <f t="shared" si="8"/>
        <v>7592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11080</v>
      </c>
      <c r="I73" s="187"/>
      <c r="J73" s="91">
        <f t="shared" si="5"/>
        <v>1</v>
      </c>
      <c r="K73" s="91">
        <f t="shared" si="8"/>
        <v>6441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10794</v>
      </c>
      <c r="I74" s="187"/>
      <c r="J74" s="91">
        <f t="shared" si="5"/>
        <v>1</v>
      </c>
      <c r="K74" s="91">
        <f t="shared" si="8"/>
        <v>6326</v>
      </c>
      <c r="L74" s="91">
        <f t="shared" si="8"/>
        <v>0</v>
      </c>
      <c r="M74" s="91">
        <f t="shared" si="7"/>
        <v>0</v>
      </c>
      <c r="N74" s="91"/>
      <c r="Q74" s="205"/>
    </row>
    <row r="75" spans="7:17" x14ac:dyDescent="0.25">
      <c r="G75" s="91"/>
      <c r="H75" s="187">
        <f t="shared" si="4"/>
        <v>0</v>
      </c>
      <c r="I75" s="187"/>
      <c r="J75" s="91">
        <f t="shared" si="5"/>
        <v>0</v>
      </c>
      <c r="K75" s="91">
        <f t="shared" si="8"/>
        <v>0</v>
      </c>
      <c r="L75" s="91">
        <f t="shared" si="8"/>
        <v>6856</v>
      </c>
      <c r="M75" s="91">
        <f t="shared" si="7"/>
        <v>1</v>
      </c>
      <c r="N75" s="91"/>
      <c r="Q75" s="205"/>
    </row>
    <row r="76" spans="7:17" x14ac:dyDescent="0.25">
      <c r="G76" s="91"/>
      <c r="H76" s="187">
        <f t="shared" si="4"/>
        <v>0</v>
      </c>
      <c r="I76" s="187"/>
      <c r="J76" s="91">
        <f t="shared" si="5"/>
        <v>0</v>
      </c>
      <c r="K76" s="91">
        <f t="shared" si="8"/>
        <v>0</v>
      </c>
      <c r="L76" s="91">
        <f t="shared" si="8"/>
        <v>6326</v>
      </c>
      <c r="M76" s="91">
        <f t="shared" si="7"/>
        <v>1</v>
      </c>
      <c r="N76" s="91"/>
      <c r="Q76" s="205"/>
    </row>
    <row r="77" spans="7:17" x14ac:dyDescent="0.25">
      <c r="G77" s="91"/>
      <c r="H77" s="187">
        <f t="shared" si="4"/>
        <v>10858</v>
      </c>
      <c r="I77" s="187"/>
      <c r="J77" s="91">
        <f t="shared" si="5"/>
        <v>1</v>
      </c>
      <c r="K77" s="91">
        <f t="shared" si="8"/>
        <v>6477</v>
      </c>
      <c r="L77" s="91">
        <f t="shared" si="8"/>
        <v>0</v>
      </c>
      <c r="M77" s="91">
        <f t="shared" si="7"/>
        <v>0</v>
      </c>
      <c r="N77" s="91"/>
      <c r="Q77" s="205"/>
    </row>
    <row r="78" spans="7:17" x14ac:dyDescent="0.25">
      <c r="G78" s="91"/>
      <c r="H78" s="187">
        <f t="shared" si="4"/>
        <v>10195</v>
      </c>
      <c r="I78" s="187"/>
      <c r="J78" s="91">
        <f t="shared" si="5"/>
        <v>1</v>
      </c>
      <c r="K78" s="91">
        <f t="shared" si="8"/>
        <v>6370</v>
      </c>
      <c r="L78" s="91">
        <f t="shared" si="8"/>
        <v>0</v>
      </c>
      <c r="M78" s="91">
        <f t="shared" si="7"/>
        <v>0</v>
      </c>
      <c r="N78" s="91"/>
      <c r="Q78" s="205"/>
    </row>
    <row r="79" spans="7:17" x14ac:dyDescent="0.25">
      <c r="G79" s="91"/>
      <c r="H79" s="187">
        <f t="shared" si="4"/>
        <v>10520</v>
      </c>
      <c r="I79" s="187"/>
      <c r="J79" s="91">
        <f t="shared" si="5"/>
        <v>1</v>
      </c>
      <c r="K79" s="91">
        <f t="shared" si="8"/>
        <v>6382</v>
      </c>
      <c r="L79" s="91">
        <f t="shared" si="8"/>
        <v>0</v>
      </c>
      <c r="M79" s="91">
        <f t="shared" si="7"/>
        <v>0</v>
      </c>
      <c r="N79" s="91"/>
      <c r="Q79" s="205"/>
    </row>
    <row r="80" spans="7:17" x14ac:dyDescent="0.25">
      <c r="G80" s="91"/>
      <c r="H80" s="187">
        <f t="shared" si="4"/>
        <v>10193</v>
      </c>
      <c r="I80" s="187"/>
      <c r="J80" s="91">
        <f t="shared" si="5"/>
        <v>1</v>
      </c>
      <c r="K80" s="91">
        <f t="shared" si="8"/>
        <v>6306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D2" sqref="D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59:I59"/>
    <mergeCell ref="H60:I60"/>
    <mergeCell ref="H61:I61"/>
    <mergeCell ref="H62:I62"/>
    <mergeCell ref="H63:I63"/>
    <mergeCell ref="H64:I64"/>
    <mergeCell ref="H74:I74"/>
    <mergeCell ref="H69:I69"/>
    <mergeCell ref="H68:I68"/>
    <mergeCell ref="H53:I53"/>
    <mergeCell ref="H54:I54"/>
    <mergeCell ref="H67:I67"/>
    <mergeCell ref="H58:I58"/>
    <mergeCell ref="H55:I55"/>
    <mergeCell ref="H56:I56"/>
    <mergeCell ref="H57:I57"/>
    <mergeCell ref="H65:I65"/>
    <mergeCell ref="H66:I66"/>
    <mergeCell ref="H71:I71"/>
    <mergeCell ref="H72:I72"/>
    <mergeCell ref="H73:I73"/>
    <mergeCell ref="D45:F45"/>
    <mergeCell ref="O45:P45"/>
    <mergeCell ref="H50:I50"/>
    <mergeCell ref="H51:I51"/>
    <mergeCell ref="H52:I52"/>
    <mergeCell ref="G2:L2"/>
    <mergeCell ref="M2:N2"/>
    <mergeCell ref="P2:Q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L4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45</v>
      </c>
      <c r="D6" s="134">
        <v>0.29166666666666669</v>
      </c>
      <c r="E6" s="138">
        <v>3</v>
      </c>
      <c r="F6" s="102">
        <v>8</v>
      </c>
      <c r="G6" s="102">
        <v>12</v>
      </c>
      <c r="H6" s="103">
        <v>7.5</v>
      </c>
      <c r="I6" s="102">
        <v>8.3000000000000007</v>
      </c>
      <c r="J6" s="64"/>
      <c r="K6" s="71">
        <v>0</v>
      </c>
      <c r="L6" s="72">
        <v>31158</v>
      </c>
      <c r="M6" s="67"/>
      <c r="N6" s="68">
        <v>5103</v>
      </c>
      <c r="O6" s="69">
        <f>SUM(K6+L6+N6)</f>
        <v>36261</v>
      </c>
      <c r="P6" s="64">
        <v>6204972</v>
      </c>
      <c r="Q6" s="196">
        <f>P6-Jan_1!P36</f>
        <v>26737</v>
      </c>
    </row>
    <row r="7" spans="1:17" ht="18" customHeight="1" thickBot="1" x14ac:dyDescent="0.3">
      <c r="A7" s="35" t="s">
        <v>17</v>
      </c>
      <c r="B7" s="8">
        <v>2</v>
      </c>
      <c r="C7" s="24" t="s">
        <v>46</v>
      </c>
      <c r="D7" s="135">
        <v>0.29166666666666669</v>
      </c>
      <c r="E7" s="139">
        <v>3</v>
      </c>
      <c r="F7" s="104">
        <v>6</v>
      </c>
      <c r="G7" s="104">
        <v>14</v>
      </c>
      <c r="H7" s="106">
        <v>7.5</v>
      </c>
      <c r="I7" s="104">
        <v>7.9</v>
      </c>
      <c r="J7" s="70"/>
      <c r="K7" s="71">
        <f t="shared" ref="K7:K25" si="0">(J7-J6)*(IF(E7=1,1,0)+IF(E7=2,1,0)+IF(E7=5,1,0))</f>
        <v>0</v>
      </c>
      <c r="L7" s="72">
        <v>11745</v>
      </c>
      <c r="M7" s="73"/>
      <c r="N7" s="74">
        <v>5233</v>
      </c>
      <c r="O7" s="69">
        <f t="shared" ref="O7:O36" si="1">SUM(K7+L7+N7)</f>
        <v>16978</v>
      </c>
      <c r="P7" s="70">
        <v>6231729</v>
      </c>
      <c r="Q7" s="196">
        <f>P7-P6</f>
        <v>26757</v>
      </c>
    </row>
    <row r="8" spans="1:17" ht="18" customHeight="1" thickBot="1" x14ac:dyDescent="0.3">
      <c r="A8" s="35" t="s">
        <v>18</v>
      </c>
      <c r="B8" s="8">
        <v>3</v>
      </c>
      <c r="C8" s="24" t="s">
        <v>47</v>
      </c>
      <c r="D8" s="135">
        <v>0.29166666666666669</v>
      </c>
      <c r="E8" s="139">
        <v>3</v>
      </c>
      <c r="F8" s="104">
        <v>5</v>
      </c>
      <c r="G8" s="104">
        <v>13</v>
      </c>
      <c r="H8" s="106">
        <v>7.4</v>
      </c>
      <c r="I8" s="104">
        <v>7.8</v>
      </c>
      <c r="J8" s="70"/>
      <c r="K8" s="71">
        <f t="shared" si="0"/>
        <v>0</v>
      </c>
      <c r="L8" s="72">
        <v>18240</v>
      </c>
      <c r="M8" s="73"/>
      <c r="N8" s="74">
        <v>4842</v>
      </c>
      <c r="O8" s="69">
        <f t="shared" si="1"/>
        <v>23082</v>
      </c>
      <c r="P8" s="70">
        <v>6249025</v>
      </c>
      <c r="Q8" s="196">
        <f t="shared" ref="Q8:Q34" si="2">P8-P7</f>
        <v>17296</v>
      </c>
    </row>
    <row r="9" spans="1:17" ht="18" customHeight="1" thickBot="1" x14ac:dyDescent="0.3">
      <c r="A9" s="35" t="s">
        <v>19</v>
      </c>
      <c r="B9" s="8">
        <v>4</v>
      </c>
      <c r="C9" s="24" t="s">
        <v>48</v>
      </c>
      <c r="D9" s="135">
        <v>0.29166666666666669</v>
      </c>
      <c r="E9" s="139">
        <v>7</v>
      </c>
      <c r="F9" s="104">
        <v>2</v>
      </c>
      <c r="G9" s="104">
        <v>14</v>
      </c>
      <c r="H9" s="106">
        <v>7.3</v>
      </c>
      <c r="I9" s="104">
        <v>7.8</v>
      </c>
      <c r="J9" s="70"/>
      <c r="K9" s="71">
        <f t="shared" si="0"/>
        <v>0</v>
      </c>
      <c r="L9" s="72">
        <v>13717</v>
      </c>
      <c r="M9" s="73"/>
      <c r="N9" s="74">
        <v>4452</v>
      </c>
      <c r="O9" s="69">
        <f t="shared" si="1"/>
        <v>18169</v>
      </c>
      <c r="P9" s="70">
        <v>6272925</v>
      </c>
      <c r="Q9" s="196">
        <f t="shared" si="2"/>
        <v>23900</v>
      </c>
    </row>
    <row r="10" spans="1:17" ht="18" customHeight="1" thickBot="1" x14ac:dyDescent="0.3">
      <c r="A10" s="35" t="s">
        <v>20</v>
      </c>
      <c r="B10" s="8">
        <v>5</v>
      </c>
      <c r="C10" s="24" t="s">
        <v>49</v>
      </c>
      <c r="D10" s="135">
        <v>0.29166666666666669</v>
      </c>
      <c r="E10" s="139">
        <v>1</v>
      </c>
      <c r="F10" s="104">
        <v>2</v>
      </c>
      <c r="G10" s="104">
        <v>14</v>
      </c>
      <c r="H10" s="106">
        <v>7.5</v>
      </c>
      <c r="I10" s="104">
        <v>8.4</v>
      </c>
      <c r="J10" s="70"/>
      <c r="K10" s="71">
        <v>9609</v>
      </c>
      <c r="L10" s="72">
        <f t="shared" ref="L10:L17" si="3">(J10-J9)*(IF(E10=3,1,0)+IF(E10=4,1,0)+IF(E10=6,1,0)+IF(E10=7,1,0))</f>
        <v>0</v>
      </c>
      <c r="M10" s="70"/>
      <c r="N10" s="74">
        <v>4967</v>
      </c>
      <c r="O10" s="69">
        <f t="shared" si="1"/>
        <v>14576</v>
      </c>
      <c r="P10" s="70">
        <v>6292605</v>
      </c>
      <c r="Q10" s="196">
        <f t="shared" si="2"/>
        <v>19680</v>
      </c>
    </row>
    <row r="11" spans="1:17" ht="18" customHeight="1" thickBot="1" x14ac:dyDescent="0.3">
      <c r="A11" s="35" t="s">
        <v>21</v>
      </c>
      <c r="B11" s="8">
        <v>6</v>
      </c>
      <c r="C11" s="24" t="s">
        <v>43</v>
      </c>
      <c r="D11" s="135">
        <v>0.29166666666666669</v>
      </c>
      <c r="E11" s="139">
        <v>2</v>
      </c>
      <c r="F11" s="104">
        <v>-1</v>
      </c>
      <c r="G11" s="104">
        <v>14</v>
      </c>
      <c r="H11" s="106">
        <v>7.7</v>
      </c>
      <c r="I11" s="104">
        <v>8</v>
      </c>
      <c r="J11" s="70"/>
      <c r="K11" s="71">
        <v>7375</v>
      </c>
      <c r="L11" s="72">
        <f t="shared" si="3"/>
        <v>0</v>
      </c>
      <c r="M11" s="73"/>
      <c r="N11" s="74">
        <v>4806</v>
      </c>
      <c r="O11" s="69">
        <f t="shared" si="1"/>
        <v>12181</v>
      </c>
      <c r="P11" s="70">
        <v>6306077</v>
      </c>
      <c r="Q11" s="196">
        <f t="shared" si="2"/>
        <v>13472</v>
      </c>
    </row>
    <row r="12" spans="1:17" ht="18" customHeight="1" thickBot="1" x14ac:dyDescent="0.3">
      <c r="A12" s="35" t="s">
        <v>36</v>
      </c>
      <c r="B12" s="8">
        <v>7</v>
      </c>
      <c r="C12" s="24" t="s">
        <v>44</v>
      </c>
      <c r="D12" s="135">
        <v>0.29166666666666669</v>
      </c>
      <c r="E12" s="139">
        <v>2</v>
      </c>
      <c r="F12" s="104">
        <v>-1</v>
      </c>
      <c r="G12" s="104">
        <v>14</v>
      </c>
      <c r="H12" s="106">
        <v>7.7</v>
      </c>
      <c r="I12" s="104">
        <v>8</v>
      </c>
      <c r="J12" s="70"/>
      <c r="K12" s="71">
        <v>6939</v>
      </c>
      <c r="L12" s="72">
        <f t="shared" si="3"/>
        <v>0</v>
      </c>
      <c r="M12" s="73"/>
      <c r="N12" s="74">
        <v>4676</v>
      </c>
      <c r="O12" s="69">
        <f t="shared" si="1"/>
        <v>11615</v>
      </c>
      <c r="P12" s="70">
        <v>6317876</v>
      </c>
      <c r="Q12" s="196">
        <f t="shared" si="2"/>
        <v>11799</v>
      </c>
    </row>
    <row r="13" spans="1:17" ht="18" customHeight="1" thickBot="1" x14ac:dyDescent="0.3">
      <c r="A13" s="21"/>
      <c r="B13" s="8">
        <v>8</v>
      </c>
      <c r="C13" s="24" t="s">
        <v>45</v>
      </c>
      <c r="D13" s="135">
        <v>0.29166666666666669</v>
      </c>
      <c r="E13" s="139">
        <v>3</v>
      </c>
      <c r="F13" s="104">
        <v>2</v>
      </c>
      <c r="G13" s="104">
        <v>15</v>
      </c>
      <c r="H13" s="106">
        <v>7.5</v>
      </c>
      <c r="I13" s="104">
        <v>7.9</v>
      </c>
      <c r="J13" s="70"/>
      <c r="K13" s="71"/>
      <c r="L13" s="72">
        <v>9158</v>
      </c>
      <c r="M13" s="73"/>
      <c r="N13" s="74">
        <v>4694</v>
      </c>
      <c r="O13" s="69">
        <f t="shared" si="1"/>
        <v>13852</v>
      </c>
      <c r="P13" s="70">
        <v>6328908</v>
      </c>
      <c r="Q13" s="196">
        <f t="shared" si="2"/>
        <v>11032</v>
      </c>
    </row>
    <row r="14" spans="1:17" ht="18" customHeight="1" thickBot="1" x14ac:dyDescent="0.3">
      <c r="A14" s="21"/>
      <c r="B14" s="8">
        <v>9</v>
      </c>
      <c r="C14" s="24" t="s">
        <v>46</v>
      </c>
      <c r="D14" s="135">
        <v>0.29166666666666669</v>
      </c>
      <c r="E14" s="139">
        <v>7</v>
      </c>
      <c r="F14" s="104">
        <v>2</v>
      </c>
      <c r="G14" s="104">
        <v>15</v>
      </c>
      <c r="H14" s="106">
        <v>7.3</v>
      </c>
      <c r="I14" s="104">
        <v>7.9</v>
      </c>
      <c r="J14" s="70"/>
      <c r="K14" s="71">
        <f t="shared" si="0"/>
        <v>0</v>
      </c>
      <c r="L14" s="72">
        <v>8985</v>
      </c>
      <c r="M14" s="73"/>
      <c r="N14" s="74">
        <v>4735</v>
      </c>
      <c r="O14" s="69">
        <f t="shared" si="1"/>
        <v>13720</v>
      </c>
      <c r="P14" s="70">
        <v>6344428</v>
      </c>
      <c r="Q14" s="196">
        <f t="shared" si="2"/>
        <v>15520</v>
      </c>
    </row>
    <row r="15" spans="1:17" ht="18" customHeight="1" thickBot="1" x14ac:dyDescent="0.3">
      <c r="A15" s="21"/>
      <c r="B15" s="8">
        <v>10</v>
      </c>
      <c r="C15" s="24" t="s">
        <v>47</v>
      </c>
      <c r="D15" s="135">
        <v>0.29166666666666669</v>
      </c>
      <c r="E15" s="139">
        <v>5</v>
      </c>
      <c r="F15" s="104">
        <v>2</v>
      </c>
      <c r="G15" s="104">
        <v>15</v>
      </c>
      <c r="H15" s="106">
        <v>7</v>
      </c>
      <c r="I15" s="104">
        <v>8</v>
      </c>
      <c r="J15" s="70"/>
      <c r="K15" s="71">
        <v>9612</v>
      </c>
      <c r="L15" s="72">
        <f t="shared" si="3"/>
        <v>0</v>
      </c>
      <c r="M15" s="73"/>
      <c r="N15" s="74">
        <v>4773</v>
      </c>
      <c r="O15" s="69">
        <f t="shared" si="1"/>
        <v>14385</v>
      </c>
      <c r="P15" s="70">
        <v>6356753</v>
      </c>
      <c r="Q15" s="196">
        <f t="shared" si="2"/>
        <v>12325</v>
      </c>
    </row>
    <row r="16" spans="1:17" ht="18" customHeight="1" thickBot="1" x14ac:dyDescent="0.3">
      <c r="A16" s="21"/>
      <c r="B16" s="8">
        <v>11</v>
      </c>
      <c r="C16" s="24" t="s">
        <v>48</v>
      </c>
      <c r="D16" s="135">
        <v>0.29166666666666669</v>
      </c>
      <c r="E16" s="139">
        <v>5</v>
      </c>
      <c r="F16" s="104">
        <v>0</v>
      </c>
      <c r="G16" s="104">
        <v>15</v>
      </c>
      <c r="H16" s="106">
        <v>7.3</v>
      </c>
      <c r="I16" s="104">
        <v>7.8</v>
      </c>
      <c r="J16" s="70"/>
      <c r="K16" s="71">
        <v>8516</v>
      </c>
      <c r="L16" s="72">
        <f t="shared" si="3"/>
        <v>0</v>
      </c>
      <c r="M16" s="73"/>
      <c r="N16" s="74">
        <v>4956</v>
      </c>
      <c r="O16" s="69">
        <f t="shared" si="1"/>
        <v>13472</v>
      </c>
      <c r="P16" s="70">
        <v>6371724</v>
      </c>
      <c r="Q16" s="196">
        <f t="shared" si="2"/>
        <v>14971</v>
      </c>
    </row>
    <row r="17" spans="1:17" ht="18" customHeight="1" thickBot="1" x14ac:dyDescent="0.3">
      <c r="A17" s="21"/>
      <c r="B17" s="8">
        <v>12</v>
      </c>
      <c r="C17" s="24" t="s">
        <v>49</v>
      </c>
      <c r="D17" s="135">
        <v>0.29166666666666669</v>
      </c>
      <c r="E17" s="139">
        <v>2</v>
      </c>
      <c r="F17" s="104">
        <v>-1</v>
      </c>
      <c r="G17" s="104">
        <v>15</v>
      </c>
      <c r="H17" s="106">
        <v>7.4</v>
      </c>
      <c r="I17" s="104">
        <v>8</v>
      </c>
      <c r="J17" s="70"/>
      <c r="K17" s="71">
        <v>7320</v>
      </c>
      <c r="L17" s="72">
        <f t="shared" si="3"/>
        <v>0</v>
      </c>
      <c r="M17" s="73"/>
      <c r="N17" s="74">
        <v>4907</v>
      </c>
      <c r="O17" s="69">
        <f t="shared" si="1"/>
        <v>12227</v>
      </c>
      <c r="P17" s="70">
        <v>6385152</v>
      </c>
      <c r="Q17" s="196">
        <f t="shared" si="2"/>
        <v>13428</v>
      </c>
    </row>
    <row r="18" spans="1:17" ht="18" customHeight="1" thickBot="1" x14ac:dyDescent="0.3">
      <c r="A18" s="21"/>
      <c r="B18" s="8">
        <v>13</v>
      </c>
      <c r="C18" s="24" t="s">
        <v>43</v>
      </c>
      <c r="D18" s="135">
        <v>0.29166666666666669</v>
      </c>
      <c r="E18" s="139">
        <v>3</v>
      </c>
      <c r="F18" s="104">
        <v>1</v>
      </c>
      <c r="G18" s="104">
        <v>14</v>
      </c>
      <c r="H18" s="106">
        <v>7.7</v>
      </c>
      <c r="I18" s="104">
        <v>8</v>
      </c>
      <c r="J18" s="70"/>
      <c r="K18" s="71">
        <f t="shared" si="0"/>
        <v>0</v>
      </c>
      <c r="L18" s="72">
        <v>8803</v>
      </c>
      <c r="M18" s="73"/>
      <c r="N18" s="74">
        <v>4388</v>
      </c>
      <c r="O18" s="69">
        <f t="shared" si="1"/>
        <v>13191</v>
      </c>
      <c r="P18" s="70">
        <v>6397423</v>
      </c>
      <c r="Q18" s="196">
        <f t="shared" si="2"/>
        <v>12271</v>
      </c>
    </row>
    <row r="19" spans="1:17" ht="18" customHeight="1" thickBot="1" x14ac:dyDescent="0.3">
      <c r="A19" s="21"/>
      <c r="B19" s="8">
        <v>14</v>
      </c>
      <c r="C19" s="24" t="s">
        <v>44</v>
      </c>
      <c r="D19" s="135">
        <v>0.29166666666666669</v>
      </c>
      <c r="E19" s="139">
        <v>3</v>
      </c>
      <c r="F19" s="104">
        <v>4</v>
      </c>
      <c r="G19" s="104">
        <v>14</v>
      </c>
      <c r="H19" s="106">
        <v>7.7</v>
      </c>
      <c r="I19" s="104">
        <v>8.1</v>
      </c>
      <c r="J19" s="70"/>
      <c r="K19" s="71">
        <f t="shared" si="0"/>
        <v>0</v>
      </c>
      <c r="L19" s="72">
        <v>9160</v>
      </c>
      <c r="M19" s="73"/>
      <c r="N19" s="74">
        <v>5002</v>
      </c>
      <c r="O19" s="69">
        <f t="shared" si="1"/>
        <v>14162</v>
      </c>
      <c r="P19" s="70">
        <v>6411041</v>
      </c>
      <c r="Q19" s="196">
        <f t="shared" si="2"/>
        <v>13618</v>
      </c>
    </row>
    <row r="20" spans="1:17" ht="18" customHeight="1" thickBot="1" x14ac:dyDescent="0.3">
      <c r="A20" s="21"/>
      <c r="B20" s="8">
        <v>15</v>
      </c>
      <c r="C20" s="24" t="s">
        <v>45</v>
      </c>
      <c r="D20" s="135">
        <v>0.29166666666666669</v>
      </c>
      <c r="E20" s="139">
        <v>7</v>
      </c>
      <c r="F20" s="104">
        <v>4</v>
      </c>
      <c r="G20" s="104">
        <v>15</v>
      </c>
      <c r="H20" s="106">
        <v>7.5</v>
      </c>
      <c r="I20" s="104">
        <v>8.4</v>
      </c>
      <c r="J20" s="70"/>
      <c r="K20" s="71">
        <f t="shared" si="0"/>
        <v>0</v>
      </c>
      <c r="L20" s="72">
        <v>8285</v>
      </c>
      <c r="M20" s="73"/>
      <c r="N20" s="74">
        <v>4744</v>
      </c>
      <c r="O20" s="69">
        <f t="shared" si="1"/>
        <v>13029</v>
      </c>
      <c r="P20" s="70">
        <v>6425260</v>
      </c>
      <c r="Q20" s="196">
        <f t="shared" si="2"/>
        <v>14219</v>
      </c>
    </row>
    <row r="21" spans="1:17" ht="18" customHeight="1" thickBot="1" x14ac:dyDescent="0.3">
      <c r="A21" s="21"/>
      <c r="B21" s="8">
        <v>16</v>
      </c>
      <c r="C21" s="24" t="s">
        <v>46</v>
      </c>
      <c r="D21" s="135">
        <v>0.29166666666666669</v>
      </c>
      <c r="E21" s="139">
        <v>1</v>
      </c>
      <c r="F21" s="104">
        <v>2</v>
      </c>
      <c r="G21" s="104">
        <v>15</v>
      </c>
      <c r="H21" s="106">
        <v>7.4</v>
      </c>
      <c r="I21" s="104">
        <v>8.3000000000000007</v>
      </c>
      <c r="J21" s="70"/>
      <c r="K21" s="71">
        <v>7993</v>
      </c>
      <c r="L21" s="72">
        <f t="shared" ref="L21:L36" si="4">(J21-J20)*(IF(E21=3,1,0)+IF(E21=4,1,0)+IF(E21=6,1,0)+IF(E21=7,1,0))</f>
        <v>0</v>
      </c>
      <c r="M21" s="73"/>
      <c r="N21" s="74">
        <v>4433</v>
      </c>
      <c r="O21" s="69">
        <f t="shared" si="1"/>
        <v>12426</v>
      </c>
      <c r="P21" s="70">
        <v>6439533</v>
      </c>
      <c r="Q21" s="196">
        <f t="shared" si="2"/>
        <v>14273</v>
      </c>
    </row>
    <row r="22" spans="1:17" ht="18" customHeight="1" thickBot="1" x14ac:dyDescent="0.3">
      <c r="A22" s="21"/>
      <c r="B22" s="8">
        <v>17</v>
      </c>
      <c r="C22" s="24" t="s">
        <v>47</v>
      </c>
      <c r="D22" s="135">
        <v>0.29166666666666669</v>
      </c>
      <c r="E22" s="139">
        <v>1</v>
      </c>
      <c r="F22" s="104">
        <v>1</v>
      </c>
      <c r="G22" s="104">
        <v>15</v>
      </c>
      <c r="H22" s="106">
        <v>7.3</v>
      </c>
      <c r="I22" s="104">
        <v>7.7</v>
      </c>
      <c r="J22" s="70"/>
      <c r="K22" s="71">
        <v>8710</v>
      </c>
      <c r="L22" s="72">
        <f t="shared" si="4"/>
        <v>0</v>
      </c>
      <c r="M22" s="73"/>
      <c r="N22" s="74">
        <v>4705</v>
      </c>
      <c r="O22" s="69">
        <f t="shared" si="1"/>
        <v>13415</v>
      </c>
      <c r="P22" s="70">
        <v>6450213</v>
      </c>
      <c r="Q22" s="196">
        <f t="shared" si="2"/>
        <v>10680</v>
      </c>
    </row>
    <row r="23" spans="1:17" ht="18" customHeight="1" thickBot="1" x14ac:dyDescent="0.3">
      <c r="A23" s="21"/>
      <c r="B23" s="8">
        <v>18</v>
      </c>
      <c r="C23" s="24" t="s">
        <v>48</v>
      </c>
      <c r="D23" s="135">
        <v>0.29166666666666669</v>
      </c>
      <c r="E23" s="139">
        <v>1</v>
      </c>
      <c r="F23" s="104">
        <v>1</v>
      </c>
      <c r="G23" s="104">
        <v>15</v>
      </c>
      <c r="H23" s="106">
        <v>7.3</v>
      </c>
      <c r="I23" s="104">
        <v>7.8</v>
      </c>
      <c r="J23" s="70"/>
      <c r="K23" s="71">
        <v>7825</v>
      </c>
      <c r="L23" s="72">
        <f t="shared" si="4"/>
        <v>0</v>
      </c>
      <c r="M23" s="73"/>
      <c r="N23" s="74">
        <v>4436</v>
      </c>
      <c r="O23" s="69">
        <f t="shared" si="1"/>
        <v>12261</v>
      </c>
      <c r="P23" s="70">
        <v>6463395</v>
      </c>
      <c r="Q23" s="196">
        <f t="shared" si="2"/>
        <v>13182</v>
      </c>
    </row>
    <row r="24" spans="1:17" ht="18" customHeight="1" thickBot="1" x14ac:dyDescent="0.3">
      <c r="A24" s="21"/>
      <c r="B24" s="8">
        <v>19</v>
      </c>
      <c r="C24" s="24" t="s">
        <v>49</v>
      </c>
      <c r="D24" s="135">
        <v>0.29166666666666669</v>
      </c>
      <c r="E24" s="139">
        <v>1</v>
      </c>
      <c r="F24" s="104">
        <v>2</v>
      </c>
      <c r="G24" s="104">
        <v>15</v>
      </c>
      <c r="H24" s="106">
        <v>7.5</v>
      </c>
      <c r="I24" s="104">
        <v>8</v>
      </c>
      <c r="J24" s="70"/>
      <c r="K24" s="71">
        <v>7748</v>
      </c>
      <c r="L24" s="72">
        <f t="shared" si="4"/>
        <v>0</v>
      </c>
      <c r="M24" s="73"/>
      <c r="N24" s="74">
        <v>4293</v>
      </c>
      <c r="O24" s="69">
        <f t="shared" si="1"/>
        <v>12041</v>
      </c>
      <c r="P24" s="70">
        <v>6476188</v>
      </c>
      <c r="Q24" s="196">
        <f t="shared" si="2"/>
        <v>12793</v>
      </c>
    </row>
    <row r="25" spans="1:17" ht="18" customHeight="1" thickBot="1" x14ac:dyDescent="0.3">
      <c r="A25" s="21"/>
      <c r="B25" s="8">
        <v>20</v>
      </c>
      <c r="C25" s="24" t="s">
        <v>43</v>
      </c>
      <c r="D25" s="135">
        <v>0.29166666666666669</v>
      </c>
      <c r="E25" s="139">
        <v>3</v>
      </c>
      <c r="F25" s="104">
        <v>0</v>
      </c>
      <c r="G25" s="104">
        <v>13</v>
      </c>
      <c r="H25" s="106">
        <v>7.5</v>
      </c>
      <c r="I25" s="104">
        <v>8.1</v>
      </c>
      <c r="J25" s="70"/>
      <c r="K25" s="71">
        <f t="shared" si="0"/>
        <v>0</v>
      </c>
      <c r="L25" s="72">
        <v>17537</v>
      </c>
      <c r="M25" s="73"/>
      <c r="N25" s="74">
        <v>4470</v>
      </c>
      <c r="O25" s="69">
        <f t="shared" si="1"/>
        <v>22007</v>
      </c>
      <c r="P25" s="70">
        <v>6488440</v>
      </c>
      <c r="Q25" s="196">
        <f t="shared" si="2"/>
        <v>12252</v>
      </c>
    </row>
    <row r="26" spans="1:17" ht="18" customHeight="1" thickBot="1" x14ac:dyDescent="0.3">
      <c r="A26" s="21"/>
      <c r="B26" s="8">
        <v>21</v>
      </c>
      <c r="C26" s="24" t="s">
        <v>44</v>
      </c>
      <c r="D26" s="135">
        <v>0.29166666666666669</v>
      </c>
      <c r="E26" s="139">
        <v>3</v>
      </c>
      <c r="F26" s="104">
        <v>8</v>
      </c>
      <c r="G26" s="104">
        <v>13</v>
      </c>
      <c r="H26" s="106">
        <v>7.7</v>
      </c>
      <c r="I26" s="104">
        <v>8</v>
      </c>
      <c r="J26" s="70"/>
      <c r="K26" s="71">
        <f t="shared" ref="K26:K36" si="5">(J26-J25)*(IF(E26=1,1,0)+IF(E26=2,1,0)+IF(E26=5,1,0))</f>
        <v>0</v>
      </c>
      <c r="L26" s="72">
        <v>9916</v>
      </c>
      <c r="M26" s="73"/>
      <c r="N26" s="74">
        <v>4799</v>
      </c>
      <c r="O26" s="69">
        <f t="shared" si="1"/>
        <v>14715</v>
      </c>
      <c r="P26" s="70">
        <v>6511524</v>
      </c>
      <c r="Q26" s="196">
        <f t="shared" si="2"/>
        <v>23084</v>
      </c>
    </row>
    <row r="27" spans="1:17" ht="18" customHeight="1" thickBot="1" x14ac:dyDescent="0.3">
      <c r="A27" s="21"/>
      <c r="B27" s="8">
        <v>22</v>
      </c>
      <c r="C27" s="24" t="s">
        <v>45</v>
      </c>
      <c r="D27" s="135">
        <v>0.29166666666666669</v>
      </c>
      <c r="E27" s="139">
        <v>3</v>
      </c>
      <c r="F27" s="104">
        <v>8</v>
      </c>
      <c r="G27" s="104">
        <v>15</v>
      </c>
      <c r="H27" s="106">
        <v>7.6</v>
      </c>
      <c r="I27" s="104">
        <v>8.4</v>
      </c>
      <c r="J27" s="70"/>
      <c r="K27" s="71"/>
      <c r="L27" s="72">
        <v>8010</v>
      </c>
      <c r="M27" s="73"/>
      <c r="N27" s="74">
        <v>4759</v>
      </c>
      <c r="O27" s="69">
        <f t="shared" si="1"/>
        <v>12769</v>
      </c>
      <c r="P27" s="70">
        <v>6522577</v>
      </c>
      <c r="Q27" s="196">
        <f t="shared" si="2"/>
        <v>11053</v>
      </c>
    </row>
    <row r="28" spans="1:17" ht="18" customHeight="1" thickBot="1" x14ac:dyDescent="0.3">
      <c r="A28" s="21"/>
      <c r="B28" s="8">
        <v>23</v>
      </c>
      <c r="C28" s="24" t="s">
        <v>46</v>
      </c>
      <c r="D28" s="135">
        <v>0.29166666666666669</v>
      </c>
      <c r="E28" s="139">
        <v>7</v>
      </c>
      <c r="F28" s="104">
        <v>8</v>
      </c>
      <c r="G28" s="104">
        <v>15</v>
      </c>
      <c r="H28" s="106">
        <v>7.5</v>
      </c>
      <c r="I28" s="104">
        <v>8.6</v>
      </c>
      <c r="J28" s="70"/>
      <c r="K28" s="71">
        <f t="shared" si="5"/>
        <v>0</v>
      </c>
      <c r="L28" s="72">
        <v>13505</v>
      </c>
      <c r="M28" s="73"/>
      <c r="N28" s="74">
        <v>4699</v>
      </c>
      <c r="O28" s="69">
        <f t="shared" si="1"/>
        <v>18204</v>
      </c>
      <c r="P28" s="70">
        <v>6535410</v>
      </c>
      <c r="Q28" s="196">
        <f t="shared" si="2"/>
        <v>12833</v>
      </c>
    </row>
    <row r="29" spans="1:17" ht="18" customHeight="1" thickBot="1" x14ac:dyDescent="0.3">
      <c r="A29" s="21"/>
      <c r="B29" s="8">
        <v>24</v>
      </c>
      <c r="C29" s="24" t="s">
        <v>47</v>
      </c>
      <c r="D29" s="135">
        <v>0.29166666666666669</v>
      </c>
      <c r="E29" s="141">
        <v>1</v>
      </c>
      <c r="F29" s="104">
        <v>2</v>
      </c>
      <c r="G29" s="104">
        <v>15</v>
      </c>
      <c r="H29" s="106">
        <v>7.6</v>
      </c>
      <c r="I29" s="104">
        <v>8.6999999999999993</v>
      </c>
      <c r="J29" s="70"/>
      <c r="K29" s="71">
        <v>8246</v>
      </c>
      <c r="L29" s="72">
        <f t="shared" si="4"/>
        <v>0</v>
      </c>
      <c r="M29" s="73"/>
      <c r="N29" s="74">
        <v>4710</v>
      </c>
      <c r="O29" s="69">
        <f t="shared" si="1"/>
        <v>12956</v>
      </c>
      <c r="P29" s="70">
        <v>6554035</v>
      </c>
      <c r="Q29" s="196">
        <f t="shared" si="2"/>
        <v>18625</v>
      </c>
    </row>
    <row r="30" spans="1:17" ht="18" customHeight="1" thickBot="1" x14ac:dyDescent="0.3">
      <c r="A30" s="21"/>
      <c r="B30" s="8">
        <v>25</v>
      </c>
      <c r="C30" s="24" t="s">
        <v>48</v>
      </c>
      <c r="D30" s="135">
        <v>0.29166666666666669</v>
      </c>
      <c r="E30" s="139">
        <v>3</v>
      </c>
      <c r="F30" s="104">
        <v>1</v>
      </c>
      <c r="G30" s="104">
        <v>14</v>
      </c>
      <c r="H30" s="106">
        <v>7.4</v>
      </c>
      <c r="I30" s="104">
        <v>7.9</v>
      </c>
      <c r="J30" s="70"/>
      <c r="K30" s="71">
        <f t="shared" si="5"/>
        <v>0</v>
      </c>
      <c r="L30" s="72">
        <v>12650</v>
      </c>
      <c r="M30" s="73"/>
      <c r="N30" s="74">
        <v>4665</v>
      </c>
      <c r="O30" s="69">
        <f t="shared" si="1"/>
        <v>17315</v>
      </c>
      <c r="P30" s="70">
        <v>6567093</v>
      </c>
      <c r="Q30" s="196">
        <f t="shared" si="2"/>
        <v>13058</v>
      </c>
    </row>
    <row r="31" spans="1:17" ht="18" customHeight="1" thickBot="1" x14ac:dyDescent="0.3">
      <c r="A31" s="21"/>
      <c r="B31" s="8">
        <v>26</v>
      </c>
      <c r="C31" s="24" t="s">
        <v>49</v>
      </c>
      <c r="D31" s="135">
        <v>0.29166666666666669</v>
      </c>
      <c r="E31" s="139">
        <v>6</v>
      </c>
      <c r="F31" s="104">
        <v>-2</v>
      </c>
      <c r="G31" s="104">
        <v>14</v>
      </c>
      <c r="H31" s="106">
        <v>7.6</v>
      </c>
      <c r="I31" s="104">
        <v>8.4</v>
      </c>
      <c r="J31" s="70"/>
      <c r="K31" s="71">
        <f t="shared" si="5"/>
        <v>0</v>
      </c>
      <c r="L31" s="72">
        <v>8445</v>
      </c>
      <c r="M31" s="73"/>
      <c r="N31" s="74">
        <v>2976</v>
      </c>
      <c r="O31" s="69">
        <f t="shared" si="1"/>
        <v>11421</v>
      </c>
      <c r="P31" s="70">
        <v>6584592</v>
      </c>
      <c r="Q31" s="196">
        <f t="shared" si="2"/>
        <v>17499</v>
      </c>
    </row>
    <row r="32" spans="1:17" ht="18" customHeight="1" thickBot="1" x14ac:dyDescent="0.3">
      <c r="A32" s="21"/>
      <c r="B32" s="8">
        <v>27</v>
      </c>
      <c r="C32" s="24" t="s">
        <v>43</v>
      </c>
      <c r="D32" s="135">
        <v>0.29166666666666669</v>
      </c>
      <c r="E32" s="139">
        <v>1</v>
      </c>
      <c r="F32" s="106">
        <v>-2</v>
      </c>
      <c r="G32" s="147">
        <v>14</v>
      </c>
      <c r="H32" s="106">
        <v>7.7</v>
      </c>
      <c r="I32" s="104">
        <v>8.1</v>
      </c>
      <c r="J32" s="70"/>
      <c r="K32" s="71">
        <v>6803</v>
      </c>
      <c r="L32" s="72">
        <f t="shared" si="4"/>
        <v>0</v>
      </c>
      <c r="M32" s="73"/>
      <c r="N32" s="74">
        <v>4695</v>
      </c>
      <c r="O32" s="69">
        <f t="shared" si="1"/>
        <v>11498</v>
      </c>
      <c r="P32" s="70">
        <v>6597560</v>
      </c>
      <c r="Q32" s="196">
        <f t="shared" si="2"/>
        <v>12968</v>
      </c>
    </row>
    <row r="33" spans="1:17" ht="18" customHeight="1" thickBot="1" x14ac:dyDescent="0.3">
      <c r="A33" s="21"/>
      <c r="B33" s="8">
        <v>28</v>
      </c>
      <c r="C33" s="24" t="s">
        <v>44</v>
      </c>
      <c r="D33" s="135">
        <v>0.29166666666666669</v>
      </c>
      <c r="E33" s="139">
        <v>1</v>
      </c>
      <c r="F33" s="106">
        <v>1</v>
      </c>
      <c r="G33" s="147">
        <v>14</v>
      </c>
      <c r="H33" s="106">
        <v>7.6</v>
      </c>
      <c r="I33" s="104">
        <v>8.1</v>
      </c>
      <c r="J33" s="70"/>
      <c r="K33" s="71">
        <v>6501</v>
      </c>
      <c r="L33" s="72">
        <f t="shared" si="4"/>
        <v>0</v>
      </c>
      <c r="M33" s="73"/>
      <c r="N33" s="74">
        <v>4766</v>
      </c>
      <c r="O33" s="69">
        <f t="shared" si="1"/>
        <v>11267</v>
      </c>
      <c r="P33" s="70">
        <v>6608696</v>
      </c>
      <c r="Q33" s="196">
        <f t="shared" si="2"/>
        <v>11136</v>
      </c>
    </row>
    <row r="34" spans="1:17" ht="18" customHeight="1" thickBot="1" x14ac:dyDescent="0.3">
      <c r="A34" s="21"/>
      <c r="B34" s="8">
        <v>29</v>
      </c>
      <c r="C34" s="24" t="s">
        <v>45</v>
      </c>
      <c r="D34" s="135">
        <v>0.29166666666666669</v>
      </c>
      <c r="E34" s="139">
        <v>3</v>
      </c>
      <c r="F34" s="106">
        <v>4</v>
      </c>
      <c r="G34" s="147">
        <v>13</v>
      </c>
      <c r="H34" s="106">
        <v>7.5</v>
      </c>
      <c r="I34" s="104">
        <v>8.8000000000000007</v>
      </c>
      <c r="J34" s="70"/>
      <c r="K34" s="71">
        <f t="shared" si="5"/>
        <v>0</v>
      </c>
      <c r="L34" s="72">
        <v>20218</v>
      </c>
      <c r="M34" s="73"/>
      <c r="N34" s="74">
        <v>4998</v>
      </c>
      <c r="O34" s="69">
        <f t="shared" si="1"/>
        <v>25216</v>
      </c>
      <c r="P34" s="70">
        <v>6619300</v>
      </c>
      <c r="Q34" s="196">
        <f t="shared" si="2"/>
        <v>10604</v>
      </c>
    </row>
    <row r="35" spans="1:17" ht="18" customHeight="1" thickBot="1" x14ac:dyDescent="0.3">
      <c r="A35" s="21"/>
      <c r="B35" s="8">
        <v>30</v>
      </c>
      <c r="C35" s="24"/>
      <c r="D35" s="135"/>
      <c r="E35" s="139"/>
      <c r="F35" s="106"/>
      <c r="G35" s="147"/>
      <c r="H35" s="106"/>
      <c r="I35" s="104"/>
      <c r="J35" s="70"/>
      <c r="K35" s="71">
        <f t="shared" si="5"/>
        <v>0</v>
      </c>
      <c r="L35" s="72">
        <f t="shared" si="4"/>
        <v>0</v>
      </c>
      <c r="M35" s="73"/>
      <c r="N35" s="74"/>
      <c r="O35" s="69">
        <f t="shared" si="1"/>
        <v>0</v>
      </c>
      <c r="P35" s="70"/>
      <c r="Q35" s="196"/>
    </row>
    <row r="36" spans="1:17" ht="18" customHeight="1" x14ac:dyDescent="0.25">
      <c r="A36" s="21"/>
      <c r="B36" s="8">
        <v>31</v>
      </c>
      <c r="C36" s="24"/>
      <c r="D36" s="135"/>
      <c r="E36" s="139"/>
      <c r="F36" s="106"/>
      <c r="G36" s="147"/>
      <c r="H36" s="106"/>
      <c r="I36" s="104"/>
      <c r="J36" s="70"/>
      <c r="K36" s="71">
        <f t="shared" si="5"/>
        <v>0</v>
      </c>
      <c r="L36" s="72">
        <f t="shared" si="4"/>
        <v>0</v>
      </c>
      <c r="M36" s="73"/>
      <c r="N36" s="74"/>
      <c r="O36" s="69">
        <f t="shared" si="1"/>
        <v>0</v>
      </c>
      <c r="P36" s="70"/>
      <c r="Q36" s="196"/>
    </row>
    <row r="37" spans="1:17" ht="18" customHeight="1" thickBot="1" x14ac:dyDescent="0.3">
      <c r="A37" s="21"/>
      <c r="B37" s="121"/>
      <c r="C37" s="29"/>
      <c r="D37" s="52"/>
      <c r="E37" s="140"/>
      <c r="F37" s="155"/>
      <c r="G37" s="14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136"/>
      <c r="C38" s="137"/>
      <c r="D38" s="137"/>
      <c r="E38" s="7"/>
      <c r="F38" s="54"/>
      <c r="G38" s="55"/>
      <c r="H38" s="56"/>
      <c r="I38" s="57"/>
      <c r="J38" s="64"/>
      <c r="K38" s="65">
        <f>SUM(K6:K36)</f>
        <v>103197</v>
      </c>
      <c r="L38" s="66">
        <f>SUM(L6:L36)</f>
        <v>209532</v>
      </c>
      <c r="M38" s="64"/>
      <c r="N38" s="66">
        <f>SUM(N6:N36)+M6</f>
        <v>135682</v>
      </c>
      <c r="O38" s="81">
        <f>SUM(O6:O36)</f>
        <v>448411</v>
      </c>
      <c r="P38" s="64"/>
      <c r="Q38" s="195">
        <f>SUM(Q6:Q36)</f>
        <v>441065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-2</v>
      </c>
      <c r="G39" s="59">
        <f>MIN(G6:G36)</f>
        <v>12</v>
      </c>
      <c r="H39" s="60">
        <f>MIN(H6:H36)</f>
        <v>7</v>
      </c>
      <c r="I39" s="60">
        <f>MIN(I6:I36)</f>
        <v>7.7</v>
      </c>
      <c r="J39" s="70"/>
      <c r="K39" s="71"/>
      <c r="L39" s="72"/>
      <c r="M39" s="70"/>
      <c r="N39" s="82">
        <f>MIN(N6:N36)</f>
        <v>2976</v>
      </c>
      <c r="O39" s="83">
        <f>MIN(O6:O36)</f>
        <v>0</v>
      </c>
      <c r="P39" s="84"/>
      <c r="Q39" s="200">
        <f>MIN(Q6:Q36)</f>
        <v>10604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8</v>
      </c>
      <c r="G40" s="59">
        <f>MAX(G6:G36)</f>
        <v>15</v>
      </c>
      <c r="H40" s="60">
        <f>MAX(H6:H36)</f>
        <v>7.7</v>
      </c>
      <c r="I40" s="60">
        <f>MAX(I6:I36)</f>
        <v>8.8000000000000007</v>
      </c>
      <c r="J40" s="70"/>
      <c r="K40" s="71"/>
      <c r="L40" s="72"/>
      <c r="M40" s="70"/>
      <c r="N40" s="82">
        <f>MAX(N6:N36)</f>
        <v>5233</v>
      </c>
      <c r="O40" s="83">
        <f>MAX(O6:O36)</f>
        <v>36261</v>
      </c>
      <c r="P40" s="84"/>
      <c r="Q40" s="200">
        <f>MAX(Q6:Q36)</f>
        <v>26757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2.3793103448275863</v>
      </c>
      <c r="G41" s="62">
        <f>SUM(G6:G36)/COUNT(E6:E36)</f>
        <v>14.241379310344827</v>
      </c>
      <c r="H41" s="63">
        <f>SUM(H6:H36)/COUNT(E6:E36)</f>
        <v>7.4896551724137925</v>
      </c>
      <c r="I41" s="63">
        <f>SUM(I6:I36)/COUNT(E6:E36)</f>
        <v>8.1103448275862071</v>
      </c>
      <c r="J41" s="85"/>
      <c r="K41" s="86"/>
      <c r="L41" s="87"/>
      <c r="M41" s="85"/>
      <c r="N41" s="88">
        <f>SUM(N6:N36)/COUNT(E6:E36)</f>
        <v>4678.6896551724139</v>
      </c>
      <c r="O41" s="89">
        <f>SUM(O6:O36)/COUNT(E6:E36)</f>
        <v>15462.448275862069</v>
      </c>
      <c r="P41" s="90"/>
      <c r="Q41" s="201">
        <f>SUM(Q6:Q36)/COUNT(E6:E36)</f>
        <v>15209.137931034482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16</v>
      </c>
      <c r="F43" s="10"/>
      <c r="G43" s="10"/>
      <c r="H43" s="10"/>
      <c r="I43" s="10"/>
      <c r="J43" s="10" t="s">
        <v>25</v>
      </c>
      <c r="K43" s="128">
        <f>SUM(J50:J80)</f>
        <v>13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81851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366560</v>
      </c>
      <c r="L45" s="10" t="s">
        <v>15</v>
      </c>
      <c r="M45" s="3" t="s">
        <v>38</v>
      </c>
      <c r="N45" s="3"/>
      <c r="O45" s="189">
        <f>O38</f>
        <v>448411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164320</v>
      </c>
      <c r="P49" s="119" t="s">
        <v>40</v>
      </c>
      <c r="Q49" s="204"/>
    </row>
    <row r="50" spans="7:17" x14ac:dyDescent="0.25">
      <c r="G50" s="91"/>
      <c r="H50" s="187">
        <f>J50*O6</f>
        <v>0</v>
      </c>
      <c r="I50" s="187"/>
      <c r="J50" s="91">
        <f>IF(K50&gt;0,1,0)</f>
        <v>0</v>
      </c>
      <c r="K50" s="91">
        <f>K6</f>
        <v>0</v>
      </c>
      <c r="L50" s="91">
        <f>L6</f>
        <v>31158</v>
      </c>
      <c r="M50" s="91">
        <f>IF(L50&gt;0,1,0)</f>
        <v>1</v>
      </c>
      <c r="N50" s="91"/>
      <c r="O50" s="115">
        <f>O49/K43</f>
        <v>12640</v>
      </c>
      <c r="P50" s="1" t="s">
        <v>42</v>
      </c>
      <c r="Q50" s="204"/>
    </row>
    <row r="51" spans="7:17" x14ac:dyDescent="0.25">
      <c r="G51" s="91"/>
      <c r="H51" s="187">
        <f t="shared" ref="H51:H80" si="6">J51*O7</f>
        <v>0</v>
      </c>
      <c r="I51" s="187"/>
      <c r="J51" s="91">
        <f t="shared" ref="J51:J80" si="7">IF(K51&gt;0,1,0)</f>
        <v>0</v>
      </c>
      <c r="K51" s="91">
        <f t="shared" ref="K51:L66" si="8">K7</f>
        <v>0</v>
      </c>
      <c r="L51" s="91">
        <f t="shared" si="8"/>
        <v>11745</v>
      </c>
      <c r="M51" s="91">
        <f t="shared" ref="M51:M80" si="9">IF(L51&gt;0,1,0)</f>
        <v>1</v>
      </c>
      <c r="N51" s="91"/>
      <c r="O51" s="115">
        <f>O50*(K43+E43)</f>
        <v>366560</v>
      </c>
      <c r="P51" s="1" t="s">
        <v>41</v>
      </c>
      <c r="Q51" s="204"/>
    </row>
    <row r="52" spans="7:17" x14ac:dyDescent="0.25">
      <c r="G52" s="91"/>
      <c r="H52" s="187">
        <f t="shared" si="6"/>
        <v>0</v>
      </c>
      <c r="I52" s="187"/>
      <c r="J52" s="91">
        <f t="shared" si="7"/>
        <v>0</v>
      </c>
      <c r="K52" s="91">
        <f t="shared" si="8"/>
        <v>0</v>
      </c>
      <c r="L52" s="91">
        <f t="shared" si="8"/>
        <v>18240</v>
      </c>
      <c r="M52" s="91">
        <f t="shared" si="9"/>
        <v>1</v>
      </c>
      <c r="N52" s="91"/>
      <c r="Q52" s="205"/>
    </row>
    <row r="53" spans="7:17" x14ac:dyDescent="0.25">
      <c r="G53" s="91"/>
      <c r="H53" s="187">
        <f t="shared" si="6"/>
        <v>0</v>
      </c>
      <c r="I53" s="187"/>
      <c r="J53" s="91">
        <f t="shared" si="7"/>
        <v>0</v>
      </c>
      <c r="K53" s="91">
        <f t="shared" si="8"/>
        <v>0</v>
      </c>
      <c r="L53" s="91">
        <f t="shared" si="8"/>
        <v>13717</v>
      </c>
      <c r="M53" s="91">
        <f t="shared" si="9"/>
        <v>1</v>
      </c>
      <c r="N53" s="91"/>
      <c r="Q53" s="205"/>
    </row>
    <row r="54" spans="7:17" x14ac:dyDescent="0.25">
      <c r="G54" s="91"/>
      <c r="H54" s="187">
        <f t="shared" si="6"/>
        <v>14576</v>
      </c>
      <c r="I54" s="187"/>
      <c r="J54" s="91">
        <f t="shared" si="7"/>
        <v>1</v>
      </c>
      <c r="K54" s="91">
        <f t="shared" si="8"/>
        <v>9609</v>
      </c>
      <c r="L54" s="91">
        <f t="shared" si="8"/>
        <v>0</v>
      </c>
      <c r="M54" s="91">
        <f t="shared" si="9"/>
        <v>0</v>
      </c>
      <c r="N54" s="91"/>
      <c r="Q54" s="205"/>
    </row>
    <row r="55" spans="7:17" x14ac:dyDescent="0.25">
      <c r="G55" s="91"/>
      <c r="H55" s="187">
        <f t="shared" si="6"/>
        <v>12181</v>
      </c>
      <c r="I55" s="187"/>
      <c r="J55" s="91">
        <f t="shared" si="7"/>
        <v>1</v>
      </c>
      <c r="K55" s="91">
        <f t="shared" si="8"/>
        <v>7375</v>
      </c>
      <c r="L55" s="91">
        <f t="shared" si="8"/>
        <v>0</v>
      </c>
      <c r="M55" s="91">
        <f t="shared" si="9"/>
        <v>0</v>
      </c>
      <c r="N55" s="91"/>
      <c r="Q55" s="205"/>
    </row>
    <row r="56" spans="7:17" x14ac:dyDescent="0.25">
      <c r="G56" s="91"/>
      <c r="H56" s="187">
        <f t="shared" si="6"/>
        <v>11615</v>
      </c>
      <c r="I56" s="187"/>
      <c r="J56" s="91">
        <f t="shared" si="7"/>
        <v>1</v>
      </c>
      <c r="K56" s="91">
        <f t="shared" si="8"/>
        <v>6939</v>
      </c>
      <c r="L56" s="91">
        <f t="shared" si="8"/>
        <v>0</v>
      </c>
      <c r="M56" s="91">
        <f t="shared" si="9"/>
        <v>0</v>
      </c>
      <c r="N56" s="91"/>
      <c r="Q56" s="205"/>
    </row>
    <row r="57" spans="7:17" x14ac:dyDescent="0.25">
      <c r="G57" s="91"/>
      <c r="H57" s="187">
        <f t="shared" si="6"/>
        <v>0</v>
      </c>
      <c r="I57" s="187"/>
      <c r="J57" s="91">
        <f t="shared" si="7"/>
        <v>0</v>
      </c>
      <c r="K57" s="91">
        <f t="shared" si="8"/>
        <v>0</v>
      </c>
      <c r="L57" s="91">
        <f t="shared" si="8"/>
        <v>9158</v>
      </c>
      <c r="M57" s="91">
        <f t="shared" si="9"/>
        <v>1</v>
      </c>
      <c r="N57" s="91"/>
      <c r="Q57" s="205"/>
    </row>
    <row r="58" spans="7:17" x14ac:dyDescent="0.25">
      <c r="G58" s="91"/>
      <c r="H58" s="187">
        <f t="shared" si="6"/>
        <v>0</v>
      </c>
      <c r="I58" s="187"/>
      <c r="J58" s="91">
        <f t="shared" si="7"/>
        <v>0</v>
      </c>
      <c r="K58" s="91">
        <f t="shared" si="8"/>
        <v>0</v>
      </c>
      <c r="L58" s="91">
        <f t="shared" si="8"/>
        <v>8985</v>
      </c>
      <c r="M58" s="91">
        <f t="shared" si="9"/>
        <v>1</v>
      </c>
      <c r="N58" s="91"/>
      <c r="Q58" s="205"/>
    </row>
    <row r="59" spans="7:17" x14ac:dyDescent="0.25">
      <c r="G59" s="91"/>
      <c r="H59" s="187">
        <f t="shared" si="6"/>
        <v>14385</v>
      </c>
      <c r="I59" s="187"/>
      <c r="J59" s="91">
        <f t="shared" si="7"/>
        <v>1</v>
      </c>
      <c r="K59" s="91">
        <f t="shared" si="8"/>
        <v>9612</v>
      </c>
      <c r="L59" s="91">
        <f t="shared" si="8"/>
        <v>0</v>
      </c>
      <c r="M59" s="91">
        <f t="shared" si="9"/>
        <v>0</v>
      </c>
      <c r="N59" s="91"/>
      <c r="Q59" s="205"/>
    </row>
    <row r="60" spans="7:17" x14ac:dyDescent="0.25">
      <c r="G60" s="91"/>
      <c r="H60" s="187">
        <f t="shared" si="6"/>
        <v>13472</v>
      </c>
      <c r="I60" s="187"/>
      <c r="J60" s="91">
        <f t="shared" si="7"/>
        <v>1</v>
      </c>
      <c r="K60" s="91">
        <f t="shared" si="8"/>
        <v>8516</v>
      </c>
      <c r="L60" s="91">
        <f t="shared" si="8"/>
        <v>0</v>
      </c>
      <c r="M60" s="91">
        <f t="shared" si="9"/>
        <v>0</v>
      </c>
      <c r="N60" s="91"/>
      <c r="Q60" s="205"/>
    </row>
    <row r="61" spans="7:17" x14ac:dyDescent="0.25">
      <c r="G61" s="91"/>
      <c r="H61" s="187">
        <f t="shared" si="6"/>
        <v>12227</v>
      </c>
      <c r="I61" s="187"/>
      <c r="J61" s="91">
        <f t="shared" si="7"/>
        <v>1</v>
      </c>
      <c r="K61" s="91">
        <f t="shared" si="8"/>
        <v>7320</v>
      </c>
      <c r="L61" s="91">
        <f t="shared" si="8"/>
        <v>0</v>
      </c>
      <c r="M61" s="91">
        <f t="shared" si="9"/>
        <v>0</v>
      </c>
      <c r="N61" s="91"/>
      <c r="Q61" s="205"/>
    </row>
    <row r="62" spans="7:17" x14ac:dyDescent="0.25">
      <c r="G62" s="91"/>
      <c r="H62" s="187">
        <f t="shared" si="6"/>
        <v>0</v>
      </c>
      <c r="I62" s="187"/>
      <c r="J62" s="91">
        <f t="shared" si="7"/>
        <v>0</v>
      </c>
      <c r="K62" s="91">
        <f t="shared" si="8"/>
        <v>0</v>
      </c>
      <c r="L62" s="91">
        <f t="shared" si="8"/>
        <v>8803</v>
      </c>
      <c r="M62" s="91">
        <f t="shared" si="9"/>
        <v>1</v>
      </c>
      <c r="N62" s="91"/>
      <c r="Q62" s="205"/>
    </row>
    <row r="63" spans="7:17" x14ac:dyDescent="0.25">
      <c r="G63" s="91"/>
      <c r="H63" s="187">
        <f t="shared" si="6"/>
        <v>0</v>
      </c>
      <c r="I63" s="187"/>
      <c r="J63" s="91">
        <f t="shared" si="7"/>
        <v>0</v>
      </c>
      <c r="K63" s="91">
        <f t="shared" si="8"/>
        <v>0</v>
      </c>
      <c r="L63" s="91">
        <f t="shared" si="8"/>
        <v>9160</v>
      </c>
      <c r="M63" s="91">
        <f t="shared" si="9"/>
        <v>1</v>
      </c>
      <c r="N63" s="91"/>
      <c r="Q63" s="205"/>
    </row>
    <row r="64" spans="7:17" x14ac:dyDescent="0.25">
      <c r="G64" s="91"/>
      <c r="H64" s="187">
        <f t="shared" si="6"/>
        <v>0</v>
      </c>
      <c r="I64" s="187"/>
      <c r="J64" s="91">
        <f t="shared" si="7"/>
        <v>0</v>
      </c>
      <c r="K64" s="91">
        <f t="shared" si="8"/>
        <v>0</v>
      </c>
      <c r="L64" s="91">
        <f t="shared" si="8"/>
        <v>8285</v>
      </c>
      <c r="M64" s="91">
        <f t="shared" si="9"/>
        <v>1</v>
      </c>
      <c r="N64" s="91"/>
      <c r="Q64" s="205"/>
    </row>
    <row r="65" spans="7:17" x14ac:dyDescent="0.25">
      <c r="G65" s="91"/>
      <c r="H65" s="187">
        <f t="shared" si="6"/>
        <v>12426</v>
      </c>
      <c r="I65" s="187"/>
      <c r="J65" s="91">
        <f t="shared" si="7"/>
        <v>1</v>
      </c>
      <c r="K65" s="91">
        <f t="shared" si="8"/>
        <v>7993</v>
      </c>
      <c r="L65" s="91">
        <f t="shared" si="8"/>
        <v>0</v>
      </c>
      <c r="M65" s="91">
        <f t="shared" si="9"/>
        <v>0</v>
      </c>
      <c r="N65" s="91"/>
      <c r="Q65" s="205"/>
    </row>
    <row r="66" spans="7:17" x14ac:dyDescent="0.25">
      <c r="G66" s="91"/>
      <c r="H66" s="187">
        <f t="shared" si="6"/>
        <v>13415</v>
      </c>
      <c r="I66" s="187"/>
      <c r="J66" s="91">
        <f t="shared" si="7"/>
        <v>1</v>
      </c>
      <c r="K66" s="91">
        <f t="shared" si="8"/>
        <v>8710</v>
      </c>
      <c r="L66" s="91">
        <f t="shared" si="8"/>
        <v>0</v>
      </c>
      <c r="M66" s="91">
        <f t="shared" si="9"/>
        <v>0</v>
      </c>
      <c r="N66" s="91"/>
      <c r="Q66" s="205"/>
    </row>
    <row r="67" spans="7:17" x14ac:dyDescent="0.25">
      <c r="G67" s="91"/>
      <c r="H67" s="187">
        <f t="shared" si="6"/>
        <v>12261</v>
      </c>
      <c r="I67" s="187"/>
      <c r="J67" s="91">
        <f t="shared" si="7"/>
        <v>1</v>
      </c>
      <c r="K67" s="91">
        <f t="shared" ref="K67:L80" si="10">K23</f>
        <v>7825</v>
      </c>
      <c r="L67" s="91">
        <f t="shared" si="10"/>
        <v>0</v>
      </c>
      <c r="M67" s="91">
        <f t="shared" si="9"/>
        <v>0</v>
      </c>
      <c r="N67" s="91"/>
      <c r="Q67" s="205"/>
    </row>
    <row r="68" spans="7:17" x14ac:dyDescent="0.25">
      <c r="G68" s="91"/>
      <c r="H68" s="187">
        <f t="shared" si="6"/>
        <v>12041</v>
      </c>
      <c r="I68" s="187"/>
      <c r="J68" s="91">
        <f t="shared" si="7"/>
        <v>1</v>
      </c>
      <c r="K68" s="91">
        <f t="shared" si="10"/>
        <v>7748</v>
      </c>
      <c r="L68" s="91">
        <f t="shared" si="10"/>
        <v>0</v>
      </c>
      <c r="M68" s="91">
        <f t="shared" si="9"/>
        <v>0</v>
      </c>
      <c r="N68" s="91"/>
      <c r="Q68" s="205"/>
    </row>
    <row r="69" spans="7:17" x14ac:dyDescent="0.25">
      <c r="G69" s="91"/>
      <c r="H69" s="187">
        <f t="shared" si="6"/>
        <v>0</v>
      </c>
      <c r="I69" s="187"/>
      <c r="J69" s="91">
        <f t="shared" si="7"/>
        <v>0</v>
      </c>
      <c r="K69" s="91">
        <f t="shared" si="10"/>
        <v>0</v>
      </c>
      <c r="L69" s="91">
        <f t="shared" si="10"/>
        <v>17537</v>
      </c>
      <c r="M69" s="91">
        <f t="shared" si="9"/>
        <v>1</v>
      </c>
      <c r="N69" s="91"/>
      <c r="Q69" s="205"/>
    </row>
    <row r="70" spans="7:17" x14ac:dyDescent="0.25">
      <c r="G70" s="91"/>
      <c r="H70" s="187">
        <f t="shared" si="6"/>
        <v>0</v>
      </c>
      <c r="I70" s="187"/>
      <c r="J70" s="91">
        <f t="shared" si="7"/>
        <v>0</v>
      </c>
      <c r="K70" s="91">
        <f t="shared" si="10"/>
        <v>0</v>
      </c>
      <c r="L70" s="91">
        <f t="shared" si="10"/>
        <v>9916</v>
      </c>
      <c r="M70" s="91">
        <f t="shared" si="9"/>
        <v>1</v>
      </c>
      <c r="N70" s="91"/>
      <c r="Q70" s="205"/>
    </row>
    <row r="71" spans="7:17" x14ac:dyDescent="0.25">
      <c r="G71" s="91"/>
      <c r="H71" s="187">
        <f t="shared" si="6"/>
        <v>0</v>
      </c>
      <c r="I71" s="187"/>
      <c r="J71" s="91">
        <f t="shared" si="7"/>
        <v>0</v>
      </c>
      <c r="K71" s="91">
        <f t="shared" si="10"/>
        <v>0</v>
      </c>
      <c r="L71" s="91">
        <f t="shared" si="10"/>
        <v>8010</v>
      </c>
      <c r="M71" s="91">
        <f t="shared" si="9"/>
        <v>1</v>
      </c>
      <c r="N71" s="91"/>
      <c r="Q71" s="205"/>
    </row>
    <row r="72" spans="7:17" x14ac:dyDescent="0.25">
      <c r="G72" s="91"/>
      <c r="H72" s="187">
        <f t="shared" si="6"/>
        <v>0</v>
      </c>
      <c r="I72" s="187"/>
      <c r="J72" s="91">
        <f t="shared" si="7"/>
        <v>0</v>
      </c>
      <c r="K72" s="91">
        <f t="shared" si="10"/>
        <v>0</v>
      </c>
      <c r="L72" s="91">
        <f t="shared" si="10"/>
        <v>13505</v>
      </c>
      <c r="M72" s="91">
        <f t="shared" si="9"/>
        <v>1</v>
      </c>
      <c r="N72" s="91"/>
      <c r="Q72" s="205"/>
    </row>
    <row r="73" spans="7:17" x14ac:dyDescent="0.25">
      <c r="G73" s="91"/>
      <c r="H73" s="187">
        <f t="shared" si="6"/>
        <v>12956</v>
      </c>
      <c r="I73" s="187"/>
      <c r="J73" s="91">
        <f t="shared" si="7"/>
        <v>1</v>
      </c>
      <c r="K73" s="91">
        <f t="shared" si="10"/>
        <v>8246</v>
      </c>
      <c r="L73" s="91">
        <f t="shared" si="10"/>
        <v>0</v>
      </c>
      <c r="M73" s="91">
        <f t="shared" si="9"/>
        <v>0</v>
      </c>
      <c r="N73" s="91"/>
      <c r="Q73" s="205"/>
    </row>
    <row r="74" spans="7:17" x14ac:dyDescent="0.25">
      <c r="G74" s="91"/>
      <c r="H74" s="187">
        <f t="shared" si="6"/>
        <v>0</v>
      </c>
      <c r="I74" s="187"/>
      <c r="J74" s="91">
        <f t="shared" si="7"/>
        <v>0</v>
      </c>
      <c r="K74" s="91">
        <f t="shared" si="10"/>
        <v>0</v>
      </c>
      <c r="L74" s="91">
        <f t="shared" si="10"/>
        <v>12650</v>
      </c>
      <c r="M74" s="91">
        <f t="shared" si="9"/>
        <v>1</v>
      </c>
      <c r="N74" s="91"/>
      <c r="Q74" s="205"/>
    </row>
    <row r="75" spans="7:17" x14ac:dyDescent="0.25">
      <c r="G75" s="91"/>
      <c r="H75" s="187">
        <f t="shared" si="6"/>
        <v>0</v>
      </c>
      <c r="I75" s="187"/>
      <c r="J75" s="91">
        <f t="shared" si="7"/>
        <v>0</v>
      </c>
      <c r="K75" s="91">
        <f t="shared" si="10"/>
        <v>0</v>
      </c>
      <c r="L75" s="91">
        <f t="shared" si="10"/>
        <v>8445</v>
      </c>
      <c r="M75" s="91">
        <f t="shared" si="9"/>
        <v>1</v>
      </c>
      <c r="N75" s="91"/>
      <c r="Q75" s="205"/>
    </row>
    <row r="76" spans="7:17" x14ac:dyDescent="0.25">
      <c r="G76" s="91"/>
      <c r="H76" s="187">
        <f t="shared" si="6"/>
        <v>11498</v>
      </c>
      <c r="I76" s="187"/>
      <c r="J76" s="91">
        <f t="shared" si="7"/>
        <v>1</v>
      </c>
      <c r="K76" s="91">
        <f t="shared" si="10"/>
        <v>6803</v>
      </c>
      <c r="L76" s="91">
        <f t="shared" si="10"/>
        <v>0</v>
      </c>
      <c r="M76" s="91">
        <f t="shared" si="9"/>
        <v>0</v>
      </c>
      <c r="N76" s="91"/>
      <c r="Q76" s="205"/>
    </row>
    <row r="77" spans="7:17" x14ac:dyDescent="0.25">
      <c r="G77" s="91"/>
      <c r="H77" s="187">
        <f t="shared" si="6"/>
        <v>11267</v>
      </c>
      <c r="I77" s="187"/>
      <c r="J77" s="91">
        <f t="shared" si="7"/>
        <v>1</v>
      </c>
      <c r="K77" s="91">
        <f t="shared" si="10"/>
        <v>6501</v>
      </c>
      <c r="L77" s="91">
        <f t="shared" si="10"/>
        <v>0</v>
      </c>
      <c r="M77" s="91">
        <f t="shared" si="9"/>
        <v>0</v>
      </c>
      <c r="N77" s="91"/>
      <c r="Q77" s="205"/>
    </row>
    <row r="78" spans="7:17" x14ac:dyDescent="0.25">
      <c r="G78" s="91"/>
      <c r="H78" s="187">
        <f t="shared" si="6"/>
        <v>0</v>
      </c>
      <c r="I78" s="187"/>
      <c r="J78" s="91">
        <f t="shared" si="7"/>
        <v>0</v>
      </c>
      <c r="K78" s="91">
        <f t="shared" si="10"/>
        <v>0</v>
      </c>
      <c r="L78" s="91">
        <f t="shared" si="10"/>
        <v>20218</v>
      </c>
      <c r="M78" s="91">
        <f t="shared" si="9"/>
        <v>1</v>
      </c>
      <c r="N78" s="91"/>
      <c r="Q78" s="205"/>
    </row>
    <row r="79" spans="7:17" x14ac:dyDescent="0.25">
      <c r="G79" s="91"/>
      <c r="H79" s="187">
        <f t="shared" si="6"/>
        <v>0</v>
      </c>
      <c r="I79" s="187"/>
      <c r="J79" s="91">
        <f t="shared" si="7"/>
        <v>0</v>
      </c>
      <c r="K79" s="91">
        <f t="shared" si="10"/>
        <v>0</v>
      </c>
      <c r="L79" s="91">
        <f t="shared" si="10"/>
        <v>0</v>
      </c>
      <c r="M79" s="91">
        <f t="shared" si="9"/>
        <v>0</v>
      </c>
      <c r="N79" s="91"/>
      <c r="Q79" s="205"/>
    </row>
    <row r="80" spans="7:17" x14ac:dyDescent="0.25">
      <c r="G80" s="91"/>
      <c r="H80" s="187">
        <f t="shared" si="6"/>
        <v>0</v>
      </c>
      <c r="I80" s="187"/>
      <c r="J80" s="91">
        <f t="shared" si="7"/>
        <v>0</v>
      </c>
      <c r="K80" s="91">
        <f t="shared" si="10"/>
        <v>0</v>
      </c>
      <c r="L80" s="91">
        <f t="shared" si="10"/>
        <v>0</v>
      </c>
      <c r="M80" s="91">
        <f t="shared" si="9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CE33" sqref="CE33"/>
      <pageMargins left="0" right="0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72:I72"/>
    <mergeCell ref="H73:I73"/>
    <mergeCell ref="H71:I71"/>
    <mergeCell ref="H69:I69"/>
    <mergeCell ref="H70:I70"/>
    <mergeCell ref="H59:I59"/>
    <mergeCell ref="H60:I60"/>
    <mergeCell ref="H61:I61"/>
    <mergeCell ref="H62:I62"/>
    <mergeCell ref="H63:I63"/>
    <mergeCell ref="H64:I64"/>
    <mergeCell ref="H65:I65"/>
    <mergeCell ref="H66:I66"/>
    <mergeCell ref="H74:I74"/>
    <mergeCell ref="H75:I75"/>
    <mergeCell ref="H80:I80"/>
    <mergeCell ref="H76:I76"/>
    <mergeCell ref="H77:I77"/>
    <mergeCell ref="H78:I78"/>
    <mergeCell ref="H79:I79"/>
    <mergeCell ref="H67:I67"/>
    <mergeCell ref="H68:I68"/>
    <mergeCell ref="D45:F45"/>
    <mergeCell ref="O45:P45"/>
    <mergeCell ref="H50:I50"/>
    <mergeCell ref="H51:I51"/>
    <mergeCell ref="H58:I58"/>
    <mergeCell ref="H54:I54"/>
    <mergeCell ref="H55:I55"/>
    <mergeCell ref="H56:I56"/>
    <mergeCell ref="H57:I57"/>
    <mergeCell ref="H52:I52"/>
    <mergeCell ref="H53:I53"/>
    <mergeCell ref="G2:L2"/>
    <mergeCell ref="M2:N2"/>
    <mergeCell ref="P2:Q2"/>
  </mergeCells>
  <phoneticPr fontId="0" type="noConversion"/>
  <pageMargins left="0" right="0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>
        <f>SUM(K6+L6+N7)</f>
        <v>22739</v>
      </c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46</v>
      </c>
      <c r="D6" s="134">
        <v>0.29166666666666669</v>
      </c>
      <c r="E6" s="138">
        <v>3</v>
      </c>
      <c r="F6" s="102">
        <v>-1</v>
      </c>
      <c r="G6" s="102">
        <v>13</v>
      </c>
      <c r="H6" s="103">
        <v>7.6</v>
      </c>
      <c r="I6" s="102">
        <v>8.4</v>
      </c>
      <c r="J6" s="64"/>
      <c r="K6" s="71">
        <f>(J6-Feb_1!J36)*(IF(E6=1,1,0)+IF(E6=2,1,0)+IF(E6=5,1,0))</f>
        <v>0</v>
      </c>
      <c r="L6" s="72">
        <v>17598</v>
      </c>
      <c r="M6" s="67"/>
      <c r="N6" s="68">
        <v>4948</v>
      </c>
      <c r="O6" s="69">
        <f>K6+L6+N6</f>
        <v>22546</v>
      </c>
      <c r="P6" s="64">
        <v>6648233</v>
      </c>
      <c r="Q6" s="196">
        <f>P6-Feb_1!P34</f>
        <v>28933</v>
      </c>
    </row>
    <row r="7" spans="1:17" ht="18" customHeight="1" thickBot="1" x14ac:dyDescent="0.3">
      <c r="A7" s="35" t="s">
        <v>17</v>
      </c>
      <c r="B7" s="8">
        <v>2</v>
      </c>
      <c r="C7" s="24" t="s">
        <v>47</v>
      </c>
      <c r="D7" s="135">
        <v>0.29166666666666669</v>
      </c>
      <c r="E7" s="139">
        <v>3</v>
      </c>
      <c r="F7" s="104">
        <v>3</v>
      </c>
      <c r="G7" s="104">
        <v>12</v>
      </c>
      <c r="H7" s="106">
        <v>7.5</v>
      </c>
      <c r="I7" s="104">
        <v>8.6999999999999993</v>
      </c>
      <c r="J7" s="70"/>
      <c r="K7" s="71">
        <f t="shared" ref="K7:K35" si="0">(J7-J6)*(IF(E7=1,1,0)+IF(E7=2,1,0)+IF(E7=5,1,0))</f>
        <v>0</v>
      </c>
      <c r="L7" s="72">
        <v>25752</v>
      </c>
      <c r="M7" s="73"/>
      <c r="N7" s="74">
        <v>5141</v>
      </c>
      <c r="O7" s="69">
        <f t="shared" ref="O7:O36" si="1">K7+L7+N7</f>
        <v>30893</v>
      </c>
      <c r="P7" s="70">
        <v>6664971</v>
      </c>
      <c r="Q7" s="196">
        <f>P7-P6</f>
        <v>16738</v>
      </c>
    </row>
    <row r="8" spans="1:17" ht="18" customHeight="1" thickBot="1" x14ac:dyDescent="0.3">
      <c r="A8" s="35" t="s">
        <v>18</v>
      </c>
      <c r="B8" s="8">
        <v>3</v>
      </c>
      <c r="C8" s="24" t="s">
        <v>48</v>
      </c>
      <c r="D8" s="135">
        <v>0.29166666666666669</v>
      </c>
      <c r="E8" s="139">
        <v>7</v>
      </c>
      <c r="F8" s="104">
        <v>1</v>
      </c>
      <c r="G8" s="104">
        <v>13</v>
      </c>
      <c r="H8" s="106">
        <v>7.6</v>
      </c>
      <c r="I8" s="104">
        <v>8.3000000000000007</v>
      </c>
      <c r="J8" s="70"/>
      <c r="K8" s="71">
        <f t="shared" si="0"/>
        <v>0</v>
      </c>
      <c r="L8" s="72">
        <v>20092</v>
      </c>
      <c r="M8" s="73"/>
      <c r="N8" s="74">
        <v>5327</v>
      </c>
      <c r="O8" s="69">
        <f t="shared" si="1"/>
        <v>25419</v>
      </c>
      <c r="P8" s="70">
        <v>6704138</v>
      </c>
      <c r="Q8" s="196">
        <f t="shared" ref="Q8:Q36" si="2">P8-P7</f>
        <v>39167</v>
      </c>
    </row>
    <row r="9" spans="1:17" ht="18" customHeight="1" thickBot="1" x14ac:dyDescent="0.3">
      <c r="A9" s="35" t="s">
        <v>19</v>
      </c>
      <c r="B9" s="8">
        <v>4</v>
      </c>
      <c r="C9" s="24" t="s">
        <v>49</v>
      </c>
      <c r="D9" s="135">
        <v>0.29166666666666669</v>
      </c>
      <c r="E9" s="139">
        <v>1</v>
      </c>
      <c r="F9" s="104">
        <v>2</v>
      </c>
      <c r="G9" s="104">
        <v>14</v>
      </c>
      <c r="H9" s="106">
        <v>7.7</v>
      </c>
      <c r="I9" s="104">
        <v>8.3000000000000007</v>
      </c>
      <c r="J9" s="70"/>
      <c r="K9" s="71">
        <v>8736</v>
      </c>
      <c r="L9" s="72">
        <f t="shared" ref="L9:L36" si="3">(J9-J8)*(IF(E9=3,1,0)+IF(E9=4,1,0)+IF(E9=6,1,0)+IF(E9=7,1,0))</f>
        <v>0</v>
      </c>
      <c r="M9" s="73"/>
      <c r="N9" s="74">
        <v>4648</v>
      </c>
      <c r="O9" s="69">
        <f t="shared" si="1"/>
        <v>13384</v>
      </c>
      <c r="P9" s="70">
        <v>6720654</v>
      </c>
      <c r="Q9" s="196">
        <f t="shared" si="2"/>
        <v>16516</v>
      </c>
    </row>
    <row r="10" spans="1:17" ht="18" customHeight="1" thickBot="1" x14ac:dyDescent="0.3">
      <c r="A10" s="35" t="s">
        <v>20</v>
      </c>
      <c r="B10" s="8">
        <v>5</v>
      </c>
      <c r="C10" s="24" t="s">
        <v>43</v>
      </c>
      <c r="D10" s="135">
        <v>0.29166666666666669</v>
      </c>
      <c r="E10" s="139">
        <v>3</v>
      </c>
      <c r="F10" s="104">
        <v>3</v>
      </c>
      <c r="G10" s="104">
        <v>14</v>
      </c>
      <c r="H10" s="106">
        <v>7.7</v>
      </c>
      <c r="I10" s="104">
        <v>8.5</v>
      </c>
      <c r="J10" s="70"/>
      <c r="K10" s="71">
        <f t="shared" si="0"/>
        <v>0</v>
      </c>
      <c r="L10" s="72">
        <v>9308</v>
      </c>
      <c r="M10" s="70"/>
      <c r="N10" s="74">
        <v>4195</v>
      </c>
      <c r="O10" s="69">
        <f t="shared" si="1"/>
        <v>13503</v>
      </c>
      <c r="P10" s="70">
        <v>6733710</v>
      </c>
      <c r="Q10" s="196">
        <f t="shared" si="2"/>
        <v>13056</v>
      </c>
    </row>
    <row r="11" spans="1:17" ht="18" customHeight="1" thickBot="1" x14ac:dyDescent="0.3">
      <c r="A11" s="35" t="s">
        <v>21</v>
      </c>
      <c r="B11" s="8">
        <v>6</v>
      </c>
      <c r="C11" s="24" t="s">
        <v>44</v>
      </c>
      <c r="D11" s="135">
        <v>0.29166666666666669</v>
      </c>
      <c r="E11" s="139">
        <v>7</v>
      </c>
      <c r="F11" s="104">
        <v>2</v>
      </c>
      <c r="G11" s="104">
        <v>13</v>
      </c>
      <c r="H11" s="106">
        <v>7.6</v>
      </c>
      <c r="I11" s="104">
        <v>8.1</v>
      </c>
      <c r="J11" s="70"/>
      <c r="K11" s="71">
        <f t="shared" si="0"/>
        <v>0</v>
      </c>
      <c r="L11" s="72">
        <v>10522</v>
      </c>
      <c r="M11" s="73"/>
      <c r="N11" s="74">
        <v>5123</v>
      </c>
      <c r="O11" s="69">
        <f t="shared" si="1"/>
        <v>15645</v>
      </c>
      <c r="P11" s="70">
        <v>6750639</v>
      </c>
      <c r="Q11" s="196">
        <f t="shared" si="2"/>
        <v>16929</v>
      </c>
    </row>
    <row r="12" spans="1:17" ht="18" customHeight="1" thickBot="1" x14ac:dyDescent="0.3">
      <c r="A12" s="35" t="s">
        <v>36</v>
      </c>
      <c r="B12" s="8">
        <v>7</v>
      </c>
      <c r="C12" s="24" t="s">
        <v>45</v>
      </c>
      <c r="D12" s="135">
        <v>0.29166666666666669</v>
      </c>
      <c r="E12" s="139">
        <v>3</v>
      </c>
      <c r="F12" s="104">
        <v>0</v>
      </c>
      <c r="G12" s="104">
        <v>14</v>
      </c>
      <c r="H12" s="106">
        <v>7.6</v>
      </c>
      <c r="I12" s="104">
        <v>8.1999999999999993</v>
      </c>
      <c r="J12" s="70"/>
      <c r="K12" s="71">
        <f t="shared" si="0"/>
        <v>0</v>
      </c>
      <c r="L12" s="72">
        <v>8291</v>
      </c>
      <c r="M12" s="73"/>
      <c r="N12" s="74">
        <v>4578</v>
      </c>
      <c r="O12" s="69">
        <f>K12+L12+N12</f>
        <v>12869</v>
      </c>
      <c r="P12" s="70">
        <v>6762664</v>
      </c>
      <c r="Q12" s="196">
        <f t="shared" si="2"/>
        <v>12025</v>
      </c>
    </row>
    <row r="13" spans="1:17" ht="18" customHeight="1" thickBot="1" x14ac:dyDescent="0.3">
      <c r="A13" s="21"/>
      <c r="B13" s="8">
        <v>8</v>
      </c>
      <c r="C13" s="24" t="s">
        <v>46</v>
      </c>
      <c r="D13" s="135">
        <v>0.29166666666666669</v>
      </c>
      <c r="E13" s="139">
        <v>7</v>
      </c>
      <c r="F13" s="104">
        <v>1</v>
      </c>
      <c r="G13" s="104">
        <v>15</v>
      </c>
      <c r="H13" s="106">
        <v>7.6</v>
      </c>
      <c r="I13" s="104">
        <v>8.1999999999999993</v>
      </c>
      <c r="J13" s="70"/>
      <c r="K13" s="71">
        <f t="shared" si="0"/>
        <v>0</v>
      </c>
      <c r="L13" s="72">
        <v>8743</v>
      </c>
      <c r="M13" s="73"/>
      <c r="N13" s="74">
        <v>4908</v>
      </c>
      <c r="O13" s="69">
        <f t="shared" si="1"/>
        <v>13651</v>
      </c>
      <c r="P13" s="70">
        <v>6775821</v>
      </c>
      <c r="Q13" s="196">
        <f t="shared" si="2"/>
        <v>13157</v>
      </c>
    </row>
    <row r="14" spans="1:17" ht="18" customHeight="1" thickBot="1" x14ac:dyDescent="0.3">
      <c r="A14" s="21"/>
      <c r="B14" s="8">
        <v>9</v>
      </c>
      <c r="C14" s="24" t="s">
        <v>47</v>
      </c>
      <c r="D14" s="135">
        <v>0.29166666666666669</v>
      </c>
      <c r="E14" s="139">
        <v>2</v>
      </c>
      <c r="F14" s="104">
        <v>-3</v>
      </c>
      <c r="G14" s="104">
        <v>15</v>
      </c>
      <c r="H14" s="106">
        <v>7.6</v>
      </c>
      <c r="I14" s="104">
        <v>8.4</v>
      </c>
      <c r="J14" s="70"/>
      <c r="K14" s="71">
        <v>8572</v>
      </c>
      <c r="L14" s="72">
        <f t="shared" si="3"/>
        <v>0</v>
      </c>
      <c r="M14" s="73"/>
      <c r="N14" s="74">
        <v>4999</v>
      </c>
      <c r="O14" s="69">
        <f t="shared" si="1"/>
        <v>13571</v>
      </c>
      <c r="P14" s="70">
        <v>6789333</v>
      </c>
      <c r="Q14" s="196">
        <f t="shared" si="2"/>
        <v>13512</v>
      </c>
    </row>
    <row r="15" spans="1:17" ht="18" customHeight="1" thickBot="1" x14ac:dyDescent="0.3">
      <c r="A15" s="21"/>
      <c r="B15" s="8">
        <v>10</v>
      </c>
      <c r="C15" s="24" t="s">
        <v>48</v>
      </c>
      <c r="D15" s="135">
        <v>0.29166666666666669</v>
      </c>
      <c r="E15" s="139">
        <v>2</v>
      </c>
      <c r="F15" s="104">
        <v>-1</v>
      </c>
      <c r="G15" s="104">
        <v>15</v>
      </c>
      <c r="H15" s="106">
        <v>7.5</v>
      </c>
      <c r="I15" s="104">
        <v>9</v>
      </c>
      <c r="J15" s="70"/>
      <c r="K15" s="71">
        <v>8471</v>
      </c>
      <c r="L15" s="72">
        <f t="shared" si="3"/>
        <v>0</v>
      </c>
      <c r="M15" s="73"/>
      <c r="N15" s="74">
        <v>4891</v>
      </c>
      <c r="O15" s="69">
        <f t="shared" si="1"/>
        <v>13362</v>
      </c>
      <c r="P15" s="70">
        <v>6802759</v>
      </c>
      <c r="Q15" s="196">
        <f t="shared" si="2"/>
        <v>13426</v>
      </c>
    </row>
    <row r="16" spans="1:17" ht="18" customHeight="1" thickBot="1" x14ac:dyDescent="0.3">
      <c r="A16" s="21"/>
      <c r="B16" s="8">
        <v>11</v>
      </c>
      <c r="C16" s="24" t="s">
        <v>49</v>
      </c>
      <c r="D16" s="135">
        <v>0.29166666666666669</v>
      </c>
      <c r="E16" s="139">
        <v>2</v>
      </c>
      <c r="F16" s="104">
        <v>-1</v>
      </c>
      <c r="G16" s="104">
        <v>15</v>
      </c>
      <c r="H16" s="106">
        <v>7.5</v>
      </c>
      <c r="I16" s="104">
        <v>7.8</v>
      </c>
      <c r="J16" s="70"/>
      <c r="K16" s="71">
        <v>7831</v>
      </c>
      <c r="L16" s="72">
        <f t="shared" si="3"/>
        <v>0</v>
      </c>
      <c r="M16" s="73"/>
      <c r="N16" s="74">
        <v>5004</v>
      </c>
      <c r="O16" s="69">
        <f t="shared" si="1"/>
        <v>12835</v>
      </c>
      <c r="P16" s="70">
        <v>6815971</v>
      </c>
      <c r="Q16" s="196">
        <f t="shared" si="2"/>
        <v>13212</v>
      </c>
    </row>
    <row r="17" spans="1:17" ht="18" customHeight="1" thickBot="1" x14ac:dyDescent="0.3">
      <c r="A17" s="21"/>
      <c r="B17" s="8">
        <v>12</v>
      </c>
      <c r="C17" s="24" t="s">
        <v>43</v>
      </c>
      <c r="D17" s="135">
        <v>0.29166666666666669</v>
      </c>
      <c r="E17" s="139">
        <v>1</v>
      </c>
      <c r="F17" s="104">
        <v>4</v>
      </c>
      <c r="G17" s="104">
        <v>14</v>
      </c>
      <c r="H17" s="106">
        <v>7.6</v>
      </c>
      <c r="I17" s="104">
        <v>8</v>
      </c>
      <c r="J17" s="70"/>
      <c r="K17" s="71">
        <v>6513</v>
      </c>
      <c r="L17" s="72">
        <f t="shared" si="3"/>
        <v>0</v>
      </c>
      <c r="M17" s="73"/>
      <c r="N17" s="74">
        <v>5016</v>
      </c>
      <c r="O17" s="69">
        <f t="shared" si="1"/>
        <v>11529</v>
      </c>
      <c r="P17" s="70">
        <v>6828639</v>
      </c>
      <c r="Q17" s="196">
        <f t="shared" si="2"/>
        <v>12668</v>
      </c>
    </row>
    <row r="18" spans="1:17" ht="18" customHeight="1" thickBot="1" x14ac:dyDescent="0.3">
      <c r="A18" s="21"/>
      <c r="B18" s="8">
        <v>13</v>
      </c>
      <c r="C18" s="24" t="s">
        <v>44</v>
      </c>
      <c r="D18" s="135">
        <v>0.29166666666666669</v>
      </c>
      <c r="E18" s="139">
        <v>1</v>
      </c>
      <c r="F18" s="104">
        <v>3</v>
      </c>
      <c r="G18" s="104">
        <v>14</v>
      </c>
      <c r="H18" s="106">
        <v>7.7</v>
      </c>
      <c r="I18" s="104">
        <v>8.1</v>
      </c>
      <c r="J18" s="70"/>
      <c r="K18" s="71">
        <v>6861</v>
      </c>
      <c r="L18" s="72">
        <f t="shared" si="3"/>
        <v>0</v>
      </c>
      <c r="M18" s="73"/>
      <c r="N18" s="74">
        <v>4995</v>
      </c>
      <c r="O18" s="69">
        <f t="shared" si="1"/>
        <v>11856</v>
      </c>
      <c r="P18" s="70">
        <v>6839583</v>
      </c>
      <c r="Q18" s="196">
        <f t="shared" si="2"/>
        <v>10944</v>
      </c>
    </row>
    <row r="19" spans="1:17" ht="18" customHeight="1" thickBot="1" x14ac:dyDescent="0.3">
      <c r="A19" s="21"/>
      <c r="B19" s="8">
        <v>14</v>
      </c>
      <c r="C19" s="24" t="s">
        <v>45</v>
      </c>
      <c r="D19" s="135">
        <v>0.29166666666666669</v>
      </c>
      <c r="E19" s="139">
        <v>1</v>
      </c>
      <c r="F19" s="104">
        <v>2</v>
      </c>
      <c r="G19" s="104">
        <v>15</v>
      </c>
      <c r="H19" s="106">
        <v>7.6</v>
      </c>
      <c r="I19" s="104">
        <v>7.9</v>
      </c>
      <c r="J19" s="70"/>
      <c r="K19" s="71">
        <v>7989</v>
      </c>
      <c r="L19" s="72">
        <f t="shared" si="3"/>
        <v>0</v>
      </c>
      <c r="M19" s="73"/>
      <c r="N19" s="74">
        <v>4857</v>
      </c>
      <c r="O19" s="69">
        <f t="shared" si="1"/>
        <v>12846</v>
      </c>
      <c r="P19" s="70">
        <v>6850870</v>
      </c>
      <c r="Q19" s="196">
        <f t="shared" si="2"/>
        <v>11287</v>
      </c>
    </row>
    <row r="20" spans="1:17" ht="18" customHeight="1" thickBot="1" x14ac:dyDescent="0.3">
      <c r="A20" s="21"/>
      <c r="B20" s="8">
        <v>15</v>
      </c>
      <c r="C20" s="24" t="s">
        <v>46</v>
      </c>
      <c r="D20" s="135">
        <v>0.29166666666666669</v>
      </c>
      <c r="E20" s="139">
        <v>5</v>
      </c>
      <c r="F20" s="104">
        <v>2</v>
      </c>
      <c r="G20" s="104">
        <v>14</v>
      </c>
      <c r="H20" s="106">
        <v>7.5</v>
      </c>
      <c r="I20" s="104">
        <v>7.8</v>
      </c>
      <c r="J20" s="70"/>
      <c r="K20" s="71">
        <f t="shared" si="0"/>
        <v>0</v>
      </c>
      <c r="L20" s="72">
        <v>11728</v>
      </c>
      <c r="M20" s="73"/>
      <c r="N20" s="74">
        <v>4935</v>
      </c>
      <c r="O20" s="69">
        <f t="shared" si="1"/>
        <v>16663</v>
      </c>
      <c r="P20" s="70">
        <v>6863720</v>
      </c>
      <c r="Q20" s="196">
        <f t="shared" si="2"/>
        <v>12850</v>
      </c>
    </row>
    <row r="21" spans="1:17" ht="18" customHeight="1" thickBot="1" x14ac:dyDescent="0.3">
      <c r="A21" s="21"/>
      <c r="B21" s="8">
        <v>16</v>
      </c>
      <c r="C21" s="24" t="s">
        <v>47</v>
      </c>
      <c r="D21" s="135">
        <v>0.29166666666666669</v>
      </c>
      <c r="E21" s="139">
        <v>2</v>
      </c>
      <c r="F21" s="104">
        <v>-1</v>
      </c>
      <c r="G21" s="104">
        <v>15</v>
      </c>
      <c r="H21" s="106">
        <v>7.4</v>
      </c>
      <c r="I21" s="104">
        <v>8</v>
      </c>
      <c r="J21" s="70"/>
      <c r="K21" s="71">
        <v>10256</v>
      </c>
      <c r="L21" s="72">
        <f t="shared" si="3"/>
        <v>0</v>
      </c>
      <c r="M21" s="73"/>
      <c r="N21" s="74">
        <v>5265</v>
      </c>
      <c r="O21" s="69">
        <f t="shared" si="1"/>
        <v>15521</v>
      </c>
      <c r="P21" s="70">
        <v>6881453</v>
      </c>
      <c r="Q21" s="196">
        <f t="shared" si="2"/>
        <v>17733</v>
      </c>
    </row>
    <row r="22" spans="1:17" ht="18" customHeight="1" thickBot="1" x14ac:dyDescent="0.3">
      <c r="A22" s="21"/>
      <c r="B22" s="8">
        <v>17</v>
      </c>
      <c r="C22" s="24" t="s">
        <v>48</v>
      </c>
      <c r="D22" s="135">
        <v>0.29166666666666669</v>
      </c>
      <c r="E22" s="139">
        <v>1</v>
      </c>
      <c r="F22" s="104">
        <v>0</v>
      </c>
      <c r="G22" s="104">
        <v>15</v>
      </c>
      <c r="H22" s="106">
        <v>7.5</v>
      </c>
      <c r="I22" s="104">
        <v>8.1</v>
      </c>
      <c r="J22" s="70"/>
      <c r="K22" s="71">
        <v>8265</v>
      </c>
      <c r="L22" s="72">
        <f t="shared" si="3"/>
        <v>0</v>
      </c>
      <c r="M22" s="73"/>
      <c r="N22" s="74">
        <v>4930</v>
      </c>
      <c r="O22" s="69">
        <f t="shared" si="1"/>
        <v>13195</v>
      </c>
      <c r="P22" s="70">
        <v>6896152</v>
      </c>
      <c r="Q22" s="196">
        <f t="shared" si="2"/>
        <v>14699</v>
      </c>
    </row>
    <row r="23" spans="1:17" ht="18" customHeight="1" thickBot="1" x14ac:dyDescent="0.3">
      <c r="A23" s="21"/>
      <c r="B23" s="8">
        <v>18</v>
      </c>
      <c r="C23" s="24" t="s">
        <v>49</v>
      </c>
      <c r="D23" s="135">
        <v>0.29166666666666669</v>
      </c>
      <c r="E23" s="139">
        <v>2</v>
      </c>
      <c r="F23" s="104">
        <v>-1</v>
      </c>
      <c r="G23" s="104">
        <v>15</v>
      </c>
      <c r="H23" s="106">
        <v>7.6</v>
      </c>
      <c r="I23" s="104">
        <v>8.1</v>
      </c>
      <c r="J23" s="70"/>
      <c r="K23" s="71">
        <v>7700</v>
      </c>
      <c r="L23" s="72">
        <f t="shared" si="3"/>
        <v>0</v>
      </c>
      <c r="M23" s="73"/>
      <c r="N23" s="74">
        <v>4783</v>
      </c>
      <c r="O23" s="69">
        <f t="shared" si="1"/>
        <v>12483</v>
      </c>
      <c r="P23" s="70">
        <v>6909272</v>
      </c>
      <c r="Q23" s="196">
        <f t="shared" si="2"/>
        <v>13120</v>
      </c>
    </row>
    <row r="24" spans="1:17" ht="18" customHeight="1" thickBot="1" x14ac:dyDescent="0.3">
      <c r="A24" s="21"/>
      <c r="B24" s="8">
        <v>19</v>
      </c>
      <c r="C24" s="24" t="s">
        <v>43</v>
      </c>
      <c r="D24" s="135">
        <v>0.29166666666666669</v>
      </c>
      <c r="E24" s="139">
        <v>1</v>
      </c>
      <c r="F24" s="104">
        <v>0</v>
      </c>
      <c r="G24" s="104">
        <v>15</v>
      </c>
      <c r="H24" s="106">
        <v>7.7</v>
      </c>
      <c r="I24" s="104">
        <v>8</v>
      </c>
      <c r="J24" s="70"/>
      <c r="K24" s="71">
        <v>7032</v>
      </c>
      <c r="L24" s="72">
        <f t="shared" si="3"/>
        <v>0</v>
      </c>
      <c r="M24" s="73"/>
      <c r="N24" s="74">
        <v>5365</v>
      </c>
      <c r="O24" s="69">
        <f t="shared" si="1"/>
        <v>12397</v>
      </c>
      <c r="P24" s="70">
        <v>6921866</v>
      </c>
      <c r="Q24" s="196">
        <f t="shared" si="2"/>
        <v>12594</v>
      </c>
    </row>
    <row r="25" spans="1:17" ht="18" customHeight="1" thickBot="1" x14ac:dyDescent="0.3">
      <c r="A25" s="21"/>
      <c r="B25" s="8">
        <v>20</v>
      </c>
      <c r="C25" s="24" t="s">
        <v>44</v>
      </c>
      <c r="D25" s="135">
        <v>0.29166666666666669</v>
      </c>
      <c r="E25" s="139">
        <v>1</v>
      </c>
      <c r="F25" s="104">
        <v>3</v>
      </c>
      <c r="G25" s="104">
        <v>15</v>
      </c>
      <c r="H25" s="106">
        <v>7.7</v>
      </c>
      <c r="I25" s="104">
        <v>8.1</v>
      </c>
      <c r="J25" s="70"/>
      <c r="K25" s="71">
        <v>6668</v>
      </c>
      <c r="L25" s="72">
        <f t="shared" si="3"/>
        <v>0</v>
      </c>
      <c r="M25" s="73"/>
      <c r="N25" s="74">
        <v>5058</v>
      </c>
      <c r="O25" s="69">
        <f t="shared" si="1"/>
        <v>11726</v>
      </c>
      <c r="P25" s="70">
        <v>6933929</v>
      </c>
      <c r="Q25" s="196">
        <f t="shared" si="2"/>
        <v>12063</v>
      </c>
    </row>
    <row r="26" spans="1:17" ht="18" customHeight="1" thickBot="1" x14ac:dyDescent="0.3">
      <c r="A26" s="21"/>
      <c r="B26" s="8">
        <v>21</v>
      </c>
      <c r="C26" s="24" t="s">
        <v>45</v>
      </c>
      <c r="D26" s="135">
        <v>0.29166666666666669</v>
      </c>
      <c r="E26" s="139">
        <v>1</v>
      </c>
      <c r="F26" s="104">
        <v>3</v>
      </c>
      <c r="G26" s="104">
        <v>15</v>
      </c>
      <c r="H26" s="106">
        <v>7.6</v>
      </c>
      <c r="I26" s="104">
        <v>8.1999999999999993</v>
      </c>
      <c r="J26" s="70"/>
      <c r="K26" s="71">
        <v>7561</v>
      </c>
      <c r="L26" s="72">
        <f t="shared" si="3"/>
        <v>0</v>
      </c>
      <c r="M26" s="73"/>
      <c r="N26" s="74">
        <v>5214</v>
      </c>
      <c r="O26" s="69">
        <f t="shared" si="1"/>
        <v>12775</v>
      </c>
      <c r="P26" s="70">
        <v>6945199</v>
      </c>
      <c r="Q26" s="196">
        <f t="shared" si="2"/>
        <v>11270</v>
      </c>
    </row>
    <row r="27" spans="1:17" ht="18" customHeight="1" thickBot="1" x14ac:dyDescent="0.3">
      <c r="A27" s="21"/>
      <c r="B27" s="8">
        <v>22</v>
      </c>
      <c r="C27" s="24" t="s">
        <v>46</v>
      </c>
      <c r="D27" s="135">
        <v>0.29166666666666669</v>
      </c>
      <c r="E27" s="139">
        <v>1</v>
      </c>
      <c r="F27" s="104">
        <v>5</v>
      </c>
      <c r="G27" s="104">
        <v>15</v>
      </c>
      <c r="H27" s="106">
        <v>7.5</v>
      </c>
      <c r="I27" s="104">
        <v>7.8</v>
      </c>
      <c r="J27" s="70"/>
      <c r="K27" s="71">
        <v>7844</v>
      </c>
      <c r="L27" s="72">
        <f t="shared" si="3"/>
        <v>0</v>
      </c>
      <c r="M27" s="73"/>
      <c r="N27" s="74">
        <v>5117</v>
      </c>
      <c r="O27" s="69">
        <f t="shared" si="1"/>
        <v>12961</v>
      </c>
      <c r="P27" s="70">
        <v>6958022</v>
      </c>
      <c r="Q27" s="196">
        <f t="shared" si="2"/>
        <v>12823</v>
      </c>
    </row>
    <row r="28" spans="1:17" ht="18" customHeight="1" thickBot="1" x14ac:dyDescent="0.3">
      <c r="A28" s="21"/>
      <c r="B28" s="8">
        <v>23</v>
      </c>
      <c r="C28" s="24" t="s">
        <v>47</v>
      </c>
      <c r="D28" s="135">
        <v>0.29166666666666669</v>
      </c>
      <c r="E28" s="139">
        <v>1</v>
      </c>
      <c r="F28" s="104">
        <v>4</v>
      </c>
      <c r="G28" s="104">
        <v>15</v>
      </c>
      <c r="H28" s="106">
        <v>7.4</v>
      </c>
      <c r="I28" s="104">
        <v>8</v>
      </c>
      <c r="J28" s="70"/>
      <c r="K28" s="71">
        <v>8012</v>
      </c>
      <c r="L28" s="72">
        <f t="shared" si="3"/>
        <v>0</v>
      </c>
      <c r="M28" s="73"/>
      <c r="N28" s="74">
        <v>4926</v>
      </c>
      <c r="O28" s="69">
        <f t="shared" si="1"/>
        <v>12938</v>
      </c>
      <c r="P28" s="70">
        <v>6970661</v>
      </c>
      <c r="Q28" s="196">
        <f t="shared" si="2"/>
        <v>12639</v>
      </c>
    </row>
    <row r="29" spans="1:17" ht="18" customHeight="1" thickBot="1" x14ac:dyDescent="0.3">
      <c r="A29" s="21"/>
      <c r="B29" s="8">
        <v>24</v>
      </c>
      <c r="C29" s="24" t="s">
        <v>48</v>
      </c>
      <c r="D29" s="135">
        <v>0.29166666666666669</v>
      </c>
      <c r="E29" s="141">
        <v>1</v>
      </c>
      <c r="F29" s="104">
        <v>4</v>
      </c>
      <c r="G29" s="104">
        <v>15</v>
      </c>
      <c r="H29" s="106">
        <v>7.7</v>
      </c>
      <c r="I29" s="104">
        <v>8.1999999999999993</v>
      </c>
      <c r="J29" s="70"/>
      <c r="K29" s="71">
        <v>7884</v>
      </c>
      <c r="L29" s="72">
        <f t="shared" si="3"/>
        <v>0</v>
      </c>
      <c r="M29" s="73"/>
      <c r="N29" s="74">
        <v>4364</v>
      </c>
      <c r="O29" s="69">
        <f t="shared" si="1"/>
        <v>12248</v>
      </c>
      <c r="P29" s="70">
        <v>6983275</v>
      </c>
      <c r="Q29" s="196">
        <f t="shared" si="2"/>
        <v>12614</v>
      </c>
    </row>
    <row r="30" spans="1:17" ht="18" customHeight="1" thickBot="1" x14ac:dyDescent="0.3">
      <c r="A30" s="21"/>
      <c r="B30" s="8">
        <v>25</v>
      </c>
      <c r="C30" s="24" t="s">
        <v>49</v>
      </c>
      <c r="D30" s="135">
        <v>0.29166666666666669</v>
      </c>
      <c r="E30" s="139">
        <v>3</v>
      </c>
      <c r="F30" s="104">
        <v>4</v>
      </c>
      <c r="G30" s="104">
        <v>14</v>
      </c>
      <c r="H30" s="106">
        <v>7.7</v>
      </c>
      <c r="I30" s="104">
        <v>8.1</v>
      </c>
      <c r="J30" s="70"/>
      <c r="K30" s="71">
        <f t="shared" si="0"/>
        <v>0</v>
      </c>
      <c r="L30" s="72">
        <v>12249</v>
      </c>
      <c r="M30" s="73"/>
      <c r="N30" s="74">
        <v>4789</v>
      </c>
      <c r="O30" s="69">
        <f t="shared" si="1"/>
        <v>17038</v>
      </c>
      <c r="P30" s="70">
        <v>6995565</v>
      </c>
      <c r="Q30" s="196">
        <f t="shared" si="2"/>
        <v>12290</v>
      </c>
    </row>
    <row r="31" spans="1:17" ht="18" customHeight="1" thickBot="1" x14ac:dyDescent="0.3">
      <c r="A31" s="21"/>
      <c r="B31" s="8">
        <v>26</v>
      </c>
      <c r="C31" s="24" t="s">
        <v>43</v>
      </c>
      <c r="D31" s="135">
        <v>0.29166666666666669</v>
      </c>
      <c r="E31" s="139">
        <v>3</v>
      </c>
      <c r="F31" s="104">
        <v>5</v>
      </c>
      <c r="G31" s="104">
        <v>13</v>
      </c>
      <c r="H31" s="106">
        <v>7.7</v>
      </c>
      <c r="I31" s="104">
        <v>8</v>
      </c>
      <c r="J31" s="70"/>
      <c r="K31" s="71">
        <f t="shared" si="0"/>
        <v>0</v>
      </c>
      <c r="L31" s="72">
        <v>12204</v>
      </c>
      <c r="M31" s="73"/>
      <c r="N31" s="74">
        <v>4803</v>
      </c>
      <c r="O31" s="69">
        <f t="shared" si="1"/>
        <v>17007</v>
      </c>
      <c r="P31" s="70">
        <v>7018628</v>
      </c>
      <c r="Q31" s="196">
        <f t="shared" si="2"/>
        <v>23063</v>
      </c>
    </row>
    <row r="32" spans="1:17" ht="18" customHeight="1" thickBot="1" x14ac:dyDescent="0.3">
      <c r="A32" s="21"/>
      <c r="B32" s="8">
        <v>27</v>
      </c>
      <c r="C32" s="24" t="s">
        <v>44</v>
      </c>
      <c r="D32" s="135">
        <v>0.29166666666666669</v>
      </c>
      <c r="E32" s="139">
        <v>3</v>
      </c>
      <c r="F32" s="104">
        <v>3</v>
      </c>
      <c r="G32" s="105">
        <v>14</v>
      </c>
      <c r="H32" s="106">
        <v>7.7</v>
      </c>
      <c r="I32" s="104">
        <v>8</v>
      </c>
      <c r="J32" s="70"/>
      <c r="K32" s="71">
        <f t="shared" si="0"/>
        <v>0</v>
      </c>
      <c r="L32" s="72">
        <v>6919</v>
      </c>
      <c r="M32" s="73"/>
      <c r="N32" s="74">
        <v>4572</v>
      </c>
      <c r="O32" s="69">
        <f t="shared" si="1"/>
        <v>11491</v>
      </c>
      <c r="P32" s="70">
        <v>7029223</v>
      </c>
      <c r="Q32" s="196">
        <f t="shared" si="2"/>
        <v>10595</v>
      </c>
    </row>
    <row r="33" spans="1:17" ht="18" customHeight="1" thickBot="1" x14ac:dyDescent="0.3">
      <c r="A33" s="21"/>
      <c r="B33" s="8">
        <v>28</v>
      </c>
      <c r="C33" s="24" t="s">
        <v>45</v>
      </c>
      <c r="D33" s="135">
        <v>0.29166666666666669</v>
      </c>
      <c r="E33" s="139">
        <v>7</v>
      </c>
      <c r="F33" s="104">
        <v>5</v>
      </c>
      <c r="G33" s="105">
        <v>14</v>
      </c>
      <c r="H33" s="106">
        <v>7.7</v>
      </c>
      <c r="I33" s="104">
        <v>8.1</v>
      </c>
      <c r="J33" s="70"/>
      <c r="K33" s="71">
        <f t="shared" si="0"/>
        <v>0</v>
      </c>
      <c r="L33" s="72">
        <v>8110</v>
      </c>
      <c r="M33" s="73"/>
      <c r="N33" s="74">
        <v>4816</v>
      </c>
      <c r="O33" s="69">
        <f t="shared" si="1"/>
        <v>12926</v>
      </c>
      <c r="P33" s="70">
        <v>7042412</v>
      </c>
      <c r="Q33" s="196">
        <f t="shared" si="2"/>
        <v>13189</v>
      </c>
    </row>
    <row r="34" spans="1:17" ht="18" customHeight="1" thickBot="1" x14ac:dyDescent="0.3">
      <c r="A34" s="21"/>
      <c r="B34" s="8">
        <v>29</v>
      </c>
      <c r="C34" s="24" t="s">
        <v>46</v>
      </c>
      <c r="D34" s="135">
        <v>0.29166666666666669</v>
      </c>
      <c r="E34" s="139">
        <v>1</v>
      </c>
      <c r="F34" s="104">
        <v>8</v>
      </c>
      <c r="G34" s="105">
        <v>15</v>
      </c>
      <c r="H34" s="106">
        <v>7.6</v>
      </c>
      <c r="I34" s="104">
        <v>8.1</v>
      </c>
      <c r="J34" s="70"/>
      <c r="K34" s="71">
        <v>8035</v>
      </c>
      <c r="L34" s="72">
        <f t="shared" si="3"/>
        <v>0</v>
      </c>
      <c r="M34" s="73"/>
      <c r="N34" s="74">
        <v>4951</v>
      </c>
      <c r="O34" s="69">
        <f t="shared" si="1"/>
        <v>12986</v>
      </c>
      <c r="P34" s="70">
        <v>7052935</v>
      </c>
      <c r="Q34" s="196">
        <f t="shared" si="2"/>
        <v>10523</v>
      </c>
    </row>
    <row r="35" spans="1:17" ht="18" customHeight="1" thickBot="1" x14ac:dyDescent="0.3">
      <c r="A35" s="21"/>
      <c r="B35" s="8">
        <v>30</v>
      </c>
      <c r="C35" s="24" t="s">
        <v>47</v>
      </c>
      <c r="D35" s="135">
        <v>0.29166666666666669</v>
      </c>
      <c r="E35" s="139">
        <v>3</v>
      </c>
      <c r="F35" s="104">
        <v>7</v>
      </c>
      <c r="G35" s="105">
        <v>15</v>
      </c>
      <c r="H35" s="106">
        <v>7.2</v>
      </c>
      <c r="I35" s="104">
        <v>7.8</v>
      </c>
      <c r="J35" s="70"/>
      <c r="K35" s="71">
        <f t="shared" si="0"/>
        <v>0</v>
      </c>
      <c r="L35" s="72">
        <v>10697</v>
      </c>
      <c r="M35" s="73"/>
      <c r="N35" s="74">
        <v>5146</v>
      </c>
      <c r="O35" s="69">
        <f t="shared" si="1"/>
        <v>15843</v>
      </c>
      <c r="P35" s="70">
        <v>7065993</v>
      </c>
      <c r="Q35" s="196">
        <f t="shared" si="2"/>
        <v>13058</v>
      </c>
    </row>
    <row r="36" spans="1:17" ht="18" customHeight="1" thickBot="1" x14ac:dyDescent="0.3">
      <c r="A36" s="21"/>
      <c r="B36" s="16">
        <v>31</v>
      </c>
      <c r="C36" s="29" t="s">
        <v>48</v>
      </c>
      <c r="D36" s="142">
        <v>0.29166666666666669</v>
      </c>
      <c r="E36" s="139">
        <v>7</v>
      </c>
      <c r="F36" s="104">
        <v>7</v>
      </c>
      <c r="G36" s="105">
        <v>16</v>
      </c>
      <c r="H36" s="106">
        <v>7.4</v>
      </c>
      <c r="I36" s="104">
        <v>8</v>
      </c>
      <c r="J36" s="70"/>
      <c r="K36" s="71">
        <v>8016</v>
      </c>
      <c r="L36" s="72">
        <f t="shared" si="3"/>
        <v>0</v>
      </c>
      <c r="M36" s="73"/>
      <c r="N36" s="74">
        <v>4969</v>
      </c>
      <c r="O36" s="69">
        <f t="shared" si="1"/>
        <v>12985</v>
      </c>
      <c r="P36" s="70">
        <v>7081874</v>
      </c>
      <c r="Q36" s="196">
        <f t="shared" si="2"/>
        <v>15881</v>
      </c>
    </row>
    <row r="37" spans="1:17" ht="18" customHeight="1" thickBot="1" x14ac:dyDescent="0.3">
      <c r="A37" s="21"/>
      <c r="B37" s="122"/>
      <c r="C37" s="123"/>
      <c r="D37" s="123"/>
      <c r="E37" s="10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64"/>
      <c r="K38" s="65">
        <f>SUM(K6:K36)</f>
        <v>142246</v>
      </c>
      <c r="L38" s="66">
        <f>SUM(L6:L36)</f>
        <v>162213</v>
      </c>
      <c r="M38" s="64"/>
      <c r="N38" s="66">
        <f>SUM(N6:N36)+M6</f>
        <v>152633</v>
      </c>
      <c r="O38" s="81">
        <f>SUM(O6:O36)</f>
        <v>457092</v>
      </c>
      <c r="P38" s="64"/>
      <c r="Q38" s="195">
        <f>SUM(Q6:Q36)</f>
        <v>462574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-3</v>
      </c>
      <c r="G39" s="59">
        <f>MIN(G6:G36)</f>
        <v>12</v>
      </c>
      <c r="H39" s="60">
        <f>MIN(H6:H36)</f>
        <v>7.2</v>
      </c>
      <c r="I39" s="60">
        <f>MIN(I6:I36)</f>
        <v>7.8</v>
      </c>
      <c r="J39" s="70"/>
      <c r="K39" s="71"/>
      <c r="L39" s="72"/>
      <c r="M39" s="70"/>
      <c r="N39" s="82">
        <f>MIN(N6:N36)</f>
        <v>4195</v>
      </c>
      <c r="O39" s="83">
        <f>MIN(O6:O36)</f>
        <v>11491</v>
      </c>
      <c r="P39" s="84"/>
      <c r="Q39" s="200">
        <f>MIN(Q6:Q36)</f>
        <v>10523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8</v>
      </c>
      <c r="G40" s="59">
        <f>MAX(G6:G36)</f>
        <v>16</v>
      </c>
      <c r="H40" s="60">
        <f>MAX(H6:H36)</f>
        <v>7.7</v>
      </c>
      <c r="I40" s="60">
        <f>MAX(I6:I36)</f>
        <v>9</v>
      </c>
      <c r="J40" s="70"/>
      <c r="K40" s="71"/>
      <c r="L40" s="72"/>
      <c r="M40" s="70"/>
      <c r="N40" s="82">
        <f>MAX(N6:N36)</f>
        <v>5365</v>
      </c>
      <c r="O40" s="83">
        <f>MAX(O6:O36)</f>
        <v>30893</v>
      </c>
      <c r="P40" s="84"/>
      <c r="Q40" s="200">
        <f>MAX(Q6:Q36)</f>
        <v>39167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2.3548387096774195</v>
      </c>
      <c r="G41" s="62">
        <f>SUM(G6:G36)/COUNT(E6:E36)</f>
        <v>14.387096774193548</v>
      </c>
      <c r="H41" s="63">
        <f>SUM(H6:H36)/COUNT(E6:E36)</f>
        <v>7.5806451612903194</v>
      </c>
      <c r="I41" s="63">
        <f>SUM(I6:I36)/COUNT(E6:E36)</f>
        <v>8.138709677419353</v>
      </c>
      <c r="J41" s="85"/>
      <c r="K41" s="86"/>
      <c r="L41" s="87"/>
      <c r="M41" s="85"/>
      <c r="N41" s="88">
        <f>SUM(N6:N36)/COUNT(E6:E36)</f>
        <v>4923.6451612903229</v>
      </c>
      <c r="O41" s="89">
        <f>SUM(O6:O36)/COUNT(E6:E36)</f>
        <v>14744.903225806451</v>
      </c>
      <c r="P41" s="90"/>
      <c r="Q41" s="201">
        <f>SUM(Q6:Q36)/COUNT(E6:E36)</f>
        <v>14921.741935483871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13</v>
      </c>
      <c r="F43" s="10"/>
      <c r="G43" s="10"/>
      <c r="H43" s="10"/>
      <c r="I43" s="10"/>
      <c r="J43" s="10" t="s">
        <v>25</v>
      </c>
      <c r="K43" s="128">
        <f>SUM(J50:J80)</f>
        <v>18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58228.77777777781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398863.22222222219</v>
      </c>
      <c r="L45" s="10" t="s">
        <v>15</v>
      </c>
      <c r="M45" s="3" t="s">
        <v>38</v>
      </c>
      <c r="N45" s="3"/>
      <c r="O45" s="189">
        <f>O38</f>
        <v>457092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231598</v>
      </c>
      <c r="P49" s="119" t="s">
        <v>40</v>
      </c>
      <c r="Q49" s="204"/>
    </row>
    <row r="50" spans="7:17" x14ac:dyDescent="0.25">
      <c r="G50" s="91"/>
      <c r="H50" s="187">
        <f>J50*O6</f>
        <v>0</v>
      </c>
      <c r="I50" s="187"/>
      <c r="J50" s="91">
        <f>IF(K50&gt;0,1,0)</f>
        <v>0</v>
      </c>
      <c r="K50" s="91">
        <f>K6</f>
        <v>0</v>
      </c>
      <c r="L50" s="91">
        <f>L6</f>
        <v>17598</v>
      </c>
      <c r="M50" s="91">
        <f>IF(L50&gt;0,1,0)</f>
        <v>1</v>
      </c>
      <c r="N50" s="91"/>
      <c r="O50" s="115">
        <f>O49/K43</f>
        <v>12866.555555555555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0</v>
      </c>
      <c r="I51" s="187"/>
      <c r="J51" s="91">
        <f t="shared" ref="J51:J80" si="5">IF(K51&gt;0,1,0)</f>
        <v>0</v>
      </c>
      <c r="K51" s="91">
        <f t="shared" ref="K51:L66" si="6">K7</f>
        <v>0</v>
      </c>
      <c r="L51" s="91">
        <f t="shared" si="6"/>
        <v>25752</v>
      </c>
      <c r="M51" s="91">
        <f t="shared" ref="M51:M80" si="7">IF(L51&gt;0,1,0)</f>
        <v>1</v>
      </c>
      <c r="N51" s="91"/>
      <c r="O51" s="115">
        <f>O50*(K43+E43)</f>
        <v>398863.22222222219</v>
      </c>
      <c r="P51" s="1" t="s">
        <v>41</v>
      </c>
      <c r="Q51" s="204"/>
    </row>
    <row r="52" spans="7:17" x14ac:dyDescent="0.25">
      <c r="G52" s="91"/>
      <c r="H52" s="187">
        <f t="shared" si="4"/>
        <v>0</v>
      </c>
      <c r="I52" s="187"/>
      <c r="J52" s="91">
        <f t="shared" si="5"/>
        <v>0</v>
      </c>
      <c r="K52" s="91">
        <f t="shared" si="6"/>
        <v>0</v>
      </c>
      <c r="L52" s="91">
        <f t="shared" si="6"/>
        <v>20092</v>
      </c>
      <c r="M52" s="91">
        <f t="shared" si="7"/>
        <v>1</v>
      </c>
      <c r="N52" s="91"/>
      <c r="Q52" s="205"/>
    </row>
    <row r="53" spans="7:17" x14ac:dyDescent="0.25">
      <c r="G53" s="91"/>
      <c r="H53" s="187">
        <f t="shared" si="4"/>
        <v>13384</v>
      </c>
      <c r="I53" s="187"/>
      <c r="J53" s="91">
        <f t="shared" si="5"/>
        <v>1</v>
      </c>
      <c r="K53" s="91">
        <f t="shared" si="6"/>
        <v>8736</v>
      </c>
      <c r="L53" s="91">
        <f t="shared" si="6"/>
        <v>0</v>
      </c>
      <c r="M53" s="91">
        <f t="shared" si="7"/>
        <v>0</v>
      </c>
      <c r="N53" s="91"/>
      <c r="Q53" s="205"/>
    </row>
    <row r="54" spans="7:17" x14ac:dyDescent="0.25">
      <c r="G54" s="91"/>
      <c r="H54" s="187">
        <f t="shared" si="4"/>
        <v>0</v>
      </c>
      <c r="I54" s="187"/>
      <c r="J54" s="91">
        <f t="shared" si="5"/>
        <v>0</v>
      </c>
      <c r="K54" s="91">
        <f t="shared" si="6"/>
        <v>0</v>
      </c>
      <c r="L54" s="91">
        <f t="shared" si="6"/>
        <v>9308</v>
      </c>
      <c r="M54" s="91">
        <f t="shared" si="7"/>
        <v>1</v>
      </c>
      <c r="N54" s="91"/>
      <c r="Q54" s="205"/>
    </row>
    <row r="55" spans="7:17" x14ac:dyDescent="0.25">
      <c r="G55" s="91"/>
      <c r="H55" s="187">
        <f t="shared" si="4"/>
        <v>0</v>
      </c>
      <c r="I55" s="187"/>
      <c r="J55" s="91">
        <f t="shared" si="5"/>
        <v>0</v>
      </c>
      <c r="K55" s="91">
        <f t="shared" si="6"/>
        <v>0</v>
      </c>
      <c r="L55" s="91">
        <f t="shared" si="6"/>
        <v>10522</v>
      </c>
      <c r="M55" s="91">
        <f t="shared" si="7"/>
        <v>1</v>
      </c>
      <c r="N55" s="91"/>
      <c r="Q55" s="205"/>
    </row>
    <row r="56" spans="7:17" x14ac:dyDescent="0.25">
      <c r="G56" s="91"/>
      <c r="H56" s="187">
        <f t="shared" si="4"/>
        <v>0</v>
      </c>
      <c r="I56" s="187"/>
      <c r="J56" s="91">
        <f t="shared" si="5"/>
        <v>0</v>
      </c>
      <c r="K56" s="91">
        <f t="shared" si="6"/>
        <v>0</v>
      </c>
      <c r="L56" s="91">
        <f t="shared" si="6"/>
        <v>8291</v>
      </c>
      <c r="M56" s="91">
        <f t="shared" si="7"/>
        <v>1</v>
      </c>
      <c r="N56" s="91"/>
      <c r="Q56" s="205"/>
    </row>
    <row r="57" spans="7:17" x14ac:dyDescent="0.25">
      <c r="G57" s="91"/>
      <c r="H57" s="187">
        <f t="shared" si="4"/>
        <v>0</v>
      </c>
      <c r="I57" s="187"/>
      <c r="J57" s="91">
        <f t="shared" si="5"/>
        <v>0</v>
      </c>
      <c r="K57" s="91">
        <f t="shared" si="6"/>
        <v>0</v>
      </c>
      <c r="L57" s="91">
        <f t="shared" si="6"/>
        <v>8743</v>
      </c>
      <c r="M57" s="91">
        <f t="shared" si="7"/>
        <v>1</v>
      </c>
      <c r="N57" s="91"/>
      <c r="Q57" s="205"/>
    </row>
    <row r="58" spans="7:17" x14ac:dyDescent="0.25">
      <c r="G58" s="91"/>
      <c r="H58" s="187">
        <f t="shared" si="4"/>
        <v>13571</v>
      </c>
      <c r="I58" s="187"/>
      <c r="J58" s="91">
        <f t="shared" si="5"/>
        <v>1</v>
      </c>
      <c r="K58" s="91">
        <f t="shared" si="6"/>
        <v>8572</v>
      </c>
      <c r="L58" s="91">
        <f t="shared" si="6"/>
        <v>0</v>
      </c>
      <c r="M58" s="91">
        <f t="shared" si="7"/>
        <v>0</v>
      </c>
      <c r="N58" s="91"/>
      <c r="Q58" s="205"/>
    </row>
    <row r="59" spans="7:17" x14ac:dyDescent="0.25">
      <c r="G59" s="91"/>
      <c r="H59" s="187">
        <f t="shared" si="4"/>
        <v>13362</v>
      </c>
      <c r="I59" s="187"/>
      <c r="J59" s="91">
        <f t="shared" si="5"/>
        <v>1</v>
      </c>
      <c r="K59" s="91">
        <f t="shared" si="6"/>
        <v>8471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12835</v>
      </c>
      <c r="I60" s="187"/>
      <c r="J60" s="91">
        <f t="shared" si="5"/>
        <v>1</v>
      </c>
      <c r="K60" s="91">
        <f t="shared" si="6"/>
        <v>7831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11529</v>
      </c>
      <c r="I61" s="187"/>
      <c r="J61" s="91">
        <f t="shared" si="5"/>
        <v>1</v>
      </c>
      <c r="K61" s="91">
        <f t="shared" si="6"/>
        <v>6513</v>
      </c>
      <c r="L61" s="91">
        <f t="shared" si="6"/>
        <v>0</v>
      </c>
      <c r="M61" s="91">
        <f t="shared" si="7"/>
        <v>0</v>
      </c>
      <c r="N61" s="91"/>
      <c r="Q61" s="205"/>
    </row>
    <row r="62" spans="7:17" x14ac:dyDescent="0.25">
      <c r="G62" s="91"/>
      <c r="H62" s="187">
        <f t="shared" si="4"/>
        <v>11856</v>
      </c>
      <c r="I62" s="187"/>
      <c r="J62" s="91">
        <f t="shared" si="5"/>
        <v>1</v>
      </c>
      <c r="K62" s="91">
        <f t="shared" si="6"/>
        <v>6861</v>
      </c>
      <c r="L62" s="91">
        <f t="shared" si="6"/>
        <v>0</v>
      </c>
      <c r="M62" s="91">
        <f t="shared" si="7"/>
        <v>0</v>
      </c>
      <c r="N62" s="91"/>
      <c r="Q62" s="205"/>
    </row>
    <row r="63" spans="7:17" x14ac:dyDescent="0.25">
      <c r="G63" s="91"/>
      <c r="H63" s="187">
        <f t="shared" si="4"/>
        <v>12846</v>
      </c>
      <c r="I63" s="187"/>
      <c r="J63" s="91">
        <f t="shared" si="5"/>
        <v>1</v>
      </c>
      <c r="K63" s="91">
        <f t="shared" si="6"/>
        <v>7989</v>
      </c>
      <c r="L63" s="91">
        <f t="shared" si="6"/>
        <v>0</v>
      </c>
      <c r="M63" s="91">
        <f t="shared" si="7"/>
        <v>0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11728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15521</v>
      </c>
      <c r="I65" s="187"/>
      <c r="J65" s="91">
        <f t="shared" si="5"/>
        <v>1</v>
      </c>
      <c r="K65" s="91">
        <f t="shared" si="6"/>
        <v>10256</v>
      </c>
      <c r="L65" s="91">
        <f t="shared" si="6"/>
        <v>0</v>
      </c>
      <c r="M65" s="91">
        <f t="shared" si="7"/>
        <v>0</v>
      </c>
      <c r="N65" s="91"/>
      <c r="Q65" s="205"/>
    </row>
    <row r="66" spans="7:17" x14ac:dyDescent="0.25">
      <c r="G66" s="91"/>
      <c r="H66" s="187">
        <f t="shared" si="4"/>
        <v>13195</v>
      </c>
      <c r="I66" s="187"/>
      <c r="J66" s="91">
        <f t="shared" si="5"/>
        <v>1</v>
      </c>
      <c r="K66" s="91">
        <f t="shared" si="6"/>
        <v>8265</v>
      </c>
      <c r="L66" s="91">
        <f t="shared" si="6"/>
        <v>0</v>
      </c>
      <c r="M66" s="91">
        <f t="shared" si="7"/>
        <v>0</v>
      </c>
      <c r="N66" s="91"/>
      <c r="Q66" s="205"/>
    </row>
    <row r="67" spans="7:17" x14ac:dyDescent="0.25">
      <c r="G67" s="91"/>
      <c r="H67" s="187">
        <f t="shared" si="4"/>
        <v>12483</v>
      </c>
      <c r="I67" s="187"/>
      <c r="J67" s="91">
        <f t="shared" si="5"/>
        <v>1</v>
      </c>
      <c r="K67" s="91">
        <f t="shared" ref="K67:L80" si="8">K23</f>
        <v>7700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87">
        <f t="shared" si="4"/>
        <v>12397</v>
      </c>
      <c r="I68" s="187"/>
      <c r="J68" s="91">
        <f t="shared" si="5"/>
        <v>1</v>
      </c>
      <c r="K68" s="91">
        <f t="shared" si="8"/>
        <v>7032</v>
      </c>
      <c r="L68" s="91">
        <f t="shared" si="8"/>
        <v>0</v>
      </c>
      <c r="M68" s="91">
        <f t="shared" si="7"/>
        <v>0</v>
      </c>
      <c r="N68" s="91"/>
      <c r="Q68" s="205"/>
    </row>
    <row r="69" spans="7:17" x14ac:dyDescent="0.25">
      <c r="G69" s="91"/>
      <c r="H69" s="187">
        <f t="shared" si="4"/>
        <v>11726</v>
      </c>
      <c r="I69" s="187"/>
      <c r="J69" s="91">
        <f t="shared" si="5"/>
        <v>1</v>
      </c>
      <c r="K69" s="91">
        <f t="shared" si="8"/>
        <v>6668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87">
        <f t="shared" si="4"/>
        <v>12775</v>
      </c>
      <c r="I70" s="187"/>
      <c r="J70" s="91">
        <f t="shared" si="5"/>
        <v>1</v>
      </c>
      <c r="K70" s="91">
        <f t="shared" si="8"/>
        <v>7561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87">
        <f t="shared" si="4"/>
        <v>12961</v>
      </c>
      <c r="I71" s="187"/>
      <c r="J71" s="91">
        <f t="shared" si="5"/>
        <v>1</v>
      </c>
      <c r="K71" s="91">
        <f t="shared" si="8"/>
        <v>7844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12938</v>
      </c>
      <c r="I72" s="187"/>
      <c r="J72" s="91">
        <f t="shared" si="5"/>
        <v>1</v>
      </c>
      <c r="K72" s="91">
        <f t="shared" si="8"/>
        <v>8012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12248</v>
      </c>
      <c r="I73" s="187"/>
      <c r="J73" s="91">
        <f t="shared" si="5"/>
        <v>1</v>
      </c>
      <c r="K73" s="91">
        <f t="shared" si="8"/>
        <v>7884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0</v>
      </c>
      <c r="I74" s="187"/>
      <c r="J74" s="91">
        <f t="shared" si="5"/>
        <v>0</v>
      </c>
      <c r="K74" s="91">
        <f t="shared" si="8"/>
        <v>0</v>
      </c>
      <c r="L74" s="91">
        <f t="shared" si="8"/>
        <v>12249</v>
      </c>
      <c r="M74" s="91">
        <f t="shared" si="7"/>
        <v>1</v>
      </c>
      <c r="N74" s="91"/>
      <c r="Q74" s="205"/>
    </row>
    <row r="75" spans="7:17" x14ac:dyDescent="0.25">
      <c r="G75" s="91"/>
      <c r="H75" s="187">
        <f t="shared" si="4"/>
        <v>0</v>
      </c>
      <c r="I75" s="187"/>
      <c r="J75" s="91">
        <f t="shared" si="5"/>
        <v>0</v>
      </c>
      <c r="K75" s="91">
        <f t="shared" si="8"/>
        <v>0</v>
      </c>
      <c r="L75" s="91">
        <f t="shared" si="8"/>
        <v>12204</v>
      </c>
      <c r="M75" s="91">
        <f t="shared" si="7"/>
        <v>1</v>
      </c>
      <c r="N75" s="91"/>
      <c r="Q75" s="205"/>
    </row>
    <row r="76" spans="7:17" x14ac:dyDescent="0.25">
      <c r="G76" s="91"/>
      <c r="H76" s="187">
        <f t="shared" si="4"/>
        <v>0</v>
      </c>
      <c r="I76" s="187"/>
      <c r="J76" s="91">
        <f t="shared" si="5"/>
        <v>0</v>
      </c>
      <c r="K76" s="91">
        <f t="shared" si="8"/>
        <v>0</v>
      </c>
      <c r="L76" s="91">
        <f t="shared" si="8"/>
        <v>6919</v>
      </c>
      <c r="M76" s="91">
        <f t="shared" si="7"/>
        <v>1</v>
      </c>
      <c r="N76" s="91"/>
      <c r="Q76" s="205"/>
    </row>
    <row r="77" spans="7:17" x14ac:dyDescent="0.25">
      <c r="G77" s="91"/>
      <c r="H77" s="187">
        <f t="shared" si="4"/>
        <v>0</v>
      </c>
      <c r="I77" s="187"/>
      <c r="J77" s="91">
        <f t="shared" si="5"/>
        <v>0</v>
      </c>
      <c r="K77" s="91">
        <f t="shared" si="8"/>
        <v>0</v>
      </c>
      <c r="L77" s="91">
        <f t="shared" si="8"/>
        <v>8110</v>
      </c>
      <c r="M77" s="91">
        <f t="shared" si="7"/>
        <v>1</v>
      </c>
      <c r="N77" s="91"/>
      <c r="Q77" s="205"/>
    </row>
    <row r="78" spans="7:17" x14ac:dyDescent="0.25">
      <c r="G78" s="91"/>
      <c r="H78" s="187">
        <f t="shared" si="4"/>
        <v>12986</v>
      </c>
      <c r="I78" s="187"/>
      <c r="J78" s="91">
        <f t="shared" si="5"/>
        <v>1</v>
      </c>
      <c r="K78" s="91">
        <f t="shared" si="8"/>
        <v>8035</v>
      </c>
      <c r="L78" s="91">
        <f t="shared" si="8"/>
        <v>0</v>
      </c>
      <c r="M78" s="91">
        <f t="shared" si="7"/>
        <v>0</v>
      </c>
      <c r="N78" s="91"/>
      <c r="Q78" s="205"/>
    </row>
    <row r="79" spans="7:17" x14ac:dyDescent="0.25">
      <c r="G79" s="91"/>
      <c r="H79" s="187">
        <f t="shared" si="4"/>
        <v>0</v>
      </c>
      <c r="I79" s="187"/>
      <c r="J79" s="91">
        <f t="shared" si="5"/>
        <v>0</v>
      </c>
      <c r="K79" s="91">
        <f t="shared" si="8"/>
        <v>0</v>
      </c>
      <c r="L79" s="91">
        <f t="shared" si="8"/>
        <v>10697</v>
      </c>
      <c r="M79" s="91">
        <f t="shared" si="7"/>
        <v>1</v>
      </c>
      <c r="N79" s="91"/>
      <c r="Q79" s="205"/>
    </row>
    <row r="80" spans="7:17" x14ac:dyDescent="0.25">
      <c r="G80" s="91"/>
      <c r="H80" s="187">
        <f t="shared" si="4"/>
        <v>12985</v>
      </c>
      <c r="I80" s="187"/>
      <c r="J80" s="91">
        <f t="shared" si="5"/>
        <v>1</v>
      </c>
      <c r="K80" s="91">
        <f t="shared" si="8"/>
        <v>8016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CE11" sqref="CE11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73:I73"/>
    <mergeCell ref="H74:I74"/>
    <mergeCell ref="H72:I72"/>
    <mergeCell ref="H70:I70"/>
    <mergeCell ref="H71:I71"/>
    <mergeCell ref="H60:I60"/>
    <mergeCell ref="H61:I61"/>
    <mergeCell ref="H62:I62"/>
    <mergeCell ref="H63:I63"/>
    <mergeCell ref="H64:I64"/>
    <mergeCell ref="H65:I65"/>
    <mergeCell ref="H66:I66"/>
    <mergeCell ref="H67:I67"/>
    <mergeCell ref="H75:I75"/>
    <mergeCell ref="H80:I80"/>
    <mergeCell ref="H76:I76"/>
    <mergeCell ref="H77:I77"/>
    <mergeCell ref="H78:I78"/>
    <mergeCell ref="H79:I79"/>
    <mergeCell ref="H68:I68"/>
    <mergeCell ref="H69:I69"/>
    <mergeCell ref="D45:F45"/>
    <mergeCell ref="O45:P45"/>
    <mergeCell ref="H50:I50"/>
    <mergeCell ref="H51:I51"/>
    <mergeCell ref="H52:I52"/>
    <mergeCell ref="H59:I59"/>
    <mergeCell ref="H55:I55"/>
    <mergeCell ref="H56:I56"/>
    <mergeCell ref="H57:I57"/>
    <mergeCell ref="H58:I58"/>
    <mergeCell ref="H53:I53"/>
    <mergeCell ref="H54:I54"/>
    <mergeCell ref="G2:L2"/>
    <mergeCell ref="M2:N2"/>
    <mergeCell ref="P2:Q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H4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49</v>
      </c>
      <c r="D6" s="134">
        <v>0.29166666666666669</v>
      </c>
      <c r="E6" s="138">
        <v>1</v>
      </c>
      <c r="F6" s="102">
        <v>9</v>
      </c>
      <c r="G6" s="102">
        <v>16</v>
      </c>
      <c r="H6" s="103">
        <v>7.5</v>
      </c>
      <c r="I6" s="102">
        <v>8.3000000000000007</v>
      </c>
      <c r="J6" s="64"/>
      <c r="K6" s="71">
        <v>7689</v>
      </c>
      <c r="L6" s="72">
        <f>(J6-März_1!J36)*(IF(E6=3,1,0)+IF(E6=4,1,0)+IF(E6=6,1,0)+IF(E6=7,1,0))</f>
        <v>0</v>
      </c>
      <c r="M6" s="67"/>
      <c r="N6" s="68">
        <v>3897</v>
      </c>
      <c r="O6" s="69">
        <f>SUM(K6+L6+N6)</f>
        <v>11586</v>
      </c>
      <c r="P6" s="64">
        <v>7094653</v>
      </c>
      <c r="Q6" s="196">
        <f>P6-März_1!P36</f>
        <v>12779</v>
      </c>
    </row>
    <row r="7" spans="1:17" ht="18" customHeight="1" thickBot="1" x14ac:dyDescent="0.3">
      <c r="A7" s="35" t="s">
        <v>17</v>
      </c>
      <c r="B7" s="8">
        <v>2</v>
      </c>
      <c r="C7" s="24" t="s">
        <v>43</v>
      </c>
      <c r="D7" s="135">
        <v>0.29166666666666669</v>
      </c>
      <c r="E7" s="139">
        <v>1</v>
      </c>
      <c r="F7" s="104">
        <v>6</v>
      </c>
      <c r="G7" s="104">
        <v>15</v>
      </c>
      <c r="H7" s="106">
        <v>7.7</v>
      </c>
      <c r="I7" s="104">
        <v>8</v>
      </c>
      <c r="J7" s="70"/>
      <c r="K7" s="71">
        <v>6793</v>
      </c>
      <c r="L7" s="72">
        <f>(J7-J6)*(IF(E7=3,1,0)+IF(E7=4,1,0)+IF(E7=6,1,0)+IF(E7=7,1,0))</f>
        <v>0</v>
      </c>
      <c r="M7" s="73"/>
      <c r="N7" s="74">
        <v>4881</v>
      </c>
      <c r="O7" s="69">
        <f t="shared" ref="O7:O36" si="0">SUM(K7+L7+N7)</f>
        <v>11674</v>
      </c>
      <c r="P7" s="70">
        <v>7107015</v>
      </c>
      <c r="Q7" s="196">
        <f>P7-P6</f>
        <v>12362</v>
      </c>
    </row>
    <row r="8" spans="1:17" ht="18" customHeight="1" thickBot="1" x14ac:dyDescent="0.3">
      <c r="A8" s="35" t="s">
        <v>18</v>
      </c>
      <c r="B8" s="8">
        <v>3</v>
      </c>
      <c r="C8" s="24" t="s">
        <v>44</v>
      </c>
      <c r="D8" s="135">
        <v>0.29166666666666669</v>
      </c>
      <c r="E8" s="139">
        <v>1</v>
      </c>
      <c r="F8" s="104">
        <v>6</v>
      </c>
      <c r="G8" s="104">
        <v>15</v>
      </c>
      <c r="H8" s="106">
        <v>7.5</v>
      </c>
      <c r="I8" s="104">
        <v>8.1</v>
      </c>
      <c r="J8" s="70"/>
      <c r="K8" s="71">
        <v>6737</v>
      </c>
      <c r="L8" s="72">
        <f t="shared" ref="L8:L36" si="1">(J8-J7)*(IF(E8=3,1,0)+IF(E8=4,1,0)+IF(E8=6,1,0)+IF(E8=7,1,0))</f>
        <v>0</v>
      </c>
      <c r="M8" s="73"/>
      <c r="N8" s="74">
        <v>4926</v>
      </c>
      <c r="O8" s="69">
        <f t="shared" si="0"/>
        <v>11663</v>
      </c>
      <c r="P8" s="70">
        <v>7118065</v>
      </c>
      <c r="Q8" s="196">
        <f t="shared" ref="Q8:Q35" si="2">P8-P7</f>
        <v>11050</v>
      </c>
    </row>
    <row r="9" spans="1:17" ht="18" customHeight="1" thickBot="1" x14ac:dyDescent="0.3">
      <c r="A9" s="35" t="s">
        <v>19</v>
      </c>
      <c r="B9" s="8">
        <v>4</v>
      </c>
      <c r="C9" s="24" t="s">
        <v>45</v>
      </c>
      <c r="D9" s="135">
        <v>0.29166666666666669</v>
      </c>
      <c r="E9" s="139">
        <v>1</v>
      </c>
      <c r="F9" s="104">
        <v>10</v>
      </c>
      <c r="G9" s="104">
        <v>16</v>
      </c>
      <c r="H9" s="106">
        <v>7.4</v>
      </c>
      <c r="I9" s="104">
        <v>8.1</v>
      </c>
      <c r="J9" s="70"/>
      <c r="K9" s="71">
        <v>8257</v>
      </c>
      <c r="L9" s="72">
        <f t="shared" si="1"/>
        <v>0</v>
      </c>
      <c r="M9" s="73"/>
      <c r="N9" s="74">
        <v>4977</v>
      </c>
      <c r="O9" s="69">
        <f t="shared" si="0"/>
        <v>13234</v>
      </c>
      <c r="P9" s="70">
        <v>7129205</v>
      </c>
      <c r="Q9" s="196">
        <f t="shared" si="2"/>
        <v>11140</v>
      </c>
    </row>
    <row r="10" spans="1:17" ht="18" customHeight="1" thickBot="1" x14ac:dyDescent="0.3">
      <c r="A10" s="35" t="s">
        <v>20</v>
      </c>
      <c r="B10" s="8">
        <v>5</v>
      </c>
      <c r="C10" s="24" t="s">
        <v>46</v>
      </c>
      <c r="D10" s="135">
        <v>0.29166666666666669</v>
      </c>
      <c r="E10" s="139">
        <v>1</v>
      </c>
      <c r="F10" s="104">
        <v>8</v>
      </c>
      <c r="G10" s="104">
        <v>16</v>
      </c>
      <c r="H10" s="106">
        <v>7.3</v>
      </c>
      <c r="I10" s="104">
        <v>7.7</v>
      </c>
      <c r="J10" s="70"/>
      <c r="K10" s="71">
        <v>8279</v>
      </c>
      <c r="L10" s="72">
        <f t="shared" si="1"/>
        <v>0</v>
      </c>
      <c r="M10" s="70"/>
      <c r="N10" s="74">
        <v>4940</v>
      </c>
      <c r="O10" s="69">
        <f t="shared" si="0"/>
        <v>13219</v>
      </c>
      <c r="P10" s="70">
        <v>7142602</v>
      </c>
      <c r="Q10" s="196">
        <f t="shared" si="2"/>
        <v>13397</v>
      </c>
    </row>
    <row r="11" spans="1:17" ht="18" customHeight="1" thickBot="1" x14ac:dyDescent="0.3">
      <c r="A11" s="35" t="s">
        <v>21</v>
      </c>
      <c r="B11" s="8">
        <v>6</v>
      </c>
      <c r="C11" s="24" t="s">
        <v>47</v>
      </c>
      <c r="D11" s="135">
        <v>0.29166666666666669</v>
      </c>
      <c r="E11" s="139">
        <v>1</v>
      </c>
      <c r="F11" s="104">
        <v>10</v>
      </c>
      <c r="G11" s="104">
        <v>16</v>
      </c>
      <c r="H11" s="106">
        <v>7.4</v>
      </c>
      <c r="I11" s="104">
        <v>7.8</v>
      </c>
      <c r="J11" s="70"/>
      <c r="K11" s="71">
        <v>8324</v>
      </c>
      <c r="L11" s="72">
        <f t="shared" si="1"/>
        <v>0</v>
      </c>
      <c r="M11" s="73"/>
      <c r="N11" s="74">
        <v>5004</v>
      </c>
      <c r="O11" s="69">
        <f t="shared" si="0"/>
        <v>13328</v>
      </c>
      <c r="P11" s="70">
        <v>7158396</v>
      </c>
      <c r="Q11" s="196">
        <f t="shared" si="2"/>
        <v>15794</v>
      </c>
    </row>
    <row r="12" spans="1:17" ht="18" customHeight="1" thickBot="1" x14ac:dyDescent="0.3">
      <c r="A12" s="35" t="s">
        <v>36</v>
      </c>
      <c r="B12" s="8">
        <v>7</v>
      </c>
      <c r="C12" s="24" t="s">
        <v>48</v>
      </c>
      <c r="D12" s="135">
        <v>0.29166666666666669</v>
      </c>
      <c r="E12" s="139">
        <v>1</v>
      </c>
      <c r="F12" s="104">
        <v>5</v>
      </c>
      <c r="G12" s="104">
        <v>16</v>
      </c>
      <c r="H12" s="106">
        <v>7.5</v>
      </c>
      <c r="I12" s="104">
        <v>8.1999999999999993</v>
      </c>
      <c r="J12" s="70"/>
      <c r="K12" s="71">
        <v>8423</v>
      </c>
      <c r="L12" s="72">
        <f t="shared" si="1"/>
        <v>0</v>
      </c>
      <c r="M12" s="73"/>
      <c r="N12" s="74">
        <v>5078</v>
      </c>
      <c r="O12" s="69">
        <f t="shared" si="0"/>
        <v>13501</v>
      </c>
      <c r="P12" s="70">
        <v>7172151</v>
      </c>
      <c r="Q12" s="196">
        <f t="shared" si="2"/>
        <v>13755</v>
      </c>
    </row>
    <row r="13" spans="1:17" ht="18" customHeight="1" thickBot="1" x14ac:dyDescent="0.3">
      <c r="A13" s="21"/>
      <c r="B13" s="8">
        <v>8</v>
      </c>
      <c r="C13" s="24" t="s">
        <v>49</v>
      </c>
      <c r="D13" s="135">
        <v>0.29166666666666669</v>
      </c>
      <c r="E13" s="139">
        <v>3</v>
      </c>
      <c r="F13" s="104">
        <v>5</v>
      </c>
      <c r="G13" s="104">
        <v>16</v>
      </c>
      <c r="H13" s="106">
        <v>7.4</v>
      </c>
      <c r="I13" s="104">
        <v>8.5</v>
      </c>
      <c r="J13" s="70"/>
      <c r="K13" s="71">
        <f t="shared" ref="K13:K36" si="3">(J13-J12)*(IF(E13=1,1,0)+IF(E13=2,1,0)+IF(E13=5,1,0))</f>
        <v>0</v>
      </c>
      <c r="L13" s="72">
        <v>9411</v>
      </c>
      <c r="M13" s="73"/>
      <c r="N13" s="74">
        <v>4763</v>
      </c>
      <c r="O13" s="69">
        <f t="shared" si="0"/>
        <v>14174</v>
      </c>
      <c r="P13" s="70">
        <v>7187029</v>
      </c>
      <c r="Q13" s="196">
        <f t="shared" si="2"/>
        <v>14878</v>
      </c>
    </row>
    <row r="14" spans="1:17" ht="18" customHeight="1" thickBot="1" x14ac:dyDescent="0.3">
      <c r="A14" s="21"/>
      <c r="B14" s="8">
        <v>9</v>
      </c>
      <c r="C14" s="24" t="s">
        <v>43</v>
      </c>
      <c r="D14" s="135">
        <v>0.29166666666666669</v>
      </c>
      <c r="E14" s="139">
        <v>7</v>
      </c>
      <c r="F14" s="104">
        <v>6</v>
      </c>
      <c r="G14" s="104">
        <v>16</v>
      </c>
      <c r="H14" s="106">
        <v>7.5</v>
      </c>
      <c r="I14" s="104">
        <v>7.9</v>
      </c>
      <c r="J14" s="70"/>
      <c r="K14" s="71">
        <f t="shared" si="3"/>
        <v>0</v>
      </c>
      <c r="L14" s="72">
        <v>6921</v>
      </c>
      <c r="M14" s="73"/>
      <c r="N14" s="74">
        <v>4956</v>
      </c>
      <c r="O14" s="69">
        <f t="shared" si="0"/>
        <v>11877</v>
      </c>
      <c r="P14" s="70">
        <v>7199700</v>
      </c>
      <c r="Q14" s="196">
        <v>12671</v>
      </c>
    </row>
    <row r="15" spans="1:17" ht="18" customHeight="1" thickBot="1" x14ac:dyDescent="0.3">
      <c r="A15" s="21"/>
      <c r="B15" s="8">
        <v>10</v>
      </c>
      <c r="C15" s="24" t="s">
        <v>44</v>
      </c>
      <c r="D15" s="135">
        <v>0.29166666666666669</v>
      </c>
      <c r="E15" s="139">
        <v>1</v>
      </c>
      <c r="F15" s="104">
        <v>7</v>
      </c>
      <c r="G15" s="104">
        <v>15</v>
      </c>
      <c r="H15" s="106">
        <v>7.3</v>
      </c>
      <c r="I15" s="104">
        <v>7.6</v>
      </c>
      <c r="J15" s="70"/>
      <c r="K15" s="71">
        <v>6738</v>
      </c>
      <c r="L15" s="72">
        <f t="shared" si="1"/>
        <v>0</v>
      </c>
      <c r="M15" s="73"/>
      <c r="N15" s="74">
        <v>4863</v>
      </c>
      <c r="O15" s="69">
        <f t="shared" si="0"/>
        <v>11601</v>
      </c>
      <c r="P15" s="70">
        <v>7211224</v>
      </c>
      <c r="Q15" s="196">
        <f t="shared" si="2"/>
        <v>11524</v>
      </c>
    </row>
    <row r="16" spans="1:17" ht="18" customHeight="1" thickBot="1" x14ac:dyDescent="0.3">
      <c r="A16" s="21"/>
      <c r="B16" s="8">
        <v>11</v>
      </c>
      <c r="C16" s="24" t="s">
        <v>45</v>
      </c>
      <c r="D16" s="135">
        <v>0.29166666666666669</v>
      </c>
      <c r="E16" s="139">
        <v>1</v>
      </c>
      <c r="F16" s="104">
        <v>4</v>
      </c>
      <c r="G16" s="104">
        <v>16</v>
      </c>
      <c r="H16" s="106">
        <v>7.2</v>
      </c>
      <c r="I16" s="104">
        <v>8.5</v>
      </c>
      <c r="J16" s="70"/>
      <c r="K16" s="71">
        <v>8141</v>
      </c>
      <c r="L16" s="72">
        <f t="shared" si="1"/>
        <v>0</v>
      </c>
      <c r="M16" s="73"/>
      <c r="N16" s="74">
        <v>4994</v>
      </c>
      <c r="O16" s="69">
        <f t="shared" si="0"/>
        <v>13135</v>
      </c>
      <c r="P16" s="70">
        <v>7222627</v>
      </c>
      <c r="Q16" s="196">
        <f t="shared" si="2"/>
        <v>11403</v>
      </c>
    </row>
    <row r="17" spans="1:17" ht="18" customHeight="1" thickBot="1" x14ac:dyDescent="0.3">
      <c r="A17" s="21"/>
      <c r="B17" s="8">
        <v>12</v>
      </c>
      <c r="C17" s="24" t="s">
        <v>46</v>
      </c>
      <c r="D17" s="135">
        <v>0.29166666666666669</v>
      </c>
      <c r="E17" s="139">
        <v>3</v>
      </c>
      <c r="F17" s="104">
        <v>7</v>
      </c>
      <c r="G17" s="104">
        <v>16</v>
      </c>
      <c r="H17" s="106">
        <v>7.3</v>
      </c>
      <c r="I17" s="104">
        <v>8</v>
      </c>
      <c r="J17" s="70"/>
      <c r="K17" s="71">
        <f t="shared" si="3"/>
        <v>0</v>
      </c>
      <c r="L17" s="72">
        <v>13268</v>
      </c>
      <c r="M17" s="73"/>
      <c r="N17" s="74">
        <v>5095</v>
      </c>
      <c r="O17" s="69">
        <f t="shared" si="0"/>
        <v>18363</v>
      </c>
      <c r="P17" s="70">
        <v>7236044</v>
      </c>
      <c r="Q17" s="196">
        <f t="shared" si="2"/>
        <v>13417</v>
      </c>
    </row>
    <row r="18" spans="1:17" ht="18" customHeight="1" thickBot="1" x14ac:dyDescent="0.3">
      <c r="A18" s="21"/>
      <c r="B18" s="8">
        <v>13</v>
      </c>
      <c r="C18" s="24" t="s">
        <v>47</v>
      </c>
      <c r="D18" s="135">
        <v>0.29166666666666669</v>
      </c>
      <c r="E18" s="139">
        <v>3</v>
      </c>
      <c r="F18" s="104">
        <v>8</v>
      </c>
      <c r="G18" s="104">
        <v>16</v>
      </c>
      <c r="H18" s="106">
        <v>7.5</v>
      </c>
      <c r="I18" s="104">
        <v>7.9</v>
      </c>
      <c r="J18" s="70"/>
      <c r="K18" s="71">
        <f t="shared" si="3"/>
        <v>0</v>
      </c>
      <c r="L18" s="72">
        <v>12320</v>
      </c>
      <c r="M18" s="73"/>
      <c r="N18" s="74">
        <v>5066</v>
      </c>
      <c r="O18" s="69">
        <f t="shared" si="0"/>
        <v>17386</v>
      </c>
      <c r="P18" s="70">
        <v>7254979</v>
      </c>
      <c r="Q18" s="196">
        <f t="shared" si="2"/>
        <v>18935</v>
      </c>
    </row>
    <row r="19" spans="1:17" ht="18" customHeight="1" thickBot="1" x14ac:dyDescent="0.3">
      <c r="A19" s="21"/>
      <c r="B19" s="8">
        <v>14</v>
      </c>
      <c r="C19" s="24" t="s">
        <v>48</v>
      </c>
      <c r="D19" s="135">
        <v>0.29166666666666669</v>
      </c>
      <c r="E19" s="139">
        <v>3</v>
      </c>
      <c r="F19" s="104">
        <v>8</v>
      </c>
      <c r="G19" s="104">
        <v>16</v>
      </c>
      <c r="H19" s="106">
        <v>7.5</v>
      </c>
      <c r="I19" s="104">
        <v>8.8000000000000007</v>
      </c>
      <c r="J19" s="70"/>
      <c r="K19" s="71">
        <f t="shared" si="3"/>
        <v>0</v>
      </c>
      <c r="L19" s="72">
        <v>9976</v>
      </c>
      <c r="M19" s="73"/>
      <c r="N19" s="74">
        <v>4930</v>
      </c>
      <c r="O19" s="69">
        <f t="shared" si="0"/>
        <v>14906</v>
      </c>
      <c r="P19" s="70">
        <v>7274027</v>
      </c>
      <c r="Q19" s="196">
        <f t="shared" si="2"/>
        <v>19048</v>
      </c>
    </row>
    <row r="20" spans="1:17" ht="18" customHeight="1" thickBot="1" x14ac:dyDescent="0.3">
      <c r="A20" s="21"/>
      <c r="B20" s="8">
        <v>15</v>
      </c>
      <c r="C20" s="24" t="s">
        <v>49</v>
      </c>
      <c r="D20" s="135">
        <v>0.29166666666666669</v>
      </c>
      <c r="E20" s="139">
        <v>3</v>
      </c>
      <c r="F20" s="104">
        <v>6</v>
      </c>
      <c r="G20" s="104">
        <v>16</v>
      </c>
      <c r="H20" s="106">
        <v>7.4</v>
      </c>
      <c r="I20" s="104">
        <v>7.9</v>
      </c>
      <c r="J20" s="70"/>
      <c r="K20" s="71">
        <f t="shared" si="3"/>
        <v>0</v>
      </c>
      <c r="L20" s="72">
        <v>13675</v>
      </c>
      <c r="M20" s="73"/>
      <c r="N20" s="74">
        <v>5014</v>
      </c>
      <c r="O20" s="69">
        <f t="shared" si="0"/>
        <v>18689</v>
      </c>
      <c r="P20" s="70">
        <v>7284661</v>
      </c>
      <c r="Q20" s="196">
        <f t="shared" si="2"/>
        <v>10634</v>
      </c>
    </row>
    <row r="21" spans="1:17" ht="18" customHeight="1" thickBot="1" x14ac:dyDescent="0.3">
      <c r="A21" s="21"/>
      <c r="B21" s="8">
        <v>16</v>
      </c>
      <c r="C21" s="24" t="s">
        <v>43</v>
      </c>
      <c r="D21" s="135">
        <v>0.29166666666666669</v>
      </c>
      <c r="E21" s="139">
        <v>3</v>
      </c>
      <c r="F21" s="104">
        <v>8</v>
      </c>
      <c r="G21" s="104">
        <v>15</v>
      </c>
      <c r="H21" s="106">
        <v>7.7</v>
      </c>
      <c r="I21" s="104">
        <v>8</v>
      </c>
      <c r="J21" s="70"/>
      <c r="K21" s="71">
        <f t="shared" si="3"/>
        <v>0</v>
      </c>
      <c r="L21" s="72">
        <v>7728</v>
      </c>
      <c r="M21" s="73"/>
      <c r="N21" s="74">
        <v>4920</v>
      </c>
      <c r="O21" s="69">
        <f t="shared" si="0"/>
        <v>12648</v>
      </c>
      <c r="P21" s="70">
        <v>7304508</v>
      </c>
      <c r="Q21" s="196">
        <f t="shared" si="2"/>
        <v>19847</v>
      </c>
    </row>
    <row r="22" spans="1:17" ht="18" customHeight="1" thickBot="1" x14ac:dyDescent="0.3">
      <c r="A22" s="21"/>
      <c r="B22" s="8">
        <v>17</v>
      </c>
      <c r="C22" s="24" t="s">
        <v>44</v>
      </c>
      <c r="D22" s="135">
        <v>0.29166666666666669</v>
      </c>
      <c r="E22" s="139">
        <v>3</v>
      </c>
      <c r="F22" s="104">
        <v>10</v>
      </c>
      <c r="G22" s="104">
        <v>15</v>
      </c>
      <c r="H22" s="106">
        <v>7.5</v>
      </c>
      <c r="I22" s="104">
        <v>8.1</v>
      </c>
      <c r="J22" s="70"/>
      <c r="K22" s="71">
        <f t="shared" si="3"/>
        <v>0</v>
      </c>
      <c r="L22" s="72">
        <v>19743</v>
      </c>
      <c r="M22" s="73"/>
      <c r="N22" s="74">
        <v>5123</v>
      </c>
      <c r="O22" s="69">
        <f t="shared" si="0"/>
        <v>24866</v>
      </c>
      <c r="P22" s="70">
        <v>7315955</v>
      </c>
      <c r="Q22" s="196">
        <f t="shared" si="2"/>
        <v>11447</v>
      </c>
    </row>
    <row r="23" spans="1:17" ht="18" customHeight="1" thickBot="1" x14ac:dyDescent="0.3">
      <c r="A23" s="21"/>
      <c r="B23" s="8">
        <v>18</v>
      </c>
      <c r="C23" s="24" t="s">
        <v>45</v>
      </c>
      <c r="D23" s="135">
        <v>0.29166666666666669</v>
      </c>
      <c r="E23" s="139">
        <v>3</v>
      </c>
      <c r="F23" s="104">
        <v>6</v>
      </c>
      <c r="G23" s="104">
        <v>15</v>
      </c>
      <c r="H23" s="106">
        <v>7.6</v>
      </c>
      <c r="I23" s="104">
        <v>8.4</v>
      </c>
      <c r="J23" s="70"/>
      <c r="K23" s="71">
        <f t="shared" si="3"/>
        <v>0</v>
      </c>
      <c r="L23" s="72">
        <v>15618</v>
      </c>
      <c r="M23" s="73"/>
      <c r="N23" s="74">
        <v>4793</v>
      </c>
      <c r="O23" s="69">
        <f t="shared" si="0"/>
        <v>20411</v>
      </c>
      <c r="P23" s="70">
        <v>7347283</v>
      </c>
      <c r="Q23" s="196">
        <f t="shared" si="2"/>
        <v>31328</v>
      </c>
    </row>
    <row r="24" spans="1:17" ht="18" customHeight="1" thickBot="1" x14ac:dyDescent="0.3">
      <c r="A24" s="21"/>
      <c r="B24" s="8">
        <v>19</v>
      </c>
      <c r="C24" s="24" t="s">
        <v>46</v>
      </c>
      <c r="D24" s="135">
        <v>0.29166666666666669</v>
      </c>
      <c r="E24" s="139">
        <v>7</v>
      </c>
      <c r="F24" s="104">
        <v>5</v>
      </c>
      <c r="G24" s="104">
        <v>16</v>
      </c>
      <c r="H24" s="106">
        <v>7.5</v>
      </c>
      <c r="I24" s="104">
        <v>8.3000000000000007</v>
      </c>
      <c r="J24" s="70"/>
      <c r="K24" s="71">
        <f t="shared" si="3"/>
        <v>0</v>
      </c>
      <c r="L24" s="72">
        <v>8902</v>
      </c>
      <c r="M24" s="73"/>
      <c r="N24" s="74">
        <v>4912</v>
      </c>
      <c r="O24" s="69">
        <f t="shared" si="0"/>
        <v>13814</v>
      </c>
      <c r="P24" s="70">
        <v>7365672</v>
      </c>
      <c r="Q24" s="196">
        <f t="shared" si="2"/>
        <v>18389</v>
      </c>
    </row>
    <row r="25" spans="1:17" ht="18" customHeight="1" thickBot="1" x14ac:dyDescent="0.3">
      <c r="A25" s="21"/>
      <c r="B25" s="8">
        <v>20</v>
      </c>
      <c r="C25" s="24" t="s">
        <v>47</v>
      </c>
      <c r="D25" s="135">
        <v>0.29166666666666669</v>
      </c>
      <c r="E25" s="139">
        <v>1</v>
      </c>
      <c r="F25" s="104">
        <v>7</v>
      </c>
      <c r="G25" s="104">
        <v>16</v>
      </c>
      <c r="H25" s="106">
        <v>7.2</v>
      </c>
      <c r="I25" s="104">
        <v>7.8</v>
      </c>
      <c r="J25" s="70"/>
      <c r="K25" s="71">
        <v>8407</v>
      </c>
      <c r="L25" s="72">
        <f t="shared" si="1"/>
        <v>0</v>
      </c>
      <c r="M25" s="73"/>
      <c r="N25" s="74">
        <v>4280</v>
      </c>
      <c r="O25" s="69">
        <f t="shared" si="0"/>
        <v>12687</v>
      </c>
      <c r="P25" s="70">
        <v>7380219</v>
      </c>
      <c r="Q25" s="196">
        <f t="shared" si="2"/>
        <v>14547</v>
      </c>
    </row>
    <row r="26" spans="1:17" ht="18" customHeight="1" thickBot="1" x14ac:dyDescent="0.3">
      <c r="A26" s="21"/>
      <c r="B26" s="8">
        <v>21</v>
      </c>
      <c r="C26" s="24" t="s">
        <v>48</v>
      </c>
      <c r="D26" s="135">
        <v>0.29166666666666669</v>
      </c>
      <c r="E26" s="139">
        <v>1</v>
      </c>
      <c r="F26" s="104">
        <v>4</v>
      </c>
      <c r="G26" s="104">
        <v>16</v>
      </c>
      <c r="H26" s="106">
        <v>7.5</v>
      </c>
      <c r="I26" s="104">
        <v>7.9</v>
      </c>
      <c r="J26" s="70"/>
      <c r="K26" s="71">
        <v>8188</v>
      </c>
      <c r="L26" s="72">
        <f t="shared" si="1"/>
        <v>0</v>
      </c>
      <c r="M26" s="73"/>
      <c r="N26" s="74">
        <v>5066</v>
      </c>
      <c r="O26" s="69">
        <f t="shared" si="0"/>
        <v>13254</v>
      </c>
      <c r="P26" s="70">
        <v>7393592</v>
      </c>
      <c r="Q26" s="196">
        <f t="shared" si="2"/>
        <v>13373</v>
      </c>
    </row>
    <row r="27" spans="1:17" ht="18" customHeight="1" thickBot="1" x14ac:dyDescent="0.3">
      <c r="A27" s="21"/>
      <c r="B27" s="8">
        <v>22</v>
      </c>
      <c r="C27" s="24" t="s">
        <v>49</v>
      </c>
      <c r="D27" s="135">
        <v>0.29166666666666669</v>
      </c>
      <c r="E27" s="139">
        <v>1</v>
      </c>
      <c r="F27" s="104">
        <v>4</v>
      </c>
      <c r="G27" s="104">
        <v>16</v>
      </c>
      <c r="H27" s="106">
        <v>7.4</v>
      </c>
      <c r="I27" s="104">
        <v>8.1</v>
      </c>
      <c r="J27" s="70"/>
      <c r="K27" s="71">
        <v>8073</v>
      </c>
      <c r="L27" s="72">
        <f t="shared" si="1"/>
        <v>0</v>
      </c>
      <c r="M27" s="73"/>
      <c r="N27" s="74">
        <v>5092</v>
      </c>
      <c r="O27" s="69">
        <f t="shared" si="0"/>
        <v>13165</v>
      </c>
      <c r="P27" s="70">
        <v>7406953</v>
      </c>
      <c r="Q27" s="196">
        <f t="shared" si="2"/>
        <v>13361</v>
      </c>
    </row>
    <row r="28" spans="1:17" ht="18" customHeight="1" thickBot="1" x14ac:dyDescent="0.3">
      <c r="A28" s="21"/>
      <c r="B28" s="8">
        <v>23</v>
      </c>
      <c r="C28" s="24" t="s">
        <v>43</v>
      </c>
      <c r="D28" s="135">
        <v>0.29166666666666669</v>
      </c>
      <c r="E28" s="139">
        <v>3</v>
      </c>
      <c r="F28" s="104">
        <v>10</v>
      </c>
      <c r="G28" s="104">
        <v>15</v>
      </c>
      <c r="H28" s="106">
        <v>7.6</v>
      </c>
      <c r="I28" s="104">
        <v>8</v>
      </c>
      <c r="J28" s="70"/>
      <c r="K28" s="71">
        <f t="shared" si="3"/>
        <v>0</v>
      </c>
      <c r="L28" s="72">
        <v>12923</v>
      </c>
      <c r="M28" s="73"/>
      <c r="N28" s="74">
        <v>5049</v>
      </c>
      <c r="O28" s="69">
        <f t="shared" si="0"/>
        <v>17972</v>
      </c>
      <c r="P28" s="70">
        <v>7419757</v>
      </c>
      <c r="Q28" s="196">
        <f t="shared" si="2"/>
        <v>12804</v>
      </c>
    </row>
    <row r="29" spans="1:17" ht="18" customHeight="1" thickBot="1" x14ac:dyDescent="0.3">
      <c r="A29" s="21"/>
      <c r="B29" s="8">
        <v>24</v>
      </c>
      <c r="C29" s="24" t="s">
        <v>44</v>
      </c>
      <c r="D29" s="135">
        <v>0.29166666666666669</v>
      </c>
      <c r="E29" s="141">
        <v>3</v>
      </c>
      <c r="F29" s="104">
        <v>3</v>
      </c>
      <c r="G29" s="104">
        <v>15</v>
      </c>
      <c r="H29" s="106">
        <v>7.7</v>
      </c>
      <c r="I29" s="104">
        <v>8.1</v>
      </c>
      <c r="J29" s="70"/>
      <c r="K29" s="71"/>
      <c r="L29" s="72">
        <v>8526</v>
      </c>
      <c r="M29" s="73"/>
      <c r="N29" s="74">
        <v>4842</v>
      </c>
      <c r="O29" s="69">
        <f t="shared" si="0"/>
        <v>13368</v>
      </c>
      <c r="P29" s="70">
        <v>7439278</v>
      </c>
      <c r="Q29" s="196">
        <f t="shared" si="2"/>
        <v>19521</v>
      </c>
    </row>
    <row r="30" spans="1:17" ht="18" customHeight="1" thickBot="1" x14ac:dyDescent="0.3">
      <c r="A30" s="21"/>
      <c r="B30" s="8">
        <v>25</v>
      </c>
      <c r="C30" s="24" t="s">
        <v>45</v>
      </c>
      <c r="D30" s="135">
        <v>0.29166666666666669</v>
      </c>
      <c r="E30" s="139">
        <v>1</v>
      </c>
      <c r="F30" s="104">
        <v>1</v>
      </c>
      <c r="G30" s="104">
        <v>16</v>
      </c>
      <c r="H30" s="106">
        <v>7.7</v>
      </c>
      <c r="I30" s="104">
        <v>8.1</v>
      </c>
      <c r="J30" s="70"/>
      <c r="K30" s="71">
        <v>8643</v>
      </c>
      <c r="L30" s="72">
        <f t="shared" si="1"/>
        <v>0</v>
      </c>
      <c r="M30" s="73"/>
      <c r="N30" s="74">
        <v>5056</v>
      </c>
      <c r="O30" s="69">
        <f t="shared" si="0"/>
        <v>13699</v>
      </c>
      <c r="P30" s="70">
        <v>7451149</v>
      </c>
      <c r="Q30" s="196">
        <f t="shared" si="2"/>
        <v>11871</v>
      </c>
    </row>
    <row r="31" spans="1:17" ht="18" customHeight="1" thickBot="1" x14ac:dyDescent="0.3">
      <c r="A31" s="21"/>
      <c r="B31" s="8">
        <v>26</v>
      </c>
      <c r="C31" s="24" t="s">
        <v>46</v>
      </c>
      <c r="D31" s="135">
        <v>0.29166666666666669</v>
      </c>
      <c r="E31" s="139">
        <v>3</v>
      </c>
      <c r="F31" s="104">
        <v>5</v>
      </c>
      <c r="G31" s="104">
        <v>16</v>
      </c>
      <c r="H31" s="106">
        <v>7.6</v>
      </c>
      <c r="I31" s="104">
        <v>8.1999999999999993</v>
      </c>
      <c r="J31" s="70"/>
      <c r="K31" s="71">
        <f t="shared" si="3"/>
        <v>0</v>
      </c>
      <c r="L31" s="72">
        <v>11267</v>
      </c>
      <c r="M31" s="73"/>
      <c r="N31" s="74">
        <v>5323</v>
      </c>
      <c r="O31" s="69">
        <f t="shared" si="0"/>
        <v>16590</v>
      </c>
      <c r="P31" s="70">
        <v>7462517</v>
      </c>
      <c r="Q31" s="196">
        <f t="shared" si="2"/>
        <v>11368</v>
      </c>
    </row>
    <row r="32" spans="1:17" ht="18" customHeight="1" thickBot="1" x14ac:dyDescent="0.3">
      <c r="A32" s="21"/>
      <c r="B32" s="8">
        <v>27</v>
      </c>
      <c r="C32" s="24" t="s">
        <v>47</v>
      </c>
      <c r="D32" s="135">
        <v>0.29166666666666669</v>
      </c>
      <c r="E32" s="139">
        <v>3</v>
      </c>
      <c r="F32" s="104">
        <v>2</v>
      </c>
      <c r="G32" s="105">
        <v>15</v>
      </c>
      <c r="H32" s="106">
        <v>7.6</v>
      </c>
      <c r="I32" s="104">
        <v>8.1</v>
      </c>
      <c r="J32" s="70"/>
      <c r="K32" s="71">
        <f t="shared" si="3"/>
        <v>0</v>
      </c>
      <c r="L32" s="72">
        <v>10968</v>
      </c>
      <c r="M32" s="73"/>
      <c r="N32" s="74">
        <v>5446</v>
      </c>
      <c r="O32" s="69">
        <f t="shared" si="0"/>
        <v>16414</v>
      </c>
      <c r="P32" s="70">
        <v>7481042</v>
      </c>
      <c r="Q32" s="196">
        <f t="shared" si="2"/>
        <v>18525</v>
      </c>
    </row>
    <row r="33" spans="1:17" ht="18" customHeight="1" thickBot="1" x14ac:dyDescent="0.3">
      <c r="A33" s="21"/>
      <c r="B33" s="8">
        <v>28</v>
      </c>
      <c r="C33" s="24" t="s">
        <v>48</v>
      </c>
      <c r="D33" s="135">
        <v>0.29166666666666669</v>
      </c>
      <c r="E33" s="139">
        <v>7</v>
      </c>
      <c r="F33" s="104">
        <v>0</v>
      </c>
      <c r="G33" s="105">
        <v>16</v>
      </c>
      <c r="H33" s="106">
        <v>7.5</v>
      </c>
      <c r="I33" s="104">
        <v>8</v>
      </c>
      <c r="J33" s="70"/>
      <c r="K33" s="71">
        <f t="shared" si="3"/>
        <v>0</v>
      </c>
      <c r="L33" s="72">
        <v>8542</v>
      </c>
      <c r="M33" s="73"/>
      <c r="N33" s="74">
        <v>5193</v>
      </c>
      <c r="O33" s="69">
        <f t="shared" si="0"/>
        <v>13735</v>
      </c>
      <c r="P33" s="70">
        <v>7495331</v>
      </c>
      <c r="Q33" s="196">
        <f t="shared" si="2"/>
        <v>14289</v>
      </c>
    </row>
    <row r="34" spans="1:17" ht="18" customHeight="1" thickBot="1" x14ac:dyDescent="0.3">
      <c r="A34" s="21"/>
      <c r="B34" s="8">
        <v>29</v>
      </c>
      <c r="C34" s="24" t="s">
        <v>49</v>
      </c>
      <c r="D34" s="135">
        <v>0.29166666666666669</v>
      </c>
      <c r="E34" s="139">
        <v>1</v>
      </c>
      <c r="F34" s="104">
        <v>2</v>
      </c>
      <c r="G34" s="105">
        <v>16</v>
      </c>
      <c r="H34" s="106">
        <v>7.6</v>
      </c>
      <c r="I34" s="104">
        <v>7.9</v>
      </c>
      <c r="J34" s="70"/>
      <c r="K34" s="71">
        <v>7896</v>
      </c>
      <c r="L34" s="72">
        <f t="shared" si="1"/>
        <v>0</v>
      </c>
      <c r="M34" s="73"/>
      <c r="N34" s="74">
        <v>4968</v>
      </c>
      <c r="O34" s="69">
        <f t="shared" si="0"/>
        <v>12864</v>
      </c>
      <c r="P34" s="70">
        <v>7508981</v>
      </c>
      <c r="Q34" s="196">
        <f t="shared" si="2"/>
        <v>13650</v>
      </c>
    </row>
    <row r="35" spans="1:17" ht="18" customHeight="1" thickBot="1" x14ac:dyDescent="0.3">
      <c r="A35" s="21"/>
      <c r="B35" s="8">
        <v>30</v>
      </c>
      <c r="C35" s="24" t="s">
        <v>43</v>
      </c>
      <c r="D35" s="135">
        <v>0.29166666666666669</v>
      </c>
      <c r="E35" s="139">
        <v>1</v>
      </c>
      <c r="F35" s="104">
        <v>3</v>
      </c>
      <c r="G35" s="105">
        <v>16</v>
      </c>
      <c r="H35" s="106">
        <v>7.6</v>
      </c>
      <c r="I35" s="104">
        <v>8</v>
      </c>
      <c r="J35" s="70"/>
      <c r="K35" s="71">
        <v>6881</v>
      </c>
      <c r="L35" s="72">
        <f t="shared" si="1"/>
        <v>0</v>
      </c>
      <c r="M35" s="73"/>
      <c r="N35" s="74">
        <v>4938</v>
      </c>
      <c r="O35" s="69">
        <f t="shared" si="0"/>
        <v>11819</v>
      </c>
      <c r="P35" s="70">
        <v>7521693</v>
      </c>
      <c r="Q35" s="196">
        <f t="shared" si="2"/>
        <v>12712</v>
      </c>
    </row>
    <row r="36" spans="1:17" ht="18" customHeight="1" thickBot="1" x14ac:dyDescent="0.3">
      <c r="A36" s="21"/>
      <c r="B36" s="16">
        <v>31</v>
      </c>
      <c r="C36" s="29"/>
      <c r="D36" s="142"/>
      <c r="E36" s="139"/>
      <c r="F36" s="104"/>
      <c r="G36" s="105"/>
      <c r="H36" s="106"/>
      <c r="I36" s="104"/>
      <c r="J36" s="70"/>
      <c r="K36" s="71">
        <f t="shared" si="3"/>
        <v>0</v>
      </c>
      <c r="L36" s="72">
        <f t="shared" si="1"/>
        <v>0</v>
      </c>
      <c r="M36" s="73"/>
      <c r="N36" s="74"/>
      <c r="O36" s="69">
        <f t="shared" si="0"/>
        <v>0</v>
      </c>
      <c r="P36" s="70"/>
      <c r="Q36" s="196"/>
    </row>
    <row r="37" spans="1:17" ht="18" customHeight="1" thickBot="1" x14ac:dyDescent="0.3">
      <c r="A37" s="21"/>
      <c r="B37" s="122"/>
      <c r="C37" s="123"/>
      <c r="D37" s="123"/>
      <c r="E37" s="10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64"/>
      <c r="K38" s="65">
        <f>SUM(K6:K36)</f>
        <v>117469</v>
      </c>
      <c r="L38" s="66">
        <f>SUM(L6:L36)</f>
        <v>169788</v>
      </c>
      <c r="M38" s="64"/>
      <c r="N38" s="66">
        <f>SUM(N6:N36)+M6</f>
        <v>148385</v>
      </c>
      <c r="O38" s="81">
        <f>SUM(O6:O36)</f>
        <v>435642</v>
      </c>
      <c r="P38" s="64"/>
      <c r="Q38" s="195">
        <f>SUM(Q6:Q36)</f>
        <v>439819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0</v>
      </c>
      <c r="G39" s="59">
        <f>MIN(G6:G36)</f>
        <v>15</v>
      </c>
      <c r="H39" s="60">
        <f>MIN(H6:H36)</f>
        <v>7.2</v>
      </c>
      <c r="I39" s="60">
        <f>MIN(I6:I36)</f>
        <v>7.6</v>
      </c>
      <c r="J39" s="70"/>
      <c r="K39" s="71"/>
      <c r="L39" s="72"/>
      <c r="M39" s="70"/>
      <c r="N39" s="82">
        <f>MIN(N6:N36)</f>
        <v>3897</v>
      </c>
      <c r="O39" s="83">
        <f>MIN(O6:O36)</f>
        <v>0</v>
      </c>
      <c r="P39" s="84"/>
      <c r="Q39" s="200">
        <f>MIN(Q6:Q36)</f>
        <v>10634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10</v>
      </c>
      <c r="G40" s="59">
        <f>MAX(G6:G36)</f>
        <v>16</v>
      </c>
      <c r="H40" s="60">
        <f>MAX(H6:H36)</f>
        <v>7.7</v>
      </c>
      <c r="I40" s="60">
        <f>MAX(I6:I36)</f>
        <v>8.8000000000000007</v>
      </c>
      <c r="J40" s="70"/>
      <c r="K40" s="71"/>
      <c r="L40" s="72"/>
      <c r="M40" s="70"/>
      <c r="N40" s="82">
        <f>MAX(N6:N36)</f>
        <v>5446</v>
      </c>
      <c r="O40" s="83">
        <f>MAX(O6:O36)</f>
        <v>24866</v>
      </c>
      <c r="P40" s="84"/>
      <c r="Q40" s="200">
        <f>MAX(Q6:Q36)</f>
        <v>31328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5.833333333333333</v>
      </c>
      <c r="G41" s="62">
        <f>SUM(G6:G36)/COUNT(E6:E36)</f>
        <v>15.7</v>
      </c>
      <c r="H41" s="63">
        <f>SUM(H6:H36)/COUNT(E6:E36)</f>
        <v>7.4899999999999975</v>
      </c>
      <c r="I41" s="63">
        <f>SUM(I6:I36)/COUNT(E6:E36)</f>
        <v>8.0766666666666662</v>
      </c>
      <c r="J41" s="85"/>
      <c r="K41" s="86"/>
      <c r="L41" s="87"/>
      <c r="M41" s="85"/>
      <c r="N41" s="88">
        <f>SUM(N6:N36)/COUNT(E6:E36)</f>
        <v>4946.166666666667</v>
      </c>
      <c r="O41" s="89">
        <f>SUM(O6:O36)/COUNT(E6:E36)</f>
        <v>14521.4</v>
      </c>
      <c r="P41" s="90"/>
      <c r="Q41" s="201">
        <f>SUM(Q6:Q36)/COUNT(E6:E36)</f>
        <v>14660.633333333333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15</v>
      </c>
      <c r="F43" s="10"/>
      <c r="G43" s="10"/>
      <c r="H43" s="10"/>
      <c r="I43" s="10"/>
      <c r="J43" s="10" t="s">
        <v>25</v>
      </c>
      <c r="K43" s="128">
        <f>SUM(J50:J80)</f>
        <v>15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54784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380858</v>
      </c>
      <c r="L45" s="10" t="s">
        <v>15</v>
      </c>
      <c r="M45" s="3" t="s">
        <v>38</v>
      </c>
      <c r="N45" s="3"/>
      <c r="O45" s="189">
        <f>O38</f>
        <v>435642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190429</v>
      </c>
      <c r="P49" s="119" t="s">
        <v>40</v>
      </c>
      <c r="Q49" s="204"/>
    </row>
    <row r="50" spans="7:17" x14ac:dyDescent="0.25">
      <c r="G50" s="91"/>
      <c r="H50" s="187">
        <f>J50*O6</f>
        <v>11586</v>
      </c>
      <c r="I50" s="187"/>
      <c r="J50" s="91">
        <f>IF(K50&gt;0,1,0)</f>
        <v>1</v>
      </c>
      <c r="K50" s="91">
        <f>K6</f>
        <v>7689</v>
      </c>
      <c r="L50" s="91">
        <f>L6</f>
        <v>0</v>
      </c>
      <c r="M50" s="91">
        <f>IF(L50&gt;0,1,0)</f>
        <v>0</v>
      </c>
      <c r="N50" s="91"/>
      <c r="O50" s="115">
        <f>O49/K43</f>
        <v>12695.266666666666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11674</v>
      </c>
      <c r="I51" s="187"/>
      <c r="J51" s="91">
        <f t="shared" ref="J51:J80" si="5">IF(K51&gt;0,1,0)</f>
        <v>1</v>
      </c>
      <c r="K51" s="91">
        <f t="shared" ref="K51:L66" si="6">K7</f>
        <v>6793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380858</v>
      </c>
      <c r="P51" s="1" t="s">
        <v>41</v>
      </c>
      <c r="Q51" s="204"/>
    </row>
    <row r="52" spans="7:17" x14ac:dyDescent="0.25">
      <c r="G52" s="91"/>
      <c r="H52" s="187">
        <f t="shared" si="4"/>
        <v>11663</v>
      </c>
      <c r="I52" s="187"/>
      <c r="J52" s="91">
        <f t="shared" si="5"/>
        <v>1</v>
      </c>
      <c r="K52" s="91">
        <f t="shared" si="6"/>
        <v>6737</v>
      </c>
      <c r="L52" s="91">
        <f t="shared" si="6"/>
        <v>0</v>
      </c>
      <c r="M52" s="91">
        <f t="shared" si="7"/>
        <v>0</v>
      </c>
      <c r="N52" s="91"/>
      <c r="Q52" s="205"/>
    </row>
    <row r="53" spans="7:17" x14ac:dyDescent="0.25">
      <c r="G53" s="91"/>
      <c r="H53" s="187">
        <f t="shared" si="4"/>
        <v>13234</v>
      </c>
      <c r="I53" s="187"/>
      <c r="J53" s="91">
        <f t="shared" si="5"/>
        <v>1</v>
      </c>
      <c r="K53" s="91">
        <f t="shared" si="6"/>
        <v>8257</v>
      </c>
      <c r="L53" s="91">
        <f t="shared" si="6"/>
        <v>0</v>
      </c>
      <c r="M53" s="91">
        <f t="shared" si="7"/>
        <v>0</v>
      </c>
      <c r="N53" s="91"/>
      <c r="Q53" s="205"/>
    </row>
    <row r="54" spans="7:17" x14ac:dyDescent="0.25">
      <c r="G54" s="91"/>
      <c r="H54" s="187">
        <f t="shared" si="4"/>
        <v>13219</v>
      </c>
      <c r="I54" s="187"/>
      <c r="J54" s="91">
        <f t="shared" si="5"/>
        <v>1</v>
      </c>
      <c r="K54" s="91">
        <f t="shared" si="6"/>
        <v>8279</v>
      </c>
      <c r="L54" s="91">
        <f t="shared" si="6"/>
        <v>0</v>
      </c>
      <c r="M54" s="91">
        <f t="shared" si="7"/>
        <v>0</v>
      </c>
      <c r="N54" s="91"/>
      <c r="Q54" s="205"/>
    </row>
    <row r="55" spans="7:17" x14ac:dyDescent="0.25">
      <c r="G55" s="91"/>
      <c r="H55" s="187">
        <f t="shared" si="4"/>
        <v>13328</v>
      </c>
      <c r="I55" s="187"/>
      <c r="J55" s="91">
        <f t="shared" si="5"/>
        <v>1</v>
      </c>
      <c r="K55" s="91">
        <f t="shared" si="6"/>
        <v>8324</v>
      </c>
      <c r="L55" s="91">
        <f t="shared" si="6"/>
        <v>0</v>
      </c>
      <c r="M55" s="91">
        <f t="shared" si="7"/>
        <v>0</v>
      </c>
      <c r="N55" s="91"/>
      <c r="Q55" s="205"/>
    </row>
    <row r="56" spans="7:17" x14ac:dyDescent="0.25">
      <c r="G56" s="91"/>
      <c r="H56" s="187">
        <f t="shared" si="4"/>
        <v>13501</v>
      </c>
      <c r="I56" s="187"/>
      <c r="J56" s="91">
        <f t="shared" si="5"/>
        <v>1</v>
      </c>
      <c r="K56" s="91">
        <f t="shared" si="6"/>
        <v>8423</v>
      </c>
      <c r="L56" s="91">
        <f t="shared" si="6"/>
        <v>0</v>
      </c>
      <c r="M56" s="91">
        <f t="shared" si="7"/>
        <v>0</v>
      </c>
      <c r="N56" s="91"/>
      <c r="Q56" s="205"/>
    </row>
    <row r="57" spans="7:17" x14ac:dyDescent="0.25">
      <c r="G57" s="91"/>
      <c r="H57" s="187">
        <f t="shared" si="4"/>
        <v>0</v>
      </c>
      <c r="I57" s="187"/>
      <c r="J57" s="91">
        <f t="shared" si="5"/>
        <v>0</v>
      </c>
      <c r="K57" s="91">
        <f t="shared" si="6"/>
        <v>0</v>
      </c>
      <c r="L57" s="91">
        <f t="shared" si="6"/>
        <v>9411</v>
      </c>
      <c r="M57" s="91">
        <f t="shared" si="7"/>
        <v>1</v>
      </c>
      <c r="N57" s="91"/>
      <c r="Q57" s="205"/>
    </row>
    <row r="58" spans="7:17" x14ac:dyDescent="0.25">
      <c r="G58" s="91"/>
      <c r="H58" s="187">
        <f t="shared" si="4"/>
        <v>0</v>
      </c>
      <c r="I58" s="187"/>
      <c r="J58" s="91">
        <f t="shared" si="5"/>
        <v>0</v>
      </c>
      <c r="K58" s="91">
        <f t="shared" si="6"/>
        <v>0</v>
      </c>
      <c r="L58" s="91">
        <f t="shared" si="6"/>
        <v>6921</v>
      </c>
      <c r="M58" s="91">
        <f t="shared" si="7"/>
        <v>1</v>
      </c>
      <c r="N58" s="91"/>
      <c r="Q58" s="205"/>
    </row>
    <row r="59" spans="7:17" x14ac:dyDescent="0.25">
      <c r="G59" s="91"/>
      <c r="H59" s="187">
        <f t="shared" si="4"/>
        <v>11601</v>
      </c>
      <c r="I59" s="187"/>
      <c r="J59" s="91">
        <f t="shared" si="5"/>
        <v>1</v>
      </c>
      <c r="K59" s="91">
        <f t="shared" si="6"/>
        <v>6738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13135</v>
      </c>
      <c r="I60" s="187"/>
      <c r="J60" s="91">
        <f t="shared" si="5"/>
        <v>1</v>
      </c>
      <c r="K60" s="91">
        <f t="shared" si="6"/>
        <v>8141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13268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0</v>
      </c>
      <c r="I62" s="187"/>
      <c r="J62" s="91">
        <f t="shared" si="5"/>
        <v>0</v>
      </c>
      <c r="K62" s="91">
        <f t="shared" si="6"/>
        <v>0</v>
      </c>
      <c r="L62" s="91">
        <f t="shared" si="6"/>
        <v>12320</v>
      </c>
      <c r="M62" s="91">
        <f t="shared" si="7"/>
        <v>1</v>
      </c>
      <c r="N62" s="91"/>
      <c r="Q62" s="205"/>
    </row>
    <row r="63" spans="7:17" x14ac:dyDescent="0.25">
      <c r="G63" s="91"/>
      <c r="H63" s="187">
        <f t="shared" si="4"/>
        <v>0</v>
      </c>
      <c r="I63" s="187"/>
      <c r="J63" s="91">
        <f t="shared" si="5"/>
        <v>0</v>
      </c>
      <c r="K63" s="91">
        <f t="shared" si="6"/>
        <v>0</v>
      </c>
      <c r="L63" s="91">
        <f t="shared" si="6"/>
        <v>9976</v>
      </c>
      <c r="M63" s="91">
        <f t="shared" si="7"/>
        <v>1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13675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0</v>
      </c>
      <c r="I65" s="187"/>
      <c r="J65" s="91">
        <f t="shared" si="5"/>
        <v>0</v>
      </c>
      <c r="K65" s="91">
        <f t="shared" si="6"/>
        <v>0</v>
      </c>
      <c r="L65" s="91">
        <f t="shared" si="6"/>
        <v>7728</v>
      </c>
      <c r="M65" s="91">
        <f t="shared" si="7"/>
        <v>1</v>
      </c>
      <c r="N65" s="91"/>
      <c r="Q65" s="205"/>
    </row>
    <row r="66" spans="7:17" x14ac:dyDescent="0.25">
      <c r="G66" s="91"/>
      <c r="H66" s="187">
        <f t="shared" si="4"/>
        <v>0</v>
      </c>
      <c r="I66" s="187"/>
      <c r="J66" s="91">
        <f t="shared" si="5"/>
        <v>0</v>
      </c>
      <c r="K66" s="91">
        <f t="shared" si="6"/>
        <v>0</v>
      </c>
      <c r="L66" s="91">
        <f t="shared" si="6"/>
        <v>19743</v>
      </c>
      <c r="M66" s="91">
        <f t="shared" si="7"/>
        <v>1</v>
      </c>
      <c r="N66" s="91"/>
      <c r="Q66" s="205"/>
    </row>
    <row r="67" spans="7:17" x14ac:dyDescent="0.25">
      <c r="G67" s="91"/>
      <c r="H67" s="187">
        <f t="shared" si="4"/>
        <v>0</v>
      </c>
      <c r="I67" s="187"/>
      <c r="J67" s="91">
        <f t="shared" si="5"/>
        <v>0</v>
      </c>
      <c r="K67" s="91">
        <f t="shared" ref="K67:L80" si="8">K23</f>
        <v>0</v>
      </c>
      <c r="L67" s="91">
        <f t="shared" si="8"/>
        <v>15618</v>
      </c>
      <c r="M67" s="91">
        <f t="shared" si="7"/>
        <v>1</v>
      </c>
      <c r="N67" s="91"/>
      <c r="Q67" s="205"/>
    </row>
    <row r="68" spans="7:17" x14ac:dyDescent="0.25">
      <c r="G68" s="91"/>
      <c r="H68" s="187">
        <f t="shared" si="4"/>
        <v>0</v>
      </c>
      <c r="I68" s="187"/>
      <c r="J68" s="91">
        <f t="shared" si="5"/>
        <v>0</v>
      </c>
      <c r="K68" s="91">
        <f t="shared" si="8"/>
        <v>0</v>
      </c>
      <c r="L68" s="91">
        <f t="shared" si="8"/>
        <v>8902</v>
      </c>
      <c r="M68" s="91">
        <f t="shared" si="7"/>
        <v>1</v>
      </c>
      <c r="N68" s="91"/>
      <c r="Q68" s="205"/>
    </row>
    <row r="69" spans="7:17" x14ac:dyDescent="0.25">
      <c r="G69" s="91"/>
      <c r="H69" s="187">
        <f t="shared" si="4"/>
        <v>12687</v>
      </c>
      <c r="I69" s="187"/>
      <c r="J69" s="91">
        <f t="shared" si="5"/>
        <v>1</v>
      </c>
      <c r="K69" s="91">
        <f t="shared" si="8"/>
        <v>8407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87">
        <f t="shared" si="4"/>
        <v>13254</v>
      </c>
      <c r="I70" s="187"/>
      <c r="J70" s="91">
        <f t="shared" si="5"/>
        <v>1</v>
      </c>
      <c r="K70" s="91">
        <f t="shared" si="8"/>
        <v>8188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87">
        <f t="shared" si="4"/>
        <v>13165</v>
      </c>
      <c r="I71" s="187"/>
      <c r="J71" s="91">
        <f t="shared" si="5"/>
        <v>1</v>
      </c>
      <c r="K71" s="91">
        <f t="shared" si="8"/>
        <v>8073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0</v>
      </c>
      <c r="I72" s="187"/>
      <c r="J72" s="91">
        <f t="shared" si="5"/>
        <v>0</v>
      </c>
      <c r="K72" s="91">
        <f t="shared" si="8"/>
        <v>0</v>
      </c>
      <c r="L72" s="91">
        <f t="shared" si="8"/>
        <v>12923</v>
      </c>
      <c r="M72" s="91">
        <f t="shared" si="7"/>
        <v>1</v>
      </c>
      <c r="N72" s="91"/>
      <c r="Q72" s="205"/>
    </row>
    <row r="73" spans="7:17" x14ac:dyDescent="0.25">
      <c r="G73" s="91"/>
      <c r="H73" s="187">
        <f t="shared" si="4"/>
        <v>0</v>
      </c>
      <c r="I73" s="187"/>
      <c r="J73" s="91">
        <f t="shared" si="5"/>
        <v>0</v>
      </c>
      <c r="K73" s="91">
        <f t="shared" si="8"/>
        <v>0</v>
      </c>
      <c r="L73" s="91">
        <f t="shared" si="8"/>
        <v>8526</v>
      </c>
      <c r="M73" s="91">
        <f t="shared" si="7"/>
        <v>1</v>
      </c>
      <c r="N73" s="91"/>
      <c r="Q73" s="205"/>
    </row>
    <row r="74" spans="7:17" x14ac:dyDescent="0.25">
      <c r="G74" s="91"/>
      <c r="H74" s="187">
        <f t="shared" si="4"/>
        <v>13699</v>
      </c>
      <c r="I74" s="187"/>
      <c r="J74" s="91">
        <f t="shared" si="5"/>
        <v>1</v>
      </c>
      <c r="K74" s="91">
        <f t="shared" si="8"/>
        <v>8643</v>
      </c>
      <c r="L74" s="91">
        <f t="shared" si="8"/>
        <v>0</v>
      </c>
      <c r="M74" s="91">
        <f t="shared" si="7"/>
        <v>0</v>
      </c>
      <c r="N74" s="91"/>
      <c r="Q74" s="205"/>
    </row>
    <row r="75" spans="7:17" x14ac:dyDescent="0.25">
      <c r="G75" s="91"/>
      <c r="H75" s="187">
        <f t="shared" si="4"/>
        <v>0</v>
      </c>
      <c r="I75" s="187"/>
      <c r="J75" s="91">
        <f t="shared" si="5"/>
        <v>0</v>
      </c>
      <c r="K75" s="91">
        <f t="shared" si="8"/>
        <v>0</v>
      </c>
      <c r="L75" s="91">
        <f t="shared" si="8"/>
        <v>11267</v>
      </c>
      <c r="M75" s="91">
        <f t="shared" si="7"/>
        <v>1</v>
      </c>
      <c r="N75" s="91"/>
      <c r="Q75" s="205"/>
    </row>
    <row r="76" spans="7:17" x14ac:dyDescent="0.25">
      <c r="G76" s="91"/>
      <c r="H76" s="187">
        <f t="shared" si="4"/>
        <v>0</v>
      </c>
      <c r="I76" s="187"/>
      <c r="J76" s="91">
        <f t="shared" si="5"/>
        <v>0</v>
      </c>
      <c r="K76" s="91">
        <f t="shared" si="8"/>
        <v>0</v>
      </c>
      <c r="L76" s="91">
        <f t="shared" si="8"/>
        <v>10968</v>
      </c>
      <c r="M76" s="91">
        <f t="shared" si="7"/>
        <v>1</v>
      </c>
      <c r="N76" s="91"/>
      <c r="Q76" s="205"/>
    </row>
    <row r="77" spans="7:17" x14ac:dyDescent="0.25">
      <c r="G77" s="91"/>
      <c r="H77" s="187">
        <f t="shared" si="4"/>
        <v>0</v>
      </c>
      <c r="I77" s="187"/>
      <c r="J77" s="91">
        <f t="shared" si="5"/>
        <v>0</v>
      </c>
      <c r="K77" s="91">
        <f t="shared" si="8"/>
        <v>0</v>
      </c>
      <c r="L77" s="91">
        <f t="shared" si="8"/>
        <v>8542</v>
      </c>
      <c r="M77" s="91">
        <f t="shared" si="7"/>
        <v>1</v>
      </c>
      <c r="N77" s="91"/>
      <c r="Q77" s="205"/>
    </row>
    <row r="78" spans="7:17" x14ac:dyDescent="0.25">
      <c r="G78" s="91"/>
      <c r="H78" s="187">
        <f t="shared" si="4"/>
        <v>12864</v>
      </c>
      <c r="I78" s="187"/>
      <c r="J78" s="91">
        <f t="shared" si="5"/>
        <v>1</v>
      </c>
      <c r="K78" s="91">
        <f t="shared" si="8"/>
        <v>7896</v>
      </c>
      <c r="L78" s="91">
        <f t="shared" si="8"/>
        <v>0</v>
      </c>
      <c r="M78" s="91">
        <f t="shared" si="7"/>
        <v>0</v>
      </c>
      <c r="N78" s="91"/>
      <c r="Q78" s="205"/>
    </row>
    <row r="79" spans="7:17" x14ac:dyDescent="0.25">
      <c r="G79" s="91"/>
      <c r="H79" s="187">
        <f t="shared" si="4"/>
        <v>11819</v>
      </c>
      <c r="I79" s="187"/>
      <c r="J79" s="91">
        <f t="shared" si="5"/>
        <v>1</v>
      </c>
      <c r="K79" s="91">
        <f t="shared" si="8"/>
        <v>6881</v>
      </c>
      <c r="L79" s="91">
        <f t="shared" si="8"/>
        <v>0</v>
      </c>
      <c r="M79" s="91">
        <f t="shared" si="7"/>
        <v>0</v>
      </c>
      <c r="N79" s="91"/>
      <c r="Q79" s="205"/>
    </row>
    <row r="80" spans="7:17" x14ac:dyDescent="0.25">
      <c r="G80" s="91"/>
      <c r="H80" s="187">
        <f t="shared" si="4"/>
        <v>0</v>
      </c>
      <c r="I80" s="187"/>
      <c r="J80" s="91">
        <f t="shared" si="5"/>
        <v>0</v>
      </c>
      <c r="K80" s="91">
        <f t="shared" si="8"/>
        <v>0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AA7" sqref="AA7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53:I53"/>
    <mergeCell ref="H54:I54"/>
    <mergeCell ref="H75:I75"/>
    <mergeCell ref="H58:I58"/>
    <mergeCell ref="H71:I71"/>
    <mergeCell ref="H72:I72"/>
    <mergeCell ref="H73:I73"/>
    <mergeCell ref="H74:I74"/>
    <mergeCell ref="H70:I70"/>
    <mergeCell ref="H59:I59"/>
    <mergeCell ref="H60:I60"/>
    <mergeCell ref="H61:I61"/>
    <mergeCell ref="H62:I62"/>
    <mergeCell ref="H69:I69"/>
    <mergeCell ref="H68:I68"/>
    <mergeCell ref="H55:I55"/>
    <mergeCell ref="D45:F45"/>
    <mergeCell ref="O45:P45"/>
    <mergeCell ref="H50:I50"/>
    <mergeCell ref="H51:I51"/>
    <mergeCell ref="H52:I52"/>
    <mergeCell ref="H56:I56"/>
    <mergeCell ref="H57:I57"/>
    <mergeCell ref="H67:I67"/>
    <mergeCell ref="H63:I63"/>
    <mergeCell ref="H64:I64"/>
    <mergeCell ref="H65:I65"/>
    <mergeCell ref="H66:I66"/>
    <mergeCell ref="G2:L2"/>
    <mergeCell ref="M2:N2"/>
    <mergeCell ref="P2:Q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L4" zoomScale="75" zoomScaleNormal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>
        <f>SUM(K6+L6+N6)</f>
        <v>10997</v>
      </c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/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44</v>
      </c>
      <c r="D6" s="134">
        <v>0.29166666666666669</v>
      </c>
      <c r="E6" s="138">
        <v>3</v>
      </c>
      <c r="F6" s="102">
        <v>9</v>
      </c>
      <c r="G6" s="102">
        <v>15</v>
      </c>
      <c r="H6" s="103">
        <v>7.8</v>
      </c>
      <c r="I6" s="102">
        <v>8.1</v>
      </c>
      <c r="J6" s="64"/>
      <c r="K6" s="71">
        <f>(J6-April_1!J36)*(IF(E6=1,1,0)+IF(E6=2,1,0)+IF(E6=5,1,0))</f>
        <v>0</v>
      </c>
      <c r="L6" s="72">
        <v>7853</v>
      </c>
      <c r="M6" s="67"/>
      <c r="N6" s="68">
        <v>3144</v>
      </c>
      <c r="O6" s="69">
        <f>SUM(K6+L6+N6)</f>
        <v>10997</v>
      </c>
      <c r="P6" s="64">
        <v>7532774</v>
      </c>
      <c r="Q6" s="196">
        <v>11081</v>
      </c>
    </row>
    <row r="7" spans="1:17" ht="18" customHeight="1" thickBot="1" x14ac:dyDescent="0.3">
      <c r="A7" s="35" t="s">
        <v>17</v>
      </c>
      <c r="B7" s="8">
        <v>2</v>
      </c>
      <c r="C7" s="24" t="s">
        <v>45</v>
      </c>
      <c r="D7" s="135">
        <v>0.29166666666666669</v>
      </c>
      <c r="E7" s="139">
        <v>7</v>
      </c>
      <c r="F7" s="104">
        <v>1</v>
      </c>
      <c r="G7" s="104">
        <v>16</v>
      </c>
      <c r="H7" s="106">
        <v>7.7</v>
      </c>
      <c r="I7" s="104">
        <v>8.3000000000000007</v>
      </c>
      <c r="J7" s="70"/>
      <c r="K7" s="71">
        <f t="shared" ref="K7:K36" si="0">(J7-J6)*(IF(E7=1,1,0)+IF(E7=2,1,0)+IF(E7=5,1,0))</f>
        <v>0</v>
      </c>
      <c r="L7" s="72">
        <v>8233</v>
      </c>
      <c r="M7" s="73"/>
      <c r="N7" s="74">
        <v>5385</v>
      </c>
      <c r="O7" s="69">
        <f t="shared" ref="O7:O36" si="1">SUM(K7+L7+N7)</f>
        <v>13618</v>
      </c>
      <c r="P7" s="70">
        <v>7545769</v>
      </c>
      <c r="Q7" s="196">
        <f>P7-P6</f>
        <v>12995</v>
      </c>
    </row>
    <row r="8" spans="1:17" ht="18" customHeight="1" thickBot="1" x14ac:dyDescent="0.3">
      <c r="A8" s="35" t="s">
        <v>18</v>
      </c>
      <c r="B8" s="8">
        <v>3</v>
      </c>
      <c r="C8" s="24" t="s">
        <v>46</v>
      </c>
      <c r="D8" s="135">
        <v>0.29166666666666669</v>
      </c>
      <c r="E8" s="139">
        <v>3</v>
      </c>
      <c r="F8" s="104">
        <v>7</v>
      </c>
      <c r="G8" s="104">
        <v>16</v>
      </c>
      <c r="H8" s="106">
        <v>7.5</v>
      </c>
      <c r="I8" s="104">
        <v>8.3000000000000007</v>
      </c>
      <c r="J8" s="70"/>
      <c r="K8" s="71">
        <f t="shared" si="0"/>
        <v>0</v>
      </c>
      <c r="L8" s="72">
        <v>14261</v>
      </c>
      <c r="M8" s="73"/>
      <c r="N8" s="74">
        <v>5205</v>
      </c>
      <c r="O8" s="69">
        <f t="shared" si="1"/>
        <v>19466</v>
      </c>
      <c r="P8" s="70">
        <v>7559274</v>
      </c>
      <c r="Q8" s="196">
        <f t="shared" ref="Q8:Q36" si="2">P8-P7</f>
        <v>13505</v>
      </c>
    </row>
    <row r="9" spans="1:17" ht="18" customHeight="1" thickBot="1" x14ac:dyDescent="0.3">
      <c r="A9" s="35" t="s">
        <v>19</v>
      </c>
      <c r="B9" s="8">
        <v>4</v>
      </c>
      <c r="C9" s="24" t="s">
        <v>47</v>
      </c>
      <c r="D9" s="135">
        <v>0.29166666666666669</v>
      </c>
      <c r="E9" s="139">
        <v>7</v>
      </c>
      <c r="F9" s="104">
        <v>8</v>
      </c>
      <c r="G9" s="104">
        <v>16</v>
      </c>
      <c r="H9" s="106">
        <v>7.7</v>
      </c>
      <c r="I9" s="104">
        <v>8.6</v>
      </c>
      <c r="J9" s="70"/>
      <c r="K9" s="71">
        <f>(J9-J8)*(IF(E9=1,1,0)+IF(E9=2,1,0)+IF(E9=5,1,0))</f>
        <v>0</v>
      </c>
      <c r="L9" s="72">
        <v>8629</v>
      </c>
      <c r="M9" s="73"/>
      <c r="N9" s="74">
        <v>5297</v>
      </c>
      <c r="O9" s="69">
        <f t="shared" si="1"/>
        <v>13926</v>
      </c>
      <c r="P9" s="70">
        <v>7579242</v>
      </c>
      <c r="Q9" s="196">
        <f t="shared" si="2"/>
        <v>19968</v>
      </c>
    </row>
    <row r="10" spans="1:17" ht="18" customHeight="1" thickBot="1" x14ac:dyDescent="0.3">
      <c r="A10" s="35" t="s">
        <v>20</v>
      </c>
      <c r="B10" s="8">
        <v>5</v>
      </c>
      <c r="C10" s="24" t="s">
        <v>48</v>
      </c>
      <c r="D10" s="135">
        <v>0.29166666666666669</v>
      </c>
      <c r="E10" s="139">
        <v>1</v>
      </c>
      <c r="F10" s="104">
        <v>5</v>
      </c>
      <c r="G10" s="104">
        <v>16</v>
      </c>
      <c r="H10" s="106">
        <v>7.7</v>
      </c>
      <c r="I10" s="104">
        <v>8</v>
      </c>
      <c r="J10" s="70"/>
      <c r="K10" s="71">
        <v>6899</v>
      </c>
      <c r="L10" s="72">
        <f t="shared" ref="L10:L33" si="3">(J10-J9)*(IF(E10=3,1,0)+IF(E10=4,1,0)+IF(E10=6,1,0)+IF(E10=7,1,0))</f>
        <v>0</v>
      </c>
      <c r="M10" s="70"/>
      <c r="N10" s="74">
        <v>5073</v>
      </c>
      <c r="O10" s="69">
        <f t="shared" si="1"/>
        <v>11972</v>
      </c>
      <c r="P10" s="70">
        <v>7592929</v>
      </c>
      <c r="Q10" s="196">
        <f t="shared" si="2"/>
        <v>13687</v>
      </c>
    </row>
    <row r="11" spans="1:17" ht="18" customHeight="1" thickBot="1" x14ac:dyDescent="0.3">
      <c r="A11" s="35" t="s">
        <v>21</v>
      </c>
      <c r="B11" s="8">
        <v>6</v>
      </c>
      <c r="C11" s="24" t="s">
        <v>49</v>
      </c>
      <c r="D11" s="135">
        <v>0.29166666666666669</v>
      </c>
      <c r="E11" s="139">
        <v>1</v>
      </c>
      <c r="F11" s="104">
        <v>7</v>
      </c>
      <c r="G11" s="104">
        <v>16</v>
      </c>
      <c r="H11" s="106">
        <v>7.4</v>
      </c>
      <c r="I11" s="104">
        <v>8.6</v>
      </c>
      <c r="J11" s="70"/>
      <c r="K11" s="71">
        <v>7131</v>
      </c>
      <c r="L11" s="72">
        <f t="shared" si="3"/>
        <v>0</v>
      </c>
      <c r="M11" s="73"/>
      <c r="N11" s="74">
        <v>5285</v>
      </c>
      <c r="O11" s="69">
        <f t="shared" si="1"/>
        <v>12416</v>
      </c>
      <c r="P11" s="70">
        <v>7603870</v>
      </c>
      <c r="Q11" s="196">
        <f t="shared" si="2"/>
        <v>10941</v>
      </c>
    </row>
    <row r="12" spans="1:17" ht="18" customHeight="1" thickBot="1" x14ac:dyDescent="0.3">
      <c r="A12" s="35" t="s">
        <v>36</v>
      </c>
      <c r="B12" s="8">
        <v>7</v>
      </c>
      <c r="C12" s="24" t="s">
        <v>43</v>
      </c>
      <c r="D12" s="135">
        <v>0.29166666666666669</v>
      </c>
      <c r="E12" s="139">
        <v>1</v>
      </c>
      <c r="F12" s="104">
        <v>8</v>
      </c>
      <c r="G12" s="104">
        <v>16</v>
      </c>
      <c r="H12" s="106">
        <v>7.6</v>
      </c>
      <c r="I12" s="104">
        <v>8</v>
      </c>
      <c r="J12" s="70"/>
      <c r="K12" s="71">
        <v>6567</v>
      </c>
      <c r="L12" s="72">
        <f t="shared" si="3"/>
        <v>0</v>
      </c>
      <c r="M12" s="73"/>
      <c r="N12" s="74">
        <v>5015</v>
      </c>
      <c r="O12" s="69">
        <f t="shared" si="1"/>
        <v>11582</v>
      </c>
      <c r="P12" s="70">
        <v>7615891</v>
      </c>
      <c r="Q12" s="196">
        <f t="shared" si="2"/>
        <v>12021</v>
      </c>
    </row>
    <row r="13" spans="1:17" ht="18" customHeight="1" thickBot="1" x14ac:dyDescent="0.3">
      <c r="A13" s="21"/>
      <c r="B13" s="8">
        <v>8</v>
      </c>
      <c r="C13" s="24" t="s">
        <v>44</v>
      </c>
      <c r="D13" s="135">
        <v>0.29166666666666669</v>
      </c>
      <c r="E13" s="139">
        <v>1</v>
      </c>
      <c r="F13" s="104">
        <v>10</v>
      </c>
      <c r="G13" s="104">
        <v>16</v>
      </c>
      <c r="H13" s="106">
        <v>7.5</v>
      </c>
      <c r="I13" s="104">
        <v>7.8</v>
      </c>
      <c r="J13" s="70"/>
      <c r="K13" s="71">
        <v>6407</v>
      </c>
      <c r="L13" s="72">
        <f t="shared" si="3"/>
        <v>0</v>
      </c>
      <c r="M13" s="73"/>
      <c r="N13" s="74">
        <v>5166</v>
      </c>
      <c r="O13" s="69">
        <f t="shared" si="1"/>
        <v>11573</v>
      </c>
      <c r="P13" s="70">
        <v>7627574</v>
      </c>
      <c r="Q13" s="196">
        <f t="shared" si="2"/>
        <v>11683</v>
      </c>
    </row>
    <row r="14" spans="1:17" ht="18" customHeight="1" thickBot="1" x14ac:dyDescent="0.3">
      <c r="A14" s="21"/>
      <c r="B14" s="8">
        <v>9</v>
      </c>
      <c r="C14" s="24" t="s">
        <v>45</v>
      </c>
      <c r="D14" s="135">
        <v>0.29166666666666669</v>
      </c>
      <c r="E14" s="139">
        <v>1</v>
      </c>
      <c r="F14" s="104">
        <v>10</v>
      </c>
      <c r="G14" s="104">
        <v>17</v>
      </c>
      <c r="H14" s="106">
        <v>7.6</v>
      </c>
      <c r="I14" s="104">
        <v>8.4</v>
      </c>
      <c r="J14" s="70"/>
      <c r="K14" s="71">
        <v>8271</v>
      </c>
      <c r="L14" s="72">
        <f t="shared" si="3"/>
        <v>0</v>
      </c>
      <c r="M14" s="73"/>
      <c r="N14" s="74">
        <v>5277</v>
      </c>
      <c r="O14" s="69">
        <f t="shared" si="1"/>
        <v>13548</v>
      </c>
      <c r="P14" s="70">
        <v>7638804</v>
      </c>
      <c r="Q14" s="196">
        <f t="shared" si="2"/>
        <v>11230</v>
      </c>
    </row>
    <row r="15" spans="1:17" ht="18" customHeight="1" thickBot="1" x14ac:dyDescent="0.3">
      <c r="A15" s="21"/>
      <c r="B15" s="8">
        <v>10</v>
      </c>
      <c r="C15" s="24" t="s">
        <v>46</v>
      </c>
      <c r="D15" s="135">
        <v>0.29166666666666669</v>
      </c>
      <c r="E15" s="139">
        <v>1</v>
      </c>
      <c r="F15" s="104">
        <v>12</v>
      </c>
      <c r="G15" s="104">
        <v>17</v>
      </c>
      <c r="H15" s="106">
        <v>7.4</v>
      </c>
      <c r="I15" s="104">
        <v>8</v>
      </c>
      <c r="J15" s="70"/>
      <c r="K15" s="71">
        <v>8895</v>
      </c>
      <c r="L15" s="72">
        <f t="shared" si="3"/>
        <v>0</v>
      </c>
      <c r="M15" s="73"/>
      <c r="N15" s="74">
        <v>4827</v>
      </c>
      <c r="O15" s="69">
        <f t="shared" si="1"/>
        <v>13722</v>
      </c>
      <c r="P15" s="70">
        <v>7652882</v>
      </c>
      <c r="Q15" s="196">
        <f t="shared" si="2"/>
        <v>14078</v>
      </c>
    </row>
    <row r="16" spans="1:17" ht="18" customHeight="1" thickBot="1" x14ac:dyDescent="0.3">
      <c r="A16" s="21"/>
      <c r="B16" s="8">
        <v>11</v>
      </c>
      <c r="C16" s="24" t="s">
        <v>47</v>
      </c>
      <c r="D16" s="135">
        <v>0.29166666666666669</v>
      </c>
      <c r="E16" s="139">
        <v>1</v>
      </c>
      <c r="F16" s="104">
        <v>11</v>
      </c>
      <c r="G16" s="104">
        <v>17</v>
      </c>
      <c r="H16" s="106">
        <v>7.3</v>
      </c>
      <c r="I16" s="104">
        <v>7.9</v>
      </c>
      <c r="J16" s="70"/>
      <c r="K16" s="71">
        <v>8078</v>
      </c>
      <c r="L16" s="72">
        <f t="shared" si="3"/>
        <v>0</v>
      </c>
      <c r="M16" s="73"/>
      <c r="N16" s="74">
        <v>2267</v>
      </c>
      <c r="O16" s="69">
        <f t="shared" si="1"/>
        <v>10345</v>
      </c>
      <c r="P16" s="70">
        <v>7667050</v>
      </c>
      <c r="Q16" s="196">
        <f t="shared" si="2"/>
        <v>14168</v>
      </c>
    </row>
    <row r="17" spans="1:17" ht="18" customHeight="1" thickBot="1" x14ac:dyDescent="0.3">
      <c r="A17" s="21"/>
      <c r="B17" s="8">
        <v>12</v>
      </c>
      <c r="C17" s="24" t="s">
        <v>48</v>
      </c>
      <c r="D17" s="135">
        <v>0.29166666666666669</v>
      </c>
      <c r="E17" s="139">
        <v>3</v>
      </c>
      <c r="F17" s="104">
        <v>12</v>
      </c>
      <c r="G17" s="104">
        <v>17</v>
      </c>
      <c r="H17" s="106">
        <v>7.2</v>
      </c>
      <c r="I17" s="104">
        <v>7.8</v>
      </c>
      <c r="J17" s="70"/>
      <c r="K17" s="71">
        <f t="shared" si="0"/>
        <v>0</v>
      </c>
      <c r="L17" s="72">
        <v>15784</v>
      </c>
      <c r="M17" s="73"/>
      <c r="N17" s="74">
        <v>2344</v>
      </c>
      <c r="O17" s="69">
        <f t="shared" si="1"/>
        <v>18128</v>
      </c>
      <c r="P17" s="70">
        <v>7680900</v>
      </c>
      <c r="Q17" s="196">
        <f t="shared" si="2"/>
        <v>13850</v>
      </c>
    </row>
    <row r="18" spans="1:17" ht="18" customHeight="1" thickBot="1" x14ac:dyDescent="0.3">
      <c r="A18" s="21"/>
      <c r="B18" s="8">
        <v>13</v>
      </c>
      <c r="C18" s="24" t="s">
        <v>49</v>
      </c>
      <c r="D18" s="135">
        <v>0.29166666666666669</v>
      </c>
      <c r="E18" s="139">
        <v>3</v>
      </c>
      <c r="F18" s="104">
        <v>10</v>
      </c>
      <c r="G18" s="104">
        <v>16</v>
      </c>
      <c r="H18" s="106">
        <v>7.4</v>
      </c>
      <c r="I18" s="104">
        <v>8.1</v>
      </c>
      <c r="J18" s="70"/>
      <c r="K18" s="71"/>
      <c r="L18" s="72">
        <v>16219</v>
      </c>
      <c r="M18" s="73"/>
      <c r="N18" s="74">
        <v>3399</v>
      </c>
      <c r="O18" s="69">
        <v>19618</v>
      </c>
      <c r="P18" s="70">
        <v>7703786</v>
      </c>
      <c r="Q18" s="196">
        <f t="shared" si="2"/>
        <v>22886</v>
      </c>
    </row>
    <row r="19" spans="1:17" ht="18" customHeight="1" thickBot="1" x14ac:dyDescent="0.3">
      <c r="A19" s="21"/>
      <c r="B19" s="8">
        <v>14</v>
      </c>
      <c r="C19" s="24" t="s">
        <v>43</v>
      </c>
      <c r="D19" s="135">
        <v>0.29166666666666669</v>
      </c>
      <c r="E19" s="139">
        <v>3</v>
      </c>
      <c r="F19" s="104">
        <v>11</v>
      </c>
      <c r="G19" s="104">
        <v>16</v>
      </c>
      <c r="H19" s="106">
        <v>7.5</v>
      </c>
      <c r="I19" s="104">
        <v>8</v>
      </c>
      <c r="J19" s="70"/>
      <c r="K19" s="71">
        <f t="shared" si="0"/>
        <v>0</v>
      </c>
      <c r="L19" s="72">
        <v>19112</v>
      </c>
      <c r="M19" s="73"/>
      <c r="N19" s="74">
        <v>3106</v>
      </c>
      <c r="O19" s="69">
        <f t="shared" si="1"/>
        <v>22218</v>
      </c>
      <c r="P19" s="70">
        <v>7723295</v>
      </c>
      <c r="Q19" s="196">
        <f t="shared" si="2"/>
        <v>19509</v>
      </c>
    </row>
    <row r="20" spans="1:17" ht="18" customHeight="1" thickBot="1" x14ac:dyDescent="0.3">
      <c r="A20" s="21"/>
      <c r="B20" s="8">
        <v>15</v>
      </c>
      <c r="C20" s="24" t="s">
        <v>44</v>
      </c>
      <c r="D20" s="135">
        <v>0.29166666666666669</v>
      </c>
      <c r="E20" s="139">
        <v>3</v>
      </c>
      <c r="F20" s="104">
        <v>6</v>
      </c>
      <c r="G20" s="104">
        <v>16</v>
      </c>
      <c r="H20" s="106">
        <v>7.6</v>
      </c>
      <c r="I20" s="104">
        <v>8</v>
      </c>
      <c r="J20" s="70"/>
      <c r="K20" s="71">
        <f t="shared" si="0"/>
        <v>0</v>
      </c>
      <c r="L20" s="72">
        <v>14555</v>
      </c>
      <c r="M20" s="73"/>
      <c r="N20" s="74">
        <v>2209</v>
      </c>
      <c r="O20" s="69">
        <f t="shared" si="1"/>
        <v>16764</v>
      </c>
      <c r="P20" s="70">
        <v>7753125</v>
      </c>
      <c r="Q20" s="196">
        <f t="shared" si="2"/>
        <v>29830</v>
      </c>
    </row>
    <row r="21" spans="1:17" ht="18" customHeight="1" thickBot="1" x14ac:dyDescent="0.3">
      <c r="A21" s="21"/>
      <c r="B21" s="8">
        <v>16</v>
      </c>
      <c r="C21" s="24" t="s">
        <v>45</v>
      </c>
      <c r="D21" s="135">
        <v>0.29166666666666669</v>
      </c>
      <c r="E21" s="139">
        <v>3</v>
      </c>
      <c r="F21" s="104">
        <v>8</v>
      </c>
      <c r="G21" s="104">
        <v>15</v>
      </c>
      <c r="H21" s="106">
        <v>7.8</v>
      </c>
      <c r="I21" s="104">
        <v>8.1</v>
      </c>
      <c r="J21" s="70"/>
      <c r="K21" s="71">
        <f t="shared" si="0"/>
        <v>0</v>
      </c>
      <c r="L21" s="72">
        <v>11605</v>
      </c>
      <c r="M21" s="73"/>
      <c r="N21" s="74"/>
      <c r="O21" s="69">
        <f t="shared" si="1"/>
        <v>11605</v>
      </c>
      <c r="P21" s="70">
        <v>7765769</v>
      </c>
      <c r="Q21" s="196">
        <f t="shared" si="2"/>
        <v>12644</v>
      </c>
    </row>
    <row r="22" spans="1:17" ht="18" customHeight="1" thickBot="1" x14ac:dyDescent="0.3">
      <c r="A22" s="21"/>
      <c r="B22" s="8">
        <v>17</v>
      </c>
      <c r="C22" s="24" t="s">
        <v>46</v>
      </c>
      <c r="D22" s="135">
        <v>0.29166666666666669</v>
      </c>
      <c r="E22" s="139">
        <v>7</v>
      </c>
      <c r="F22" s="104">
        <v>6</v>
      </c>
      <c r="G22" s="104">
        <v>16</v>
      </c>
      <c r="H22" s="106">
        <v>7.6</v>
      </c>
      <c r="I22" s="104">
        <v>8.1999999999999993</v>
      </c>
      <c r="J22" s="70"/>
      <c r="K22" s="71">
        <f t="shared" si="0"/>
        <v>0</v>
      </c>
      <c r="L22" s="72">
        <v>8110</v>
      </c>
      <c r="M22" s="73"/>
      <c r="N22" s="74">
        <v>3338</v>
      </c>
      <c r="O22" s="69">
        <f t="shared" si="1"/>
        <v>11448</v>
      </c>
      <c r="P22" s="70">
        <v>7782487</v>
      </c>
      <c r="Q22" s="196">
        <f t="shared" si="2"/>
        <v>16718</v>
      </c>
    </row>
    <row r="23" spans="1:17" ht="18" customHeight="1" thickBot="1" x14ac:dyDescent="0.3">
      <c r="A23" s="21"/>
      <c r="B23" s="8">
        <v>18</v>
      </c>
      <c r="C23" s="24" t="s">
        <v>47</v>
      </c>
      <c r="D23" s="135">
        <v>0.29166666666666669</v>
      </c>
      <c r="E23" s="139">
        <v>1</v>
      </c>
      <c r="F23" s="104">
        <v>7</v>
      </c>
      <c r="G23" s="104">
        <v>17</v>
      </c>
      <c r="H23" s="106">
        <v>7.5</v>
      </c>
      <c r="I23" s="104">
        <v>7.9</v>
      </c>
      <c r="J23" s="70"/>
      <c r="K23" s="71">
        <v>8294</v>
      </c>
      <c r="L23" s="72">
        <f t="shared" si="3"/>
        <v>0</v>
      </c>
      <c r="M23" s="73"/>
      <c r="N23" s="74">
        <v>4467</v>
      </c>
      <c r="O23" s="69">
        <f t="shared" si="1"/>
        <v>12761</v>
      </c>
      <c r="P23" s="70">
        <v>7795662</v>
      </c>
      <c r="Q23" s="196">
        <f t="shared" si="2"/>
        <v>13175</v>
      </c>
    </row>
    <row r="24" spans="1:17" ht="18" customHeight="1" thickBot="1" x14ac:dyDescent="0.3">
      <c r="A24" s="21"/>
      <c r="B24" s="8">
        <v>19</v>
      </c>
      <c r="C24" s="24" t="s">
        <v>48</v>
      </c>
      <c r="D24" s="135">
        <v>0.29166666666666669</v>
      </c>
      <c r="E24" s="139">
        <v>3</v>
      </c>
      <c r="F24" s="104">
        <v>11</v>
      </c>
      <c r="G24" s="104">
        <v>17</v>
      </c>
      <c r="H24" s="106">
        <v>7.5</v>
      </c>
      <c r="I24" s="104">
        <v>7.8</v>
      </c>
      <c r="J24" s="70"/>
      <c r="K24" s="71">
        <f t="shared" si="0"/>
        <v>0</v>
      </c>
      <c r="L24" s="72">
        <v>13730</v>
      </c>
      <c r="M24" s="73"/>
      <c r="N24" s="74">
        <v>4257</v>
      </c>
      <c r="O24" s="69">
        <f t="shared" si="1"/>
        <v>17987</v>
      </c>
      <c r="P24" s="70">
        <v>7809554</v>
      </c>
      <c r="Q24" s="196">
        <f t="shared" si="2"/>
        <v>13892</v>
      </c>
    </row>
    <row r="25" spans="1:17" ht="18" customHeight="1" thickBot="1" x14ac:dyDescent="0.3">
      <c r="A25" s="21"/>
      <c r="B25" s="8">
        <v>20</v>
      </c>
      <c r="C25" s="24" t="s">
        <v>49</v>
      </c>
      <c r="D25" s="135">
        <v>0.29166666666666669</v>
      </c>
      <c r="E25" s="139">
        <v>7</v>
      </c>
      <c r="F25" s="104">
        <v>10</v>
      </c>
      <c r="G25" s="104">
        <v>17</v>
      </c>
      <c r="H25" s="106">
        <v>7.4</v>
      </c>
      <c r="I25" s="104">
        <v>7.9</v>
      </c>
      <c r="J25" s="70"/>
      <c r="K25" s="71">
        <f t="shared" si="0"/>
        <v>0</v>
      </c>
      <c r="L25" s="72">
        <v>7565</v>
      </c>
      <c r="M25" s="73"/>
      <c r="N25" s="74">
        <v>4318</v>
      </c>
      <c r="O25" s="69">
        <f t="shared" si="1"/>
        <v>11883</v>
      </c>
      <c r="P25" s="70">
        <v>7828495</v>
      </c>
      <c r="Q25" s="196">
        <f t="shared" si="2"/>
        <v>18941</v>
      </c>
    </row>
    <row r="26" spans="1:17" ht="18" customHeight="1" thickBot="1" x14ac:dyDescent="0.3">
      <c r="A26" s="21"/>
      <c r="B26" s="8">
        <v>21</v>
      </c>
      <c r="C26" s="24" t="s">
        <v>43</v>
      </c>
      <c r="D26" s="135">
        <v>0.29166666666666669</v>
      </c>
      <c r="E26" s="139">
        <v>1</v>
      </c>
      <c r="F26" s="104">
        <v>8</v>
      </c>
      <c r="G26" s="104">
        <v>16</v>
      </c>
      <c r="H26" s="106">
        <v>7.6</v>
      </c>
      <c r="I26" s="104">
        <v>8.1</v>
      </c>
      <c r="J26" s="70"/>
      <c r="K26" s="71">
        <v>6502</v>
      </c>
      <c r="L26" s="72">
        <f t="shared" si="3"/>
        <v>0</v>
      </c>
      <c r="M26" s="73"/>
      <c r="N26" s="74">
        <v>4134</v>
      </c>
      <c r="O26" s="69">
        <f t="shared" si="1"/>
        <v>10636</v>
      </c>
      <c r="P26" s="70">
        <v>7840946</v>
      </c>
      <c r="Q26" s="196">
        <f t="shared" si="2"/>
        <v>12451</v>
      </c>
    </row>
    <row r="27" spans="1:17" ht="18" customHeight="1" thickBot="1" x14ac:dyDescent="0.3">
      <c r="A27" s="21"/>
      <c r="B27" s="8">
        <v>22</v>
      </c>
      <c r="C27" s="24" t="s">
        <v>44</v>
      </c>
      <c r="D27" s="135">
        <v>0.29166666666666669</v>
      </c>
      <c r="E27" s="139">
        <v>1</v>
      </c>
      <c r="F27" s="104">
        <v>12</v>
      </c>
      <c r="G27" s="104">
        <v>17</v>
      </c>
      <c r="H27" s="106">
        <v>7.8</v>
      </c>
      <c r="I27" s="104">
        <v>8.1</v>
      </c>
      <c r="J27" s="70"/>
      <c r="K27" s="71">
        <v>6366</v>
      </c>
      <c r="L27" s="72">
        <f t="shared" si="3"/>
        <v>0</v>
      </c>
      <c r="M27" s="73"/>
      <c r="N27" s="74">
        <v>4082</v>
      </c>
      <c r="O27" s="69">
        <f t="shared" si="1"/>
        <v>10448</v>
      </c>
      <c r="P27" s="70">
        <v>7851967</v>
      </c>
      <c r="Q27" s="196">
        <f t="shared" si="2"/>
        <v>11021</v>
      </c>
    </row>
    <row r="28" spans="1:17" ht="18" customHeight="1" thickBot="1" x14ac:dyDescent="0.3">
      <c r="A28" s="21"/>
      <c r="B28" s="8">
        <v>23</v>
      </c>
      <c r="C28" s="24" t="s">
        <v>45</v>
      </c>
      <c r="D28" s="135">
        <v>0.29166666666666669</v>
      </c>
      <c r="E28" s="139">
        <v>3</v>
      </c>
      <c r="F28" s="104">
        <v>14</v>
      </c>
      <c r="G28" s="104">
        <v>16</v>
      </c>
      <c r="H28" s="106">
        <v>7.5</v>
      </c>
      <c r="I28" s="104">
        <v>8.4</v>
      </c>
      <c r="J28" s="70"/>
      <c r="K28" s="71">
        <f t="shared" si="0"/>
        <v>0</v>
      </c>
      <c r="L28" s="72">
        <v>16572</v>
      </c>
      <c r="M28" s="73"/>
      <c r="N28" s="74">
        <v>4266</v>
      </c>
      <c r="O28" s="69">
        <f t="shared" si="1"/>
        <v>20838</v>
      </c>
      <c r="P28" s="70">
        <v>7862556</v>
      </c>
      <c r="Q28" s="196">
        <f t="shared" si="2"/>
        <v>10589</v>
      </c>
    </row>
    <row r="29" spans="1:17" ht="18" customHeight="1" thickBot="1" x14ac:dyDescent="0.3">
      <c r="A29" s="21"/>
      <c r="B29" s="8">
        <v>24</v>
      </c>
      <c r="C29" s="24" t="s">
        <v>46</v>
      </c>
      <c r="D29" s="135">
        <v>0.29166666666666669</v>
      </c>
      <c r="E29" s="141">
        <v>3</v>
      </c>
      <c r="F29" s="104">
        <v>8</v>
      </c>
      <c r="G29" s="104">
        <v>14</v>
      </c>
      <c r="H29" s="106">
        <v>7.5</v>
      </c>
      <c r="I29" s="104">
        <v>7.9</v>
      </c>
      <c r="J29" s="70"/>
      <c r="K29" s="71">
        <f t="shared" si="0"/>
        <v>0</v>
      </c>
      <c r="L29" s="72">
        <v>34055</v>
      </c>
      <c r="M29" s="73"/>
      <c r="N29" s="74">
        <v>4687</v>
      </c>
      <c r="O29" s="69">
        <f t="shared" si="1"/>
        <v>38742</v>
      </c>
      <c r="P29" s="70">
        <v>7895446</v>
      </c>
      <c r="Q29" s="196">
        <f t="shared" si="2"/>
        <v>32890</v>
      </c>
    </row>
    <row r="30" spans="1:17" ht="18" customHeight="1" thickBot="1" x14ac:dyDescent="0.3">
      <c r="A30" s="21"/>
      <c r="B30" s="8">
        <v>25</v>
      </c>
      <c r="C30" s="24" t="s">
        <v>47</v>
      </c>
      <c r="D30" s="135">
        <v>0.29166666666666669</v>
      </c>
      <c r="E30" s="139">
        <v>7</v>
      </c>
      <c r="F30" s="104">
        <v>10</v>
      </c>
      <c r="G30" s="104">
        <v>16</v>
      </c>
      <c r="H30" s="106">
        <v>7.4</v>
      </c>
      <c r="I30" s="104">
        <v>8.1</v>
      </c>
      <c r="J30" s="70"/>
      <c r="K30" s="71">
        <f t="shared" si="0"/>
        <v>0</v>
      </c>
      <c r="L30" s="72">
        <v>10499</v>
      </c>
      <c r="M30" s="73"/>
      <c r="N30" s="74">
        <v>4635</v>
      </c>
      <c r="O30" s="69">
        <f t="shared" si="1"/>
        <v>15134</v>
      </c>
      <c r="P30" s="70">
        <v>7928362</v>
      </c>
      <c r="Q30" s="196">
        <f t="shared" si="2"/>
        <v>32916</v>
      </c>
    </row>
    <row r="31" spans="1:17" ht="18" customHeight="1" thickBot="1" x14ac:dyDescent="0.3">
      <c r="A31" s="21"/>
      <c r="B31" s="8">
        <v>26</v>
      </c>
      <c r="C31" s="24" t="s">
        <v>48</v>
      </c>
      <c r="D31" s="135">
        <v>0.29166666666666669</v>
      </c>
      <c r="E31" s="139">
        <v>1</v>
      </c>
      <c r="F31" s="104">
        <v>10</v>
      </c>
      <c r="G31" s="104">
        <v>16</v>
      </c>
      <c r="H31" s="106">
        <v>7.5</v>
      </c>
      <c r="I31" s="104">
        <v>7.8</v>
      </c>
      <c r="J31" s="70"/>
      <c r="K31" s="71">
        <v>8120</v>
      </c>
      <c r="L31" s="72">
        <f t="shared" si="3"/>
        <v>0</v>
      </c>
      <c r="M31" s="73"/>
      <c r="N31" s="74">
        <v>4321</v>
      </c>
      <c r="O31" s="69">
        <f t="shared" si="1"/>
        <v>12441</v>
      </c>
      <c r="P31" s="70">
        <v>7944425</v>
      </c>
      <c r="Q31" s="196">
        <f t="shared" si="2"/>
        <v>16063</v>
      </c>
    </row>
    <row r="32" spans="1:17" ht="18" customHeight="1" thickBot="1" x14ac:dyDescent="0.3">
      <c r="A32" s="21"/>
      <c r="B32" s="8">
        <v>27</v>
      </c>
      <c r="C32" s="24" t="s">
        <v>49</v>
      </c>
      <c r="D32" s="135">
        <v>0.29166666666666669</v>
      </c>
      <c r="E32" s="139">
        <v>1</v>
      </c>
      <c r="F32" s="104">
        <v>14</v>
      </c>
      <c r="G32" s="105">
        <v>17</v>
      </c>
      <c r="H32" s="106">
        <v>7.4</v>
      </c>
      <c r="I32" s="104">
        <v>8.5</v>
      </c>
      <c r="J32" s="70"/>
      <c r="K32" s="71">
        <v>7586</v>
      </c>
      <c r="L32" s="72">
        <f t="shared" si="3"/>
        <v>0</v>
      </c>
      <c r="M32" s="73"/>
      <c r="N32" s="74">
        <v>4445</v>
      </c>
      <c r="O32" s="69">
        <f t="shared" si="1"/>
        <v>12031</v>
      </c>
      <c r="P32" s="70">
        <v>7956449</v>
      </c>
      <c r="Q32" s="196">
        <f t="shared" si="2"/>
        <v>12024</v>
      </c>
    </row>
    <row r="33" spans="1:17" ht="18" customHeight="1" thickBot="1" x14ac:dyDescent="0.3">
      <c r="A33" s="21"/>
      <c r="B33" s="8">
        <v>28</v>
      </c>
      <c r="C33" s="24" t="s">
        <v>43</v>
      </c>
      <c r="D33" s="135">
        <v>0.29166666666666669</v>
      </c>
      <c r="E33" s="139">
        <v>1</v>
      </c>
      <c r="F33" s="104">
        <v>15</v>
      </c>
      <c r="G33" s="105">
        <v>17</v>
      </c>
      <c r="H33" s="106">
        <v>7.8</v>
      </c>
      <c r="I33" s="104">
        <v>8.1</v>
      </c>
      <c r="J33" s="70"/>
      <c r="K33" s="71">
        <v>6562</v>
      </c>
      <c r="L33" s="72">
        <f t="shared" si="3"/>
        <v>0</v>
      </c>
      <c r="M33" s="73"/>
      <c r="N33" s="74">
        <v>4354</v>
      </c>
      <c r="O33" s="69">
        <f t="shared" si="1"/>
        <v>10916</v>
      </c>
      <c r="P33" s="70">
        <v>7968519</v>
      </c>
      <c r="Q33" s="196">
        <f t="shared" si="2"/>
        <v>12070</v>
      </c>
    </row>
    <row r="34" spans="1:17" ht="18" customHeight="1" thickBot="1" x14ac:dyDescent="0.3">
      <c r="A34" s="21"/>
      <c r="B34" s="8">
        <v>29</v>
      </c>
      <c r="C34" s="24" t="s">
        <v>44</v>
      </c>
      <c r="D34" s="135">
        <v>0.29166666666666669</v>
      </c>
      <c r="E34" s="139">
        <v>3</v>
      </c>
      <c r="F34" s="104">
        <v>15</v>
      </c>
      <c r="G34" s="105">
        <v>17</v>
      </c>
      <c r="H34" s="106">
        <v>7.7</v>
      </c>
      <c r="I34" s="104">
        <v>8.1</v>
      </c>
      <c r="J34" s="70"/>
      <c r="K34" s="71">
        <f t="shared" si="0"/>
        <v>0</v>
      </c>
      <c r="L34" s="72">
        <v>9613</v>
      </c>
      <c r="M34" s="73"/>
      <c r="N34" s="74">
        <v>4311</v>
      </c>
      <c r="O34" s="69">
        <f t="shared" si="1"/>
        <v>13924</v>
      </c>
      <c r="P34" s="70">
        <v>7979474</v>
      </c>
      <c r="Q34" s="196">
        <f t="shared" si="2"/>
        <v>10955</v>
      </c>
    </row>
    <row r="35" spans="1:17" ht="18" customHeight="1" thickBot="1" x14ac:dyDescent="0.3">
      <c r="A35" s="21"/>
      <c r="B35" s="8">
        <v>30</v>
      </c>
      <c r="C35" s="24" t="s">
        <v>45</v>
      </c>
      <c r="D35" s="135">
        <v>0.29166666666666669</v>
      </c>
      <c r="E35" s="139">
        <v>3</v>
      </c>
      <c r="F35" s="104">
        <v>15</v>
      </c>
      <c r="G35" s="105">
        <v>17</v>
      </c>
      <c r="H35" s="106">
        <v>7.6</v>
      </c>
      <c r="I35" s="104">
        <v>8.4</v>
      </c>
      <c r="J35" s="70"/>
      <c r="K35" s="71">
        <f t="shared" si="0"/>
        <v>0</v>
      </c>
      <c r="L35" s="72">
        <v>11846</v>
      </c>
      <c r="M35" s="73"/>
      <c r="N35" s="74">
        <v>4389</v>
      </c>
      <c r="O35" s="69">
        <f t="shared" si="1"/>
        <v>16235</v>
      </c>
      <c r="P35" s="70">
        <v>7993957</v>
      </c>
      <c r="Q35" s="196">
        <f t="shared" si="2"/>
        <v>14483</v>
      </c>
    </row>
    <row r="36" spans="1:17" ht="18" customHeight="1" x14ac:dyDescent="0.25">
      <c r="A36" s="21"/>
      <c r="B36" s="8">
        <v>31</v>
      </c>
      <c r="C36" s="24" t="s">
        <v>46</v>
      </c>
      <c r="D36" s="135">
        <v>0.29166666666666669</v>
      </c>
      <c r="E36" s="139">
        <v>3</v>
      </c>
      <c r="F36" s="104">
        <v>15</v>
      </c>
      <c r="G36" s="105">
        <v>17</v>
      </c>
      <c r="H36" s="106">
        <v>7.5</v>
      </c>
      <c r="I36" s="104">
        <v>8.1999999999999993</v>
      </c>
      <c r="J36" s="70"/>
      <c r="K36" s="71">
        <f t="shared" si="0"/>
        <v>0</v>
      </c>
      <c r="L36" s="72">
        <v>10036</v>
      </c>
      <c r="M36" s="73"/>
      <c r="N36" s="74">
        <v>3964</v>
      </c>
      <c r="O36" s="69">
        <f t="shared" si="1"/>
        <v>14000</v>
      </c>
      <c r="P36" s="70">
        <v>8011890</v>
      </c>
      <c r="Q36" s="196">
        <f t="shared" si="2"/>
        <v>17933</v>
      </c>
    </row>
    <row r="37" spans="1:17" ht="18" customHeight="1" thickBot="1" x14ac:dyDescent="0.3">
      <c r="A37" s="21"/>
      <c r="B37" s="121"/>
      <c r="C37" s="29"/>
      <c r="D37" s="52"/>
      <c r="E37" s="14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136"/>
      <c r="C38" s="137"/>
      <c r="D38" s="137"/>
      <c r="E38" s="7"/>
      <c r="F38" s="54"/>
      <c r="G38" s="55"/>
      <c r="H38" s="56"/>
      <c r="I38" s="57"/>
      <c r="J38" s="64"/>
      <c r="K38" s="65">
        <f>SUM(K6:K36)</f>
        <v>95678</v>
      </c>
      <c r="L38" s="66">
        <f>SUM(L6:L36)</f>
        <v>238277</v>
      </c>
      <c r="M38" s="64"/>
      <c r="N38" s="66">
        <f>SUM(N6:N36)+M6</f>
        <v>126967</v>
      </c>
      <c r="O38" s="81">
        <f>SUM(O6:O36)</f>
        <v>460922</v>
      </c>
      <c r="P38" s="64"/>
      <c r="Q38" s="195">
        <f>SUM(Q6:Q36)</f>
        <v>490197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1</v>
      </c>
      <c r="G39" s="59">
        <f>MIN(G6:G36)</f>
        <v>14</v>
      </c>
      <c r="H39" s="60">
        <f>MIN(H6:H36)</f>
        <v>7.2</v>
      </c>
      <c r="I39" s="60">
        <f>MIN(I6:I36)</f>
        <v>7.8</v>
      </c>
      <c r="J39" s="70"/>
      <c r="K39" s="71"/>
      <c r="L39" s="72"/>
      <c r="M39" s="70"/>
      <c r="N39" s="82">
        <f>MIN(N6:N36)</f>
        <v>2209</v>
      </c>
      <c r="O39" s="83">
        <f>MIN(O6:O36)</f>
        <v>10345</v>
      </c>
      <c r="P39" s="84"/>
      <c r="Q39" s="200">
        <f>MIN(Q6:Q36)</f>
        <v>10589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15</v>
      </c>
      <c r="G40" s="59">
        <f>MAX(G6:G36)</f>
        <v>17</v>
      </c>
      <c r="H40" s="60">
        <f>MAX(H6:H36)</f>
        <v>7.8</v>
      </c>
      <c r="I40" s="60">
        <f>MAX(I6:I36)</f>
        <v>8.6</v>
      </c>
      <c r="J40" s="70"/>
      <c r="K40" s="71"/>
      <c r="L40" s="72"/>
      <c r="M40" s="70"/>
      <c r="N40" s="82">
        <f>MAX(N6:N36)</f>
        <v>5385</v>
      </c>
      <c r="O40" s="83">
        <f>MAX(O6:O36)</f>
        <v>38742</v>
      </c>
      <c r="P40" s="84"/>
      <c r="Q40" s="200">
        <f>MAX(Q6:Q36)</f>
        <v>32916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9.8387096774193541</v>
      </c>
      <c r="G41" s="62">
        <f>SUM(G6:G36)/COUNT(E6:E36)</f>
        <v>16.29032258064516</v>
      </c>
      <c r="H41" s="63">
        <f>SUM(H6:H36)/COUNT(E6:E36)</f>
        <v>7.5483870967741948</v>
      </c>
      <c r="I41" s="63">
        <f>SUM(I6:I36)/COUNT(E6:E36)</f>
        <v>8.112903225806452</v>
      </c>
      <c r="J41" s="85"/>
      <c r="K41" s="86"/>
      <c r="L41" s="87"/>
      <c r="M41" s="85"/>
      <c r="N41" s="88">
        <f>SUM(N6:N36)/COUNT(E6:E36)</f>
        <v>4095.7096774193546</v>
      </c>
      <c r="O41" s="89">
        <f>SUM(O6:O36)/COUNT(E6:E36)</f>
        <v>14868.451612903225</v>
      </c>
      <c r="P41" s="90"/>
      <c r="Q41" s="201">
        <f>SUM(Q6:Q36)/COUNT(E6:E36)</f>
        <v>15812.806451612903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18</v>
      </c>
      <c r="F43" s="10"/>
      <c r="G43" s="10"/>
      <c r="H43" s="10"/>
      <c r="I43" s="10"/>
      <c r="J43" s="10" t="s">
        <v>25</v>
      </c>
      <c r="K43" s="128">
        <f>SUM(J50:J80)</f>
        <v>13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92758.846153846127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368163.15384615387</v>
      </c>
      <c r="L45" s="10" t="s">
        <v>15</v>
      </c>
      <c r="M45" s="3" t="s">
        <v>38</v>
      </c>
      <c r="N45" s="3"/>
      <c r="O45" s="189">
        <f>O38</f>
        <v>460922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154391</v>
      </c>
      <c r="P49" s="119" t="s">
        <v>40</v>
      </c>
      <c r="Q49" s="204"/>
    </row>
    <row r="50" spans="7:17" x14ac:dyDescent="0.25">
      <c r="G50" s="91"/>
      <c r="H50" s="187">
        <f>J50*O6</f>
        <v>0</v>
      </c>
      <c r="I50" s="187"/>
      <c r="J50" s="91">
        <f>IF(K50&gt;0,1,0)</f>
        <v>0</v>
      </c>
      <c r="K50" s="91">
        <f>K6</f>
        <v>0</v>
      </c>
      <c r="L50" s="91">
        <f>L6</f>
        <v>7853</v>
      </c>
      <c r="M50" s="91">
        <f>IF(L50&gt;0,1,0)</f>
        <v>1</v>
      </c>
      <c r="N50" s="91"/>
      <c r="O50" s="115">
        <f>O49/K43</f>
        <v>11876.23076923077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0</v>
      </c>
      <c r="I51" s="187"/>
      <c r="J51" s="91">
        <f t="shared" ref="J51:J80" si="5">IF(K51&gt;0,1,0)</f>
        <v>0</v>
      </c>
      <c r="K51" s="91">
        <f t="shared" ref="K51:L66" si="6">K7</f>
        <v>0</v>
      </c>
      <c r="L51" s="91">
        <f t="shared" si="6"/>
        <v>8233</v>
      </c>
      <c r="M51" s="91">
        <f t="shared" ref="M51:M80" si="7">IF(L51&gt;0,1,0)</f>
        <v>1</v>
      </c>
      <c r="N51" s="91"/>
      <c r="O51" s="115">
        <f>O50*(K43+E43)</f>
        <v>368163.15384615387</v>
      </c>
      <c r="P51" s="1" t="s">
        <v>41</v>
      </c>
      <c r="Q51" s="204"/>
    </row>
    <row r="52" spans="7:17" x14ac:dyDescent="0.25">
      <c r="G52" s="91"/>
      <c r="H52" s="187">
        <f t="shared" si="4"/>
        <v>0</v>
      </c>
      <c r="I52" s="187"/>
      <c r="J52" s="91">
        <f t="shared" si="5"/>
        <v>0</v>
      </c>
      <c r="K52" s="91">
        <f t="shared" si="6"/>
        <v>0</v>
      </c>
      <c r="L52" s="91">
        <f t="shared" si="6"/>
        <v>14261</v>
      </c>
      <c r="M52" s="91">
        <f t="shared" si="7"/>
        <v>1</v>
      </c>
      <c r="N52" s="91"/>
      <c r="Q52" s="205"/>
    </row>
    <row r="53" spans="7:17" x14ac:dyDescent="0.25">
      <c r="G53" s="91"/>
      <c r="H53" s="187">
        <f t="shared" si="4"/>
        <v>0</v>
      </c>
      <c r="I53" s="187"/>
      <c r="J53" s="91">
        <f t="shared" si="5"/>
        <v>0</v>
      </c>
      <c r="K53" s="91">
        <f t="shared" si="6"/>
        <v>0</v>
      </c>
      <c r="L53" s="91">
        <f t="shared" si="6"/>
        <v>8629</v>
      </c>
      <c r="M53" s="91">
        <f t="shared" si="7"/>
        <v>1</v>
      </c>
      <c r="N53" s="91"/>
      <c r="Q53" s="205"/>
    </row>
    <row r="54" spans="7:17" x14ac:dyDescent="0.25">
      <c r="G54" s="91"/>
      <c r="H54" s="187">
        <f t="shared" si="4"/>
        <v>11972</v>
      </c>
      <c r="I54" s="187"/>
      <c r="J54" s="91">
        <f t="shared" si="5"/>
        <v>1</v>
      </c>
      <c r="K54" s="91">
        <f t="shared" si="6"/>
        <v>6899</v>
      </c>
      <c r="L54" s="91">
        <f t="shared" si="6"/>
        <v>0</v>
      </c>
      <c r="M54" s="91">
        <f t="shared" si="7"/>
        <v>0</v>
      </c>
      <c r="N54" s="91"/>
      <c r="Q54" s="205"/>
    </row>
    <row r="55" spans="7:17" x14ac:dyDescent="0.25">
      <c r="G55" s="91"/>
      <c r="H55" s="187">
        <f t="shared" si="4"/>
        <v>12416</v>
      </c>
      <c r="I55" s="187"/>
      <c r="J55" s="91">
        <f t="shared" si="5"/>
        <v>1</v>
      </c>
      <c r="K55" s="91">
        <f t="shared" si="6"/>
        <v>7131</v>
      </c>
      <c r="L55" s="91">
        <f t="shared" si="6"/>
        <v>0</v>
      </c>
      <c r="M55" s="91">
        <f t="shared" si="7"/>
        <v>0</v>
      </c>
      <c r="N55" s="91"/>
      <c r="Q55" s="205"/>
    </row>
    <row r="56" spans="7:17" x14ac:dyDescent="0.25">
      <c r="G56" s="91"/>
      <c r="H56" s="187">
        <f t="shared" si="4"/>
        <v>11582</v>
      </c>
      <c r="I56" s="187"/>
      <c r="J56" s="91">
        <f t="shared" si="5"/>
        <v>1</v>
      </c>
      <c r="K56" s="91">
        <f t="shared" si="6"/>
        <v>6567</v>
      </c>
      <c r="L56" s="91">
        <f t="shared" si="6"/>
        <v>0</v>
      </c>
      <c r="M56" s="91">
        <f t="shared" si="7"/>
        <v>0</v>
      </c>
      <c r="N56" s="91"/>
      <c r="Q56" s="205"/>
    </row>
    <row r="57" spans="7:17" x14ac:dyDescent="0.25">
      <c r="G57" s="91"/>
      <c r="H57" s="187">
        <f t="shared" si="4"/>
        <v>11573</v>
      </c>
      <c r="I57" s="187"/>
      <c r="J57" s="91">
        <f t="shared" si="5"/>
        <v>1</v>
      </c>
      <c r="K57" s="91">
        <f t="shared" si="6"/>
        <v>6407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87">
        <f t="shared" si="4"/>
        <v>13548</v>
      </c>
      <c r="I58" s="187"/>
      <c r="J58" s="91">
        <f t="shared" si="5"/>
        <v>1</v>
      </c>
      <c r="K58" s="91">
        <f t="shared" si="6"/>
        <v>8271</v>
      </c>
      <c r="L58" s="91">
        <f t="shared" si="6"/>
        <v>0</v>
      </c>
      <c r="M58" s="91">
        <f t="shared" si="7"/>
        <v>0</v>
      </c>
      <c r="N58" s="91"/>
      <c r="Q58" s="205"/>
    </row>
    <row r="59" spans="7:17" x14ac:dyDescent="0.25">
      <c r="G59" s="91"/>
      <c r="H59" s="187">
        <f t="shared" si="4"/>
        <v>13722</v>
      </c>
      <c r="I59" s="187"/>
      <c r="J59" s="91">
        <f t="shared" si="5"/>
        <v>1</v>
      </c>
      <c r="K59" s="91">
        <f t="shared" si="6"/>
        <v>8895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10345</v>
      </c>
      <c r="I60" s="187"/>
      <c r="J60" s="91">
        <f t="shared" si="5"/>
        <v>1</v>
      </c>
      <c r="K60" s="91">
        <f t="shared" si="6"/>
        <v>8078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15784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0</v>
      </c>
      <c r="I62" s="187"/>
      <c r="J62" s="91">
        <f t="shared" si="5"/>
        <v>0</v>
      </c>
      <c r="K62" s="91">
        <f t="shared" si="6"/>
        <v>0</v>
      </c>
      <c r="L62" s="91">
        <f t="shared" si="6"/>
        <v>16219</v>
      </c>
      <c r="M62" s="91">
        <f t="shared" si="7"/>
        <v>1</v>
      </c>
      <c r="N62" s="91"/>
      <c r="Q62" s="205"/>
    </row>
    <row r="63" spans="7:17" x14ac:dyDescent="0.25">
      <c r="G63" s="91"/>
      <c r="H63" s="187">
        <f t="shared" si="4"/>
        <v>0</v>
      </c>
      <c r="I63" s="187"/>
      <c r="J63" s="91">
        <f t="shared" si="5"/>
        <v>0</v>
      </c>
      <c r="K63" s="91">
        <f t="shared" si="6"/>
        <v>0</v>
      </c>
      <c r="L63" s="91">
        <f t="shared" si="6"/>
        <v>19112</v>
      </c>
      <c r="M63" s="91">
        <f t="shared" si="7"/>
        <v>1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14555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0</v>
      </c>
      <c r="I65" s="187"/>
      <c r="J65" s="91">
        <f t="shared" si="5"/>
        <v>0</v>
      </c>
      <c r="K65" s="91">
        <f t="shared" si="6"/>
        <v>0</v>
      </c>
      <c r="L65" s="91">
        <f t="shared" si="6"/>
        <v>11605</v>
      </c>
      <c r="M65" s="91">
        <f t="shared" si="7"/>
        <v>1</v>
      </c>
      <c r="N65" s="91"/>
      <c r="Q65" s="205"/>
    </row>
    <row r="66" spans="7:17" x14ac:dyDescent="0.25">
      <c r="G66" s="91"/>
      <c r="H66" s="187">
        <f t="shared" si="4"/>
        <v>0</v>
      </c>
      <c r="I66" s="187"/>
      <c r="J66" s="91">
        <f t="shared" si="5"/>
        <v>0</v>
      </c>
      <c r="K66" s="91">
        <f t="shared" si="6"/>
        <v>0</v>
      </c>
      <c r="L66" s="91">
        <f t="shared" si="6"/>
        <v>8110</v>
      </c>
      <c r="M66" s="91">
        <f t="shared" si="7"/>
        <v>1</v>
      </c>
      <c r="N66" s="91"/>
      <c r="Q66" s="205"/>
    </row>
    <row r="67" spans="7:17" x14ac:dyDescent="0.25">
      <c r="G67" s="91"/>
      <c r="H67" s="187">
        <f t="shared" si="4"/>
        <v>12761</v>
      </c>
      <c r="I67" s="187"/>
      <c r="J67" s="91">
        <f t="shared" si="5"/>
        <v>1</v>
      </c>
      <c r="K67" s="91">
        <f t="shared" ref="K67:L80" si="8">K23</f>
        <v>8294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87">
        <f t="shared" si="4"/>
        <v>0</v>
      </c>
      <c r="I68" s="187"/>
      <c r="J68" s="91">
        <f t="shared" si="5"/>
        <v>0</v>
      </c>
      <c r="K68" s="91">
        <f t="shared" si="8"/>
        <v>0</v>
      </c>
      <c r="L68" s="91">
        <f t="shared" si="8"/>
        <v>13730</v>
      </c>
      <c r="M68" s="91">
        <f t="shared" si="7"/>
        <v>1</v>
      </c>
      <c r="N68" s="91"/>
      <c r="Q68" s="205"/>
    </row>
    <row r="69" spans="7:17" x14ac:dyDescent="0.25">
      <c r="G69" s="91"/>
      <c r="H69" s="187">
        <f t="shared" si="4"/>
        <v>0</v>
      </c>
      <c r="I69" s="187"/>
      <c r="J69" s="91">
        <f t="shared" si="5"/>
        <v>0</v>
      </c>
      <c r="K69" s="91">
        <f t="shared" si="8"/>
        <v>0</v>
      </c>
      <c r="L69" s="91">
        <f t="shared" si="8"/>
        <v>7565</v>
      </c>
      <c r="M69" s="91">
        <f t="shared" si="7"/>
        <v>1</v>
      </c>
      <c r="N69" s="91"/>
      <c r="Q69" s="205"/>
    </row>
    <row r="70" spans="7:17" x14ac:dyDescent="0.25">
      <c r="G70" s="91"/>
      <c r="H70" s="187">
        <f t="shared" si="4"/>
        <v>10636</v>
      </c>
      <c r="I70" s="187"/>
      <c r="J70" s="91">
        <f t="shared" si="5"/>
        <v>1</v>
      </c>
      <c r="K70" s="91">
        <f t="shared" si="8"/>
        <v>6502</v>
      </c>
      <c r="L70" s="91">
        <f t="shared" si="8"/>
        <v>0</v>
      </c>
      <c r="M70" s="91">
        <f t="shared" si="7"/>
        <v>0</v>
      </c>
      <c r="N70" s="91"/>
      <c r="Q70" s="205"/>
    </row>
    <row r="71" spans="7:17" x14ac:dyDescent="0.25">
      <c r="G71" s="91"/>
      <c r="H71" s="187">
        <f t="shared" si="4"/>
        <v>10448</v>
      </c>
      <c r="I71" s="187"/>
      <c r="J71" s="91">
        <f t="shared" si="5"/>
        <v>1</v>
      </c>
      <c r="K71" s="91">
        <f t="shared" si="8"/>
        <v>6366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0</v>
      </c>
      <c r="I72" s="187"/>
      <c r="J72" s="91">
        <f t="shared" si="5"/>
        <v>0</v>
      </c>
      <c r="K72" s="91">
        <f t="shared" si="8"/>
        <v>0</v>
      </c>
      <c r="L72" s="91">
        <f t="shared" si="8"/>
        <v>16572</v>
      </c>
      <c r="M72" s="91">
        <f t="shared" si="7"/>
        <v>1</v>
      </c>
      <c r="N72" s="91"/>
      <c r="Q72" s="205"/>
    </row>
    <row r="73" spans="7:17" x14ac:dyDescent="0.25">
      <c r="G73" s="91"/>
      <c r="H73" s="187">
        <f t="shared" si="4"/>
        <v>0</v>
      </c>
      <c r="I73" s="187"/>
      <c r="J73" s="91">
        <f t="shared" si="5"/>
        <v>0</v>
      </c>
      <c r="K73" s="91">
        <f t="shared" si="8"/>
        <v>0</v>
      </c>
      <c r="L73" s="91">
        <f t="shared" si="8"/>
        <v>34055</v>
      </c>
      <c r="M73" s="91">
        <f t="shared" si="7"/>
        <v>1</v>
      </c>
      <c r="N73" s="91"/>
      <c r="Q73" s="205"/>
    </row>
    <row r="74" spans="7:17" x14ac:dyDescent="0.25">
      <c r="G74" s="91"/>
      <c r="H74" s="187">
        <f t="shared" si="4"/>
        <v>0</v>
      </c>
      <c r="I74" s="187"/>
      <c r="J74" s="91">
        <f t="shared" si="5"/>
        <v>0</v>
      </c>
      <c r="K74" s="91">
        <f t="shared" si="8"/>
        <v>0</v>
      </c>
      <c r="L74" s="91">
        <f t="shared" si="8"/>
        <v>10499</v>
      </c>
      <c r="M74" s="91">
        <f t="shared" si="7"/>
        <v>1</v>
      </c>
      <c r="N74" s="91"/>
      <c r="Q74" s="205"/>
    </row>
    <row r="75" spans="7:17" x14ac:dyDescent="0.25">
      <c r="G75" s="91"/>
      <c r="H75" s="187">
        <f t="shared" si="4"/>
        <v>12441</v>
      </c>
      <c r="I75" s="187"/>
      <c r="J75" s="91">
        <f t="shared" si="5"/>
        <v>1</v>
      </c>
      <c r="K75" s="91">
        <f t="shared" si="8"/>
        <v>8120</v>
      </c>
      <c r="L75" s="91">
        <f t="shared" si="8"/>
        <v>0</v>
      </c>
      <c r="M75" s="91">
        <f t="shared" si="7"/>
        <v>0</v>
      </c>
      <c r="N75" s="91"/>
      <c r="Q75" s="205"/>
    </row>
    <row r="76" spans="7:17" x14ac:dyDescent="0.25">
      <c r="G76" s="91"/>
      <c r="H76" s="187">
        <f t="shared" si="4"/>
        <v>12031</v>
      </c>
      <c r="I76" s="187"/>
      <c r="J76" s="91">
        <f t="shared" si="5"/>
        <v>1</v>
      </c>
      <c r="K76" s="91">
        <f t="shared" si="8"/>
        <v>7586</v>
      </c>
      <c r="L76" s="91">
        <f t="shared" si="8"/>
        <v>0</v>
      </c>
      <c r="M76" s="91">
        <f t="shared" si="7"/>
        <v>0</v>
      </c>
      <c r="N76" s="91"/>
      <c r="Q76" s="205"/>
    </row>
    <row r="77" spans="7:17" x14ac:dyDescent="0.25">
      <c r="G77" s="91"/>
      <c r="H77" s="187">
        <f t="shared" si="4"/>
        <v>10916</v>
      </c>
      <c r="I77" s="187"/>
      <c r="J77" s="91">
        <f t="shared" si="5"/>
        <v>1</v>
      </c>
      <c r="K77" s="91">
        <f t="shared" si="8"/>
        <v>6562</v>
      </c>
      <c r="L77" s="91">
        <f t="shared" si="8"/>
        <v>0</v>
      </c>
      <c r="M77" s="91">
        <f t="shared" si="7"/>
        <v>0</v>
      </c>
      <c r="N77" s="91"/>
      <c r="Q77" s="205"/>
    </row>
    <row r="78" spans="7:17" x14ac:dyDescent="0.25">
      <c r="G78" s="91"/>
      <c r="H78" s="187">
        <f t="shared" si="4"/>
        <v>0</v>
      </c>
      <c r="I78" s="187"/>
      <c r="J78" s="91">
        <f t="shared" si="5"/>
        <v>0</v>
      </c>
      <c r="K78" s="91">
        <f t="shared" si="8"/>
        <v>0</v>
      </c>
      <c r="L78" s="91">
        <f t="shared" si="8"/>
        <v>9613</v>
      </c>
      <c r="M78" s="91">
        <f t="shared" si="7"/>
        <v>1</v>
      </c>
      <c r="N78" s="91"/>
      <c r="Q78" s="205"/>
    </row>
    <row r="79" spans="7:17" x14ac:dyDescent="0.25">
      <c r="G79" s="91"/>
      <c r="H79" s="187">
        <f t="shared" si="4"/>
        <v>0</v>
      </c>
      <c r="I79" s="187"/>
      <c r="J79" s="91">
        <f t="shared" si="5"/>
        <v>0</v>
      </c>
      <c r="K79" s="91">
        <f t="shared" si="8"/>
        <v>0</v>
      </c>
      <c r="L79" s="91">
        <f t="shared" si="8"/>
        <v>11846</v>
      </c>
      <c r="M79" s="91">
        <f t="shared" si="7"/>
        <v>1</v>
      </c>
      <c r="N79" s="91"/>
      <c r="Q79" s="205"/>
    </row>
    <row r="80" spans="7:17" x14ac:dyDescent="0.25">
      <c r="G80" s="91"/>
      <c r="H80" s="187">
        <f t="shared" si="4"/>
        <v>0</v>
      </c>
      <c r="I80" s="187"/>
      <c r="J80" s="91">
        <f t="shared" si="5"/>
        <v>0</v>
      </c>
      <c r="K80" s="91">
        <f t="shared" si="8"/>
        <v>0</v>
      </c>
      <c r="L80" s="91">
        <f t="shared" si="8"/>
        <v>10036</v>
      </c>
      <c r="M80" s="91">
        <f t="shared" si="7"/>
        <v>1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80" showRuler="0">
      <selection activeCell="CF3" sqref="CF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30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59:I59"/>
    <mergeCell ref="H60:I60"/>
    <mergeCell ref="H61:I61"/>
    <mergeCell ref="H62:I62"/>
    <mergeCell ref="H63:I63"/>
    <mergeCell ref="H64:I64"/>
    <mergeCell ref="H74:I74"/>
    <mergeCell ref="H69:I69"/>
    <mergeCell ref="H68:I68"/>
    <mergeCell ref="H53:I53"/>
    <mergeCell ref="H54:I54"/>
    <mergeCell ref="H67:I67"/>
    <mergeCell ref="H58:I58"/>
    <mergeCell ref="H55:I55"/>
    <mergeCell ref="H56:I56"/>
    <mergeCell ref="H57:I57"/>
    <mergeCell ref="H65:I65"/>
    <mergeCell ref="H66:I66"/>
    <mergeCell ref="H71:I71"/>
    <mergeCell ref="H72:I72"/>
    <mergeCell ref="H73:I73"/>
    <mergeCell ref="D45:F45"/>
    <mergeCell ref="O45:P45"/>
    <mergeCell ref="H50:I50"/>
    <mergeCell ref="H51:I51"/>
    <mergeCell ref="H52:I52"/>
    <mergeCell ref="G2:L2"/>
    <mergeCell ref="M2:N2"/>
    <mergeCell ref="P2:Q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L4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47</v>
      </c>
      <c r="D6" s="134">
        <v>0.29166666666666669</v>
      </c>
      <c r="E6" s="138">
        <v>3</v>
      </c>
      <c r="F6" s="102">
        <v>14</v>
      </c>
      <c r="G6" s="102">
        <v>18</v>
      </c>
      <c r="H6" s="103">
        <v>7.4</v>
      </c>
      <c r="I6" s="102">
        <v>7.7</v>
      </c>
      <c r="J6" s="64"/>
      <c r="K6" s="71">
        <f>(J6-Mai_1!J36)*(IF(E6=1,1,0)+IF(E6=2,1,0)+IF(E6=5,1,0))</f>
        <v>0</v>
      </c>
      <c r="L6" s="72">
        <v>9409</v>
      </c>
      <c r="M6" s="67"/>
      <c r="N6" s="68">
        <v>4387</v>
      </c>
      <c r="O6" s="69">
        <f>SUM((K6+L6+N6))</f>
        <v>13796</v>
      </c>
      <c r="P6" s="64">
        <v>8026233</v>
      </c>
      <c r="Q6" s="196">
        <f>P6-Mai_1!P36</f>
        <v>14343</v>
      </c>
    </row>
    <row r="7" spans="1:17" ht="18" customHeight="1" thickBot="1" x14ac:dyDescent="0.3">
      <c r="A7" s="35" t="s">
        <v>17</v>
      </c>
      <c r="B7" s="8">
        <v>2</v>
      </c>
      <c r="C7" s="24" t="s">
        <v>48</v>
      </c>
      <c r="D7" s="135">
        <v>0.29166666666666669</v>
      </c>
      <c r="E7" s="139">
        <v>3</v>
      </c>
      <c r="F7" s="104">
        <v>14</v>
      </c>
      <c r="G7" s="104">
        <v>18</v>
      </c>
      <c r="H7" s="106">
        <v>7.5</v>
      </c>
      <c r="I7" s="104">
        <v>7.9</v>
      </c>
      <c r="J7" s="70"/>
      <c r="K7" s="71"/>
      <c r="L7" s="72">
        <v>8403</v>
      </c>
      <c r="M7" s="73"/>
      <c r="N7" s="74">
        <v>4276</v>
      </c>
      <c r="O7" s="69">
        <f>SUM((K7+L7+N7))</f>
        <v>12679</v>
      </c>
      <c r="P7" s="70">
        <v>8040801</v>
      </c>
      <c r="Q7" s="196">
        <f>P7-P6</f>
        <v>14568</v>
      </c>
    </row>
    <row r="8" spans="1:17" ht="18" customHeight="1" thickBot="1" x14ac:dyDescent="0.3">
      <c r="A8" s="35" t="s">
        <v>18</v>
      </c>
      <c r="B8" s="8">
        <v>3</v>
      </c>
      <c r="C8" s="24" t="s">
        <v>49</v>
      </c>
      <c r="D8" s="135">
        <v>0.29166666666666669</v>
      </c>
      <c r="E8" s="139">
        <v>3</v>
      </c>
      <c r="F8" s="104">
        <v>12</v>
      </c>
      <c r="G8" s="104">
        <v>17</v>
      </c>
      <c r="H8" s="106">
        <v>7.5</v>
      </c>
      <c r="I8" s="104">
        <v>8.5</v>
      </c>
      <c r="J8" s="70"/>
      <c r="K8" s="71">
        <f t="shared" ref="K8:K36" si="0">(J8-J7)*(IF(E8=1,1,0)+IF(E8=2,1,0)+IF(E8=5,1,0))</f>
        <v>0</v>
      </c>
      <c r="L8" s="72">
        <v>15992</v>
      </c>
      <c r="M8" s="73"/>
      <c r="N8" s="74">
        <v>4703</v>
      </c>
      <c r="O8" s="69">
        <f t="shared" ref="O8:O37" si="1">SUM((K8+L8+N8))</f>
        <v>20695</v>
      </c>
      <c r="P8" s="70">
        <v>8053898</v>
      </c>
      <c r="Q8" s="196">
        <f t="shared" ref="Q8:Q35" si="2">P8-P7</f>
        <v>13097</v>
      </c>
    </row>
    <row r="9" spans="1:17" ht="18" customHeight="1" thickBot="1" x14ac:dyDescent="0.3">
      <c r="A9" s="35" t="s">
        <v>19</v>
      </c>
      <c r="B9" s="8">
        <v>4</v>
      </c>
      <c r="C9" s="24" t="s">
        <v>43</v>
      </c>
      <c r="D9" s="135">
        <v>0.29166666666666669</v>
      </c>
      <c r="E9" s="139">
        <v>3</v>
      </c>
      <c r="F9" s="104">
        <v>13</v>
      </c>
      <c r="G9" s="104">
        <v>17</v>
      </c>
      <c r="H9" s="106">
        <v>7.7</v>
      </c>
      <c r="I9" s="104">
        <v>8.1</v>
      </c>
      <c r="J9" s="70"/>
      <c r="K9" s="71">
        <f t="shared" si="0"/>
        <v>0</v>
      </c>
      <c r="L9" s="72">
        <v>8891</v>
      </c>
      <c r="M9" s="73"/>
      <c r="N9" s="74">
        <v>4356</v>
      </c>
      <c r="O9" s="69">
        <f t="shared" si="1"/>
        <v>13247</v>
      </c>
      <c r="P9" s="70">
        <v>8076236</v>
      </c>
      <c r="Q9" s="196">
        <f t="shared" si="2"/>
        <v>22338</v>
      </c>
    </row>
    <row r="10" spans="1:17" ht="18" customHeight="1" thickBot="1" x14ac:dyDescent="0.3">
      <c r="A10" s="35" t="s">
        <v>20</v>
      </c>
      <c r="B10" s="8">
        <v>5</v>
      </c>
      <c r="C10" s="24" t="s">
        <v>44</v>
      </c>
      <c r="D10" s="135">
        <v>0.29166666666666669</v>
      </c>
      <c r="E10" s="139">
        <v>3</v>
      </c>
      <c r="F10" s="104">
        <v>14</v>
      </c>
      <c r="G10" s="104">
        <v>17</v>
      </c>
      <c r="H10" s="106">
        <v>7.6</v>
      </c>
      <c r="I10" s="104">
        <v>8.1</v>
      </c>
      <c r="J10" s="70"/>
      <c r="K10" s="71">
        <f t="shared" si="0"/>
        <v>0</v>
      </c>
      <c r="L10" s="72">
        <v>18609</v>
      </c>
      <c r="M10" s="70"/>
      <c r="N10" s="74">
        <v>4528</v>
      </c>
      <c r="O10" s="69">
        <f t="shared" si="1"/>
        <v>23137</v>
      </c>
      <c r="P10" s="70">
        <v>8091250</v>
      </c>
      <c r="Q10" s="196">
        <f t="shared" si="2"/>
        <v>15014</v>
      </c>
    </row>
    <row r="11" spans="1:17" ht="18" customHeight="1" thickBot="1" x14ac:dyDescent="0.3">
      <c r="A11" s="35" t="s">
        <v>21</v>
      </c>
      <c r="B11" s="8">
        <v>6</v>
      </c>
      <c r="C11" s="24" t="s">
        <v>45</v>
      </c>
      <c r="D11" s="135">
        <v>0.29166666666666669</v>
      </c>
      <c r="E11" s="139">
        <v>3</v>
      </c>
      <c r="F11" s="104">
        <v>13</v>
      </c>
      <c r="G11" s="104">
        <v>17</v>
      </c>
      <c r="H11" s="106">
        <v>7.4</v>
      </c>
      <c r="I11" s="104">
        <v>7.8</v>
      </c>
      <c r="J11" s="70"/>
      <c r="K11" s="71">
        <f t="shared" si="0"/>
        <v>0</v>
      </c>
      <c r="L11" s="72">
        <v>9349</v>
      </c>
      <c r="M11" s="73"/>
      <c r="N11" s="74">
        <v>4895</v>
      </c>
      <c r="O11" s="69">
        <f t="shared" si="1"/>
        <v>14244</v>
      </c>
      <c r="P11" s="70">
        <v>8115186</v>
      </c>
      <c r="Q11" s="196">
        <f t="shared" si="2"/>
        <v>23936</v>
      </c>
    </row>
    <row r="12" spans="1:17" ht="18" customHeight="1" thickBot="1" x14ac:dyDescent="0.3">
      <c r="A12" s="35" t="s">
        <v>36</v>
      </c>
      <c r="B12" s="8">
        <v>7</v>
      </c>
      <c r="C12" s="24" t="s">
        <v>46</v>
      </c>
      <c r="D12" s="135">
        <v>0.29166666666666669</v>
      </c>
      <c r="E12" s="139">
        <v>7</v>
      </c>
      <c r="F12" s="104">
        <v>15</v>
      </c>
      <c r="G12" s="104">
        <v>18</v>
      </c>
      <c r="H12" s="106">
        <v>7.4</v>
      </c>
      <c r="I12" s="104">
        <v>8.1</v>
      </c>
      <c r="J12" s="70"/>
      <c r="K12" s="71">
        <f t="shared" si="0"/>
        <v>0</v>
      </c>
      <c r="L12" s="72">
        <v>9016</v>
      </c>
      <c r="M12" s="73"/>
      <c r="N12" s="74">
        <v>4706</v>
      </c>
      <c r="O12" s="69">
        <f t="shared" si="1"/>
        <v>13722</v>
      </c>
      <c r="P12" s="70">
        <v>8129965</v>
      </c>
      <c r="Q12" s="196">
        <f t="shared" si="2"/>
        <v>14779</v>
      </c>
    </row>
    <row r="13" spans="1:17" ht="18" customHeight="1" thickBot="1" x14ac:dyDescent="0.3">
      <c r="A13" s="21"/>
      <c r="B13" s="8">
        <v>8</v>
      </c>
      <c r="C13" s="24" t="s">
        <v>47</v>
      </c>
      <c r="D13" s="135">
        <v>0.29166666666666669</v>
      </c>
      <c r="E13" s="139">
        <v>3</v>
      </c>
      <c r="F13" s="104">
        <v>16</v>
      </c>
      <c r="G13" s="104">
        <v>18</v>
      </c>
      <c r="H13" s="106">
        <v>7.4</v>
      </c>
      <c r="I13" s="104">
        <v>7.8</v>
      </c>
      <c r="J13" s="70"/>
      <c r="K13" s="71">
        <f t="shared" si="0"/>
        <v>0</v>
      </c>
      <c r="L13" s="72">
        <v>11677</v>
      </c>
      <c r="M13" s="73"/>
      <c r="N13" s="74">
        <v>4879</v>
      </c>
      <c r="O13" s="69">
        <f t="shared" si="1"/>
        <v>16556</v>
      </c>
      <c r="P13" s="70">
        <v>8144235</v>
      </c>
      <c r="Q13" s="196">
        <f t="shared" si="2"/>
        <v>14270</v>
      </c>
    </row>
    <row r="14" spans="1:17" ht="18" customHeight="1" thickBot="1" x14ac:dyDescent="0.3">
      <c r="A14" s="21"/>
      <c r="B14" s="8">
        <v>9</v>
      </c>
      <c r="C14" s="24" t="s">
        <v>48</v>
      </c>
      <c r="D14" s="135">
        <v>0.29166666666666669</v>
      </c>
      <c r="E14" s="139">
        <v>7</v>
      </c>
      <c r="F14" s="104">
        <v>15</v>
      </c>
      <c r="G14" s="104">
        <v>17</v>
      </c>
      <c r="H14" s="106">
        <v>7.3</v>
      </c>
      <c r="I14" s="104">
        <v>7.8</v>
      </c>
      <c r="J14" s="70"/>
      <c r="K14" s="71">
        <f t="shared" si="0"/>
        <v>0</v>
      </c>
      <c r="L14" s="72">
        <v>23810</v>
      </c>
      <c r="M14" s="73"/>
      <c r="N14" s="74">
        <v>4746</v>
      </c>
      <c r="O14" s="69">
        <f t="shared" si="1"/>
        <v>28556</v>
      </c>
      <c r="P14" s="70">
        <v>8172560</v>
      </c>
      <c r="Q14" s="196">
        <f t="shared" si="2"/>
        <v>28325</v>
      </c>
    </row>
    <row r="15" spans="1:17" ht="18" customHeight="1" thickBot="1" x14ac:dyDescent="0.3">
      <c r="A15" s="21"/>
      <c r="B15" s="8">
        <v>10</v>
      </c>
      <c r="C15" s="24" t="s">
        <v>49</v>
      </c>
      <c r="D15" s="135">
        <v>0.29166666666666669</v>
      </c>
      <c r="E15" s="139">
        <v>1</v>
      </c>
      <c r="F15" s="104">
        <v>11</v>
      </c>
      <c r="G15" s="104">
        <v>17</v>
      </c>
      <c r="H15" s="106">
        <v>7.4</v>
      </c>
      <c r="I15" s="104">
        <v>8.1</v>
      </c>
      <c r="J15" s="70"/>
      <c r="K15" s="71">
        <v>9600</v>
      </c>
      <c r="L15" s="72">
        <f t="shared" ref="L15:L36" si="3">(J15-J14)*(IF(E15=3,1,0)+IF(E15=4,1,0)+IF(E15=6,1,0)+IF(E15=7,1,0))</f>
        <v>0</v>
      </c>
      <c r="M15" s="73"/>
      <c r="N15" s="74">
        <v>4113</v>
      </c>
      <c r="O15" s="69">
        <f t="shared" si="1"/>
        <v>13713</v>
      </c>
      <c r="P15" s="70">
        <v>8192940</v>
      </c>
      <c r="Q15" s="196">
        <f t="shared" si="2"/>
        <v>20380</v>
      </c>
    </row>
    <row r="16" spans="1:17" ht="18" customHeight="1" thickBot="1" x14ac:dyDescent="0.3">
      <c r="A16" s="21"/>
      <c r="B16" s="8">
        <v>11</v>
      </c>
      <c r="C16" s="24" t="s">
        <v>43</v>
      </c>
      <c r="D16" s="135">
        <v>0.29166666666666669</v>
      </c>
      <c r="E16" s="139">
        <v>3</v>
      </c>
      <c r="F16" s="104">
        <v>13</v>
      </c>
      <c r="G16" s="104">
        <v>17</v>
      </c>
      <c r="H16" s="106">
        <v>7.4</v>
      </c>
      <c r="I16" s="104">
        <v>7.9</v>
      </c>
      <c r="J16" s="70"/>
      <c r="K16" s="71">
        <f t="shared" si="0"/>
        <v>0</v>
      </c>
      <c r="L16" s="72">
        <v>10669</v>
      </c>
      <c r="M16" s="73"/>
      <c r="N16" s="74">
        <v>4881</v>
      </c>
      <c r="O16" s="69">
        <f t="shared" si="1"/>
        <v>15550</v>
      </c>
      <c r="P16" s="70">
        <v>8208114</v>
      </c>
      <c r="Q16" s="196">
        <f t="shared" si="2"/>
        <v>15174</v>
      </c>
    </row>
    <row r="17" spans="1:17" ht="18" customHeight="1" thickBot="1" x14ac:dyDescent="0.3">
      <c r="A17" s="21"/>
      <c r="B17" s="8">
        <v>12</v>
      </c>
      <c r="C17" s="24" t="s">
        <v>44</v>
      </c>
      <c r="D17" s="135">
        <v>0.29166666666666669</v>
      </c>
      <c r="E17" s="139">
        <v>3</v>
      </c>
      <c r="F17" s="104">
        <v>14</v>
      </c>
      <c r="G17" s="104">
        <v>17</v>
      </c>
      <c r="H17" s="106">
        <v>7.6</v>
      </c>
      <c r="I17" s="104">
        <v>8.1</v>
      </c>
      <c r="J17" s="70"/>
      <c r="K17" s="71">
        <f t="shared" si="0"/>
        <v>0</v>
      </c>
      <c r="L17" s="72">
        <v>13432</v>
      </c>
      <c r="M17" s="73"/>
      <c r="N17" s="74">
        <v>4998</v>
      </c>
      <c r="O17" s="69">
        <f t="shared" si="1"/>
        <v>18430</v>
      </c>
      <c r="P17" s="70">
        <v>8224051</v>
      </c>
      <c r="Q17" s="196">
        <f t="shared" si="2"/>
        <v>15937</v>
      </c>
    </row>
    <row r="18" spans="1:17" ht="18" customHeight="1" thickBot="1" x14ac:dyDescent="0.3">
      <c r="A18" s="21"/>
      <c r="B18" s="8">
        <v>13</v>
      </c>
      <c r="C18" s="24" t="s">
        <v>45</v>
      </c>
      <c r="D18" s="135">
        <v>0.29166666666666669</v>
      </c>
      <c r="E18" s="139">
        <v>3</v>
      </c>
      <c r="F18" s="104">
        <v>15</v>
      </c>
      <c r="G18" s="104">
        <v>17</v>
      </c>
      <c r="H18" s="106">
        <v>7.6</v>
      </c>
      <c r="I18" s="104">
        <v>8.1999999999999993</v>
      </c>
      <c r="J18" s="70"/>
      <c r="K18" s="71">
        <f t="shared" si="0"/>
        <v>0</v>
      </c>
      <c r="L18" s="72">
        <v>10173</v>
      </c>
      <c r="M18" s="73"/>
      <c r="N18" s="74">
        <v>4936</v>
      </c>
      <c r="O18" s="69">
        <f t="shared" si="1"/>
        <v>15109</v>
      </c>
      <c r="P18" s="70">
        <v>8243137</v>
      </c>
      <c r="Q18" s="196">
        <f t="shared" si="2"/>
        <v>19086</v>
      </c>
    </row>
    <row r="19" spans="1:17" ht="18" customHeight="1" thickBot="1" x14ac:dyDescent="0.3">
      <c r="A19" s="21"/>
      <c r="B19" s="8">
        <v>14</v>
      </c>
      <c r="C19" s="24" t="s">
        <v>46</v>
      </c>
      <c r="D19" s="135">
        <v>0.29166666666666669</v>
      </c>
      <c r="E19" s="139">
        <v>3</v>
      </c>
      <c r="F19" s="104">
        <v>13</v>
      </c>
      <c r="G19" s="104">
        <v>18</v>
      </c>
      <c r="H19" s="106">
        <v>7.5</v>
      </c>
      <c r="I19" s="104">
        <v>7.8</v>
      </c>
      <c r="J19" s="70"/>
      <c r="K19" s="71">
        <f t="shared" si="0"/>
        <v>0</v>
      </c>
      <c r="L19" s="72">
        <v>13780</v>
      </c>
      <c r="M19" s="73"/>
      <c r="N19" s="74">
        <v>4812</v>
      </c>
      <c r="O19" s="69">
        <f t="shared" si="1"/>
        <v>18592</v>
      </c>
      <c r="P19" s="70">
        <v>8258400</v>
      </c>
      <c r="Q19" s="196">
        <f t="shared" si="2"/>
        <v>15263</v>
      </c>
    </row>
    <row r="20" spans="1:17" ht="18" customHeight="1" thickBot="1" x14ac:dyDescent="0.3">
      <c r="A20" s="21"/>
      <c r="B20" s="8">
        <v>15</v>
      </c>
      <c r="C20" s="24" t="s">
        <v>47</v>
      </c>
      <c r="D20" s="135">
        <v>0.29166666666666669</v>
      </c>
      <c r="E20" s="139">
        <v>7</v>
      </c>
      <c r="F20" s="104">
        <v>13</v>
      </c>
      <c r="G20" s="104">
        <v>18</v>
      </c>
      <c r="H20" s="106">
        <v>7.5</v>
      </c>
      <c r="I20" s="104">
        <v>8.1</v>
      </c>
      <c r="J20" s="70"/>
      <c r="K20" s="71">
        <f t="shared" si="0"/>
        <v>0</v>
      </c>
      <c r="L20" s="72">
        <v>7856</v>
      </c>
      <c r="M20" s="73"/>
      <c r="N20" s="74">
        <v>4598</v>
      </c>
      <c r="O20" s="69">
        <f t="shared" si="1"/>
        <v>12454</v>
      </c>
      <c r="P20" s="70">
        <v>8277746</v>
      </c>
      <c r="Q20" s="196">
        <f t="shared" si="2"/>
        <v>19346</v>
      </c>
    </row>
    <row r="21" spans="1:17" ht="18" customHeight="1" thickBot="1" x14ac:dyDescent="0.3">
      <c r="A21" s="21"/>
      <c r="B21" s="8">
        <v>16</v>
      </c>
      <c r="C21" s="24" t="s">
        <v>48</v>
      </c>
      <c r="D21" s="135">
        <v>0.29166666666666669</v>
      </c>
      <c r="E21" s="139">
        <v>4</v>
      </c>
      <c r="F21" s="104">
        <v>14</v>
      </c>
      <c r="G21" s="104">
        <v>18</v>
      </c>
      <c r="H21" s="106">
        <v>7.4</v>
      </c>
      <c r="I21" s="104">
        <v>7.8</v>
      </c>
      <c r="J21" s="70"/>
      <c r="K21" s="71">
        <f t="shared" si="0"/>
        <v>0</v>
      </c>
      <c r="L21" s="72">
        <v>12424</v>
      </c>
      <c r="M21" s="73"/>
      <c r="N21" s="74">
        <v>4683</v>
      </c>
      <c r="O21" s="69">
        <f t="shared" si="1"/>
        <v>17107</v>
      </c>
      <c r="P21" s="70">
        <v>8290546</v>
      </c>
      <c r="Q21" s="196">
        <f t="shared" si="2"/>
        <v>12800</v>
      </c>
    </row>
    <row r="22" spans="1:17" ht="18" customHeight="1" thickBot="1" x14ac:dyDescent="0.3">
      <c r="A22" s="21"/>
      <c r="B22" s="8">
        <v>17</v>
      </c>
      <c r="C22" s="24" t="s">
        <v>49</v>
      </c>
      <c r="D22" s="135">
        <v>0.29166666666666669</v>
      </c>
      <c r="E22" s="139">
        <v>7</v>
      </c>
      <c r="F22" s="104">
        <v>10</v>
      </c>
      <c r="G22" s="104">
        <v>17</v>
      </c>
      <c r="H22" s="106">
        <v>7.4</v>
      </c>
      <c r="I22" s="104">
        <v>8.6</v>
      </c>
      <c r="J22" s="70"/>
      <c r="K22" s="71">
        <f t="shared" si="0"/>
        <v>0</v>
      </c>
      <c r="L22" s="72">
        <v>16924</v>
      </c>
      <c r="M22" s="73"/>
      <c r="N22" s="74">
        <v>4520</v>
      </c>
      <c r="O22" s="69">
        <f t="shared" si="1"/>
        <v>21444</v>
      </c>
      <c r="P22" s="70"/>
      <c r="Q22" s="196"/>
    </row>
    <row r="23" spans="1:17" ht="18" customHeight="1" thickBot="1" x14ac:dyDescent="0.3">
      <c r="A23" s="21"/>
      <c r="B23" s="8">
        <v>18</v>
      </c>
      <c r="C23" s="24" t="s">
        <v>43</v>
      </c>
      <c r="D23" s="135">
        <v>0.29166666666666669</v>
      </c>
      <c r="E23" s="139">
        <v>3</v>
      </c>
      <c r="F23" s="104">
        <v>13</v>
      </c>
      <c r="G23" s="104">
        <v>17</v>
      </c>
      <c r="H23" s="106">
        <v>7.6</v>
      </c>
      <c r="I23" s="104">
        <v>8.1</v>
      </c>
      <c r="J23" s="70"/>
      <c r="K23" s="71">
        <f t="shared" si="0"/>
        <v>0</v>
      </c>
      <c r="L23" s="72">
        <v>8773</v>
      </c>
      <c r="M23" s="73"/>
      <c r="N23" s="74">
        <v>4090</v>
      </c>
      <c r="O23" s="69">
        <f t="shared" si="1"/>
        <v>12863</v>
      </c>
      <c r="P23" s="70"/>
      <c r="Q23" s="196">
        <f t="shared" si="2"/>
        <v>0</v>
      </c>
    </row>
    <row r="24" spans="1:17" ht="18" customHeight="1" thickBot="1" x14ac:dyDescent="0.3">
      <c r="A24" s="21"/>
      <c r="B24" s="8">
        <v>19</v>
      </c>
      <c r="C24" s="24" t="s">
        <v>44</v>
      </c>
      <c r="D24" s="135">
        <v>0.29166666666666669</v>
      </c>
      <c r="E24" s="139">
        <v>3</v>
      </c>
      <c r="F24" s="104">
        <v>13</v>
      </c>
      <c r="G24" s="104">
        <v>16</v>
      </c>
      <c r="H24" s="106">
        <v>7.6</v>
      </c>
      <c r="I24" s="104">
        <v>8.1</v>
      </c>
      <c r="J24" s="70"/>
      <c r="K24" s="71">
        <f t="shared" si="0"/>
        <v>0</v>
      </c>
      <c r="L24" s="72">
        <v>19066</v>
      </c>
      <c r="M24" s="73"/>
      <c r="N24" s="74">
        <v>4707</v>
      </c>
      <c r="O24" s="69">
        <f t="shared" si="1"/>
        <v>23773</v>
      </c>
      <c r="P24" s="70"/>
      <c r="Q24" s="196">
        <f t="shared" si="2"/>
        <v>0</v>
      </c>
    </row>
    <row r="25" spans="1:17" ht="18" customHeight="1" thickBot="1" x14ac:dyDescent="0.3">
      <c r="A25" s="21"/>
      <c r="B25" s="8">
        <v>20</v>
      </c>
      <c r="C25" s="24" t="s">
        <v>45</v>
      </c>
      <c r="D25" s="135">
        <v>0.29166666666666669</v>
      </c>
      <c r="E25" s="139">
        <v>3</v>
      </c>
      <c r="F25" s="104">
        <v>12</v>
      </c>
      <c r="G25" s="104">
        <v>17</v>
      </c>
      <c r="H25" s="106">
        <v>7</v>
      </c>
      <c r="I25" s="104">
        <v>8.1999999999999993</v>
      </c>
      <c r="J25" s="70"/>
      <c r="K25" s="71">
        <f t="shared" si="0"/>
        <v>0</v>
      </c>
      <c r="L25" s="72">
        <v>11060</v>
      </c>
      <c r="M25" s="73"/>
      <c r="N25" s="74">
        <v>4966</v>
      </c>
      <c r="O25" s="69">
        <f t="shared" si="1"/>
        <v>16026</v>
      </c>
      <c r="P25" s="70"/>
      <c r="Q25" s="196">
        <f t="shared" si="2"/>
        <v>0</v>
      </c>
    </row>
    <row r="26" spans="1:17" ht="18" customHeight="1" thickBot="1" x14ac:dyDescent="0.3">
      <c r="A26" s="21"/>
      <c r="B26" s="8">
        <v>21</v>
      </c>
      <c r="C26" s="24" t="s">
        <v>46</v>
      </c>
      <c r="D26" s="135">
        <v>0.29166666666666669</v>
      </c>
      <c r="E26" s="139">
        <v>7</v>
      </c>
      <c r="F26" s="104">
        <v>15</v>
      </c>
      <c r="G26" s="104">
        <v>17</v>
      </c>
      <c r="H26" s="106">
        <v>7.4</v>
      </c>
      <c r="I26" s="104">
        <v>8</v>
      </c>
      <c r="J26" s="70"/>
      <c r="K26" s="71">
        <f t="shared" si="0"/>
        <v>0</v>
      </c>
      <c r="L26" s="72">
        <v>11300</v>
      </c>
      <c r="M26" s="73"/>
      <c r="N26" s="74">
        <v>5158</v>
      </c>
      <c r="O26" s="69">
        <f t="shared" si="1"/>
        <v>16458</v>
      </c>
      <c r="P26" s="70"/>
      <c r="Q26" s="196">
        <f t="shared" si="2"/>
        <v>0</v>
      </c>
    </row>
    <row r="27" spans="1:17" ht="18" customHeight="1" thickBot="1" x14ac:dyDescent="0.3">
      <c r="A27" s="21"/>
      <c r="B27" s="8">
        <v>22</v>
      </c>
      <c r="C27" s="24" t="s">
        <v>47</v>
      </c>
      <c r="D27" s="135">
        <v>0.29166666666666669</v>
      </c>
      <c r="E27" s="139">
        <v>1</v>
      </c>
      <c r="F27" s="104">
        <v>17</v>
      </c>
      <c r="G27" s="104">
        <v>18</v>
      </c>
      <c r="H27" s="106">
        <v>7.4</v>
      </c>
      <c r="I27" s="104">
        <v>7.8</v>
      </c>
      <c r="J27" s="70"/>
      <c r="K27" s="71">
        <v>10252</v>
      </c>
      <c r="L27" s="72">
        <f t="shared" si="3"/>
        <v>0</v>
      </c>
      <c r="M27" s="73"/>
      <c r="N27" s="74">
        <v>5037</v>
      </c>
      <c r="O27" s="69">
        <f t="shared" si="1"/>
        <v>15289</v>
      </c>
      <c r="P27" s="70">
        <v>8305144</v>
      </c>
      <c r="Q27" s="196">
        <v>14598</v>
      </c>
    </row>
    <row r="28" spans="1:17" ht="18" customHeight="1" thickBot="1" x14ac:dyDescent="0.3">
      <c r="A28" s="21"/>
      <c r="B28" s="8">
        <v>23</v>
      </c>
      <c r="C28" s="24" t="s">
        <v>48</v>
      </c>
      <c r="D28" s="135">
        <v>0.29166666666666669</v>
      </c>
      <c r="E28" s="139">
        <v>1</v>
      </c>
      <c r="F28" s="104">
        <v>16</v>
      </c>
      <c r="G28" s="104">
        <v>18</v>
      </c>
      <c r="H28" s="106">
        <v>7.5</v>
      </c>
      <c r="I28" s="104">
        <v>7.9</v>
      </c>
      <c r="J28" s="70"/>
      <c r="K28" s="71">
        <v>9302</v>
      </c>
      <c r="L28" s="72">
        <f t="shared" si="3"/>
        <v>0</v>
      </c>
      <c r="M28" s="73"/>
      <c r="N28" s="74">
        <v>4637</v>
      </c>
      <c r="O28" s="69">
        <f t="shared" si="1"/>
        <v>13939</v>
      </c>
      <c r="P28" s="70">
        <v>8321081</v>
      </c>
      <c r="Q28" s="196">
        <f t="shared" si="2"/>
        <v>15937</v>
      </c>
    </row>
    <row r="29" spans="1:17" ht="18" customHeight="1" thickBot="1" x14ac:dyDescent="0.3">
      <c r="A29" s="21"/>
      <c r="B29" s="8">
        <v>24</v>
      </c>
      <c r="C29" s="24" t="s">
        <v>49</v>
      </c>
      <c r="D29" s="135">
        <v>0.29166666666666669</v>
      </c>
      <c r="E29" s="141">
        <v>1</v>
      </c>
      <c r="F29" s="104">
        <v>18</v>
      </c>
      <c r="G29" s="104">
        <v>18</v>
      </c>
      <c r="H29" s="106">
        <v>7.4</v>
      </c>
      <c r="I29" s="104">
        <v>7.9</v>
      </c>
      <c r="J29" s="70"/>
      <c r="K29" s="71">
        <v>8231</v>
      </c>
      <c r="L29" s="72">
        <f t="shared" si="3"/>
        <v>0</v>
      </c>
      <c r="M29" s="73"/>
      <c r="N29" s="74">
        <v>4912</v>
      </c>
      <c r="O29" s="69">
        <f t="shared" si="1"/>
        <v>13143</v>
      </c>
      <c r="P29" s="70">
        <v>8335617</v>
      </c>
      <c r="Q29" s="196">
        <f t="shared" si="2"/>
        <v>14536</v>
      </c>
    </row>
    <row r="30" spans="1:17" ht="18" customHeight="1" thickBot="1" x14ac:dyDescent="0.3">
      <c r="A30" s="21"/>
      <c r="B30" s="8">
        <v>25</v>
      </c>
      <c r="C30" s="24" t="s">
        <v>43</v>
      </c>
      <c r="D30" s="135">
        <v>0.29166666666666669</v>
      </c>
      <c r="E30" s="139">
        <v>3</v>
      </c>
      <c r="F30" s="104">
        <v>21</v>
      </c>
      <c r="G30" s="104">
        <v>18</v>
      </c>
      <c r="H30" s="106">
        <v>7.6</v>
      </c>
      <c r="I30" s="104">
        <v>8.1999999999999993</v>
      </c>
      <c r="J30" s="70"/>
      <c r="K30" s="71">
        <f t="shared" si="0"/>
        <v>0</v>
      </c>
      <c r="L30" s="72">
        <v>13078</v>
      </c>
      <c r="M30" s="73"/>
      <c r="N30" s="74">
        <v>4687</v>
      </c>
      <c r="O30" s="69">
        <f t="shared" si="1"/>
        <v>17765</v>
      </c>
      <c r="P30" s="70">
        <v>8349332</v>
      </c>
      <c r="Q30" s="196">
        <f t="shared" si="2"/>
        <v>13715</v>
      </c>
    </row>
    <row r="31" spans="1:17" ht="18" customHeight="1" thickBot="1" x14ac:dyDescent="0.3">
      <c r="A31" s="21"/>
      <c r="B31" s="8">
        <v>26</v>
      </c>
      <c r="C31" s="24" t="s">
        <v>44</v>
      </c>
      <c r="D31" s="135">
        <v>0.29166666666666669</v>
      </c>
      <c r="E31" s="139">
        <v>3</v>
      </c>
      <c r="F31" s="104">
        <v>15</v>
      </c>
      <c r="G31" s="104">
        <v>18</v>
      </c>
      <c r="H31" s="106">
        <v>7.6</v>
      </c>
      <c r="I31" s="104">
        <v>8.1999999999999993</v>
      </c>
      <c r="J31" s="70"/>
      <c r="K31" s="71">
        <f t="shared" si="0"/>
        <v>0</v>
      </c>
      <c r="L31" s="72">
        <v>13350</v>
      </c>
      <c r="M31" s="73"/>
      <c r="N31" s="74">
        <v>4400</v>
      </c>
      <c r="O31" s="69">
        <f t="shared" si="1"/>
        <v>17750</v>
      </c>
      <c r="P31" s="70">
        <v>8373863</v>
      </c>
      <c r="Q31" s="196">
        <f t="shared" si="2"/>
        <v>24531</v>
      </c>
    </row>
    <row r="32" spans="1:17" ht="18" customHeight="1" thickBot="1" x14ac:dyDescent="0.3">
      <c r="A32" s="21"/>
      <c r="B32" s="8">
        <v>27</v>
      </c>
      <c r="C32" s="24" t="s">
        <v>45</v>
      </c>
      <c r="D32" s="135">
        <v>0.29166666666666669</v>
      </c>
      <c r="E32" s="139">
        <v>7</v>
      </c>
      <c r="F32" s="104">
        <v>14</v>
      </c>
      <c r="G32" s="105">
        <v>18</v>
      </c>
      <c r="H32" s="106">
        <v>7.7</v>
      </c>
      <c r="I32" s="104">
        <v>8.1999999999999993</v>
      </c>
      <c r="J32" s="70"/>
      <c r="K32" s="71">
        <f t="shared" si="0"/>
        <v>0</v>
      </c>
      <c r="L32" s="72">
        <v>9676</v>
      </c>
      <c r="M32" s="73"/>
      <c r="N32" s="74">
        <v>4516</v>
      </c>
      <c r="O32" s="69">
        <f t="shared" si="1"/>
        <v>14192</v>
      </c>
      <c r="P32" s="70">
        <v>8387960</v>
      </c>
      <c r="Q32" s="196">
        <f t="shared" si="2"/>
        <v>14097</v>
      </c>
    </row>
    <row r="33" spans="1:17" ht="18" customHeight="1" thickBot="1" x14ac:dyDescent="0.3">
      <c r="A33" s="21"/>
      <c r="B33" s="8">
        <v>28</v>
      </c>
      <c r="C33" s="24" t="s">
        <v>46</v>
      </c>
      <c r="D33" s="135">
        <v>0.29166666666666669</v>
      </c>
      <c r="E33" s="139">
        <v>1</v>
      </c>
      <c r="F33" s="104">
        <v>16</v>
      </c>
      <c r="G33" s="105">
        <v>18</v>
      </c>
      <c r="H33" s="106">
        <v>7.6</v>
      </c>
      <c r="I33" s="104">
        <v>7.9</v>
      </c>
      <c r="J33" s="70"/>
      <c r="K33" s="71">
        <v>9277</v>
      </c>
      <c r="L33" s="72">
        <f t="shared" si="3"/>
        <v>0</v>
      </c>
      <c r="M33" s="73"/>
      <c r="N33" s="74">
        <v>3872</v>
      </c>
      <c r="O33" s="69">
        <f t="shared" si="1"/>
        <v>13149</v>
      </c>
      <c r="P33" s="70">
        <v>8401404</v>
      </c>
      <c r="Q33" s="196">
        <f t="shared" si="2"/>
        <v>13444</v>
      </c>
    </row>
    <row r="34" spans="1:17" ht="18" customHeight="1" thickBot="1" x14ac:dyDescent="0.3">
      <c r="A34" s="21"/>
      <c r="B34" s="8">
        <v>29</v>
      </c>
      <c r="C34" s="24" t="s">
        <v>47</v>
      </c>
      <c r="D34" s="135">
        <v>0.29166666666666669</v>
      </c>
      <c r="E34" s="139">
        <v>1</v>
      </c>
      <c r="F34" s="104">
        <v>18</v>
      </c>
      <c r="G34" s="105">
        <v>19</v>
      </c>
      <c r="H34" s="106">
        <v>7.4</v>
      </c>
      <c r="I34" s="104">
        <v>7.9</v>
      </c>
      <c r="J34" s="70"/>
      <c r="K34" s="71">
        <v>8710</v>
      </c>
      <c r="L34" s="72">
        <f t="shared" si="3"/>
        <v>0</v>
      </c>
      <c r="M34" s="73"/>
      <c r="N34" s="74">
        <v>4442</v>
      </c>
      <c r="O34" s="69">
        <f t="shared" si="1"/>
        <v>13152</v>
      </c>
      <c r="P34" s="70">
        <v>8416008</v>
      </c>
      <c r="Q34" s="196">
        <f t="shared" si="2"/>
        <v>14604</v>
      </c>
    </row>
    <row r="35" spans="1:17" ht="18" customHeight="1" thickBot="1" x14ac:dyDescent="0.3">
      <c r="A35" s="21"/>
      <c r="B35" s="8">
        <v>30</v>
      </c>
      <c r="C35" s="24" t="s">
        <v>48</v>
      </c>
      <c r="D35" s="135">
        <v>0.29166666666666669</v>
      </c>
      <c r="E35" s="139">
        <v>3</v>
      </c>
      <c r="F35" s="104">
        <v>17</v>
      </c>
      <c r="G35" s="105">
        <v>19</v>
      </c>
      <c r="H35" s="106">
        <v>7.6</v>
      </c>
      <c r="I35" s="104">
        <v>8.1</v>
      </c>
      <c r="J35" s="70"/>
      <c r="K35" s="71">
        <f t="shared" si="0"/>
        <v>0</v>
      </c>
      <c r="L35" s="72">
        <v>14084</v>
      </c>
      <c r="M35" s="73"/>
      <c r="N35" s="74">
        <v>4408</v>
      </c>
      <c r="O35" s="69">
        <f t="shared" si="1"/>
        <v>18492</v>
      </c>
      <c r="P35" s="70">
        <v>8431220</v>
      </c>
      <c r="Q35" s="196">
        <f t="shared" si="2"/>
        <v>15212</v>
      </c>
    </row>
    <row r="36" spans="1:17" ht="18" customHeight="1" thickBot="1" x14ac:dyDescent="0.3">
      <c r="A36" s="21"/>
      <c r="B36" s="8">
        <v>31</v>
      </c>
      <c r="C36" s="24"/>
      <c r="D36" s="135"/>
      <c r="E36" s="139"/>
      <c r="F36" s="104"/>
      <c r="G36" s="105"/>
      <c r="H36" s="106"/>
      <c r="I36" s="104"/>
      <c r="J36" s="70"/>
      <c r="K36" s="71">
        <f t="shared" si="0"/>
        <v>0</v>
      </c>
      <c r="L36" s="72">
        <f t="shared" si="3"/>
        <v>0</v>
      </c>
      <c r="M36" s="73"/>
      <c r="N36" s="74"/>
      <c r="O36" s="69">
        <f t="shared" si="1"/>
        <v>0</v>
      </c>
      <c r="P36" s="70"/>
      <c r="Q36" s="196"/>
    </row>
    <row r="37" spans="1:17" ht="18" customHeight="1" thickBot="1" x14ac:dyDescent="0.3">
      <c r="A37" s="21"/>
      <c r="B37" s="121"/>
      <c r="C37" s="29"/>
      <c r="D37" s="52"/>
      <c r="E37" s="140"/>
      <c r="F37" s="107"/>
      <c r="G37" s="108"/>
      <c r="H37" s="109"/>
      <c r="I37" s="107"/>
      <c r="J37" s="76"/>
      <c r="K37" s="77"/>
      <c r="L37" s="72"/>
      <c r="M37" s="78"/>
      <c r="N37" s="79"/>
      <c r="O37" s="69">
        <f t="shared" si="1"/>
        <v>0</v>
      </c>
      <c r="P37" s="76"/>
      <c r="Q37" s="198"/>
    </row>
    <row r="38" spans="1:17" ht="18" customHeight="1" thickBot="1" x14ac:dyDescent="0.3">
      <c r="A38" s="18" t="s">
        <v>22</v>
      </c>
      <c r="B38" s="136"/>
      <c r="C38" s="137"/>
      <c r="D38" s="137"/>
      <c r="E38" s="7"/>
      <c r="F38" s="54"/>
      <c r="G38" s="55"/>
      <c r="H38" s="56"/>
      <c r="I38" s="57"/>
      <c r="J38" s="64"/>
      <c r="K38" s="65">
        <f>SUM(K6:K36)</f>
        <v>55372</v>
      </c>
      <c r="L38" s="66">
        <f>SUM(L6:L36)</f>
        <v>300801</v>
      </c>
      <c r="M38" s="64"/>
      <c r="N38" s="66">
        <f>SUM(N6:N36)+M6</f>
        <v>138849</v>
      </c>
      <c r="O38" s="81">
        <f>SUM(O6:O36)</f>
        <v>495022</v>
      </c>
      <c r="P38" s="64"/>
      <c r="Q38" s="195">
        <f>SUM(Q6:Q36)</f>
        <v>419330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10</v>
      </c>
      <c r="G39" s="59">
        <f>MIN(G6:G36)</f>
        <v>16</v>
      </c>
      <c r="H39" s="60">
        <f>MIN(H6:H36)</f>
        <v>7</v>
      </c>
      <c r="I39" s="60">
        <f>MIN(I6:I36)</f>
        <v>7.7</v>
      </c>
      <c r="J39" s="70"/>
      <c r="K39" s="71"/>
      <c r="L39" s="72"/>
      <c r="M39" s="70"/>
      <c r="N39" s="82">
        <f>MIN(N6:N36)</f>
        <v>3872</v>
      </c>
      <c r="O39" s="83">
        <f>MIN(O6:O36)</f>
        <v>0</v>
      </c>
      <c r="P39" s="84"/>
      <c r="Q39" s="200">
        <f>MIN(Q6:Q36)</f>
        <v>0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21</v>
      </c>
      <c r="G40" s="59">
        <f>MAX(G6:G36)</f>
        <v>19</v>
      </c>
      <c r="H40" s="60">
        <f>MAX(H6:H36)</f>
        <v>7.7</v>
      </c>
      <c r="I40" s="60">
        <f>MAX(I6:I36)</f>
        <v>8.6</v>
      </c>
      <c r="J40" s="70"/>
      <c r="K40" s="71"/>
      <c r="L40" s="72"/>
      <c r="M40" s="70"/>
      <c r="N40" s="82">
        <f>MAX(N6:N36)</f>
        <v>5158</v>
      </c>
      <c r="O40" s="83">
        <f>MAX(O6:O36)</f>
        <v>28556</v>
      </c>
      <c r="P40" s="84"/>
      <c r="Q40" s="200">
        <f>MAX(Q6:Q36)</f>
        <v>28325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14.466666666666667</v>
      </c>
      <c r="G41" s="62">
        <f>SUM(G6:G36)/COUNT(E6:E36)</f>
        <v>17.566666666666666</v>
      </c>
      <c r="H41" s="63">
        <f>SUM(H6:H36)/COUNT(E6:E36)</f>
        <v>7.4799999999999995</v>
      </c>
      <c r="I41" s="63">
        <f>SUM(I6:I36)/COUNT(E6:E36)</f>
        <v>8.0299999999999976</v>
      </c>
      <c r="J41" s="85"/>
      <c r="K41" s="86"/>
      <c r="L41" s="87"/>
      <c r="M41" s="85"/>
      <c r="N41" s="88">
        <f>SUM(N6:N36)/COUNT(E6:E36)</f>
        <v>4628.3</v>
      </c>
      <c r="O41" s="89">
        <f>SUM(O6:O36)/COUNT(E6:E36)</f>
        <v>16500.733333333334</v>
      </c>
      <c r="P41" s="90"/>
      <c r="Q41" s="201">
        <f>SUM(Q6:Q36)/COUNT(E6:E36)</f>
        <v>13977.666666666666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24</v>
      </c>
      <c r="F43" s="10"/>
      <c r="G43" s="10"/>
      <c r="H43" s="10"/>
      <c r="I43" s="10"/>
      <c r="J43" s="10" t="s">
        <v>25</v>
      </c>
      <c r="K43" s="128">
        <f>SUM(J50:J80)</f>
        <v>6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83097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411925</v>
      </c>
      <c r="L45" s="10" t="s">
        <v>15</v>
      </c>
      <c r="M45" s="3" t="s">
        <v>38</v>
      </c>
      <c r="N45" s="3"/>
      <c r="O45" s="189">
        <f>O38</f>
        <v>495022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82385</v>
      </c>
      <c r="P49" s="119" t="s">
        <v>40</v>
      </c>
      <c r="Q49" s="204"/>
    </row>
    <row r="50" spans="7:17" x14ac:dyDescent="0.25">
      <c r="G50" s="91"/>
      <c r="H50" s="187">
        <f>J50*O6</f>
        <v>0</v>
      </c>
      <c r="I50" s="187"/>
      <c r="J50" s="91">
        <f>IF(K50&gt;0,1,0)</f>
        <v>0</v>
      </c>
      <c r="K50" s="91">
        <f>K6</f>
        <v>0</v>
      </c>
      <c r="L50" s="91">
        <f>L6</f>
        <v>9409</v>
      </c>
      <c r="M50" s="91">
        <f>IF(L50&gt;0,1,0)</f>
        <v>1</v>
      </c>
      <c r="N50" s="91"/>
      <c r="O50" s="115">
        <f>O49/K43</f>
        <v>13730.833333333334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0</v>
      </c>
      <c r="I51" s="187"/>
      <c r="J51" s="91">
        <f t="shared" ref="J51:J80" si="5">IF(K51&gt;0,1,0)</f>
        <v>0</v>
      </c>
      <c r="K51" s="91">
        <f t="shared" ref="K51:L66" si="6">K7</f>
        <v>0</v>
      </c>
      <c r="L51" s="91">
        <f t="shared" si="6"/>
        <v>8403</v>
      </c>
      <c r="M51" s="91">
        <f t="shared" ref="M51:M80" si="7">IF(L51&gt;0,1,0)</f>
        <v>1</v>
      </c>
      <c r="N51" s="91"/>
      <c r="O51" s="115">
        <f>O50*(K43+E43)</f>
        <v>411925</v>
      </c>
      <c r="P51" s="1" t="s">
        <v>41</v>
      </c>
      <c r="Q51" s="204"/>
    </row>
    <row r="52" spans="7:17" x14ac:dyDescent="0.25">
      <c r="G52" s="91"/>
      <c r="H52" s="187">
        <f t="shared" si="4"/>
        <v>0</v>
      </c>
      <c r="I52" s="187"/>
      <c r="J52" s="91">
        <f t="shared" si="5"/>
        <v>0</v>
      </c>
      <c r="K52" s="91">
        <f t="shared" si="6"/>
        <v>0</v>
      </c>
      <c r="L52" s="91">
        <f t="shared" si="6"/>
        <v>15992</v>
      </c>
      <c r="M52" s="91">
        <f t="shared" si="7"/>
        <v>1</v>
      </c>
      <c r="N52" s="91"/>
      <c r="Q52" s="205"/>
    </row>
    <row r="53" spans="7:17" x14ac:dyDescent="0.25">
      <c r="G53" s="91"/>
      <c r="H53" s="187">
        <f t="shared" si="4"/>
        <v>0</v>
      </c>
      <c r="I53" s="187"/>
      <c r="J53" s="91">
        <f t="shared" si="5"/>
        <v>0</v>
      </c>
      <c r="K53" s="91">
        <f t="shared" si="6"/>
        <v>0</v>
      </c>
      <c r="L53" s="91">
        <f t="shared" si="6"/>
        <v>8891</v>
      </c>
      <c r="M53" s="91">
        <f t="shared" si="7"/>
        <v>1</v>
      </c>
      <c r="N53" s="91"/>
      <c r="Q53" s="205"/>
    </row>
    <row r="54" spans="7:17" x14ac:dyDescent="0.25">
      <c r="G54" s="91"/>
      <c r="H54" s="187">
        <f t="shared" si="4"/>
        <v>0</v>
      </c>
      <c r="I54" s="187"/>
      <c r="J54" s="91">
        <f t="shared" si="5"/>
        <v>0</v>
      </c>
      <c r="K54" s="91">
        <f t="shared" si="6"/>
        <v>0</v>
      </c>
      <c r="L54" s="91">
        <f t="shared" si="6"/>
        <v>18609</v>
      </c>
      <c r="M54" s="91">
        <f t="shared" si="7"/>
        <v>1</v>
      </c>
      <c r="N54" s="91"/>
      <c r="Q54" s="205"/>
    </row>
    <row r="55" spans="7:17" x14ac:dyDescent="0.25">
      <c r="G55" s="91"/>
      <c r="H55" s="187">
        <f t="shared" si="4"/>
        <v>0</v>
      </c>
      <c r="I55" s="187"/>
      <c r="J55" s="91">
        <f t="shared" si="5"/>
        <v>0</v>
      </c>
      <c r="K55" s="91">
        <f t="shared" si="6"/>
        <v>0</v>
      </c>
      <c r="L55" s="91">
        <f t="shared" si="6"/>
        <v>9349</v>
      </c>
      <c r="M55" s="91">
        <f t="shared" si="7"/>
        <v>1</v>
      </c>
      <c r="N55" s="91"/>
      <c r="Q55" s="205"/>
    </row>
    <row r="56" spans="7:17" x14ac:dyDescent="0.25">
      <c r="G56" s="91"/>
      <c r="H56" s="187">
        <f t="shared" si="4"/>
        <v>0</v>
      </c>
      <c r="I56" s="187"/>
      <c r="J56" s="91">
        <f t="shared" si="5"/>
        <v>0</v>
      </c>
      <c r="K56" s="91">
        <f t="shared" si="6"/>
        <v>0</v>
      </c>
      <c r="L56" s="91">
        <f t="shared" si="6"/>
        <v>9016</v>
      </c>
      <c r="M56" s="91">
        <f t="shared" si="7"/>
        <v>1</v>
      </c>
      <c r="N56" s="91"/>
      <c r="Q56" s="205"/>
    </row>
    <row r="57" spans="7:17" x14ac:dyDescent="0.25">
      <c r="G57" s="91"/>
      <c r="H57" s="187">
        <f t="shared" si="4"/>
        <v>0</v>
      </c>
      <c r="I57" s="187"/>
      <c r="J57" s="91">
        <f t="shared" si="5"/>
        <v>0</v>
      </c>
      <c r="K57" s="91">
        <f t="shared" si="6"/>
        <v>0</v>
      </c>
      <c r="L57" s="91">
        <f t="shared" si="6"/>
        <v>11677</v>
      </c>
      <c r="M57" s="91">
        <f t="shared" si="7"/>
        <v>1</v>
      </c>
      <c r="N57" s="91"/>
      <c r="Q57" s="205"/>
    </row>
    <row r="58" spans="7:17" x14ac:dyDescent="0.25">
      <c r="G58" s="91"/>
      <c r="H58" s="187">
        <f t="shared" si="4"/>
        <v>0</v>
      </c>
      <c r="I58" s="187"/>
      <c r="J58" s="91">
        <f t="shared" si="5"/>
        <v>0</v>
      </c>
      <c r="K58" s="91">
        <f t="shared" si="6"/>
        <v>0</v>
      </c>
      <c r="L58" s="91">
        <f t="shared" si="6"/>
        <v>23810</v>
      </c>
      <c r="M58" s="91">
        <f t="shared" si="7"/>
        <v>1</v>
      </c>
      <c r="N58" s="91"/>
      <c r="Q58" s="205"/>
    </row>
    <row r="59" spans="7:17" x14ac:dyDescent="0.25">
      <c r="G59" s="91"/>
      <c r="H59" s="187">
        <f t="shared" si="4"/>
        <v>13713</v>
      </c>
      <c r="I59" s="187"/>
      <c r="J59" s="91">
        <f t="shared" si="5"/>
        <v>1</v>
      </c>
      <c r="K59" s="91">
        <f t="shared" si="6"/>
        <v>9600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0</v>
      </c>
      <c r="I60" s="187"/>
      <c r="J60" s="91">
        <f t="shared" si="5"/>
        <v>0</v>
      </c>
      <c r="K60" s="91">
        <f t="shared" si="6"/>
        <v>0</v>
      </c>
      <c r="L60" s="91">
        <f t="shared" si="6"/>
        <v>10669</v>
      </c>
      <c r="M60" s="91">
        <f t="shared" si="7"/>
        <v>1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13432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0</v>
      </c>
      <c r="I62" s="187"/>
      <c r="J62" s="91">
        <f t="shared" si="5"/>
        <v>0</v>
      </c>
      <c r="K62" s="91">
        <f t="shared" si="6"/>
        <v>0</v>
      </c>
      <c r="L62" s="91">
        <f t="shared" si="6"/>
        <v>10173</v>
      </c>
      <c r="M62" s="91">
        <f t="shared" si="7"/>
        <v>1</v>
      </c>
      <c r="N62" s="91"/>
      <c r="Q62" s="205"/>
    </row>
    <row r="63" spans="7:17" x14ac:dyDescent="0.25">
      <c r="G63" s="91"/>
      <c r="H63" s="187">
        <f t="shared" si="4"/>
        <v>0</v>
      </c>
      <c r="I63" s="187"/>
      <c r="J63" s="91">
        <f t="shared" si="5"/>
        <v>0</v>
      </c>
      <c r="K63" s="91">
        <f t="shared" si="6"/>
        <v>0</v>
      </c>
      <c r="L63" s="91">
        <f t="shared" si="6"/>
        <v>13780</v>
      </c>
      <c r="M63" s="91">
        <f t="shared" si="7"/>
        <v>1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7856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0</v>
      </c>
      <c r="I65" s="187"/>
      <c r="J65" s="91">
        <f t="shared" si="5"/>
        <v>0</v>
      </c>
      <c r="K65" s="91">
        <f t="shared" si="6"/>
        <v>0</v>
      </c>
      <c r="L65" s="91">
        <f t="shared" si="6"/>
        <v>12424</v>
      </c>
      <c r="M65" s="91">
        <f t="shared" si="7"/>
        <v>1</v>
      </c>
      <c r="N65" s="91"/>
      <c r="Q65" s="205"/>
    </row>
    <row r="66" spans="7:17" x14ac:dyDescent="0.25">
      <c r="G66" s="91"/>
      <c r="H66" s="187">
        <f t="shared" si="4"/>
        <v>0</v>
      </c>
      <c r="I66" s="187"/>
      <c r="J66" s="91">
        <f t="shared" si="5"/>
        <v>0</v>
      </c>
      <c r="K66" s="91">
        <f t="shared" si="6"/>
        <v>0</v>
      </c>
      <c r="L66" s="91">
        <f t="shared" si="6"/>
        <v>16924</v>
      </c>
      <c r="M66" s="91">
        <f t="shared" si="7"/>
        <v>1</v>
      </c>
      <c r="N66" s="91"/>
      <c r="Q66" s="205"/>
    </row>
    <row r="67" spans="7:17" x14ac:dyDescent="0.25">
      <c r="G67" s="91"/>
      <c r="H67" s="187">
        <f t="shared" si="4"/>
        <v>0</v>
      </c>
      <c r="I67" s="187"/>
      <c r="J67" s="91">
        <f t="shared" si="5"/>
        <v>0</v>
      </c>
      <c r="K67" s="91">
        <f t="shared" ref="K67:L80" si="8">K23</f>
        <v>0</v>
      </c>
      <c r="L67" s="91">
        <f t="shared" si="8"/>
        <v>8773</v>
      </c>
      <c r="M67" s="91">
        <f t="shared" si="7"/>
        <v>1</v>
      </c>
      <c r="N67" s="91"/>
      <c r="Q67" s="205"/>
    </row>
    <row r="68" spans="7:17" x14ac:dyDescent="0.25">
      <c r="G68" s="91"/>
      <c r="H68" s="187">
        <f t="shared" si="4"/>
        <v>0</v>
      </c>
      <c r="I68" s="187"/>
      <c r="J68" s="91">
        <f t="shared" si="5"/>
        <v>0</v>
      </c>
      <c r="K68" s="91">
        <f t="shared" si="8"/>
        <v>0</v>
      </c>
      <c r="L68" s="91">
        <f t="shared" si="8"/>
        <v>19066</v>
      </c>
      <c r="M68" s="91">
        <f t="shared" si="7"/>
        <v>1</v>
      </c>
      <c r="N68" s="91"/>
      <c r="Q68" s="205"/>
    </row>
    <row r="69" spans="7:17" x14ac:dyDescent="0.25">
      <c r="G69" s="91"/>
      <c r="H69" s="187">
        <f t="shared" si="4"/>
        <v>0</v>
      </c>
      <c r="I69" s="187"/>
      <c r="J69" s="91">
        <f t="shared" si="5"/>
        <v>0</v>
      </c>
      <c r="K69" s="91">
        <f t="shared" si="8"/>
        <v>0</v>
      </c>
      <c r="L69" s="91">
        <f t="shared" si="8"/>
        <v>11060</v>
      </c>
      <c r="M69" s="91">
        <f t="shared" si="7"/>
        <v>1</v>
      </c>
      <c r="N69" s="91"/>
      <c r="Q69" s="205"/>
    </row>
    <row r="70" spans="7:17" x14ac:dyDescent="0.25">
      <c r="G70" s="91"/>
      <c r="H70" s="187">
        <f t="shared" si="4"/>
        <v>0</v>
      </c>
      <c r="I70" s="187"/>
      <c r="J70" s="91">
        <f t="shared" si="5"/>
        <v>0</v>
      </c>
      <c r="K70" s="91">
        <f t="shared" si="8"/>
        <v>0</v>
      </c>
      <c r="L70" s="91">
        <f t="shared" si="8"/>
        <v>11300</v>
      </c>
      <c r="M70" s="91">
        <f t="shared" si="7"/>
        <v>1</v>
      </c>
      <c r="N70" s="91"/>
      <c r="Q70" s="205"/>
    </row>
    <row r="71" spans="7:17" x14ac:dyDescent="0.25">
      <c r="G71" s="91"/>
      <c r="H71" s="187">
        <f t="shared" si="4"/>
        <v>15289</v>
      </c>
      <c r="I71" s="187"/>
      <c r="J71" s="91">
        <f t="shared" si="5"/>
        <v>1</v>
      </c>
      <c r="K71" s="91">
        <f t="shared" si="8"/>
        <v>10252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13939</v>
      </c>
      <c r="I72" s="187"/>
      <c r="J72" s="91">
        <f t="shared" si="5"/>
        <v>1</v>
      </c>
      <c r="K72" s="91">
        <f t="shared" si="8"/>
        <v>9302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13143</v>
      </c>
      <c r="I73" s="187"/>
      <c r="J73" s="91">
        <f t="shared" si="5"/>
        <v>1</v>
      </c>
      <c r="K73" s="91">
        <f t="shared" si="8"/>
        <v>8231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0</v>
      </c>
      <c r="I74" s="187"/>
      <c r="J74" s="91">
        <f t="shared" si="5"/>
        <v>0</v>
      </c>
      <c r="K74" s="91">
        <f t="shared" si="8"/>
        <v>0</v>
      </c>
      <c r="L74" s="91">
        <f t="shared" si="8"/>
        <v>13078</v>
      </c>
      <c r="M74" s="91">
        <f t="shared" si="7"/>
        <v>1</v>
      </c>
      <c r="N74" s="91"/>
      <c r="Q74" s="205"/>
    </row>
    <row r="75" spans="7:17" x14ac:dyDescent="0.25">
      <c r="G75" s="91"/>
      <c r="H75" s="187">
        <f t="shared" si="4"/>
        <v>0</v>
      </c>
      <c r="I75" s="187"/>
      <c r="J75" s="91">
        <f t="shared" si="5"/>
        <v>0</v>
      </c>
      <c r="K75" s="91">
        <f t="shared" si="8"/>
        <v>0</v>
      </c>
      <c r="L75" s="91">
        <f t="shared" si="8"/>
        <v>13350</v>
      </c>
      <c r="M75" s="91">
        <f t="shared" si="7"/>
        <v>1</v>
      </c>
      <c r="N75" s="91"/>
      <c r="Q75" s="205"/>
    </row>
    <row r="76" spans="7:17" x14ac:dyDescent="0.25">
      <c r="G76" s="91"/>
      <c r="H76" s="187">
        <f t="shared" si="4"/>
        <v>0</v>
      </c>
      <c r="I76" s="187"/>
      <c r="J76" s="91">
        <f t="shared" si="5"/>
        <v>0</v>
      </c>
      <c r="K76" s="91">
        <f t="shared" si="8"/>
        <v>0</v>
      </c>
      <c r="L76" s="91">
        <f t="shared" si="8"/>
        <v>9676</v>
      </c>
      <c r="M76" s="91">
        <f t="shared" si="7"/>
        <v>1</v>
      </c>
      <c r="N76" s="91"/>
      <c r="Q76" s="205"/>
    </row>
    <row r="77" spans="7:17" x14ac:dyDescent="0.25">
      <c r="G77" s="91"/>
      <c r="H77" s="187">
        <f t="shared" si="4"/>
        <v>13149</v>
      </c>
      <c r="I77" s="187"/>
      <c r="J77" s="91">
        <f t="shared" si="5"/>
        <v>1</v>
      </c>
      <c r="K77" s="91">
        <f t="shared" si="8"/>
        <v>9277</v>
      </c>
      <c r="L77" s="91">
        <f t="shared" si="8"/>
        <v>0</v>
      </c>
      <c r="M77" s="91">
        <f t="shared" si="7"/>
        <v>0</v>
      </c>
      <c r="N77" s="91"/>
      <c r="Q77" s="205"/>
    </row>
    <row r="78" spans="7:17" x14ac:dyDescent="0.25">
      <c r="G78" s="91"/>
      <c r="H78" s="187">
        <f t="shared" si="4"/>
        <v>13152</v>
      </c>
      <c r="I78" s="187"/>
      <c r="J78" s="91">
        <f t="shared" si="5"/>
        <v>1</v>
      </c>
      <c r="K78" s="91">
        <f t="shared" si="8"/>
        <v>8710</v>
      </c>
      <c r="L78" s="91">
        <f t="shared" si="8"/>
        <v>0</v>
      </c>
      <c r="M78" s="91">
        <f t="shared" si="7"/>
        <v>0</v>
      </c>
      <c r="N78" s="91"/>
      <c r="Q78" s="205"/>
    </row>
    <row r="79" spans="7:17" x14ac:dyDescent="0.25">
      <c r="G79" s="91"/>
      <c r="H79" s="187">
        <f t="shared" si="4"/>
        <v>0</v>
      </c>
      <c r="I79" s="187"/>
      <c r="J79" s="91">
        <f t="shared" si="5"/>
        <v>0</v>
      </c>
      <c r="K79" s="91">
        <f t="shared" si="8"/>
        <v>0</v>
      </c>
      <c r="L79" s="91">
        <f t="shared" si="8"/>
        <v>14084</v>
      </c>
      <c r="M79" s="91">
        <f t="shared" si="7"/>
        <v>1</v>
      </c>
      <c r="N79" s="91"/>
      <c r="Q79" s="205"/>
    </row>
    <row r="80" spans="7:17" x14ac:dyDescent="0.25">
      <c r="G80" s="91"/>
      <c r="H80" s="187">
        <f t="shared" si="4"/>
        <v>0</v>
      </c>
      <c r="I80" s="187"/>
      <c r="J80" s="91">
        <f t="shared" si="5"/>
        <v>0</v>
      </c>
      <c r="K80" s="91">
        <f t="shared" si="8"/>
        <v>0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E3" sqref="E3"/>
      <pageMargins left="0.39370078740157483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73:I73"/>
    <mergeCell ref="H74:I74"/>
    <mergeCell ref="H72:I72"/>
    <mergeCell ref="H70:I70"/>
    <mergeCell ref="H71:I71"/>
    <mergeCell ref="H60:I60"/>
    <mergeCell ref="H61:I61"/>
    <mergeCell ref="H62:I62"/>
    <mergeCell ref="H63:I63"/>
    <mergeCell ref="H64:I64"/>
    <mergeCell ref="H65:I65"/>
    <mergeCell ref="H66:I66"/>
    <mergeCell ref="H67:I67"/>
    <mergeCell ref="H75:I75"/>
    <mergeCell ref="H80:I80"/>
    <mergeCell ref="H76:I76"/>
    <mergeCell ref="H77:I77"/>
    <mergeCell ref="H78:I78"/>
    <mergeCell ref="H79:I79"/>
    <mergeCell ref="H68:I68"/>
    <mergeCell ref="H69:I69"/>
    <mergeCell ref="D45:F45"/>
    <mergeCell ref="O45:P45"/>
    <mergeCell ref="H50:I50"/>
    <mergeCell ref="H51:I51"/>
    <mergeCell ref="H52:I52"/>
    <mergeCell ref="H59:I59"/>
    <mergeCell ref="H55:I55"/>
    <mergeCell ref="H56:I56"/>
    <mergeCell ref="H57:I57"/>
    <mergeCell ref="H58:I58"/>
    <mergeCell ref="H53:I53"/>
    <mergeCell ref="H54:I54"/>
    <mergeCell ref="G2:L2"/>
    <mergeCell ref="M2:N2"/>
    <mergeCell ref="P2:Q2"/>
  </mergeCells>
  <phoneticPr fontId="7" type="noConversion"/>
  <pageMargins left="0.39370078740157483" right="0.19685039370078741" top="0.98425196850393704" bottom="0.98425196850393704" header="0.51181102362204722" footer="0.51181102362204722"/>
  <pageSetup scale="19" orientation="landscape" horizontalDpi="4294967293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J4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133">
        <v>1</v>
      </c>
      <c r="C5" s="101">
        <v>2</v>
      </c>
      <c r="D5" s="133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thickBot="1" x14ac:dyDescent="0.3">
      <c r="A6" s="35" t="s">
        <v>16</v>
      </c>
      <c r="B6" s="6">
        <v>1</v>
      </c>
      <c r="C6" s="26" t="s">
        <v>49</v>
      </c>
      <c r="D6" s="134">
        <v>0.29166666666666669</v>
      </c>
      <c r="E6" s="138">
        <v>7</v>
      </c>
      <c r="F6" s="102">
        <v>16</v>
      </c>
      <c r="G6" s="102">
        <v>18</v>
      </c>
      <c r="H6" s="103">
        <v>7.6</v>
      </c>
      <c r="I6" s="102">
        <v>8.3000000000000007</v>
      </c>
      <c r="J6" s="64"/>
      <c r="K6" s="71">
        <f>(J6-Juni_1!J36)*(IF(E6=1,1,0)+IF(E6=2,1,0)+IF(E6=5,1,0))</f>
        <v>0</v>
      </c>
      <c r="L6" s="72">
        <v>14136</v>
      </c>
      <c r="M6" s="67"/>
      <c r="N6" s="68">
        <v>4824</v>
      </c>
      <c r="O6" s="69">
        <f>SUM((K6+L6+N6))</f>
        <v>18960</v>
      </c>
      <c r="P6" s="64">
        <v>8456280</v>
      </c>
      <c r="Q6" s="196">
        <v>25060</v>
      </c>
    </row>
    <row r="7" spans="1:17" ht="18" customHeight="1" thickBot="1" x14ac:dyDescent="0.3">
      <c r="A7" s="35" t="s">
        <v>17</v>
      </c>
      <c r="B7" s="8">
        <v>2</v>
      </c>
      <c r="C7" s="24" t="s">
        <v>43</v>
      </c>
      <c r="D7" s="135">
        <v>0.29166666666666669</v>
      </c>
      <c r="E7" s="139">
        <v>1</v>
      </c>
      <c r="F7" s="104">
        <v>18</v>
      </c>
      <c r="G7" s="104">
        <v>18</v>
      </c>
      <c r="H7" s="106">
        <v>7.8</v>
      </c>
      <c r="I7" s="104">
        <v>8.1</v>
      </c>
      <c r="J7" s="70"/>
      <c r="K7" s="71">
        <v>7426</v>
      </c>
      <c r="L7" s="72">
        <f>(J7-J6)*(IF(E7=3,1,0)+IF(E7=4,1,0)+IF(E7=6,1,0)+IF(E7=7,1,0))</f>
        <v>0</v>
      </c>
      <c r="M7" s="73"/>
      <c r="N7" s="74">
        <v>4199</v>
      </c>
      <c r="O7" s="69">
        <f t="shared" ref="O7:O36" si="0">SUM((K7+L7+N7))</f>
        <v>11625</v>
      </c>
      <c r="P7" s="70">
        <v>8469506</v>
      </c>
      <c r="Q7" s="196">
        <f>P7-P6</f>
        <v>13226</v>
      </c>
    </row>
    <row r="8" spans="1:17" ht="18" customHeight="1" thickBot="1" x14ac:dyDescent="0.3">
      <c r="A8" s="35" t="s">
        <v>18</v>
      </c>
      <c r="B8" s="8">
        <v>3</v>
      </c>
      <c r="C8" s="24" t="s">
        <v>44</v>
      </c>
      <c r="D8" s="135">
        <v>0.29166666666666669</v>
      </c>
      <c r="E8" s="139">
        <v>1</v>
      </c>
      <c r="F8" s="104">
        <v>13</v>
      </c>
      <c r="G8" s="104">
        <v>18</v>
      </c>
      <c r="H8" s="106">
        <v>7.8</v>
      </c>
      <c r="I8" s="104">
        <v>8.3000000000000007</v>
      </c>
      <c r="J8" s="70"/>
      <c r="K8" s="71">
        <v>6726</v>
      </c>
      <c r="L8" s="72">
        <f t="shared" ref="L8:L35" si="1">(J8-J7)*(IF(E8=3,1,0)+IF(E8=4,1,0)+IF(E8=6,1,0)+IF(E8=7,1,0))</f>
        <v>0</v>
      </c>
      <c r="M8" s="73"/>
      <c r="N8" s="74">
        <v>4196</v>
      </c>
      <c r="O8" s="69">
        <f t="shared" si="0"/>
        <v>10922</v>
      </c>
      <c r="P8" s="70">
        <v>8481398</v>
      </c>
      <c r="Q8" s="196">
        <f t="shared" ref="Q8:Q36" si="2">P8-P7</f>
        <v>11892</v>
      </c>
    </row>
    <row r="9" spans="1:17" ht="18" customHeight="1" thickBot="1" x14ac:dyDescent="0.3">
      <c r="A9" s="35" t="s">
        <v>19</v>
      </c>
      <c r="B9" s="8">
        <v>4</v>
      </c>
      <c r="C9" s="24" t="s">
        <v>45</v>
      </c>
      <c r="D9" s="135">
        <v>0.29166666666666669</v>
      </c>
      <c r="E9" s="139">
        <v>1</v>
      </c>
      <c r="F9" s="104">
        <v>15</v>
      </c>
      <c r="G9" s="104">
        <v>18</v>
      </c>
      <c r="H9" s="106">
        <v>7.7</v>
      </c>
      <c r="I9" s="104">
        <v>8.1999999999999993</v>
      </c>
      <c r="J9" s="70"/>
      <c r="K9" s="71">
        <v>8056</v>
      </c>
      <c r="L9" s="72">
        <f t="shared" si="1"/>
        <v>0</v>
      </c>
      <c r="M9" s="73"/>
      <c r="N9" s="74">
        <v>4418</v>
      </c>
      <c r="O9" s="69">
        <f t="shared" si="0"/>
        <v>12474</v>
      </c>
      <c r="P9" s="70">
        <v>8492314</v>
      </c>
      <c r="Q9" s="196">
        <f t="shared" si="2"/>
        <v>10916</v>
      </c>
    </row>
    <row r="10" spans="1:17" ht="18" customHeight="1" thickBot="1" x14ac:dyDescent="0.3">
      <c r="A10" s="35" t="s">
        <v>20</v>
      </c>
      <c r="B10" s="8">
        <v>5</v>
      </c>
      <c r="C10" s="24" t="s">
        <v>46</v>
      </c>
      <c r="D10" s="135">
        <v>0.29166666666666669</v>
      </c>
      <c r="E10" s="139">
        <v>1</v>
      </c>
      <c r="F10" s="104">
        <v>14</v>
      </c>
      <c r="G10" s="104">
        <v>19</v>
      </c>
      <c r="H10" s="106">
        <v>7.6</v>
      </c>
      <c r="I10" s="104">
        <v>8.4</v>
      </c>
      <c r="J10" s="70"/>
      <c r="K10" s="71">
        <v>8842</v>
      </c>
      <c r="L10" s="72">
        <f t="shared" si="1"/>
        <v>0</v>
      </c>
      <c r="M10" s="70"/>
      <c r="N10" s="74">
        <v>4598</v>
      </c>
      <c r="O10" s="69">
        <f t="shared" si="0"/>
        <v>13440</v>
      </c>
      <c r="P10" s="70">
        <v>8505576</v>
      </c>
      <c r="Q10" s="196">
        <f t="shared" si="2"/>
        <v>13262</v>
      </c>
    </row>
    <row r="11" spans="1:17" ht="18" customHeight="1" thickBot="1" x14ac:dyDescent="0.3">
      <c r="A11" s="35" t="s">
        <v>21</v>
      </c>
      <c r="B11" s="8">
        <v>6</v>
      </c>
      <c r="C11" s="24" t="s">
        <v>47</v>
      </c>
      <c r="D11" s="135">
        <v>0.29166666666666669</v>
      </c>
      <c r="E11" s="139">
        <v>1</v>
      </c>
      <c r="F11" s="104">
        <v>16</v>
      </c>
      <c r="G11" s="104">
        <v>19</v>
      </c>
      <c r="H11" s="106">
        <v>7.6</v>
      </c>
      <c r="I11" s="104">
        <v>8</v>
      </c>
      <c r="J11" s="70"/>
      <c r="K11" s="71">
        <v>8486</v>
      </c>
      <c r="L11" s="72">
        <f t="shared" si="1"/>
        <v>0</v>
      </c>
      <c r="M11" s="73"/>
      <c r="N11" s="74">
        <v>4353</v>
      </c>
      <c r="O11" s="69">
        <f t="shared" si="0"/>
        <v>12839</v>
      </c>
      <c r="P11" s="70">
        <v>8519676</v>
      </c>
      <c r="Q11" s="196">
        <v>14100</v>
      </c>
    </row>
    <row r="12" spans="1:17" ht="18" customHeight="1" thickBot="1" x14ac:dyDescent="0.3">
      <c r="A12" s="35" t="s">
        <v>36</v>
      </c>
      <c r="B12" s="8">
        <v>7</v>
      </c>
      <c r="C12" s="24" t="s">
        <v>48</v>
      </c>
      <c r="D12" s="135">
        <v>0.29166666666666669</v>
      </c>
      <c r="E12" s="139">
        <v>1</v>
      </c>
      <c r="F12" s="104">
        <v>12</v>
      </c>
      <c r="G12" s="104">
        <v>19</v>
      </c>
      <c r="H12" s="106">
        <v>7.6</v>
      </c>
      <c r="I12" s="104">
        <v>8.1</v>
      </c>
      <c r="J12" s="70"/>
      <c r="K12" s="71">
        <v>8343</v>
      </c>
      <c r="L12" s="72">
        <f t="shared" si="1"/>
        <v>0</v>
      </c>
      <c r="M12" s="73"/>
      <c r="N12" s="74">
        <v>4298</v>
      </c>
      <c r="O12" s="69">
        <f t="shared" si="0"/>
        <v>12641</v>
      </c>
      <c r="P12" s="70">
        <v>8533126</v>
      </c>
      <c r="Q12" s="196">
        <v>13450</v>
      </c>
    </row>
    <row r="13" spans="1:17" ht="18" customHeight="1" thickBot="1" x14ac:dyDescent="0.3">
      <c r="A13" s="21"/>
      <c r="B13" s="8">
        <v>8</v>
      </c>
      <c r="C13" s="24" t="s">
        <v>49</v>
      </c>
      <c r="D13" s="135">
        <v>0.29166666666666669</v>
      </c>
      <c r="E13" s="139">
        <v>1</v>
      </c>
      <c r="F13" s="104">
        <v>16</v>
      </c>
      <c r="G13" s="104">
        <v>21</v>
      </c>
      <c r="H13" s="106">
        <v>7.7</v>
      </c>
      <c r="I13" s="104">
        <v>8.9</v>
      </c>
      <c r="J13" s="70"/>
      <c r="K13" s="71">
        <v>7974</v>
      </c>
      <c r="L13" s="72">
        <f t="shared" si="1"/>
        <v>0</v>
      </c>
      <c r="M13" s="73"/>
      <c r="N13" s="74">
        <v>4306</v>
      </c>
      <c r="O13" s="69">
        <f t="shared" si="0"/>
        <v>12280</v>
      </c>
      <c r="P13" s="70">
        <v>8546630</v>
      </c>
      <c r="Q13" s="196">
        <v>13504</v>
      </c>
    </row>
    <row r="14" spans="1:17" ht="18" customHeight="1" thickBot="1" x14ac:dyDescent="0.3">
      <c r="A14" s="21"/>
      <c r="B14" s="8">
        <v>9</v>
      </c>
      <c r="C14" s="24" t="s">
        <v>43</v>
      </c>
      <c r="D14" s="135">
        <v>0.29166666666666669</v>
      </c>
      <c r="E14" s="139">
        <v>1</v>
      </c>
      <c r="F14" s="104">
        <v>18</v>
      </c>
      <c r="G14" s="104">
        <v>19</v>
      </c>
      <c r="H14" s="106">
        <v>7.8</v>
      </c>
      <c r="I14" s="104">
        <v>8.6</v>
      </c>
      <c r="J14" s="70"/>
      <c r="K14" s="71">
        <v>6749</v>
      </c>
      <c r="L14" s="72">
        <f t="shared" si="1"/>
        <v>0</v>
      </c>
      <c r="M14" s="73"/>
      <c r="N14" s="74">
        <v>3572</v>
      </c>
      <c r="O14" s="69">
        <f t="shared" si="0"/>
        <v>10321</v>
      </c>
      <c r="P14" s="70">
        <v>8559098</v>
      </c>
      <c r="Q14" s="196">
        <v>12468</v>
      </c>
    </row>
    <row r="15" spans="1:17" ht="18" customHeight="1" thickBot="1" x14ac:dyDescent="0.3">
      <c r="A15" s="21"/>
      <c r="B15" s="8">
        <v>10</v>
      </c>
      <c r="C15" s="24" t="s">
        <v>44</v>
      </c>
      <c r="D15" s="135">
        <v>0.29166666666666669</v>
      </c>
      <c r="E15" s="139">
        <v>1</v>
      </c>
      <c r="F15" s="104">
        <v>15</v>
      </c>
      <c r="G15" s="104">
        <v>19</v>
      </c>
      <c r="H15" s="106">
        <v>7.9</v>
      </c>
      <c r="I15" s="104">
        <v>8.1999999999999993</v>
      </c>
      <c r="J15" s="70"/>
      <c r="K15" s="71">
        <v>6716</v>
      </c>
      <c r="L15" s="72">
        <f t="shared" si="1"/>
        <v>0</v>
      </c>
      <c r="M15" s="73"/>
      <c r="N15" s="74">
        <v>4233</v>
      </c>
      <c r="O15" s="69">
        <f t="shared" si="0"/>
        <v>10949</v>
      </c>
      <c r="P15" s="70">
        <v>8569623</v>
      </c>
      <c r="Q15" s="196">
        <v>10525</v>
      </c>
    </row>
    <row r="16" spans="1:17" ht="18" customHeight="1" thickBot="1" x14ac:dyDescent="0.3">
      <c r="A16" s="21"/>
      <c r="B16" s="8">
        <v>11</v>
      </c>
      <c r="C16" s="24" t="s">
        <v>45</v>
      </c>
      <c r="D16" s="135">
        <v>0.29166666666666669</v>
      </c>
      <c r="E16" s="139">
        <v>1</v>
      </c>
      <c r="F16" s="104">
        <v>19</v>
      </c>
      <c r="G16" s="104">
        <v>19</v>
      </c>
      <c r="H16" s="106">
        <v>7.6</v>
      </c>
      <c r="I16" s="104">
        <v>8.1</v>
      </c>
      <c r="J16" s="70"/>
      <c r="K16" s="71">
        <v>8680</v>
      </c>
      <c r="L16" s="72">
        <f t="shared" si="1"/>
        <v>0</v>
      </c>
      <c r="M16" s="73"/>
      <c r="N16" s="74">
        <v>4514</v>
      </c>
      <c r="O16" s="69">
        <f t="shared" si="0"/>
        <v>13194</v>
      </c>
      <c r="P16" s="70">
        <v>8581744</v>
      </c>
      <c r="Q16" s="196">
        <f t="shared" si="2"/>
        <v>12121</v>
      </c>
    </row>
    <row r="17" spans="1:17" ht="18" customHeight="1" thickBot="1" x14ac:dyDescent="0.3">
      <c r="A17" s="21"/>
      <c r="B17" s="8">
        <v>12</v>
      </c>
      <c r="C17" s="24" t="s">
        <v>46</v>
      </c>
      <c r="D17" s="135">
        <v>0.29166666666666669</v>
      </c>
      <c r="E17" s="139">
        <v>3</v>
      </c>
      <c r="F17" s="104">
        <v>18</v>
      </c>
      <c r="G17" s="104">
        <v>19</v>
      </c>
      <c r="H17" s="106">
        <v>7.3</v>
      </c>
      <c r="I17" s="104">
        <v>7.9</v>
      </c>
      <c r="J17" s="70"/>
      <c r="K17" s="71">
        <f t="shared" ref="K17:K36" si="3">(J17-J16)*(IF(E17=1,1,0)+IF(E17=2,1,0)+IF(E17=5,1,0))</f>
        <v>0</v>
      </c>
      <c r="L17" s="72">
        <v>20366</v>
      </c>
      <c r="M17" s="73"/>
      <c r="N17" s="74">
        <v>4280</v>
      </c>
      <c r="O17" s="69">
        <f t="shared" si="0"/>
        <v>24646</v>
      </c>
      <c r="P17" s="70">
        <v>8599488</v>
      </c>
      <c r="Q17" s="196">
        <f t="shared" si="2"/>
        <v>17744</v>
      </c>
    </row>
    <row r="18" spans="1:17" ht="18" customHeight="1" thickBot="1" x14ac:dyDescent="0.3">
      <c r="A18" s="21"/>
      <c r="B18" s="8">
        <v>13</v>
      </c>
      <c r="C18" s="24" t="s">
        <v>47</v>
      </c>
      <c r="D18" s="135">
        <v>0.29166666666666669</v>
      </c>
      <c r="E18" s="139">
        <v>3</v>
      </c>
      <c r="F18" s="104">
        <v>15</v>
      </c>
      <c r="G18" s="104">
        <v>15</v>
      </c>
      <c r="H18" s="106">
        <v>7.4</v>
      </c>
      <c r="I18" s="104">
        <v>7.9</v>
      </c>
      <c r="J18" s="70"/>
      <c r="K18" s="71">
        <f t="shared" si="3"/>
        <v>0</v>
      </c>
      <c r="L18" s="72">
        <v>33429</v>
      </c>
      <c r="M18" s="73"/>
      <c r="N18" s="74">
        <v>4945</v>
      </c>
      <c r="O18" s="69">
        <f t="shared" si="0"/>
        <v>38374</v>
      </c>
      <c r="P18" s="70">
        <v>8632790</v>
      </c>
      <c r="Q18" s="196">
        <f t="shared" si="2"/>
        <v>33302</v>
      </c>
    </row>
    <row r="19" spans="1:17" ht="18" customHeight="1" thickBot="1" x14ac:dyDescent="0.3">
      <c r="A19" s="21"/>
      <c r="B19" s="8">
        <v>14</v>
      </c>
      <c r="C19" s="24" t="s">
        <v>48</v>
      </c>
      <c r="D19" s="135">
        <v>0.29166666666666669</v>
      </c>
      <c r="E19" s="139">
        <v>3</v>
      </c>
      <c r="F19" s="104">
        <v>12</v>
      </c>
      <c r="G19" s="104">
        <v>17</v>
      </c>
      <c r="H19" s="106">
        <v>7.7</v>
      </c>
      <c r="I19" s="104">
        <v>8.3000000000000007</v>
      </c>
      <c r="J19" s="70"/>
      <c r="K19" s="71">
        <f t="shared" si="3"/>
        <v>0</v>
      </c>
      <c r="L19" s="72">
        <v>31959</v>
      </c>
      <c r="M19" s="73"/>
      <c r="N19" s="74">
        <v>4809</v>
      </c>
      <c r="O19" s="69">
        <f t="shared" si="0"/>
        <v>36768</v>
      </c>
      <c r="P19" s="70">
        <v>8675362</v>
      </c>
      <c r="Q19" s="196">
        <f t="shared" si="2"/>
        <v>42572</v>
      </c>
    </row>
    <row r="20" spans="1:17" ht="18" customHeight="1" thickBot="1" x14ac:dyDescent="0.3">
      <c r="A20" s="21"/>
      <c r="B20" s="8">
        <v>15</v>
      </c>
      <c r="C20" s="24" t="s">
        <v>49</v>
      </c>
      <c r="D20" s="135">
        <v>0.29166666666666669</v>
      </c>
      <c r="E20" s="139">
        <v>7</v>
      </c>
      <c r="F20" s="104">
        <v>10</v>
      </c>
      <c r="G20" s="104">
        <v>18</v>
      </c>
      <c r="H20" s="106">
        <v>7.8</v>
      </c>
      <c r="I20" s="104">
        <v>8.6999999999999993</v>
      </c>
      <c r="J20" s="70"/>
      <c r="K20" s="71">
        <f t="shared" si="3"/>
        <v>0</v>
      </c>
      <c r="L20" s="72">
        <v>12027</v>
      </c>
      <c r="M20" s="73"/>
      <c r="N20" s="74">
        <v>4931</v>
      </c>
      <c r="O20" s="69">
        <f t="shared" si="0"/>
        <v>16958</v>
      </c>
      <c r="P20" s="70">
        <v>8706234</v>
      </c>
      <c r="Q20" s="196">
        <f t="shared" si="2"/>
        <v>30872</v>
      </c>
    </row>
    <row r="21" spans="1:17" ht="18" customHeight="1" thickBot="1" x14ac:dyDescent="0.3">
      <c r="A21" s="21"/>
      <c r="B21" s="8">
        <v>16</v>
      </c>
      <c r="C21" s="24" t="s">
        <v>43</v>
      </c>
      <c r="D21" s="135">
        <v>0.29166666666666669</v>
      </c>
      <c r="E21" s="139">
        <v>1</v>
      </c>
      <c r="F21" s="104">
        <v>12</v>
      </c>
      <c r="G21" s="104">
        <v>17</v>
      </c>
      <c r="H21" s="106">
        <v>7.8</v>
      </c>
      <c r="I21" s="104">
        <v>8.1</v>
      </c>
      <c r="J21" s="70"/>
      <c r="K21" s="71">
        <v>9795</v>
      </c>
      <c r="L21" s="72">
        <f t="shared" si="1"/>
        <v>0</v>
      </c>
      <c r="M21" s="73"/>
      <c r="N21" s="74">
        <v>4872</v>
      </c>
      <c r="O21" s="69">
        <f t="shared" si="0"/>
        <v>14667</v>
      </c>
      <c r="P21" s="70">
        <v>8723852</v>
      </c>
      <c r="Q21" s="196">
        <f t="shared" si="2"/>
        <v>17618</v>
      </c>
    </row>
    <row r="22" spans="1:17" ht="18" customHeight="1" thickBot="1" x14ac:dyDescent="0.3">
      <c r="A22" s="21"/>
      <c r="B22" s="8">
        <v>17</v>
      </c>
      <c r="C22" s="24" t="s">
        <v>44</v>
      </c>
      <c r="D22" s="135">
        <v>0.29166666666666669</v>
      </c>
      <c r="E22" s="139">
        <v>1</v>
      </c>
      <c r="F22" s="104">
        <v>15</v>
      </c>
      <c r="G22" s="104">
        <v>18</v>
      </c>
      <c r="H22" s="106">
        <v>7.8</v>
      </c>
      <c r="I22" s="104">
        <v>8</v>
      </c>
      <c r="J22" s="70"/>
      <c r="K22" s="71">
        <v>8786</v>
      </c>
      <c r="L22" s="72">
        <f t="shared" si="1"/>
        <v>0</v>
      </c>
      <c r="M22" s="73"/>
      <c r="N22" s="74">
        <v>4680</v>
      </c>
      <c r="O22" s="69">
        <f t="shared" si="0"/>
        <v>13466</v>
      </c>
      <c r="P22" s="70">
        <v>8738072</v>
      </c>
      <c r="Q22" s="196">
        <f t="shared" si="2"/>
        <v>14220</v>
      </c>
    </row>
    <row r="23" spans="1:17" ht="18" customHeight="1" thickBot="1" x14ac:dyDescent="0.3">
      <c r="A23" s="21"/>
      <c r="B23" s="8">
        <v>18</v>
      </c>
      <c r="C23" s="24" t="s">
        <v>45</v>
      </c>
      <c r="D23" s="135">
        <v>0.29166666666666669</v>
      </c>
      <c r="E23" s="139">
        <v>1</v>
      </c>
      <c r="F23" s="104">
        <v>17</v>
      </c>
      <c r="G23" s="104">
        <v>18</v>
      </c>
      <c r="H23" s="106">
        <v>7.8</v>
      </c>
      <c r="I23" s="104">
        <v>8.3000000000000007</v>
      </c>
      <c r="J23" s="70"/>
      <c r="K23" s="71">
        <v>9099</v>
      </c>
      <c r="L23" s="72">
        <f t="shared" si="1"/>
        <v>0</v>
      </c>
      <c r="M23" s="73"/>
      <c r="N23" s="74">
        <v>4724</v>
      </c>
      <c r="O23" s="69">
        <f t="shared" si="0"/>
        <v>13823</v>
      </c>
      <c r="P23" s="70">
        <v>8751774</v>
      </c>
      <c r="Q23" s="196">
        <f t="shared" si="2"/>
        <v>13702</v>
      </c>
    </row>
    <row r="24" spans="1:17" ht="18" customHeight="1" thickBot="1" x14ac:dyDescent="0.3">
      <c r="A24" s="21"/>
      <c r="B24" s="8">
        <v>19</v>
      </c>
      <c r="C24" s="24" t="s">
        <v>46</v>
      </c>
      <c r="D24" s="135">
        <v>0.29166666666666669</v>
      </c>
      <c r="E24" s="139">
        <v>1</v>
      </c>
      <c r="F24" s="104">
        <v>21</v>
      </c>
      <c r="G24" s="104">
        <v>19</v>
      </c>
      <c r="H24" s="106">
        <v>7.6</v>
      </c>
      <c r="I24" s="104">
        <v>7.9</v>
      </c>
      <c r="J24" s="70"/>
      <c r="K24" s="71">
        <v>8795</v>
      </c>
      <c r="L24" s="72">
        <f t="shared" si="1"/>
        <v>0</v>
      </c>
      <c r="M24" s="73"/>
      <c r="N24" s="74">
        <v>4876</v>
      </c>
      <c r="O24" s="69">
        <f t="shared" si="0"/>
        <v>13671</v>
      </c>
      <c r="P24" s="70">
        <v>8766122</v>
      </c>
      <c r="Q24" s="196">
        <f t="shared" si="2"/>
        <v>14348</v>
      </c>
    </row>
    <row r="25" spans="1:17" ht="18" customHeight="1" thickBot="1" x14ac:dyDescent="0.3">
      <c r="A25" s="21"/>
      <c r="B25" s="8">
        <v>20</v>
      </c>
      <c r="C25" s="24" t="s">
        <v>47</v>
      </c>
      <c r="D25" s="135">
        <v>0.29166666666666669</v>
      </c>
      <c r="E25" s="139">
        <v>1</v>
      </c>
      <c r="F25" s="104">
        <v>21</v>
      </c>
      <c r="G25" s="104">
        <v>19</v>
      </c>
      <c r="H25" s="106">
        <v>7.3</v>
      </c>
      <c r="I25" s="104">
        <v>7.9</v>
      </c>
      <c r="J25" s="70"/>
      <c r="K25" s="71">
        <v>8765</v>
      </c>
      <c r="L25" s="72">
        <f t="shared" si="1"/>
        <v>0</v>
      </c>
      <c r="M25" s="73"/>
      <c r="N25" s="74">
        <v>4565</v>
      </c>
      <c r="O25" s="69">
        <f t="shared" si="0"/>
        <v>13330</v>
      </c>
      <c r="P25" s="70">
        <v>8780286</v>
      </c>
      <c r="Q25" s="196">
        <f t="shared" si="2"/>
        <v>14164</v>
      </c>
    </row>
    <row r="26" spans="1:17" ht="18" customHeight="1" thickBot="1" x14ac:dyDescent="0.3">
      <c r="A26" s="21"/>
      <c r="B26" s="8">
        <v>21</v>
      </c>
      <c r="C26" s="24" t="s">
        <v>48</v>
      </c>
      <c r="D26" s="135">
        <v>0.29166666666666669</v>
      </c>
      <c r="E26" s="139">
        <v>4</v>
      </c>
      <c r="F26" s="104">
        <v>18</v>
      </c>
      <c r="G26" s="104">
        <v>18</v>
      </c>
      <c r="H26" s="106">
        <v>7.4</v>
      </c>
      <c r="I26" s="104">
        <v>8</v>
      </c>
      <c r="J26" s="70"/>
      <c r="K26" s="71">
        <f t="shared" si="3"/>
        <v>0</v>
      </c>
      <c r="L26" s="72">
        <v>14258</v>
      </c>
      <c r="M26" s="73"/>
      <c r="N26" s="74">
        <v>4315</v>
      </c>
      <c r="O26" s="69">
        <f t="shared" si="0"/>
        <v>18573</v>
      </c>
      <c r="P26" s="70">
        <v>8794258</v>
      </c>
      <c r="Q26" s="196">
        <f t="shared" si="2"/>
        <v>13972</v>
      </c>
    </row>
    <row r="27" spans="1:17" ht="18" customHeight="1" thickBot="1" x14ac:dyDescent="0.3">
      <c r="A27" s="21"/>
      <c r="B27" s="8">
        <v>22</v>
      </c>
      <c r="C27" s="24" t="s">
        <v>49</v>
      </c>
      <c r="D27" s="135">
        <v>0.29166666666666669</v>
      </c>
      <c r="E27" s="139">
        <v>1</v>
      </c>
      <c r="F27" s="104">
        <v>17</v>
      </c>
      <c r="G27" s="104">
        <v>19</v>
      </c>
      <c r="H27" s="106">
        <v>7.8</v>
      </c>
      <c r="I27" s="104">
        <v>8.6999999999999993</v>
      </c>
      <c r="J27" s="70"/>
      <c r="K27" s="71">
        <v>8140</v>
      </c>
      <c r="L27" s="72">
        <f t="shared" si="1"/>
        <v>0</v>
      </c>
      <c r="M27" s="73"/>
      <c r="N27" s="74">
        <v>4530</v>
      </c>
      <c r="O27" s="69">
        <f t="shared" si="0"/>
        <v>12670</v>
      </c>
      <c r="P27" s="70">
        <v>8814458</v>
      </c>
      <c r="Q27" s="196">
        <f t="shared" si="2"/>
        <v>20200</v>
      </c>
    </row>
    <row r="28" spans="1:17" ht="18" customHeight="1" thickBot="1" x14ac:dyDescent="0.3">
      <c r="A28" s="21"/>
      <c r="B28" s="8">
        <v>23</v>
      </c>
      <c r="C28" s="24" t="s">
        <v>43</v>
      </c>
      <c r="D28" s="135">
        <v>0.29166666666666669</v>
      </c>
      <c r="E28" s="139">
        <v>1</v>
      </c>
      <c r="F28" s="104">
        <v>18</v>
      </c>
      <c r="G28" s="104">
        <v>19</v>
      </c>
      <c r="H28" s="106">
        <v>7.8</v>
      </c>
      <c r="I28" s="104">
        <v>8</v>
      </c>
      <c r="J28" s="70"/>
      <c r="K28" s="71">
        <v>7186</v>
      </c>
      <c r="L28" s="72">
        <f t="shared" si="1"/>
        <v>0</v>
      </c>
      <c r="M28" s="73"/>
      <c r="N28" s="74">
        <v>4604</v>
      </c>
      <c r="O28" s="69">
        <f t="shared" si="0"/>
        <v>11790</v>
      </c>
      <c r="P28" s="70">
        <v>8826966</v>
      </c>
      <c r="Q28" s="196">
        <f t="shared" si="2"/>
        <v>12508</v>
      </c>
    </row>
    <row r="29" spans="1:17" ht="18" customHeight="1" thickBot="1" x14ac:dyDescent="0.3">
      <c r="A29" s="21"/>
      <c r="B29" s="8">
        <v>24</v>
      </c>
      <c r="C29" s="24" t="s">
        <v>44</v>
      </c>
      <c r="D29" s="135">
        <v>0.29166666666666669</v>
      </c>
      <c r="E29" s="141">
        <v>1</v>
      </c>
      <c r="F29" s="104">
        <v>17</v>
      </c>
      <c r="G29" s="104">
        <v>19</v>
      </c>
      <c r="H29" s="106">
        <v>7.8</v>
      </c>
      <c r="I29" s="104">
        <v>8.3000000000000007</v>
      </c>
      <c r="J29" s="70"/>
      <c r="K29" s="71">
        <v>7278</v>
      </c>
      <c r="L29" s="72">
        <f t="shared" si="1"/>
        <v>0</v>
      </c>
      <c r="M29" s="73"/>
      <c r="N29" s="74">
        <v>4583</v>
      </c>
      <c r="O29" s="69">
        <f t="shared" si="0"/>
        <v>11861</v>
      </c>
      <c r="P29" s="70">
        <v>8839400</v>
      </c>
      <c r="Q29" s="196">
        <f t="shared" si="2"/>
        <v>12434</v>
      </c>
    </row>
    <row r="30" spans="1:17" ht="18" customHeight="1" thickBot="1" x14ac:dyDescent="0.3">
      <c r="A30" s="21"/>
      <c r="B30" s="8">
        <v>25</v>
      </c>
      <c r="C30" s="24" t="s">
        <v>45</v>
      </c>
      <c r="D30" s="135">
        <v>0.29166666666666669</v>
      </c>
      <c r="E30" s="139">
        <v>3</v>
      </c>
      <c r="F30" s="104">
        <v>19</v>
      </c>
      <c r="G30" s="104">
        <v>19</v>
      </c>
      <c r="H30" s="106">
        <v>7.8</v>
      </c>
      <c r="I30" s="104">
        <v>8.3000000000000007</v>
      </c>
      <c r="J30" s="70"/>
      <c r="K30" s="71">
        <f t="shared" si="3"/>
        <v>0</v>
      </c>
      <c r="L30" s="72">
        <v>10671</v>
      </c>
      <c r="M30" s="73"/>
      <c r="N30" s="74">
        <v>4567</v>
      </c>
      <c r="O30" s="69">
        <f t="shared" si="0"/>
        <v>15238</v>
      </c>
      <c r="P30" s="70">
        <v>8850872</v>
      </c>
      <c r="Q30" s="196">
        <f t="shared" si="2"/>
        <v>11472</v>
      </c>
    </row>
    <row r="31" spans="1:17" ht="18" customHeight="1" thickBot="1" x14ac:dyDescent="0.3">
      <c r="A31" s="21"/>
      <c r="B31" s="8">
        <v>26</v>
      </c>
      <c r="C31" s="24" t="s">
        <v>46</v>
      </c>
      <c r="D31" s="135">
        <v>0.29166666666666669</v>
      </c>
      <c r="E31" s="139">
        <v>3</v>
      </c>
      <c r="F31" s="104">
        <v>18</v>
      </c>
      <c r="G31" s="104">
        <v>19</v>
      </c>
      <c r="H31" s="106">
        <v>7.6</v>
      </c>
      <c r="I31" s="104">
        <v>8.1999999999999993</v>
      </c>
      <c r="J31" s="70"/>
      <c r="K31" s="71">
        <f t="shared" si="3"/>
        <v>0</v>
      </c>
      <c r="L31" s="72">
        <v>18951</v>
      </c>
      <c r="M31" s="73"/>
      <c r="N31" s="74">
        <v>4588</v>
      </c>
      <c r="O31" s="69">
        <f t="shared" si="0"/>
        <v>23539</v>
      </c>
      <c r="P31" s="70">
        <v>8867486</v>
      </c>
      <c r="Q31" s="196">
        <f t="shared" si="2"/>
        <v>16614</v>
      </c>
    </row>
    <row r="32" spans="1:17" ht="18" customHeight="1" thickBot="1" x14ac:dyDescent="0.3">
      <c r="A32" s="21"/>
      <c r="B32" s="8">
        <v>27</v>
      </c>
      <c r="C32" s="24" t="s">
        <v>47</v>
      </c>
      <c r="D32" s="135">
        <v>0.29166666666666669</v>
      </c>
      <c r="E32" s="139">
        <v>3</v>
      </c>
      <c r="F32" s="104">
        <v>16</v>
      </c>
      <c r="G32" s="105">
        <v>20</v>
      </c>
      <c r="H32" s="106">
        <v>7.4</v>
      </c>
      <c r="I32" s="104">
        <v>8</v>
      </c>
      <c r="J32" s="70"/>
      <c r="K32" s="71">
        <f t="shared" si="3"/>
        <v>0</v>
      </c>
      <c r="L32" s="72">
        <v>9942</v>
      </c>
      <c r="M32" s="73"/>
      <c r="N32" s="74">
        <v>4413</v>
      </c>
      <c r="O32" s="69">
        <f t="shared" si="0"/>
        <v>14355</v>
      </c>
      <c r="P32" s="70">
        <v>8892420</v>
      </c>
      <c r="Q32" s="196">
        <f t="shared" si="2"/>
        <v>24934</v>
      </c>
    </row>
    <row r="33" spans="1:17" ht="18" customHeight="1" thickBot="1" x14ac:dyDescent="0.3">
      <c r="A33" s="21"/>
      <c r="B33" s="8">
        <v>28</v>
      </c>
      <c r="C33" s="24" t="s">
        <v>48</v>
      </c>
      <c r="D33" s="135">
        <v>0.29166666666666669</v>
      </c>
      <c r="E33" s="139">
        <v>7</v>
      </c>
      <c r="F33" s="104">
        <v>16</v>
      </c>
      <c r="G33" s="105">
        <v>20</v>
      </c>
      <c r="H33" s="106">
        <v>7.5</v>
      </c>
      <c r="I33" s="104">
        <v>8.3000000000000007</v>
      </c>
      <c r="J33" s="70"/>
      <c r="K33" s="71">
        <f t="shared" si="3"/>
        <v>0</v>
      </c>
      <c r="L33" s="72">
        <v>11663</v>
      </c>
      <c r="M33" s="73"/>
      <c r="N33" s="74">
        <v>4361</v>
      </c>
      <c r="O33" s="69">
        <f t="shared" si="0"/>
        <v>16024</v>
      </c>
      <c r="P33" s="70">
        <v>8907316</v>
      </c>
      <c r="Q33" s="196">
        <f t="shared" si="2"/>
        <v>14896</v>
      </c>
    </row>
    <row r="34" spans="1:17" ht="18" customHeight="1" thickBot="1" x14ac:dyDescent="0.3">
      <c r="A34" s="21"/>
      <c r="B34" s="8">
        <v>29</v>
      </c>
      <c r="C34" s="24" t="s">
        <v>49</v>
      </c>
      <c r="D34" s="135">
        <v>0.29166666666666669</v>
      </c>
      <c r="E34" s="139">
        <v>1</v>
      </c>
      <c r="F34" s="104">
        <v>16</v>
      </c>
      <c r="G34" s="105">
        <v>20</v>
      </c>
      <c r="H34" s="106">
        <v>7.8</v>
      </c>
      <c r="I34" s="104">
        <v>8.5</v>
      </c>
      <c r="J34" s="70"/>
      <c r="K34" s="71">
        <v>8619</v>
      </c>
      <c r="L34" s="72">
        <f t="shared" si="1"/>
        <v>0</v>
      </c>
      <c r="M34" s="73"/>
      <c r="N34" s="74">
        <v>4524</v>
      </c>
      <c r="O34" s="69">
        <f t="shared" si="0"/>
        <v>13143</v>
      </c>
      <c r="P34" s="70">
        <v>8924794</v>
      </c>
      <c r="Q34" s="196">
        <f t="shared" si="2"/>
        <v>17478</v>
      </c>
    </row>
    <row r="35" spans="1:17" ht="18" customHeight="1" thickBot="1" x14ac:dyDescent="0.3">
      <c r="A35" s="21"/>
      <c r="B35" s="8">
        <v>30</v>
      </c>
      <c r="C35" s="24" t="s">
        <v>43</v>
      </c>
      <c r="D35" s="135">
        <v>0.29166666666666669</v>
      </c>
      <c r="E35" s="139">
        <v>1</v>
      </c>
      <c r="F35" s="104">
        <v>16</v>
      </c>
      <c r="G35" s="105">
        <v>19</v>
      </c>
      <c r="H35" s="106">
        <v>7.8</v>
      </c>
      <c r="I35" s="104">
        <v>8.1999999999999993</v>
      </c>
      <c r="J35" s="70"/>
      <c r="K35" s="71">
        <v>6769</v>
      </c>
      <c r="L35" s="72">
        <f t="shared" si="1"/>
        <v>0</v>
      </c>
      <c r="M35" s="73"/>
      <c r="N35" s="74">
        <v>4280</v>
      </c>
      <c r="O35" s="69">
        <f t="shared" si="0"/>
        <v>11049</v>
      </c>
      <c r="P35" s="70">
        <v>8937802</v>
      </c>
      <c r="Q35" s="196">
        <f t="shared" si="2"/>
        <v>13008</v>
      </c>
    </row>
    <row r="36" spans="1:17" ht="18" customHeight="1" x14ac:dyDescent="0.25">
      <c r="A36" s="21"/>
      <c r="B36" s="8">
        <v>31</v>
      </c>
      <c r="C36" s="24" t="s">
        <v>44</v>
      </c>
      <c r="D36" s="135">
        <v>0.29166666666666669</v>
      </c>
      <c r="E36" s="139">
        <v>3</v>
      </c>
      <c r="F36" s="104">
        <v>18</v>
      </c>
      <c r="G36" s="105">
        <v>19</v>
      </c>
      <c r="H36" s="106">
        <v>8</v>
      </c>
      <c r="I36" s="104">
        <v>8.1999999999999993</v>
      </c>
      <c r="J36" s="70"/>
      <c r="K36" s="71">
        <f t="shared" si="3"/>
        <v>0</v>
      </c>
      <c r="L36" s="72">
        <v>9730</v>
      </c>
      <c r="M36" s="73"/>
      <c r="N36" s="74">
        <v>4195</v>
      </c>
      <c r="O36" s="69">
        <f t="shared" si="0"/>
        <v>13925</v>
      </c>
      <c r="P36" s="70">
        <v>8949220</v>
      </c>
      <c r="Q36" s="196">
        <f t="shared" si="2"/>
        <v>11418</v>
      </c>
    </row>
    <row r="37" spans="1:17" ht="18" customHeight="1" thickBot="1" x14ac:dyDescent="0.3">
      <c r="A37" s="21"/>
      <c r="B37" s="121"/>
      <c r="C37" s="29"/>
      <c r="D37" s="52"/>
      <c r="E37" s="14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136"/>
      <c r="C38" s="137"/>
      <c r="D38" s="137"/>
      <c r="E38" s="7"/>
      <c r="F38" s="54"/>
      <c r="G38" s="55"/>
      <c r="H38" s="56"/>
      <c r="I38" s="57"/>
      <c r="J38" s="64"/>
      <c r="K38" s="65">
        <f>SUM(K6:K36)</f>
        <v>161230</v>
      </c>
      <c r="L38" s="66">
        <f>SUM(L6:L36)</f>
        <v>187132</v>
      </c>
      <c r="M38" s="64"/>
      <c r="N38" s="66">
        <f>SUM(N6:N36)+M6</f>
        <v>139153</v>
      </c>
      <c r="O38" s="81">
        <f>SUM(O6:O36)</f>
        <v>487515</v>
      </c>
      <c r="P38" s="64"/>
      <c r="Q38" s="195">
        <f>SUM(Q6:Q36)</f>
        <v>518000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10</v>
      </c>
      <c r="G39" s="59">
        <f>MIN(G6:G36)</f>
        <v>15</v>
      </c>
      <c r="H39" s="60">
        <f>MIN(H6:H36)</f>
        <v>7.3</v>
      </c>
      <c r="I39" s="60">
        <f>MIN(I6:I36)</f>
        <v>7.9</v>
      </c>
      <c r="J39" s="70"/>
      <c r="K39" s="71"/>
      <c r="L39" s="72"/>
      <c r="M39" s="70"/>
      <c r="N39" s="82">
        <f>MIN(N6:N36)</f>
        <v>3572</v>
      </c>
      <c r="O39" s="83">
        <f>MIN(O6:O36)</f>
        <v>10321</v>
      </c>
      <c r="P39" s="84"/>
      <c r="Q39" s="200">
        <f>MIN(Q6:Q36)</f>
        <v>10525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21</v>
      </c>
      <c r="G40" s="59">
        <f>MAX(G6:G36)</f>
        <v>21</v>
      </c>
      <c r="H40" s="60">
        <f>MAX(H6:H36)</f>
        <v>8</v>
      </c>
      <c r="I40" s="60">
        <f>MAX(I6:I36)</f>
        <v>8.9</v>
      </c>
      <c r="J40" s="70"/>
      <c r="K40" s="71"/>
      <c r="L40" s="72"/>
      <c r="M40" s="70"/>
      <c r="N40" s="82">
        <f>MAX(N6:N36)</f>
        <v>4945</v>
      </c>
      <c r="O40" s="83">
        <f>MAX(O6:O36)</f>
        <v>38374</v>
      </c>
      <c r="P40" s="84"/>
      <c r="Q40" s="200">
        <f>MAX(Q6:Q36)</f>
        <v>42572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16.193548387096776</v>
      </c>
      <c r="G41" s="62">
        <f>SUM(G6:G36)/COUNT(E6:E36)</f>
        <v>18.64516129032258</v>
      </c>
      <c r="H41" s="63">
        <f>SUM(H6:H36)/COUNT(E6:E36)</f>
        <v>7.6741935483871</v>
      </c>
      <c r="I41" s="63">
        <f>SUM(I6:I36)/COUNT(E6:E36)</f>
        <v>8.2225806451612904</v>
      </c>
      <c r="J41" s="85"/>
      <c r="K41" s="86"/>
      <c r="L41" s="87"/>
      <c r="M41" s="85"/>
      <c r="N41" s="88">
        <f>SUM(N6:N36)/COUNT(E6:E36)</f>
        <v>4488.8064516129034</v>
      </c>
      <c r="O41" s="89">
        <f>SUM(O6:O36)/COUNT(E6:E36)</f>
        <v>15726.290322580646</v>
      </c>
      <c r="P41" s="90"/>
      <c r="Q41" s="201">
        <f>SUM(Q6:Q36)/COUNT(E6:E36)</f>
        <v>16709.677419354837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11</v>
      </c>
      <c r="F43" s="10"/>
      <c r="G43" s="10"/>
      <c r="H43" s="10"/>
      <c r="I43" s="10"/>
      <c r="J43" s="10" t="s">
        <v>25</v>
      </c>
      <c r="K43" s="128">
        <f>SUM(J50:J80)</f>
        <v>20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99774.75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387740.25</v>
      </c>
      <c r="L45" s="10" t="s">
        <v>15</v>
      </c>
      <c r="M45" s="3" t="s">
        <v>38</v>
      </c>
      <c r="N45" s="3"/>
      <c r="O45" s="189">
        <f>O38</f>
        <v>487515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250155</v>
      </c>
      <c r="P49" s="119" t="s">
        <v>40</v>
      </c>
      <c r="Q49" s="204"/>
    </row>
    <row r="50" spans="7:17" x14ac:dyDescent="0.25">
      <c r="G50" s="91"/>
      <c r="H50" s="187">
        <f>J50*O6</f>
        <v>0</v>
      </c>
      <c r="I50" s="187"/>
      <c r="J50" s="91">
        <f>IF(K50&gt;0,1,0)</f>
        <v>0</v>
      </c>
      <c r="K50" s="91">
        <f>K6</f>
        <v>0</v>
      </c>
      <c r="L50" s="91">
        <f>L6</f>
        <v>14136</v>
      </c>
      <c r="M50" s="91">
        <f>IF(L50&gt;0,1,0)</f>
        <v>1</v>
      </c>
      <c r="N50" s="91"/>
      <c r="O50" s="115">
        <f>O49/K43</f>
        <v>12507.75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11625</v>
      </c>
      <c r="I51" s="187"/>
      <c r="J51" s="91">
        <f t="shared" ref="J51:J80" si="5">IF(K51&gt;0,1,0)</f>
        <v>1</v>
      </c>
      <c r="K51" s="91">
        <f t="shared" ref="K51:L66" si="6">K7</f>
        <v>7426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387740.25</v>
      </c>
      <c r="P51" s="1" t="s">
        <v>41</v>
      </c>
      <c r="Q51" s="204"/>
    </row>
    <row r="52" spans="7:17" x14ac:dyDescent="0.25">
      <c r="G52" s="91"/>
      <c r="H52" s="187">
        <f t="shared" si="4"/>
        <v>10922</v>
      </c>
      <c r="I52" s="187"/>
      <c r="J52" s="91">
        <f t="shared" si="5"/>
        <v>1</v>
      </c>
      <c r="K52" s="91">
        <f t="shared" si="6"/>
        <v>6726</v>
      </c>
      <c r="L52" s="91">
        <f t="shared" si="6"/>
        <v>0</v>
      </c>
      <c r="M52" s="91">
        <f t="shared" si="7"/>
        <v>0</v>
      </c>
      <c r="N52" s="91"/>
      <c r="Q52" s="205"/>
    </row>
    <row r="53" spans="7:17" x14ac:dyDescent="0.25">
      <c r="G53" s="91"/>
      <c r="H53" s="187">
        <f t="shared" si="4"/>
        <v>12474</v>
      </c>
      <c r="I53" s="187"/>
      <c r="J53" s="91">
        <f t="shared" si="5"/>
        <v>1</v>
      </c>
      <c r="K53" s="91">
        <f t="shared" si="6"/>
        <v>8056</v>
      </c>
      <c r="L53" s="91">
        <f t="shared" si="6"/>
        <v>0</v>
      </c>
      <c r="M53" s="91">
        <f t="shared" si="7"/>
        <v>0</v>
      </c>
      <c r="N53" s="91"/>
      <c r="Q53" s="205"/>
    </row>
    <row r="54" spans="7:17" x14ac:dyDescent="0.25">
      <c r="G54" s="91"/>
      <c r="H54" s="187">
        <f t="shared" si="4"/>
        <v>13440</v>
      </c>
      <c r="I54" s="187"/>
      <c r="J54" s="91">
        <f t="shared" si="5"/>
        <v>1</v>
      </c>
      <c r="K54" s="91">
        <f t="shared" si="6"/>
        <v>8842</v>
      </c>
      <c r="L54" s="91">
        <f t="shared" si="6"/>
        <v>0</v>
      </c>
      <c r="M54" s="91">
        <f t="shared" si="7"/>
        <v>0</v>
      </c>
      <c r="N54" s="91"/>
      <c r="Q54" s="205"/>
    </row>
    <row r="55" spans="7:17" x14ac:dyDescent="0.25">
      <c r="G55" s="91"/>
      <c r="H55" s="187">
        <f t="shared" si="4"/>
        <v>12839</v>
      </c>
      <c r="I55" s="187"/>
      <c r="J55" s="91">
        <f t="shared" si="5"/>
        <v>1</v>
      </c>
      <c r="K55" s="91">
        <f t="shared" si="6"/>
        <v>8486</v>
      </c>
      <c r="L55" s="91">
        <f t="shared" si="6"/>
        <v>0</v>
      </c>
      <c r="M55" s="91">
        <f t="shared" si="7"/>
        <v>0</v>
      </c>
      <c r="N55" s="91"/>
      <c r="Q55" s="205"/>
    </row>
    <row r="56" spans="7:17" x14ac:dyDescent="0.25">
      <c r="G56" s="91"/>
      <c r="H56" s="187">
        <f t="shared" si="4"/>
        <v>12641</v>
      </c>
      <c r="I56" s="187"/>
      <c r="J56" s="91">
        <f t="shared" si="5"/>
        <v>1</v>
      </c>
      <c r="K56" s="91">
        <f t="shared" si="6"/>
        <v>8343</v>
      </c>
      <c r="L56" s="91">
        <f t="shared" si="6"/>
        <v>0</v>
      </c>
      <c r="M56" s="91">
        <f t="shared" si="7"/>
        <v>0</v>
      </c>
      <c r="N56" s="91"/>
      <c r="Q56" s="205"/>
    </row>
    <row r="57" spans="7:17" x14ac:dyDescent="0.25">
      <c r="G57" s="91"/>
      <c r="H57" s="187">
        <f t="shared" si="4"/>
        <v>12280</v>
      </c>
      <c r="I57" s="187"/>
      <c r="J57" s="91">
        <f t="shared" si="5"/>
        <v>1</v>
      </c>
      <c r="K57" s="91">
        <f t="shared" si="6"/>
        <v>7974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87">
        <f t="shared" si="4"/>
        <v>10321</v>
      </c>
      <c r="I58" s="187"/>
      <c r="J58" s="91">
        <f t="shared" si="5"/>
        <v>1</v>
      </c>
      <c r="K58" s="91">
        <f t="shared" si="6"/>
        <v>6749</v>
      </c>
      <c r="L58" s="91">
        <f t="shared" si="6"/>
        <v>0</v>
      </c>
      <c r="M58" s="91">
        <f t="shared" si="7"/>
        <v>0</v>
      </c>
      <c r="N58" s="91"/>
      <c r="Q58" s="205"/>
    </row>
    <row r="59" spans="7:17" x14ac:dyDescent="0.25">
      <c r="G59" s="91"/>
      <c r="H59" s="187">
        <f t="shared" si="4"/>
        <v>10949</v>
      </c>
      <c r="I59" s="187"/>
      <c r="J59" s="91">
        <f t="shared" si="5"/>
        <v>1</v>
      </c>
      <c r="K59" s="91">
        <f t="shared" si="6"/>
        <v>6716</v>
      </c>
      <c r="L59" s="91">
        <f t="shared" si="6"/>
        <v>0</v>
      </c>
      <c r="M59" s="91">
        <f t="shared" si="7"/>
        <v>0</v>
      </c>
      <c r="N59" s="91"/>
      <c r="Q59" s="205"/>
    </row>
    <row r="60" spans="7:17" x14ac:dyDescent="0.25">
      <c r="G60" s="91"/>
      <c r="H60" s="187">
        <f t="shared" si="4"/>
        <v>13194</v>
      </c>
      <c r="I60" s="187"/>
      <c r="J60" s="91">
        <f t="shared" si="5"/>
        <v>1</v>
      </c>
      <c r="K60" s="91">
        <f t="shared" si="6"/>
        <v>8680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20366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0</v>
      </c>
      <c r="I62" s="187"/>
      <c r="J62" s="91">
        <f t="shared" si="5"/>
        <v>0</v>
      </c>
      <c r="K62" s="91">
        <f t="shared" si="6"/>
        <v>0</v>
      </c>
      <c r="L62" s="91">
        <f t="shared" si="6"/>
        <v>33429</v>
      </c>
      <c r="M62" s="91">
        <f t="shared" si="7"/>
        <v>1</v>
      </c>
      <c r="N62" s="91"/>
      <c r="Q62" s="205"/>
    </row>
    <row r="63" spans="7:17" x14ac:dyDescent="0.25">
      <c r="G63" s="91"/>
      <c r="H63" s="187">
        <f t="shared" si="4"/>
        <v>0</v>
      </c>
      <c r="I63" s="187"/>
      <c r="J63" s="91">
        <f t="shared" si="5"/>
        <v>0</v>
      </c>
      <c r="K63" s="91">
        <f t="shared" si="6"/>
        <v>0</v>
      </c>
      <c r="L63" s="91">
        <f t="shared" si="6"/>
        <v>31959</v>
      </c>
      <c r="M63" s="91">
        <f t="shared" si="7"/>
        <v>1</v>
      </c>
      <c r="N63" s="91"/>
      <c r="Q63" s="205"/>
    </row>
    <row r="64" spans="7:17" x14ac:dyDescent="0.25">
      <c r="G64" s="91"/>
      <c r="H64" s="187">
        <f t="shared" si="4"/>
        <v>0</v>
      </c>
      <c r="I64" s="187"/>
      <c r="J64" s="91">
        <f t="shared" si="5"/>
        <v>0</v>
      </c>
      <c r="K64" s="91">
        <f t="shared" si="6"/>
        <v>0</v>
      </c>
      <c r="L64" s="91">
        <f t="shared" si="6"/>
        <v>12027</v>
      </c>
      <c r="M64" s="91">
        <f t="shared" si="7"/>
        <v>1</v>
      </c>
      <c r="N64" s="91"/>
      <c r="Q64" s="205"/>
    </row>
    <row r="65" spans="7:17" x14ac:dyDescent="0.25">
      <c r="G65" s="91"/>
      <c r="H65" s="187">
        <f t="shared" si="4"/>
        <v>14667</v>
      </c>
      <c r="I65" s="187"/>
      <c r="J65" s="91">
        <f t="shared" si="5"/>
        <v>1</v>
      </c>
      <c r="K65" s="91">
        <f t="shared" si="6"/>
        <v>9795</v>
      </c>
      <c r="L65" s="91">
        <f t="shared" si="6"/>
        <v>0</v>
      </c>
      <c r="M65" s="91">
        <f t="shared" si="7"/>
        <v>0</v>
      </c>
      <c r="N65" s="91"/>
      <c r="Q65" s="205"/>
    </row>
    <row r="66" spans="7:17" x14ac:dyDescent="0.25">
      <c r="G66" s="91"/>
      <c r="H66" s="187">
        <f t="shared" si="4"/>
        <v>13466</v>
      </c>
      <c r="I66" s="187"/>
      <c r="J66" s="91">
        <f t="shared" si="5"/>
        <v>1</v>
      </c>
      <c r="K66" s="91">
        <f t="shared" si="6"/>
        <v>8786</v>
      </c>
      <c r="L66" s="91">
        <f t="shared" si="6"/>
        <v>0</v>
      </c>
      <c r="M66" s="91">
        <f t="shared" si="7"/>
        <v>0</v>
      </c>
      <c r="N66" s="91"/>
      <c r="Q66" s="205"/>
    </row>
    <row r="67" spans="7:17" x14ac:dyDescent="0.25">
      <c r="G67" s="91"/>
      <c r="H67" s="187">
        <f t="shared" si="4"/>
        <v>13823</v>
      </c>
      <c r="I67" s="187"/>
      <c r="J67" s="91">
        <f t="shared" si="5"/>
        <v>1</v>
      </c>
      <c r="K67" s="91">
        <f t="shared" ref="K67:L80" si="8">K23</f>
        <v>9099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87">
        <f t="shared" si="4"/>
        <v>13671</v>
      </c>
      <c r="I68" s="187"/>
      <c r="J68" s="91">
        <f t="shared" si="5"/>
        <v>1</v>
      </c>
      <c r="K68" s="91">
        <f t="shared" si="8"/>
        <v>8795</v>
      </c>
      <c r="L68" s="91">
        <f t="shared" si="8"/>
        <v>0</v>
      </c>
      <c r="M68" s="91">
        <f t="shared" si="7"/>
        <v>0</v>
      </c>
      <c r="N68" s="91"/>
      <c r="Q68" s="205"/>
    </row>
    <row r="69" spans="7:17" x14ac:dyDescent="0.25">
      <c r="G69" s="91"/>
      <c r="H69" s="187">
        <f t="shared" si="4"/>
        <v>13330</v>
      </c>
      <c r="I69" s="187"/>
      <c r="J69" s="91">
        <f t="shared" si="5"/>
        <v>1</v>
      </c>
      <c r="K69" s="91">
        <f t="shared" si="8"/>
        <v>8765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87">
        <f t="shared" si="4"/>
        <v>0</v>
      </c>
      <c r="I70" s="187"/>
      <c r="J70" s="91">
        <f t="shared" si="5"/>
        <v>0</v>
      </c>
      <c r="K70" s="91">
        <f t="shared" si="8"/>
        <v>0</v>
      </c>
      <c r="L70" s="91">
        <f t="shared" si="8"/>
        <v>14258</v>
      </c>
      <c r="M70" s="91">
        <f t="shared" si="7"/>
        <v>1</v>
      </c>
      <c r="N70" s="91"/>
      <c r="Q70" s="205"/>
    </row>
    <row r="71" spans="7:17" x14ac:dyDescent="0.25">
      <c r="G71" s="91"/>
      <c r="H71" s="187">
        <f t="shared" si="4"/>
        <v>12670</v>
      </c>
      <c r="I71" s="187"/>
      <c r="J71" s="91">
        <f t="shared" si="5"/>
        <v>1</v>
      </c>
      <c r="K71" s="91">
        <f t="shared" si="8"/>
        <v>8140</v>
      </c>
      <c r="L71" s="91">
        <f t="shared" si="8"/>
        <v>0</v>
      </c>
      <c r="M71" s="91">
        <f t="shared" si="7"/>
        <v>0</v>
      </c>
      <c r="N71" s="91"/>
      <c r="Q71" s="205"/>
    </row>
    <row r="72" spans="7:17" x14ac:dyDescent="0.25">
      <c r="G72" s="91"/>
      <c r="H72" s="187">
        <f t="shared" si="4"/>
        <v>11790</v>
      </c>
      <c r="I72" s="187"/>
      <c r="J72" s="91">
        <f t="shared" si="5"/>
        <v>1</v>
      </c>
      <c r="K72" s="91">
        <f t="shared" si="8"/>
        <v>7186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11861</v>
      </c>
      <c r="I73" s="187"/>
      <c r="J73" s="91">
        <f t="shared" si="5"/>
        <v>1</v>
      </c>
      <c r="K73" s="91">
        <f t="shared" si="8"/>
        <v>7278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0</v>
      </c>
      <c r="I74" s="187"/>
      <c r="J74" s="91">
        <f t="shared" si="5"/>
        <v>0</v>
      </c>
      <c r="K74" s="91">
        <f t="shared" si="8"/>
        <v>0</v>
      </c>
      <c r="L74" s="91">
        <f t="shared" si="8"/>
        <v>10671</v>
      </c>
      <c r="M74" s="91">
        <f t="shared" si="7"/>
        <v>1</v>
      </c>
      <c r="N74" s="91"/>
      <c r="Q74" s="205"/>
    </row>
    <row r="75" spans="7:17" x14ac:dyDescent="0.25">
      <c r="G75" s="91"/>
      <c r="H75" s="187">
        <f t="shared" si="4"/>
        <v>0</v>
      </c>
      <c r="I75" s="187"/>
      <c r="J75" s="91">
        <f t="shared" si="5"/>
        <v>0</v>
      </c>
      <c r="K75" s="91">
        <f t="shared" si="8"/>
        <v>0</v>
      </c>
      <c r="L75" s="91">
        <f t="shared" si="8"/>
        <v>18951</v>
      </c>
      <c r="M75" s="91">
        <f t="shared" si="7"/>
        <v>1</v>
      </c>
      <c r="N75" s="91"/>
      <c r="Q75" s="205"/>
    </row>
    <row r="76" spans="7:17" x14ac:dyDescent="0.25">
      <c r="G76" s="91"/>
      <c r="H76" s="187">
        <f t="shared" si="4"/>
        <v>0</v>
      </c>
      <c r="I76" s="187"/>
      <c r="J76" s="91">
        <f t="shared" si="5"/>
        <v>0</v>
      </c>
      <c r="K76" s="91">
        <f t="shared" si="8"/>
        <v>0</v>
      </c>
      <c r="L76" s="91">
        <f t="shared" si="8"/>
        <v>9942</v>
      </c>
      <c r="M76" s="91">
        <f t="shared" si="7"/>
        <v>1</v>
      </c>
      <c r="N76" s="91"/>
      <c r="Q76" s="205"/>
    </row>
    <row r="77" spans="7:17" x14ac:dyDescent="0.25">
      <c r="G77" s="91"/>
      <c r="H77" s="187">
        <f t="shared" si="4"/>
        <v>0</v>
      </c>
      <c r="I77" s="187"/>
      <c r="J77" s="91">
        <f t="shared" si="5"/>
        <v>0</v>
      </c>
      <c r="K77" s="91">
        <f t="shared" si="8"/>
        <v>0</v>
      </c>
      <c r="L77" s="91">
        <f t="shared" si="8"/>
        <v>11663</v>
      </c>
      <c r="M77" s="91">
        <f t="shared" si="7"/>
        <v>1</v>
      </c>
      <c r="N77" s="91"/>
      <c r="Q77" s="205"/>
    </row>
    <row r="78" spans="7:17" x14ac:dyDescent="0.25">
      <c r="G78" s="91"/>
      <c r="H78" s="187">
        <f t="shared" si="4"/>
        <v>13143</v>
      </c>
      <c r="I78" s="187"/>
      <c r="J78" s="91">
        <f t="shared" si="5"/>
        <v>1</v>
      </c>
      <c r="K78" s="91">
        <f t="shared" si="8"/>
        <v>8619</v>
      </c>
      <c r="L78" s="91">
        <f t="shared" si="8"/>
        <v>0</v>
      </c>
      <c r="M78" s="91">
        <f t="shared" si="7"/>
        <v>0</v>
      </c>
      <c r="N78" s="91"/>
      <c r="Q78" s="205"/>
    </row>
    <row r="79" spans="7:17" x14ac:dyDescent="0.25">
      <c r="G79" s="91"/>
      <c r="H79" s="187">
        <f t="shared" si="4"/>
        <v>11049</v>
      </c>
      <c r="I79" s="187"/>
      <c r="J79" s="91">
        <f t="shared" si="5"/>
        <v>1</v>
      </c>
      <c r="K79" s="91">
        <f t="shared" si="8"/>
        <v>6769</v>
      </c>
      <c r="L79" s="91">
        <f t="shared" si="8"/>
        <v>0</v>
      </c>
      <c r="M79" s="91">
        <f t="shared" si="7"/>
        <v>0</v>
      </c>
      <c r="N79" s="91"/>
      <c r="Q79" s="205"/>
    </row>
    <row r="80" spans="7:17" x14ac:dyDescent="0.25">
      <c r="G80" s="91"/>
      <c r="H80" s="187">
        <f t="shared" si="4"/>
        <v>0</v>
      </c>
      <c r="I80" s="187"/>
      <c r="J80" s="91">
        <f t="shared" si="5"/>
        <v>0</v>
      </c>
      <c r="K80" s="91">
        <f t="shared" si="8"/>
        <v>0</v>
      </c>
      <c r="L80" s="91">
        <f t="shared" si="8"/>
        <v>9730</v>
      </c>
      <c r="M80" s="91">
        <f t="shared" si="7"/>
        <v>1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V43" sqref="V43:AA43"/>
      <pageMargins left="0.19685039370078741" right="0.19685039370078741" top="0.98425196850393704" bottom="0.98425196850393704" header="0.51181102362204722" footer="0.51181102362204722"/>
      <pageSetup scale="19" orientation="landscape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75:I75"/>
    <mergeCell ref="H70:I70"/>
    <mergeCell ref="H59:I59"/>
    <mergeCell ref="H60:I60"/>
    <mergeCell ref="H61:I61"/>
    <mergeCell ref="H62:I62"/>
    <mergeCell ref="H63:I63"/>
    <mergeCell ref="H64:I64"/>
    <mergeCell ref="H74:I74"/>
    <mergeCell ref="H69:I69"/>
    <mergeCell ref="H68:I68"/>
    <mergeCell ref="H53:I53"/>
    <mergeCell ref="H54:I54"/>
    <mergeCell ref="H67:I67"/>
    <mergeCell ref="H58:I58"/>
    <mergeCell ref="H55:I55"/>
    <mergeCell ref="H56:I56"/>
    <mergeCell ref="H57:I57"/>
    <mergeCell ref="H65:I65"/>
    <mergeCell ref="H66:I66"/>
    <mergeCell ref="H71:I71"/>
    <mergeCell ref="H72:I72"/>
    <mergeCell ref="H73:I73"/>
    <mergeCell ref="D45:F45"/>
    <mergeCell ref="O45:P45"/>
    <mergeCell ref="H50:I50"/>
    <mergeCell ref="H51:I51"/>
    <mergeCell ref="H52:I52"/>
    <mergeCell ref="G2:L2"/>
    <mergeCell ref="M2:N2"/>
    <mergeCell ref="P2:Q2"/>
  </mergeCells>
  <phoneticPr fontId="7" type="noConversion"/>
  <pageMargins left="0.19685039370078741" right="0.19685039370078741" top="0.98425196850393704" bottom="0.98425196850393704" header="0.51181102362204722" footer="0.51181102362204722"/>
  <pageSetup scale="19" orientation="landscape" horizontalDpi="4294967293" verticalDpi="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L4" zoomScale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28">
        <v>1</v>
      </c>
      <c r="C5" s="29">
        <v>2</v>
      </c>
      <c r="D5" s="28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x14ac:dyDescent="0.25">
      <c r="A6" s="35" t="s">
        <v>16</v>
      </c>
      <c r="B6" s="117">
        <v>1</v>
      </c>
      <c r="C6" s="26" t="s">
        <v>45</v>
      </c>
      <c r="D6" s="134">
        <v>0.29166666666666669</v>
      </c>
      <c r="E6" s="98">
        <v>7</v>
      </c>
      <c r="F6" s="102">
        <v>15</v>
      </c>
      <c r="G6" s="102">
        <v>19</v>
      </c>
      <c r="H6" s="103">
        <v>7.7</v>
      </c>
      <c r="I6" s="102">
        <v>8.5</v>
      </c>
      <c r="J6" s="64"/>
      <c r="K6" s="71">
        <v>7695</v>
      </c>
      <c r="L6" s="72">
        <f>(J6-Juli_1!J36)*(IF(E6=3,1,0)+IF(E6=4,1,0)+IF(E6=6,1,0)+IF(E6=7,1,0))</f>
        <v>0</v>
      </c>
      <c r="M6" s="67"/>
      <c r="N6" s="68">
        <v>4246</v>
      </c>
      <c r="O6" s="69">
        <v>11946</v>
      </c>
      <c r="P6" s="64">
        <v>8963306</v>
      </c>
      <c r="Q6" s="196">
        <f>P6-Juli_1!P36</f>
        <v>14086</v>
      </c>
    </row>
    <row r="7" spans="1:17" ht="18" customHeight="1" x14ac:dyDescent="0.25">
      <c r="A7" s="35" t="s">
        <v>17</v>
      </c>
      <c r="B7" s="22">
        <v>2</v>
      </c>
      <c r="C7" s="24" t="s">
        <v>46</v>
      </c>
      <c r="D7" s="135">
        <v>0.29166666666666669</v>
      </c>
      <c r="E7" s="99">
        <v>1</v>
      </c>
      <c r="F7" s="104">
        <v>14</v>
      </c>
      <c r="G7" s="104">
        <v>19</v>
      </c>
      <c r="H7" s="106">
        <v>7.6</v>
      </c>
      <c r="I7" s="104">
        <v>8</v>
      </c>
      <c r="J7" s="70"/>
      <c r="K7" s="71">
        <v>7934</v>
      </c>
      <c r="L7" s="72">
        <f>(J7-J6)*(IF(E7=3,1,0)+IF(E7=4,1,0)+IF(E7=6,1,0)+IF(E7=7,1,0))</f>
        <v>0</v>
      </c>
      <c r="M7" s="73"/>
      <c r="N7" s="74">
        <v>4167</v>
      </c>
      <c r="O7" s="75">
        <v>12100</v>
      </c>
      <c r="P7" s="70">
        <v>8975924</v>
      </c>
      <c r="Q7" s="196">
        <f>P7-P6</f>
        <v>12618</v>
      </c>
    </row>
    <row r="8" spans="1:17" ht="18" customHeight="1" x14ac:dyDescent="0.25">
      <c r="A8" s="35" t="s">
        <v>18</v>
      </c>
      <c r="B8" s="22">
        <v>3</v>
      </c>
      <c r="C8" s="24" t="s">
        <v>47</v>
      </c>
      <c r="D8" s="135">
        <v>0.29166666666666669</v>
      </c>
      <c r="E8" s="99">
        <v>1</v>
      </c>
      <c r="F8" s="104">
        <v>16</v>
      </c>
      <c r="G8" s="104">
        <v>19</v>
      </c>
      <c r="H8" s="106">
        <v>7.5</v>
      </c>
      <c r="I8" s="104">
        <v>8.1999999999999993</v>
      </c>
      <c r="J8" s="70"/>
      <c r="K8" s="71">
        <v>7864</v>
      </c>
      <c r="L8" s="72">
        <f t="shared" ref="L8:L36" si="0">(J8-J7)*(IF(E8=3,1,0)+IF(E8=4,1,0)+IF(E8=6,1,0)+IF(E8=7,1,0))</f>
        <v>0</v>
      </c>
      <c r="M8" s="73"/>
      <c r="N8" s="74">
        <v>4299</v>
      </c>
      <c r="O8" s="75">
        <v>12163</v>
      </c>
      <c r="P8" s="70">
        <v>8988534</v>
      </c>
      <c r="Q8" s="196">
        <f t="shared" ref="Q8:Q36" si="1">P8-P7</f>
        <v>12610</v>
      </c>
    </row>
    <row r="9" spans="1:17" ht="18" customHeight="1" x14ac:dyDescent="0.25">
      <c r="A9" s="35" t="s">
        <v>19</v>
      </c>
      <c r="B9" s="22">
        <v>4</v>
      </c>
      <c r="C9" s="24" t="s">
        <v>48</v>
      </c>
      <c r="D9" s="135">
        <v>0.29166666666666669</v>
      </c>
      <c r="E9" s="99">
        <v>3</v>
      </c>
      <c r="F9" s="104">
        <v>15</v>
      </c>
      <c r="G9" s="104">
        <v>19</v>
      </c>
      <c r="H9" s="106">
        <v>7.6</v>
      </c>
      <c r="I9" s="104">
        <v>8.3000000000000007</v>
      </c>
      <c r="J9" s="70"/>
      <c r="K9" s="71">
        <f t="shared" ref="K9:K34" si="2">(J9-J8)*(IF(E9=1,1,0)+IF(E9=2,1,0)+IF(E9=5,1,0))</f>
        <v>0</v>
      </c>
      <c r="L9" s="72">
        <v>7784</v>
      </c>
      <c r="M9" s="73"/>
      <c r="N9" s="74">
        <v>4460</v>
      </c>
      <c r="O9" s="75">
        <v>1224</v>
      </c>
      <c r="P9" s="70">
        <v>9001106</v>
      </c>
      <c r="Q9" s="196">
        <f t="shared" si="1"/>
        <v>12572</v>
      </c>
    </row>
    <row r="10" spans="1:17" ht="18" customHeight="1" x14ac:dyDescent="0.25">
      <c r="A10" s="35" t="s">
        <v>20</v>
      </c>
      <c r="B10" s="22">
        <v>5</v>
      </c>
      <c r="C10" s="24" t="s">
        <v>49</v>
      </c>
      <c r="D10" s="135">
        <v>0.29166666666666669</v>
      </c>
      <c r="E10" s="99">
        <v>3</v>
      </c>
      <c r="F10" s="104">
        <v>15</v>
      </c>
      <c r="G10" s="104">
        <v>18</v>
      </c>
      <c r="H10" s="106">
        <v>7.5</v>
      </c>
      <c r="I10" s="104">
        <v>8.4</v>
      </c>
      <c r="J10" s="70"/>
      <c r="K10" s="71">
        <f t="shared" si="2"/>
        <v>0</v>
      </c>
      <c r="L10" s="72">
        <v>33133</v>
      </c>
      <c r="M10" s="70"/>
      <c r="N10" s="74">
        <v>4878</v>
      </c>
      <c r="O10" s="75">
        <v>38011</v>
      </c>
      <c r="P10" s="70">
        <v>9022834</v>
      </c>
      <c r="Q10" s="196">
        <f t="shared" si="1"/>
        <v>21728</v>
      </c>
    </row>
    <row r="11" spans="1:17" ht="18" customHeight="1" x14ac:dyDescent="0.25">
      <c r="A11" s="35" t="s">
        <v>21</v>
      </c>
      <c r="B11" s="22">
        <v>6</v>
      </c>
      <c r="C11" s="24" t="s">
        <v>43</v>
      </c>
      <c r="D11" s="135">
        <v>0.29166666666666669</v>
      </c>
      <c r="E11" s="99">
        <v>7</v>
      </c>
      <c r="F11" s="104">
        <v>13</v>
      </c>
      <c r="G11" s="104">
        <v>18</v>
      </c>
      <c r="H11" s="106">
        <v>7.8</v>
      </c>
      <c r="I11" s="104">
        <v>8.5</v>
      </c>
      <c r="J11" s="70"/>
      <c r="K11" s="71">
        <f t="shared" si="2"/>
        <v>0</v>
      </c>
      <c r="L11" s="72">
        <v>11737</v>
      </c>
      <c r="M11" s="73"/>
      <c r="N11" s="74">
        <v>4300</v>
      </c>
      <c r="O11" s="75">
        <v>16036</v>
      </c>
      <c r="P11" s="70">
        <v>9058938</v>
      </c>
      <c r="Q11" s="196">
        <f t="shared" si="1"/>
        <v>36104</v>
      </c>
    </row>
    <row r="12" spans="1:17" ht="18" customHeight="1" x14ac:dyDescent="0.25">
      <c r="A12" s="35" t="s">
        <v>36</v>
      </c>
      <c r="B12" s="22">
        <v>7</v>
      </c>
      <c r="C12" s="24" t="s">
        <v>44</v>
      </c>
      <c r="D12" s="135">
        <v>0.29166666666666669</v>
      </c>
      <c r="E12" s="99">
        <v>1</v>
      </c>
      <c r="F12" s="104">
        <v>12</v>
      </c>
      <c r="G12" s="104">
        <v>18</v>
      </c>
      <c r="H12" s="106">
        <v>8</v>
      </c>
      <c r="I12" s="104">
        <v>8.3000000000000007</v>
      </c>
      <c r="J12" s="70"/>
      <c r="K12" s="71">
        <v>9285</v>
      </c>
      <c r="L12" s="72">
        <f t="shared" si="0"/>
        <v>0</v>
      </c>
      <c r="M12" s="73"/>
      <c r="N12" s="74">
        <v>4620</v>
      </c>
      <c r="O12" s="75">
        <v>13905</v>
      </c>
      <c r="P12" s="70">
        <v>9073416</v>
      </c>
      <c r="Q12" s="196">
        <f t="shared" si="1"/>
        <v>14478</v>
      </c>
    </row>
    <row r="13" spans="1:17" ht="18" customHeight="1" x14ac:dyDescent="0.25">
      <c r="A13" s="21"/>
      <c r="B13" s="22">
        <v>8</v>
      </c>
      <c r="C13" s="24" t="s">
        <v>45</v>
      </c>
      <c r="D13" s="135">
        <v>0.29166666666666669</v>
      </c>
      <c r="E13" s="99">
        <v>1</v>
      </c>
      <c r="F13" s="104">
        <v>13</v>
      </c>
      <c r="G13" s="104">
        <v>18</v>
      </c>
      <c r="H13" s="106">
        <v>7.5</v>
      </c>
      <c r="I13" s="104">
        <v>8.3000000000000007</v>
      </c>
      <c r="J13" s="70"/>
      <c r="K13" s="71">
        <v>9576</v>
      </c>
      <c r="L13" s="72">
        <f t="shared" si="0"/>
        <v>0</v>
      </c>
      <c r="M13" s="73"/>
      <c r="N13" s="74">
        <v>4667</v>
      </c>
      <c r="O13" s="75">
        <v>14243</v>
      </c>
      <c r="P13" s="70">
        <v>9086920</v>
      </c>
      <c r="Q13" s="196">
        <f t="shared" si="1"/>
        <v>13504</v>
      </c>
    </row>
    <row r="14" spans="1:17" ht="18" customHeight="1" x14ac:dyDescent="0.25">
      <c r="A14" s="21"/>
      <c r="B14" s="22">
        <v>9</v>
      </c>
      <c r="C14" s="24" t="s">
        <v>46</v>
      </c>
      <c r="D14" s="135">
        <v>0.29166666666666669</v>
      </c>
      <c r="E14" s="99">
        <v>3</v>
      </c>
      <c r="F14" s="104">
        <v>16</v>
      </c>
      <c r="G14" s="104">
        <v>18</v>
      </c>
      <c r="H14" s="106">
        <v>7.5</v>
      </c>
      <c r="I14" s="104">
        <v>8</v>
      </c>
      <c r="J14" s="70"/>
      <c r="K14" s="71">
        <f t="shared" si="2"/>
        <v>0</v>
      </c>
      <c r="L14" s="72">
        <v>17793</v>
      </c>
      <c r="M14" s="73"/>
      <c r="N14" s="74">
        <v>4330</v>
      </c>
      <c r="O14" s="75">
        <v>22123</v>
      </c>
      <c r="P14" s="70">
        <v>9103014</v>
      </c>
      <c r="Q14" s="196">
        <f t="shared" si="1"/>
        <v>16094</v>
      </c>
    </row>
    <row r="15" spans="1:17" ht="18" customHeight="1" x14ac:dyDescent="0.25">
      <c r="A15" s="21"/>
      <c r="B15" s="22">
        <v>10</v>
      </c>
      <c r="C15" s="24" t="s">
        <v>47</v>
      </c>
      <c r="D15" s="135">
        <v>0.29166666666666669</v>
      </c>
      <c r="E15" s="99">
        <v>7</v>
      </c>
      <c r="F15" s="104">
        <v>12</v>
      </c>
      <c r="G15" s="104">
        <v>18</v>
      </c>
      <c r="H15" s="106">
        <v>7.5</v>
      </c>
      <c r="I15" s="104">
        <v>8.3000000000000007</v>
      </c>
      <c r="J15" s="70"/>
      <c r="K15" s="71">
        <f t="shared" si="2"/>
        <v>0</v>
      </c>
      <c r="L15" s="72">
        <v>12382</v>
      </c>
      <c r="M15" s="73"/>
      <c r="N15" s="74">
        <v>4459</v>
      </c>
      <c r="O15" s="75">
        <f>SUM(K15,L15,N15)</f>
        <v>16841</v>
      </c>
      <c r="P15" s="70">
        <v>9125818</v>
      </c>
      <c r="Q15" s="196">
        <f t="shared" si="1"/>
        <v>22804</v>
      </c>
    </row>
    <row r="16" spans="1:17" ht="18" customHeight="1" x14ac:dyDescent="0.25">
      <c r="A16" s="21"/>
      <c r="B16" s="22">
        <v>11</v>
      </c>
      <c r="C16" s="24" t="s">
        <v>48</v>
      </c>
      <c r="D16" s="135">
        <v>0.29166666666666669</v>
      </c>
      <c r="E16" s="99">
        <v>1</v>
      </c>
      <c r="F16" s="104">
        <v>10</v>
      </c>
      <c r="G16" s="104">
        <v>18</v>
      </c>
      <c r="H16" s="106">
        <v>7.7</v>
      </c>
      <c r="I16" s="104">
        <v>8.1</v>
      </c>
      <c r="J16" s="70"/>
      <c r="K16" s="71">
        <v>9804</v>
      </c>
      <c r="L16" s="72">
        <f t="shared" si="0"/>
        <v>0</v>
      </c>
      <c r="M16" s="73"/>
      <c r="N16" s="74">
        <v>4703</v>
      </c>
      <c r="O16" s="75">
        <f t="shared" ref="O16:O36" si="3">SUM(K16,L16,N16)</f>
        <v>14507</v>
      </c>
      <c r="P16" s="70">
        <v>9143996</v>
      </c>
      <c r="Q16" s="196">
        <f t="shared" si="1"/>
        <v>18178</v>
      </c>
    </row>
    <row r="17" spans="1:17" ht="18" customHeight="1" x14ac:dyDescent="0.25">
      <c r="A17" s="21"/>
      <c r="B17" s="22">
        <v>12</v>
      </c>
      <c r="C17" s="24" t="s">
        <v>49</v>
      </c>
      <c r="D17" s="135">
        <v>0.29166666666666669</v>
      </c>
      <c r="E17" s="99">
        <v>3</v>
      </c>
      <c r="F17" s="104">
        <v>9</v>
      </c>
      <c r="G17" s="104">
        <v>18</v>
      </c>
      <c r="H17" s="106">
        <v>7.6</v>
      </c>
      <c r="I17" s="104">
        <v>8.1</v>
      </c>
      <c r="J17" s="70"/>
      <c r="K17" s="71">
        <f t="shared" si="2"/>
        <v>0</v>
      </c>
      <c r="L17" s="72">
        <v>10370</v>
      </c>
      <c r="M17" s="73"/>
      <c r="N17" s="74">
        <v>4384</v>
      </c>
      <c r="O17" s="75">
        <f t="shared" si="3"/>
        <v>14754</v>
      </c>
      <c r="P17" s="70">
        <v>9159046</v>
      </c>
      <c r="Q17" s="196">
        <f t="shared" si="1"/>
        <v>15050</v>
      </c>
    </row>
    <row r="18" spans="1:17" ht="18" customHeight="1" x14ac:dyDescent="0.25">
      <c r="A18" s="21"/>
      <c r="B18" s="22">
        <v>13</v>
      </c>
      <c r="C18" s="24" t="s">
        <v>43</v>
      </c>
      <c r="D18" s="135">
        <v>0.29166666666666669</v>
      </c>
      <c r="E18" s="99">
        <v>7</v>
      </c>
      <c r="F18" s="104">
        <v>14</v>
      </c>
      <c r="G18" s="104">
        <v>18</v>
      </c>
      <c r="H18" s="106">
        <v>8</v>
      </c>
      <c r="I18" s="104">
        <v>8.1999999999999993</v>
      </c>
      <c r="J18" s="70"/>
      <c r="K18" s="71"/>
      <c r="L18" s="72">
        <v>6765</v>
      </c>
      <c r="M18" s="73"/>
      <c r="N18" s="74">
        <v>4253</v>
      </c>
      <c r="O18" s="75">
        <f t="shared" si="3"/>
        <v>11018</v>
      </c>
      <c r="P18" s="70">
        <v>9173378</v>
      </c>
      <c r="Q18" s="196">
        <f t="shared" si="1"/>
        <v>14332</v>
      </c>
    </row>
    <row r="19" spans="1:17" ht="18" customHeight="1" x14ac:dyDescent="0.25">
      <c r="A19" s="21"/>
      <c r="B19" s="22">
        <v>14</v>
      </c>
      <c r="C19" s="24" t="s">
        <v>44</v>
      </c>
      <c r="D19" s="135">
        <v>0.29166666666666669</v>
      </c>
      <c r="E19" s="99">
        <v>1</v>
      </c>
      <c r="F19" s="104">
        <v>15</v>
      </c>
      <c r="G19" s="104">
        <v>18</v>
      </c>
      <c r="H19" s="106">
        <v>8</v>
      </c>
      <c r="I19" s="104">
        <v>8.1999999999999993</v>
      </c>
      <c r="J19" s="70"/>
      <c r="K19" s="71">
        <v>5977</v>
      </c>
      <c r="L19" s="72">
        <f t="shared" si="0"/>
        <v>0</v>
      </c>
      <c r="M19" s="73"/>
      <c r="N19" s="74">
        <v>4330</v>
      </c>
      <c r="O19" s="75">
        <f t="shared" si="3"/>
        <v>10307</v>
      </c>
      <c r="P19" s="70">
        <v>9184568</v>
      </c>
      <c r="Q19" s="196">
        <f t="shared" si="1"/>
        <v>11190</v>
      </c>
    </row>
    <row r="20" spans="1:17" ht="18" customHeight="1" x14ac:dyDescent="0.25">
      <c r="A20" s="21"/>
      <c r="B20" s="22">
        <v>15</v>
      </c>
      <c r="C20" s="24" t="s">
        <v>45</v>
      </c>
      <c r="D20" s="135">
        <v>0.29166666666666669</v>
      </c>
      <c r="E20" s="99">
        <v>1</v>
      </c>
      <c r="F20" s="104">
        <v>15</v>
      </c>
      <c r="G20" s="104">
        <v>18</v>
      </c>
      <c r="H20" s="106">
        <v>8</v>
      </c>
      <c r="I20" s="104">
        <v>8.3000000000000007</v>
      </c>
      <c r="J20" s="70"/>
      <c r="K20" s="71">
        <v>5920</v>
      </c>
      <c r="L20" s="72">
        <f t="shared" si="0"/>
        <v>0</v>
      </c>
      <c r="M20" s="73"/>
      <c r="N20" s="74">
        <v>4029</v>
      </c>
      <c r="O20" s="75">
        <f t="shared" si="3"/>
        <v>9949</v>
      </c>
      <c r="P20" s="70">
        <v>9195022</v>
      </c>
      <c r="Q20" s="196">
        <f t="shared" si="1"/>
        <v>10454</v>
      </c>
    </row>
    <row r="21" spans="1:17" ht="18" customHeight="1" x14ac:dyDescent="0.25">
      <c r="A21" s="21"/>
      <c r="B21" s="22">
        <v>16</v>
      </c>
      <c r="C21" s="24" t="s">
        <v>46</v>
      </c>
      <c r="D21" s="135">
        <v>0.29166666666666669</v>
      </c>
      <c r="E21" s="99">
        <v>1</v>
      </c>
      <c r="F21" s="104">
        <v>13</v>
      </c>
      <c r="G21" s="104">
        <v>19</v>
      </c>
      <c r="H21" s="106">
        <v>7.6</v>
      </c>
      <c r="I21" s="104">
        <v>8.3000000000000007</v>
      </c>
      <c r="J21" s="70"/>
      <c r="K21" s="71">
        <v>7447</v>
      </c>
      <c r="L21" s="72">
        <f t="shared" si="0"/>
        <v>0</v>
      </c>
      <c r="M21" s="73"/>
      <c r="N21" s="74">
        <v>3579</v>
      </c>
      <c r="O21" s="75">
        <f t="shared" si="3"/>
        <v>11026</v>
      </c>
      <c r="P21" s="70">
        <v>9205062</v>
      </c>
      <c r="Q21" s="196">
        <f t="shared" si="1"/>
        <v>10040</v>
      </c>
    </row>
    <row r="22" spans="1:17" ht="18" customHeight="1" x14ac:dyDescent="0.25">
      <c r="A22" s="21"/>
      <c r="B22" s="22">
        <v>17</v>
      </c>
      <c r="C22" s="24" t="s">
        <v>47</v>
      </c>
      <c r="D22" s="135">
        <v>0.29166666666666669</v>
      </c>
      <c r="E22" s="99">
        <v>1</v>
      </c>
      <c r="F22" s="104">
        <v>15</v>
      </c>
      <c r="G22" s="104">
        <v>19</v>
      </c>
      <c r="H22" s="106">
        <v>7.5</v>
      </c>
      <c r="I22" s="104">
        <v>8.3000000000000007</v>
      </c>
      <c r="J22" s="70"/>
      <c r="K22" s="71">
        <v>8087</v>
      </c>
      <c r="L22" s="72">
        <f t="shared" si="0"/>
        <v>0</v>
      </c>
      <c r="M22" s="73"/>
      <c r="N22" s="74">
        <v>4040</v>
      </c>
      <c r="O22" s="75">
        <f t="shared" si="3"/>
        <v>12127</v>
      </c>
      <c r="P22" s="70">
        <v>9217682</v>
      </c>
      <c r="Q22" s="196">
        <f t="shared" si="1"/>
        <v>12620</v>
      </c>
    </row>
    <row r="23" spans="1:17" ht="18" customHeight="1" x14ac:dyDescent="0.25">
      <c r="A23" s="21"/>
      <c r="B23" s="22">
        <v>18</v>
      </c>
      <c r="C23" s="24" t="s">
        <v>48</v>
      </c>
      <c r="D23" s="135">
        <v>0.29166666666666669</v>
      </c>
      <c r="E23" s="99">
        <v>1</v>
      </c>
      <c r="F23" s="104">
        <v>12</v>
      </c>
      <c r="G23" s="104">
        <v>19</v>
      </c>
      <c r="H23" s="106">
        <v>7.6</v>
      </c>
      <c r="I23" s="104">
        <v>8</v>
      </c>
      <c r="J23" s="70"/>
      <c r="K23" s="71">
        <v>8042</v>
      </c>
      <c r="L23" s="72">
        <f t="shared" si="0"/>
        <v>0</v>
      </c>
      <c r="M23" s="73"/>
      <c r="N23" s="74">
        <v>4378</v>
      </c>
      <c r="O23" s="75">
        <f t="shared" si="3"/>
        <v>12420</v>
      </c>
      <c r="P23" s="70">
        <v>9230014</v>
      </c>
      <c r="Q23" s="196">
        <f t="shared" si="1"/>
        <v>12332</v>
      </c>
    </row>
    <row r="24" spans="1:17" ht="18" customHeight="1" x14ac:dyDescent="0.25">
      <c r="A24" s="21"/>
      <c r="B24" s="22">
        <v>19</v>
      </c>
      <c r="C24" s="24" t="s">
        <v>49</v>
      </c>
      <c r="D24" s="135">
        <v>0.29166666666666669</v>
      </c>
      <c r="E24" s="99">
        <v>1</v>
      </c>
      <c r="F24" s="104">
        <v>15</v>
      </c>
      <c r="G24" s="104">
        <v>19</v>
      </c>
      <c r="H24" s="106">
        <v>7.6</v>
      </c>
      <c r="I24" s="104">
        <v>8</v>
      </c>
      <c r="J24" s="70"/>
      <c r="K24" s="71">
        <v>7159</v>
      </c>
      <c r="L24" s="72">
        <f t="shared" si="0"/>
        <v>0</v>
      </c>
      <c r="M24" s="73"/>
      <c r="N24" s="74">
        <v>4026</v>
      </c>
      <c r="O24" s="75">
        <f t="shared" si="3"/>
        <v>11185</v>
      </c>
      <c r="P24" s="70">
        <v>9242536</v>
      </c>
      <c r="Q24" s="196">
        <f t="shared" si="1"/>
        <v>12522</v>
      </c>
    </row>
    <row r="25" spans="1:17" ht="18" customHeight="1" x14ac:dyDescent="0.25">
      <c r="A25" s="21"/>
      <c r="B25" s="22">
        <v>20</v>
      </c>
      <c r="C25" s="24" t="s">
        <v>43</v>
      </c>
      <c r="D25" s="135">
        <v>0.29166666666666669</v>
      </c>
      <c r="E25" s="99">
        <v>1</v>
      </c>
      <c r="F25" s="104">
        <v>16</v>
      </c>
      <c r="G25" s="104">
        <v>19</v>
      </c>
      <c r="H25" s="106">
        <v>7.8</v>
      </c>
      <c r="I25" s="104">
        <v>8.3000000000000007</v>
      </c>
      <c r="J25" s="70"/>
      <c r="K25" s="71">
        <v>6270</v>
      </c>
      <c r="L25" s="72">
        <f t="shared" si="0"/>
        <v>0</v>
      </c>
      <c r="M25" s="73"/>
      <c r="N25" s="74">
        <v>4067</v>
      </c>
      <c r="O25" s="75">
        <f t="shared" si="3"/>
        <v>10337</v>
      </c>
      <c r="P25" s="70">
        <v>9254050</v>
      </c>
      <c r="Q25" s="196">
        <f t="shared" si="1"/>
        <v>11514</v>
      </c>
    </row>
    <row r="26" spans="1:17" ht="18" customHeight="1" x14ac:dyDescent="0.25">
      <c r="A26" s="21"/>
      <c r="B26" s="22">
        <v>21</v>
      </c>
      <c r="C26" s="24" t="s">
        <v>44</v>
      </c>
      <c r="D26" s="135">
        <v>0.29166666666666669</v>
      </c>
      <c r="E26" s="99">
        <v>3</v>
      </c>
      <c r="F26" s="104">
        <v>14</v>
      </c>
      <c r="G26" s="104">
        <v>19</v>
      </c>
      <c r="H26" s="106">
        <v>7.9</v>
      </c>
      <c r="I26" s="104">
        <v>8.4</v>
      </c>
      <c r="J26" s="70"/>
      <c r="K26" s="71">
        <f t="shared" si="2"/>
        <v>0</v>
      </c>
      <c r="L26" s="72">
        <v>8476</v>
      </c>
      <c r="M26" s="73"/>
      <c r="N26" s="74">
        <v>3991</v>
      </c>
      <c r="O26" s="75">
        <f t="shared" si="3"/>
        <v>12467</v>
      </c>
      <c r="P26" s="70">
        <v>9266002</v>
      </c>
      <c r="Q26" s="196">
        <f t="shared" si="1"/>
        <v>11952</v>
      </c>
    </row>
    <row r="27" spans="1:17" ht="18" customHeight="1" x14ac:dyDescent="0.25">
      <c r="A27" s="21"/>
      <c r="B27" s="22">
        <v>22</v>
      </c>
      <c r="C27" s="24" t="s">
        <v>45</v>
      </c>
      <c r="D27" s="135">
        <v>0.29166666666666669</v>
      </c>
      <c r="E27" s="99">
        <v>7</v>
      </c>
      <c r="F27" s="104">
        <v>13</v>
      </c>
      <c r="G27" s="104">
        <v>19</v>
      </c>
      <c r="H27" s="106">
        <v>7.8</v>
      </c>
      <c r="I27" s="104">
        <v>8.6999999999999993</v>
      </c>
      <c r="J27" s="70"/>
      <c r="K27" s="71"/>
      <c r="L27" s="72">
        <v>7254</v>
      </c>
      <c r="M27" s="73"/>
      <c r="N27" s="74">
        <v>4069</v>
      </c>
      <c r="O27" s="75">
        <f t="shared" si="3"/>
        <v>11323</v>
      </c>
      <c r="P27" s="70">
        <v>9277094</v>
      </c>
      <c r="Q27" s="196">
        <f t="shared" si="1"/>
        <v>11092</v>
      </c>
    </row>
    <row r="28" spans="1:17" ht="18" customHeight="1" x14ac:dyDescent="0.25">
      <c r="A28" s="21"/>
      <c r="B28" s="22">
        <v>23</v>
      </c>
      <c r="C28" s="24" t="s">
        <v>46</v>
      </c>
      <c r="D28" s="135">
        <v>0.29166666666666669</v>
      </c>
      <c r="E28" s="99">
        <v>1</v>
      </c>
      <c r="F28" s="104">
        <v>12</v>
      </c>
      <c r="G28" s="104">
        <v>19</v>
      </c>
      <c r="H28" s="106">
        <v>7.8</v>
      </c>
      <c r="I28" s="104">
        <v>9.5</v>
      </c>
      <c r="J28" s="70"/>
      <c r="K28" s="71">
        <v>7826</v>
      </c>
      <c r="L28" s="72">
        <f t="shared" si="0"/>
        <v>0</v>
      </c>
      <c r="M28" s="73"/>
      <c r="N28" s="74">
        <v>4046</v>
      </c>
      <c r="O28" s="75">
        <f t="shared" si="3"/>
        <v>11872</v>
      </c>
      <c r="P28" s="70">
        <v>9289336</v>
      </c>
      <c r="Q28" s="196">
        <f t="shared" si="1"/>
        <v>12242</v>
      </c>
    </row>
    <row r="29" spans="1:17" ht="18" customHeight="1" x14ac:dyDescent="0.25">
      <c r="A29" s="21"/>
      <c r="B29" s="22">
        <v>24</v>
      </c>
      <c r="C29" s="24" t="s">
        <v>47</v>
      </c>
      <c r="D29" s="135">
        <v>0.29166666666666669</v>
      </c>
      <c r="E29" s="120">
        <v>1</v>
      </c>
      <c r="F29" s="104">
        <v>15</v>
      </c>
      <c r="G29" s="104">
        <v>20</v>
      </c>
      <c r="H29" s="106">
        <v>7.7</v>
      </c>
      <c r="I29" s="104">
        <v>8.6999999999999993</v>
      </c>
      <c r="J29" s="70"/>
      <c r="K29" s="71">
        <v>7028</v>
      </c>
      <c r="L29" s="72">
        <f t="shared" si="0"/>
        <v>0</v>
      </c>
      <c r="M29" s="73"/>
      <c r="N29" s="74">
        <v>4286</v>
      </c>
      <c r="O29" s="75">
        <f t="shared" si="3"/>
        <v>11314</v>
      </c>
      <c r="P29" s="70">
        <v>9301656</v>
      </c>
      <c r="Q29" s="196">
        <f t="shared" si="1"/>
        <v>12320</v>
      </c>
    </row>
    <row r="30" spans="1:17" ht="18" customHeight="1" x14ac:dyDescent="0.25">
      <c r="A30" s="21"/>
      <c r="B30" s="22">
        <v>25</v>
      </c>
      <c r="C30" s="24" t="s">
        <v>48</v>
      </c>
      <c r="D30" s="135">
        <v>0.29166666666666669</v>
      </c>
      <c r="E30" s="99">
        <v>1</v>
      </c>
      <c r="F30" s="104">
        <v>16</v>
      </c>
      <c r="G30" s="104">
        <v>20</v>
      </c>
      <c r="H30" s="106">
        <v>7.6</v>
      </c>
      <c r="I30" s="104">
        <v>8.8000000000000007</v>
      </c>
      <c r="J30" s="70"/>
      <c r="K30" s="71">
        <v>7389</v>
      </c>
      <c r="L30" s="72">
        <f t="shared" si="0"/>
        <v>0</v>
      </c>
      <c r="M30" s="73"/>
      <c r="N30" s="74">
        <v>3981</v>
      </c>
      <c r="O30" s="75">
        <f t="shared" si="3"/>
        <v>11370</v>
      </c>
      <c r="P30" s="70">
        <v>9313312</v>
      </c>
      <c r="Q30" s="196">
        <f t="shared" si="1"/>
        <v>11656</v>
      </c>
    </row>
    <row r="31" spans="1:17" ht="18" customHeight="1" x14ac:dyDescent="0.25">
      <c r="A31" s="21"/>
      <c r="B31" s="22">
        <v>26</v>
      </c>
      <c r="C31" s="24" t="s">
        <v>49</v>
      </c>
      <c r="D31" s="135">
        <v>0.29166666666666669</v>
      </c>
      <c r="E31" s="99">
        <v>1</v>
      </c>
      <c r="F31" s="104">
        <v>14</v>
      </c>
      <c r="G31" s="104">
        <v>19</v>
      </c>
      <c r="H31" s="106">
        <v>7.7</v>
      </c>
      <c r="I31" s="104">
        <v>8.1999999999999993</v>
      </c>
      <c r="J31" s="70"/>
      <c r="K31" s="71">
        <v>6848</v>
      </c>
      <c r="L31" s="72">
        <f t="shared" si="0"/>
        <v>0</v>
      </c>
      <c r="M31" s="73"/>
      <c r="N31" s="74">
        <v>4434</v>
      </c>
      <c r="O31" s="75">
        <f t="shared" si="3"/>
        <v>11282</v>
      </c>
      <c r="P31" s="70">
        <v>9325546</v>
      </c>
      <c r="Q31" s="196">
        <f t="shared" si="1"/>
        <v>12234</v>
      </c>
    </row>
    <row r="32" spans="1:17" ht="18" customHeight="1" x14ac:dyDescent="0.25">
      <c r="A32" s="21"/>
      <c r="B32" s="22">
        <v>27</v>
      </c>
      <c r="C32" s="24" t="s">
        <v>43</v>
      </c>
      <c r="D32" s="135">
        <v>0.29166666666666669</v>
      </c>
      <c r="E32" s="99">
        <v>1</v>
      </c>
      <c r="F32" s="104">
        <v>15</v>
      </c>
      <c r="G32" s="105">
        <v>19</v>
      </c>
      <c r="H32" s="106">
        <v>7.8</v>
      </c>
      <c r="I32" s="104">
        <v>8.1999999999999993</v>
      </c>
      <c r="J32" s="70"/>
      <c r="K32" s="71">
        <v>5991</v>
      </c>
      <c r="L32" s="72">
        <f t="shared" si="0"/>
        <v>0</v>
      </c>
      <c r="M32" s="73"/>
      <c r="N32" s="74">
        <v>4134</v>
      </c>
      <c r="O32" s="75">
        <f t="shared" si="3"/>
        <v>10125</v>
      </c>
      <c r="P32" s="70">
        <v>9336918</v>
      </c>
      <c r="Q32" s="196">
        <f t="shared" si="1"/>
        <v>11372</v>
      </c>
    </row>
    <row r="33" spans="1:17" ht="18" customHeight="1" x14ac:dyDescent="0.25">
      <c r="A33" s="21"/>
      <c r="B33" s="22">
        <v>28</v>
      </c>
      <c r="C33" s="24" t="s">
        <v>44</v>
      </c>
      <c r="D33" s="135">
        <v>0.29166666666666669</v>
      </c>
      <c r="E33" s="99">
        <v>1</v>
      </c>
      <c r="F33" s="104">
        <v>15</v>
      </c>
      <c r="G33" s="105">
        <v>19</v>
      </c>
      <c r="H33" s="106">
        <v>7.9</v>
      </c>
      <c r="I33" s="104">
        <v>8.3000000000000007</v>
      </c>
      <c r="J33" s="70"/>
      <c r="K33" s="71">
        <v>5878</v>
      </c>
      <c r="L33" s="72">
        <f t="shared" si="0"/>
        <v>0</v>
      </c>
      <c r="M33" s="73"/>
      <c r="N33" s="74">
        <v>4057</v>
      </c>
      <c r="O33" s="75">
        <f t="shared" si="3"/>
        <v>9935</v>
      </c>
      <c r="P33" s="70">
        <v>9347106</v>
      </c>
      <c r="Q33" s="196">
        <f t="shared" si="1"/>
        <v>10188</v>
      </c>
    </row>
    <row r="34" spans="1:17" ht="18" customHeight="1" x14ac:dyDescent="0.25">
      <c r="A34" s="21"/>
      <c r="B34" s="22">
        <v>29</v>
      </c>
      <c r="C34" s="24" t="s">
        <v>45</v>
      </c>
      <c r="D34" s="135">
        <v>0.29166666666666669</v>
      </c>
      <c r="E34" s="99">
        <v>3</v>
      </c>
      <c r="F34" s="104">
        <v>18</v>
      </c>
      <c r="G34" s="105">
        <v>19</v>
      </c>
      <c r="H34" s="106">
        <v>7.8</v>
      </c>
      <c r="I34" s="104">
        <v>8.3000000000000007</v>
      </c>
      <c r="J34" s="70"/>
      <c r="K34" s="71">
        <f t="shared" si="2"/>
        <v>0</v>
      </c>
      <c r="L34" s="72">
        <v>11612</v>
      </c>
      <c r="M34" s="73"/>
      <c r="N34" s="74">
        <v>3606</v>
      </c>
      <c r="O34" s="75">
        <f t="shared" si="3"/>
        <v>15218</v>
      </c>
      <c r="P34" s="70">
        <v>9357992</v>
      </c>
      <c r="Q34" s="196">
        <f t="shared" si="1"/>
        <v>10886</v>
      </c>
    </row>
    <row r="35" spans="1:17" ht="18" customHeight="1" x14ac:dyDescent="0.25">
      <c r="A35" s="21"/>
      <c r="B35" s="22">
        <v>30</v>
      </c>
      <c r="C35" s="24" t="s">
        <v>46</v>
      </c>
      <c r="D35" s="135">
        <v>0.29166666666666669</v>
      </c>
      <c r="E35" s="99">
        <v>7</v>
      </c>
      <c r="F35" s="104">
        <v>16</v>
      </c>
      <c r="G35" s="105">
        <v>20</v>
      </c>
      <c r="H35" s="106">
        <v>7.7</v>
      </c>
      <c r="I35" s="104">
        <v>8.9</v>
      </c>
      <c r="J35" s="70"/>
      <c r="K35" s="71"/>
      <c r="L35" s="72">
        <v>7458</v>
      </c>
      <c r="M35" s="73"/>
      <c r="N35" s="74">
        <v>4409</v>
      </c>
      <c r="O35" s="75">
        <f t="shared" si="3"/>
        <v>11867</v>
      </c>
      <c r="P35" s="70">
        <v>9374474</v>
      </c>
      <c r="Q35" s="196">
        <f t="shared" si="1"/>
        <v>16482</v>
      </c>
    </row>
    <row r="36" spans="1:17" ht="18" customHeight="1" x14ac:dyDescent="0.25">
      <c r="A36" s="21"/>
      <c r="B36" s="22">
        <v>31</v>
      </c>
      <c r="C36" s="24" t="s">
        <v>47</v>
      </c>
      <c r="D36" s="135">
        <v>0.29166666666666669</v>
      </c>
      <c r="E36" s="99">
        <v>1</v>
      </c>
      <c r="F36" s="104">
        <v>14</v>
      </c>
      <c r="G36" s="105">
        <v>20</v>
      </c>
      <c r="H36" s="106">
        <v>7.6</v>
      </c>
      <c r="I36" s="104">
        <v>8</v>
      </c>
      <c r="J36" s="70"/>
      <c r="K36" s="71">
        <v>7557</v>
      </c>
      <c r="L36" s="72">
        <f t="shared" si="0"/>
        <v>0</v>
      </c>
      <c r="M36" s="73"/>
      <c r="N36" s="74">
        <v>4276</v>
      </c>
      <c r="O36" s="75">
        <f t="shared" si="3"/>
        <v>11833</v>
      </c>
      <c r="P36" s="70">
        <v>9387148</v>
      </c>
      <c r="Q36" s="196">
        <f t="shared" si="1"/>
        <v>12674</v>
      </c>
    </row>
    <row r="37" spans="1:17" ht="18" customHeight="1" thickBot="1" x14ac:dyDescent="0.3">
      <c r="A37" s="21"/>
      <c r="B37" s="85"/>
      <c r="C37" s="95"/>
      <c r="D37" s="87"/>
      <c r="E37" s="100"/>
      <c r="F37" s="107"/>
      <c r="G37" s="108"/>
      <c r="H37" s="109"/>
      <c r="I37" s="107"/>
      <c r="J37" s="76"/>
      <c r="K37" s="77"/>
      <c r="L37" s="72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64"/>
      <c r="K38" s="65">
        <f>SUM(K6:K36)</f>
        <v>149577</v>
      </c>
      <c r="L38" s="66">
        <f>SUM(L6:L36)</f>
        <v>134764</v>
      </c>
      <c r="M38" s="64"/>
      <c r="N38" s="66">
        <f>SUM(N6:N36)+M6</f>
        <v>131504</v>
      </c>
      <c r="O38" s="81">
        <f>SUM(O6:O36)</f>
        <v>404828</v>
      </c>
      <c r="P38" s="64"/>
      <c r="Q38" s="195">
        <f>SUM(Q6:Q36)</f>
        <v>437928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9</v>
      </c>
      <c r="G39" s="59">
        <f>MIN(G6:G36)</f>
        <v>18</v>
      </c>
      <c r="H39" s="60">
        <f>MIN(H6:H36)</f>
        <v>7.5</v>
      </c>
      <c r="I39" s="60">
        <f>MIN(I6:I36)</f>
        <v>8</v>
      </c>
      <c r="J39" s="70"/>
      <c r="K39" s="71"/>
      <c r="L39" s="72"/>
      <c r="M39" s="70"/>
      <c r="N39" s="82">
        <f>MIN(N6:N36)</f>
        <v>3579</v>
      </c>
      <c r="O39" s="83">
        <f>MIN(O6:O36)</f>
        <v>1224</v>
      </c>
      <c r="P39" s="84"/>
      <c r="Q39" s="200">
        <f>MIN(Q6:Q36)</f>
        <v>10040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18</v>
      </c>
      <c r="G40" s="59">
        <f>MAX(G6:G36)</f>
        <v>20</v>
      </c>
      <c r="H40" s="60">
        <f>MAX(H6:H36)</f>
        <v>8</v>
      </c>
      <c r="I40" s="60">
        <f>MAX(I6:I36)</f>
        <v>9.5</v>
      </c>
      <c r="J40" s="70"/>
      <c r="K40" s="71"/>
      <c r="L40" s="72"/>
      <c r="M40" s="70"/>
      <c r="N40" s="82">
        <f>MAX(N6:N36)</f>
        <v>4878</v>
      </c>
      <c r="O40" s="83">
        <f>MAX(O6:O36)</f>
        <v>38011</v>
      </c>
      <c r="P40" s="84"/>
      <c r="Q40" s="200">
        <f>MAX(Q6:Q36)</f>
        <v>36104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14.096774193548388</v>
      </c>
      <c r="G41" s="62">
        <f>SUM(G6:G36)/COUNT(E6:E36)</f>
        <v>18.774193548387096</v>
      </c>
      <c r="H41" s="63">
        <f>SUM(H6:H36)/COUNT(E6:E36)</f>
        <v>7.7064516129032254</v>
      </c>
      <c r="I41" s="63">
        <f>SUM(I6:I36)/COUNT(E6:E36)</f>
        <v>8.3419354838709676</v>
      </c>
      <c r="J41" s="85"/>
      <c r="K41" s="86"/>
      <c r="L41" s="87"/>
      <c r="M41" s="85"/>
      <c r="N41" s="88">
        <f>SUM(N6:N36)/COUNT(E6:E36)</f>
        <v>4242.0645161290322</v>
      </c>
      <c r="O41" s="89">
        <f>SUM(O6:O36)/COUNT(E6:E36)</f>
        <v>13058.967741935483</v>
      </c>
      <c r="P41" s="90"/>
      <c r="Q41" s="201">
        <f>SUM(Q6:Q36)/COUNT(E6:E36)</f>
        <v>14126.709677419354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11</v>
      </c>
      <c r="F43" s="10"/>
      <c r="G43" s="10"/>
      <c r="H43" s="10"/>
      <c r="I43" s="10"/>
      <c r="J43" s="10" t="s">
        <v>25</v>
      </c>
      <c r="K43" s="128">
        <f>SUM(J50:J80)</f>
        <v>20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42211.700000000012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362616.3</v>
      </c>
      <c r="L45" s="10" t="s">
        <v>15</v>
      </c>
      <c r="M45" s="3" t="s">
        <v>38</v>
      </c>
      <c r="N45" s="3"/>
      <c r="O45" s="189">
        <f>O38</f>
        <v>404828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233946</v>
      </c>
      <c r="P49" s="119" t="s">
        <v>40</v>
      </c>
      <c r="Q49" s="204"/>
    </row>
    <row r="50" spans="7:17" x14ac:dyDescent="0.25">
      <c r="G50" s="91"/>
      <c r="H50" s="187">
        <f>J50*O6</f>
        <v>11946</v>
      </c>
      <c r="I50" s="187"/>
      <c r="J50" s="91">
        <f>IF(K50&gt;0,1,0)</f>
        <v>1</v>
      </c>
      <c r="K50" s="91">
        <f>K6</f>
        <v>7695</v>
      </c>
      <c r="L50" s="91">
        <f>L6</f>
        <v>0</v>
      </c>
      <c r="M50" s="91">
        <f>IF(L50&gt;0,1,0)</f>
        <v>0</v>
      </c>
      <c r="N50" s="91"/>
      <c r="O50" s="115">
        <f>O49/K43</f>
        <v>11697.3</v>
      </c>
      <c r="P50" s="1" t="s">
        <v>42</v>
      </c>
      <c r="Q50" s="204"/>
    </row>
    <row r="51" spans="7:17" x14ac:dyDescent="0.25">
      <c r="G51" s="91"/>
      <c r="H51" s="187">
        <f t="shared" ref="H51:H80" si="4">J51*O7</f>
        <v>12100</v>
      </c>
      <c r="I51" s="187"/>
      <c r="J51" s="91">
        <f t="shared" ref="J51:J80" si="5">IF(K51&gt;0,1,0)</f>
        <v>1</v>
      </c>
      <c r="K51" s="91">
        <f t="shared" ref="K51:L66" si="6">K7</f>
        <v>7934</v>
      </c>
      <c r="L51" s="91">
        <f t="shared" si="6"/>
        <v>0</v>
      </c>
      <c r="M51" s="91">
        <f t="shared" ref="M51:M80" si="7">IF(L51&gt;0,1,0)</f>
        <v>0</v>
      </c>
      <c r="N51" s="91"/>
      <c r="O51" s="115">
        <f>O50*(K43+E43)</f>
        <v>362616.3</v>
      </c>
      <c r="P51" s="1" t="s">
        <v>41</v>
      </c>
      <c r="Q51" s="204"/>
    </row>
    <row r="52" spans="7:17" x14ac:dyDescent="0.25">
      <c r="G52" s="91"/>
      <c r="H52" s="187">
        <f t="shared" si="4"/>
        <v>12163</v>
      </c>
      <c r="I52" s="187"/>
      <c r="J52" s="91">
        <f t="shared" si="5"/>
        <v>1</v>
      </c>
      <c r="K52" s="91">
        <f t="shared" si="6"/>
        <v>7864</v>
      </c>
      <c r="L52" s="91">
        <f t="shared" si="6"/>
        <v>0</v>
      </c>
      <c r="M52" s="91">
        <f t="shared" si="7"/>
        <v>0</v>
      </c>
      <c r="N52" s="91"/>
      <c r="Q52" s="205"/>
    </row>
    <row r="53" spans="7:17" x14ac:dyDescent="0.25">
      <c r="G53" s="91"/>
      <c r="H53" s="187">
        <f t="shared" si="4"/>
        <v>0</v>
      </c>
      <c r="I53" s="187"/>
      <c r="J53" s="91">
        <f t="shared" si="5"/>
        <v>0</v>
      </c>
      <c r="K53" s="91">
        <f t="shared" si="6"/>
        <v>0</v>
      </c>
      <c r="L53" s="91">
        <f t="shared" si="6"/>
        <v>7784</v>
      </c>
      <c r="M53" s="91">
        <f t="shared" si="7"/>
        <v>1</v>
      </c>
      <c r="N53" s="91"/>
      <c r="Q53" s="205"/>
    </row>
    <row r="54" spans="7:17" x14ac:dyDescent="0.25">
      <c r="G54" s="91"/>
      <c r="H54" s="187">
        <f t="shared" si="4"/>
        <v>0</v>
      </c>
      <c r="I54" s="187"/>
      <c r="J54" s="91">
        <f t="shared" si="5"/>
        <v>0</v>
      </c>
      <c r="K54" s="91">
        <f t="shared" si="6"/>
        <v>0</v>
      </c>
      <c r="L54" s="91">
        <f t="shared" si="6"/>
        <v>33133</v>
      </c>
      <c r="M54" s="91">
        <f t="shared" si="7"/>
        <v>1</v>
      </c>
      <c r="N54" s="91"/>
      <c r="Q54" s="205"/>
    </row>
    <row r="55" spans="7:17" x14ac:dyDescent="0.25">
      <c r="G55" s="91"/>
      <c r="H55" s="187">
        <f t="shared" si="4"/>
        <v>0</v>
      </c>
      <c r="I55" s="187"/>
      <c r="J55" s="91">
        <f t="shared" si="5"/>
        <v>0</v>
      </c>
      <c r="K55" s="91">
        <f t="shared" si="6"/>
        <v>0</v>
      </c>
      <c r="L55" s="91">
        <f t="shared" si="6"/>
        <v>11737</v>
      </c>
      <c r="M55" s="91">
        <f t="shared" si="7"/>
        <v>1</v>
      </c>
      <c r="N55" s="91"/>
      <c r="Q55" s="205"/>
    </row>
    <row r="56" spans="7:17" x14ac:dyDescent="0.25">
      <c r="G56" s="91"/>
      <c r="H56" s="187">
        <f t="shared" si="4"/>
        <v>13905</v>
      </c>
      <c r="I56" s="187"/>
      <c r="J56" s="91">
        <f t="shared" si="5"/>
        <v>1</v>
      </c>
      <c r="K56" s="91">
        <f t="shared" si="6"/>
        <v>9285</v>
      </c>
      <c r="L56" s="91">
        <f t="shared" si="6"/>
        <v>0</v>
      </c>
      <c r="M56" s="91">
        <f t="shared" si="7"/>
        <v>0</v>
      </c>
      <c r="N56" s="91"/>
      <c r="Q56" s="205"/>
    </row>
    <row r="57" spans="7:17" x14ac:dyDescent="0.25">
      <c r="G57" s="91"/>
      <c r="H57" s="187">
        <f t="shared" si="4"/>
        <v>14243</v>
      </c>
      <c r="I57" s="187"/>
      <c r="J57" s="91">
        <f t="shared" si="5"/>
        <v>1</v>
      </c>
      <c r="K57" s="91">
        <f t="shared" si="6"/>
        <v>9576</v>
      </c>
      <c r="L57" s="91">
        <f t="shared" si="6"/>
        <v>0</v>
      </c>
      <c r="M57" s="91">
        <f t="shared" si="7"/>
        <v>0</v>
      </c>
      <c r="N57" s="91"/>
      <c r="Q57" s="205"/>
    </row>
    <row r="58" spans="7:17" x14ac:dyDescent="0.25">
      <c r="G58" s="91"/>
      <c r="H58" s="187">
        <f t="shared" si="4"/>
        <v>0</v>
      </c>
      <c r="I58" s="187"/>
      <c r="J58" s="91">
        <f t="shared" si="5"/>
        <v>0</v>
      </c>
      <c r="K58" s="91">
        <f t="shared" si="6"/>
        <v>0</v>
      </c>
      <c r="L58" s="91">
        <f t="shared" si="6"/>
        <v>17793</v>
      </c>
      <c r="M58" s="91">
        <f t="shared" si="7"/>
        <v>1</v>
      </c>
      <c r="N58" s="91"/>
      <c r="Q58" s="205"/>
    </row>
    <row r="59" spans="7:17" x14ac:dyDescent="0.25">
      <c r="G59" s="91"/>
      <c r="H59" s="187">
        <f t="shared" si="4"/>
        <v>0</v>
      </c>
      <c r="I59" s="187"/>
      <c r="J59" s="91">
        <f t="shared" si="5"/>
        <v>0</v>
      </c>
      <c r="K59" s="91">
        <f t="shared" si="6"/>
        <v>0</v>
      </c>
      <c r="L59" s="91">
        <f t="shared" si="6"/>
        <v>12382</v>
      </c>
      <c r="M59" s="91">
        <f t="shared" si="7"/>
        <v>1</v>
      </c>
      <c r="N59" s="91"/>
      <c r="Q59" s="205"/>
    </row>
    <row r="60" spans="7:17" x14ac:dyDescent="0.25">
      <c r="G60" s="91"/>
      <c r="H60" s="187">
        <f t="shared" si="4"/>
        <v>14507</v>
      </c>
      <c r="I60" s="187"/>
      <c r="J60" s="91">
        <f t="shared" si="5"/>
        <v>1</v>
      </c>
      <c r="K60" s="91">
        <f t="shared" si="6"/>
        <v>9804</v>
      </c>
      <c r="L60" s="91">
        <f t="shared" si="6"/>
        <v>0</v>
      </c>
      <c r="M60" s="91">
        <f t="shared" si="7"/>
        <v>0</v>
      </c>
      <c r="N60" s="91"/>
      <c r="Q60" s="205"/>
    </row>
    <row r="61" spans="7:17" x14ac:dyDescent="0.25">
      <c r="G61" s="91"/>
      <c r="H61" s="187">
        <f t="shared" si="4"/>
        <v>0</v>
      </c>
      <c r="I61" s="187"/>
      <c r="J61" s="91">
        <f t="shared" si="5"/>
        <v>0</v>
      </c>
      <c r="K61" s="91">
        <f t="shared" si="6"/>
        <v>0</v>
      </c>
      <c r="L61" s="91">
        <f t="shared" si="6"/>
        <v>10370</v>
      </c>
      <c r="M61" s="91">
        <f t="shared" si="7"/>
        <v>1</v>
      </c>
      <c r="N61" s="91"/>
      <c r="Q61" s="205"/>
    </row>
    <row r="62" spans="7:17" x14ac:dyDescent="0.25">
      <c r="G62" s="91"/>
      <c r="H62" s="187">
        <f t="shared" si="4"/>
        <v>0</v>
      </c>
      <c r="I62" s="187"/>
      <c r="J62" s="91">
        <f t="shared" si="5"/>
        <v>0</v>
      </c>
      <c r="K62" s="91">
        <f t="shared" si="6"/>
        <v>0</v>
      </c>
      <c r="L62" s="91">
        <f t="shared" si="6"/>
        <v>6765</v>
      </c>
      <c r="M62" s="91">
        <f t="shared" si="7"/>
        <v>1</v>
      </c>
      <c r="N62" s="91"/>
      <c r="Q62" s="205"/>
    </row>
    <row r="63" spans="7:17" x14ac:dyDescent="0.25">
      <c r="G63" s="91"/>
      <c r="H63" s="187">
        <f t="shared" si="4"/>
        <v>10307</v>
      </c>
      <c r="I63" s="187"/>
      <c r="J63" s="91">
        <f t="shared" si="5"/>
        <v>1</v>
      </c>
      <c r="K63" s="91">
        <f t="shared" si="6"/>
        <v>5977</v>
      </c>
      <c r="L63" s="91">
        <f t="shared" si="6"/>
        <v>0</v>
      </c>
      <c r="M63" s="91">
        <f t="shared" si="7"/>
        <v>0</v>
      </c>
      <c r="N63" s="91"/>
      <c r="Q63" s="205"/>
    </row>
    <row r="64" spans="7:17" x14ac:dyDescent="0.25">
      <c r="G64" s="91"/>
      <c r="H64" s="187">
        <f t="shared" si="4"/>
        <v>9949</v>
      </c>
      <c r="I64" s="187"/>
      <c r="J64" s="91">
        <f t="shared" si="5"/>
        <v>1</v>
      </c>
      <c r="K64" s="91">
        <f t="shared" si="6"/>
        <v>5920</v>
      </c>
      <c r="L64" s="91">
        <f t="shared" si="6"/>
        <v>0</v>
      </c>
      <c r="M64" s="91">
        <f t="shared" si="7"/>
        <v>0</v>
      </c>
      <c r="N64" s="91"/>
      <c r="Q64" s="205"/>
    </row>
    <row r="65" spans="7:17" x14ac:dyDescent="0.25">
      <c r="G65" s="91"/>
      <c r="H65" s="187">
        <f t="shared" si="4"/>
        <v>11026</v>
      </c>
      <c r="I65" s="187"/>
      <c r="J65" s="91">
        <f t="shared" si="5"/>
        <v>1</v>
      </c>
      <c r="K65" s="91">
        <f t="shared" si="6"/>
        <v>7447</v>
      </c>
      <c r="L65" s="91">
        <f t="shared" si="6"/>
        <v>0</v>
      </c>
      <c r="M65" s="91">
        <f t="shared" si="7"/>
        <v>0</v>
      </c>
      <c r="N65" s="91"/>
      <c r="Q65" s="205"/>
    </row>
    <row r="66" spans="7:17" x14ac:dyDescent="0.25">
      <c r="G66" s="91"/>
      <c r="H66" s="187">
        <f t="shared" si="4"/>
        <v>12127</v>
      </c>
      <c r="I66" s="187"/>
      <c r="J66" s="91">
        <f t="shared" si="5"/>
        <v>1</v>
      </c>
      <c r="K66" s="91">
        <f t="shared" si="6"/>
        <v>8087</v>
      </c>
      <c r="L66" s="91">
        <f t="shared" si="6"/>
        <v>0</v>
      </c>
      <c r="M66" s="91">
        <f t="shared" si="7"/>
        <v>0</v>
      </c>
      <c r="N66" s="91"/>
      <c r="Q66" s="205"/>
    </row>
    <row r="67" spans="7:17" x14ac:dyDescent="0.25">
      <c r="G67" s="91"/>
      <c r="H67" s="187">
        <f t="shared" si="4"/>
        <v>12420</v>
      </c>
      <c r="I67" s="187"/>
      <c r="J67" s="91">
        <f t="shared" si="5"/>
        <v>1</v>
      </c>
      <c r="K67" s="91">
        <f t="shared" ref="K67:L80" si="8">K23</f>
        <v>8042</v>
      </c>
      <c r="L67" s="91">
        <f t="shared" si="8"/>
        <v>0</v>
      </c>
      <c r="M67" s="91">
        <f t="shared" si="7"/>
        <v>0</v>
      </c>
      <c r="N67" s="91"/>
      <c r="Q67" s="205"/>
    </row>
    <row r="68" spans="7:17" x14ac:dyDescent="0.25">
      <c r="G68" s="91"/>
      <c r="H68" s="187">
        <f t="shared" si="4"/>
        <v>11185</v>
      </c>
      <c r="I68" s="187"/>
      <c r="J68" s="91">
        <f t="shared" si="5"/>
        <v>1</v>
      </c>
      <c r="K68" s="91">
        <f t="shared" si="8"/>
        <v>7159</v>
      </c>
      <c r="L68" s="91">
        <f t="shared" si="8"/>
        <v>0</v>
      </c>
      <c r="M68" s="91">
        <f t="shared" si="7"/>
        <v>0</v>
      </c>
      <c r="N68" s="91"/>
      <c r="Q68" s="205"/>
    </row>
    <row r="69" spans="7:17" x14ac:dyDescent="0.25">
      <c r="G69" s="91"/>
      <c r="H69" s="187">
        <f t="shared" si="4"/>
        <v>10337</v>
      </c>
      <c r="I69" s="187"/>
      <c r="J69" s="91">
        <f t="shared" si="5"/>
        <v>1</v>
      </c>
      <c r="K69" s="91">
        <f t="shared" si="8"/>
        <v>6270</v>
      </c>
      <c r="L69" s="91">
        <f t="shared" si="8"/>
        <v>0</v>
      </c>
      <c r="M69" s="91">
        <f t="shared" si="7"/>
        <v>0</v>
      </c>
      <c r="N69" s="91"/>
      <c r="Q69" s="205"/>
    </row>
    <row r="70" spans="7:17" x14ac:dyDescent="0.25">
      <c r="G70" s="91"/>
      <c r="H70" s="187">
        <f t="shared" si="4"/>
        <v>0</v>
      </c>
      <c r="I70" s="187"/>
      <c r="J70" s="91">
        <f t="shared" si="5"/>
        <v>0</v>
      </c>
      <c r="K70" s="91">
        <f t="shared" si="8"/>
        <v>0</v>
      </c>
      <c r="L70" s="91">
        <f t="shared" si="8"/>
        <v>8476</v>
      </c>
      <c r="M70" s="91">
        <f t="shared" si="7"/>
        <v>1</v>
      </c>
      <c r="N70" s="91"/>
      <c r="Q70" s="205"/>
    </row>
    <row r="71" spans="7:17" x14ac:dyDescent="0.25">
      <c r="G71" s="91"/>
      <c r="H71" s="187">
        <f t="shared" si="4"/>
        <v>0</v>
      </c>
      <c r="I71" s="187"/>
      <c r="J71" s="91">
        <f t="shared" si="5"/>
        <v>0</v>
      </c>
      <c r="K71" s="91">
        <f t="shared" si="8"/>
        <v>0</v>
      </c>
      <c r="L71" s="91">
        <f t="shared" si="8"/>
        <v>7254</v>
      </c>
      <c r="M71" s="91">
        <f t="shared" si="7"/>
        <v>1</v>
      </c>
      <c r="N71" s="91"/>
      <c r="Q71" s="205"/>
    </row>
    <row r="72" spans="7:17" x14ac:dyDescent="0.25">
      <c r="G72" s="91"/>
      <c r="H72" s="187">
        <f t="shared" si="4"/>
        <v>11872</v>
      </c>
      <c r="I72" s="187"/>
      <c r="J72" s="91">
        <f t="shared" si="5"/>
        <v>1</v>
      </c>
      <c r="K72" s="91">
        <f t="shared" si="8"/>
        <v>7826</v>
      </c>
      <c r="L72" s="91">
        <f t="shared" si="8"/>
        <v>0</v>
      </c>
      <c r="M72" s="91">
        <f t="shared" si="7"/>
        <v>0</v>
      </c>
      <c r="N72" s="91"/>
      <c r="Q72" s="205"/>
    </row>
    <row r="73" spans="7:17" x14ac:dyDescent="0.25">
      <c r="G73" s="91"/>
      <c r="H73" s="187">
        <f t="shared" si="4"/>
        <v>11314</v>
      </c>
      <c r="I73" s="187"/>
      <c r="J73" s="91">
        <f t="shared" si="5"/>
        <v>1</v>
      </c>
      <c r="K73" s="91">
        <f t="shared" si="8"/>
        <v>7028</v>
      </c>
      <c r="L73" s="91">
        <f t="shared" si="8"/>
        <v>0</v>
      </c>
      <c r="M73" s="91">
        <f t="shared" si="7"/>
        <v>0</v>
      </c>
      <c r="N73" s="91"/>
      <c r="Q73" s="205"/>
    </row>
    <row r="74" spans="7:17" x14ac:dyDescent="0.25">
      <c r="G74" s="91"/>
      <c r="H74" s="187">
        <f t="shared" si="4"/>
        <v>11370</v>
      </c>
      <c r="I74" s="187"/>
      <c r="J74" s="91">
        <f t="shared" si="5"/>
        <v>1</v>
      </c>
      <c r="K74" s="91">
        <f t="shared" si="8"/>
        <v>7389</v>
      </c>
      <c r="L74" s="91">
        <f t="shared" si="8"/>
        <v>0</v>
      </c>
      <c r="M74" s="91">
        <f t="shared" si="7"/>
        <v>0</v>
      </c>
      <c r="N74" s="91"/>
      <c r="Q74" s="205"/>
    </row>
    <row r="75" spans="7:17" x14ac:dyDescent="0.25">
      <c r="G75" s="91"/>
      <c r="H75" s="187">
        <f t="shared" si="4"/>
        <v>11282</v>
      </c>
      <c r="I75" s="187"/>
      <c r="J75" s="91">
        <f t="shared" si="5"/>
        <v>1</v>
      </c>
      <c r="K75" s="91">
        <f t="shared" si="8"/>
        <v>6848</v>
      </c>
      <c r="L75" s="91">
        <f t="shared" si="8"/>
        <v>0</v>
      </c>
      <c r="M75" s="91">
        <f t="shared" si="7"/>
        <v>0</v>
      </c>
      <c r="N75" s="91"/>
      <c r="Q75" s="205"/>
    </row>
    <row r="76" spans="7:17" x14ac:dyDescent="0.25">
      <c r="G76" s="91"/>
      <c r="H76" s="187">
        <f t="shared" si="4"/>
        <v>10125</v>
      </c>
      <c r="I76" s="187"/>
      <c r="J76" s="91">
        <f t="shared" si="5"/>
        <v>1</v>
      </c>
      <c r="K76" s="91">
        <f t="shared" si="8"/>
        <v>5991</v>
      </c>
      <c r="L76" s="91">
        <f t="shared" si="8"/>
        <v>0</v>
      </c>
      <c r="M76" s="91">
        <f t="shared" si="7"/>
        <v>0</v>
      </c>
      <c r="N76" s="91"/>
      <c r="Q76" s="205"/>
    </row>
    <row r="77" spans="7:17" x14ac:dyDescent="0.25">
      <c r="G77" s="91"/>
      <c r="H77" s="187">
        <f t="shared" si="4"/>
        <v>9935</v>
      </c>
      <c r="I77" s="187"/>
      <c r="J77" s="91">
        <f t="shared" si="5"/>
        <v>1</v>
      </c>
      <c r="K77" s="91">
        <f t="shared" si="8"/>
        <v>5878</v>
      </c>
      <c r="L77" s="91">
        <f t="shared" si="8"/>
        <v>0</v>
      </c>
      <c r="M77" s="91">
        <f t="shared" si="7"/>
        <v>0</v>
      </c>
      <c r="N77" s="91"/>
      <c r="Q77" s="205"/>
    </row>
    <row r="78" spans="7:17" x14ac:dyDescent="0.25">
      <c r="G78" s="91"/>
      <c r="H78" s="187">
        <f t="shared" si="4"/>
        <v>0</v>
      </c>
      <c r="I78" s="187"/>
      <c r="J78" s="91">
        <f t="shared" si="5"/>
        <v>0</v>
      </c>
      <c r="K78" s="91">
        <f t="shared" si="8"/>
        <v>0</v>
      </c>
      <c r="L78" s="91">
        <f t="shared" si="8"/>
        <v>11612</v>
      </c>
      <c r="M78" s="91">
        <f t="shared" si="7"/>
        <v>1</v>
      </c>
      <c r="N78" s="91"/>
      <c r="Q78" s="205"/>
    </row>
    <row r="79" spans="7:17" x14ac:dyDescent="0.25">
      <c r="G79" s="91"/>
      <c r="H79" s="187">
        <f t="shared" si="4"/>
        <v>0</v>
      </c>
      <c r="I79" s="187"/>
      <c r="J79" s="91">
        <f t="shared" si="5"/>
        <v>0</v>
      </c>
      <c r="K79" s="91">
        <f t="shared" si="8"/>
        <v>0</v>
      </c>
      <c r="L79" s="91">
        <f t="shared" si="8"/>
        <v>7458</v>
      </c>
      <c r="M79" s="91">
        <f t="shared" si="7"/>
        <v>1</v>
      </c>
      <c r="N79" s="91"/>
      <c r="Q79" s="205"/>
    </row>
    <row r="80" spans="7:17" x14ac:dyDescent="0.25">
      <c r="G80" s="91"/>
      <c r="H80" s="187">
        <f t="shared" si="4"/>
        <v>11833</v>
      </c>
      <c r="I80" s="187"/>
      <c r="J80" s="91">
        <f t="shared" si="5"/>
        <v>1</v>
      </c>
      <c r="K80" s="91">
        <f t="shared" si="8"/>
        <v>7557</v>
      </c>
      <c r="L80" s="91">
        <f t="shared" si="8"/>
        <v>0</v>
      </c>
      <c r="M80" s="91">
        <f t="shared" si="7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cale="75" showRuler="0">
      <selection activeCell="G2" sqref="G2:L2"/>
      <pageMargins left="0.78740157499999996" right="0.78740157499999996" top="0.984251969" bottom="0.984251969" header="0.4921259845" footer="0.4921259845"/>
      <pageSetup paperSize="9" orientation="portrait" horizontalDpi="4294967293" verticalDpi="0" r:id="rId1"/>
      <headerFooter alignWithMargins="0"/>
    </customSheetView>
  </customSheetViews>
  <mergeCells count="36">
    <mergeCell ref="H58:I58"/>
    <mergeCell ref="H59:I59"/>
    <mergeCell ref="H50:I50"/>
    <mergeCell ref="H51:I51"/>
    <mergeCell ref="H60:I60"/>
    <mergeCell ref="H61:I61"/>
    <mergeCell ref="H74:I74"/>
    <mergeCell ref="H62:I62"/>
    <mergeCell ref="H63:I63"/>
    <mergeCell ref="H64:I64"/>
    <mergeCell ref="H65:I65"/>
    <mergeCell ref="H80:I80"/>
    <mergeCell ref="H76:I76"/>
    <mergeCell ref="H77:I77"/>
    <mergeCell ref="H78:I78"/>
    <mergeCell ref="H79:I79"/>
    <mergeCell ref="H75:I75"/>
    <mergeCell ref="H66:I66"/>
    <mergeCell ref="H67:I67"/>
    <mergeCell ref="H68:I68"/>
    <mergeCell ref="H69:I69"/>
    <mergeCell ref="H70:I70"/>
    <mergeCell ref="H71:I71"/>
    <mergeCell ref="H72:I72"/>
    <mergeCell ref="H73:I73"/>
    <mergeCell ref="H56:I56"/>
    <mergeCell ref="H57:I57"/>
    <mergeCell ref="H52:I52"/>
    <mergeCell ref="H53:I53"/>
    <mergeCell ref="H54:I54"/>
    <mergeCell ref="H55:I55"/>
    <mergeCell ref="D45:F45"/>
    <mergeCell ref="O45:P45"/>
    <mergeCell ref="G2:L2"/>
    <mergeCell ref="M2:N2"/>
    <mergeCell ref="P2:Q2"/>
  </mergeCells>
  <phoneticPr fontId="7" type="noConversion"/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CG4" zoomScale="75" zoomScaleNormal="75" workbookViewId="0">
      <selection activeCell="P9" sqref="P9"/>
    </sheetView>
  </sheetViews>
  <sheetFormatPr baseColWidth="10" defaultColWidth="11.5703125" defaultRowHeight="18" x14ac:dyDescent="0.25"/>
  <cols>
    <col min="1" max="1" width="15.85546875" style="1" customWidth="1"/>
    <col min="2" max="2" width="5.7109375" style="1" customWidth="1"/>
    <col min="3" max="3" width="6" style="1" customWidth="1"/>
    <col min="4" max="4" width="9.28515625" style="1" customWidth="1"/>
    <col min="5" max="6" width="6" style="1" customWidth="1"/>
    <col min="7" max="7" width="6.42578125" style="1" customWidth="1"/>
    <col min="8" max="8" width="6.28515625" style="1" customWidth="1"/>
    <col min="9" max="9" width="5.140625" style="1" customWidth="1"/>
    <col min="10" max="10" width="17.85546875" style="1" customWidth="1"/>
    <col min="11" max="11" width="11.7109375" style="1" customWidth="1"/>
    <col min="12" max="12" width="9.5703125" style="1" customWidth="1"/>
    <col min="13" max="13" width="16.140625" style="1" customWidth="1"/>
    <col min="14" max="14" width="11.5703125" style="1" customWidth="1"/>
    <col min="15" max="15" width="11.85546875" style="1" customWidth="1"/>
    <col min="16" max="16" width="11.42578125" style="1" customWidth="1"/>
    <col min="17" max="17" width="10.28515625" style="206" customWidth="1"/>
    <col min="18" max="16384" width="11.5703125" style="1"/>
  </cols>
  <sheetData>
    <row r="1" spans="1:17" x14ac:dyDescent="0.25">
      <c r="A1" s="11"/>
      <c r="B1" s="11" t="s">
        <v>0</v>
      </c>
      <c r="C1" s="12"/>
      <c r="D1" s="12"/>
      <c r="E1" s="12"/>
      <c r="F1" s="12"/>
      <c r="G1" s="13" t="s">
        <v>1</v>
      </c>
      <c r="H1" s="14"/>
      <c r="I1" s="14"/>
      <c r="J1" s="14"/>
      <c r="K1" s="14"/>
      <c r="L1" s="14"/>
      <c r="M1" s="14"/>
      <c r="N1" s="15"/>
      <c r="O1" s="53"/>
      <c r="P1" s="14"/>
      <c r="Q1" s="207"/>
    </row>
    <row r="2" spans="1:17" ht="36" customHeight="1" x14ac:dyDescent="0.25">
      <c r="A2" s="21"/>
      <c r="B2" s="2"/>
      <c r="C2" s="3"/>
      <c r="D2" s="3"/>
      <c r="E2" s="3"/>
      <c r="F2" s="3"/>
      <c r="G2" s="179" t="s">
        <v>28</v>
      </c>
      <c r="H2" s="180"/>
      <c r="I2" s="180"/>
      <c r="J2" s="180"/>
      <c r="K2" s="180"/>
      <c r="L2" s="181"/>
      <c r="M2" s="182" t="s">
        <v>27</v>
      </c>
      <c r="N2" s="183"/>
      <c r="O2" s="31" t="s">
        <v>33</v>
      </c>
      <c r="P2" s="184" t="s">
        <v>35</v>
      </c>
      <c r="Q2" s="185"/>
    </row>
    <row r="3" spans="1:17" s="48" customFormat="1" ht="114" customHeight="1" x14ac:dyDescent="0.25">
      <c r="A3" s="35"/>
      <c r="B3" s="36" t="s">
        <v>2</v>
      </c>
      <c r="C3" s="37" t="s">
        <v>3</v>
      </c>
      <c r="D3" s="38" t="s">
        <v>4</v>
      </c>
      <c r="E3" s="37" t="s">
        <v>5</v>
      </c>
      <c r="F3" s="38" t="s">
        <v>6</v>
      </c>
      <c r="G3" s="36" t="s">
        <v>7</v>
      </c>
      <c r="H3" s="39" t="s">
        <v>8</v>
      </c>
      <c r="I3" s="40" t="s">
        <v>9</v>
      </c>
      <c r="J3" s="41" t="s">
        <v>10</v>
      </c>
      <c r="K3" s="42" t="s">
        <v>32</v>
      </c>
      <c r="L3" s="43" t="s">
        <v>31</v>
      </c>
      <c r="M3" s="44" t="s">
        <v>10</v>
      </c>
      <c r="N3" s="45" t="s">
        <v>11</v>
      </c>
      <c r="O3" s="46" t="s">
        <v>11</v>
      </c>
      <c r="P3" s="47" t="s">
        <v>10</v>
      </c>
      <c r="Q3" s="192" t="s">
        <v>11</v>
      </c>
    </row>
    <row r="4" spans="1:17" s="27" customFormat="1" ht="12.75" x14ac:dyDescent="0.2">
      <c r="A4" s="32"/>
      <c r="B4" s="129"/>
      <c r="C4" s="24"/>
      <c r="D4" s="130" t="s">
        <v>12</v>
      </c>
      <c r="E4" s="24"/>
      <c r="F4" s="130" t="s">
        <v>13</v>
      </c>
      <c r="G4" s="129" t="s">
        <v>13</v>
      </c>
      <c r="H4" s="24" t="s">
        <v>14</v>
      </c>
      <c r="I4" s="132" t="s">
        <v>14</v>
      </c>
      <c r="J4" s="22" t="s">
        <v>15</v>
      </c>
      <c r="K4" s="24" t="s">
        <v>15</v>
      </c>
      <c r="L4" s="131" t="s">
        <v>15</v>
      </c>
      <c r="M4" s="23" t="s">
        <v>15</v>
      </c>
      <c r="N4" s="25" t="s">
        <v>15</v>
      </c>
      <c r="O4" s="30" t="s">
        <v>34</v>
      </c>
      <c r="P4" s="23" t="s">
        <v>15</v>
      </c>
      <c r="Q4" s="193" t="s">
        <v>15</v>
      </c>
    </row>
    <row r="5" spans="1:17" s="27" customFormat="1" ht="13.5" thickBot="1" x14ac:dyDescent="0.25">
      <c r="A5" s="32"/>
      <c r="B5" s="28">
        <v>1</v>
      </c>
      <c r="C5" s="29">
        <v>2</v>
      </c>
      <c r="D5" s="28">
        <v>3</v>
      </c>
      <c r="E5" s="28">
        <v>4</v>
      </c>
      <c r="F5" s="29">
        <v>5</v>
      </c>
      <c r="G5" s="28">
        <v>6</v>
      </c>
      <c r="H5" s="28">
        <v>7</v>
      </c>
      <c r="I5" s="29">
        <v>8</v>
      </c>
      <c r="J5" s="50">
        <v>9</v>
      </c>
      <c r="K5" s="49">
        <v>10</v>
      </c>
      <c r="L5" s="29">
        <v>11</v>
      </c>
      <c r="M5" s="28">
        <v>12</v>
      </c>
      <c r="N5" s="28">
        <v>13</v>
      </c>
      <c r="O5" s="51">
        <v>14</v>
      </c>
      <c r="P5" s="50">
        <v>15</v>
      </c>
      <c r="Q5" s="194">
        <v>16</v>
      </c>
    </row>
    <row r="6" spans="1:17" ht="18" customHeight="1" x14ac:dyDescent="0.25">
      <c r="A6" s="35" t="s">
        <v>16</v>
      </c>
      <c r="B6" s="117">
        <v>1</v>
      </c>
      <c r="C6" s="26" t="s">
        <v>48</v>
      </c>
      <c r="D6" s="134">
        <v>0.29166666666666669</v>
      </c>
      <c r="E6" s="98">
        <v>1</v>
      </c>
      <c r="F6" s="102">
        <v>15</v>
      </c>
      <c r="G6" s="102">
        <v>20</v>
      </c>
      <c r="H6" s="103">
        <v>7.5</v>
      </c>
      <c r="I6" s="102">
        <v>8</v>
      </c>
      <c r="J6" s="64"/>
      <c r="K6" s="65">
        <v>7696</v>
      </c>
      <c r="L6" s="66">
        <f>(J6-Aug_1!J36)*(IF(E6=3,1,0)+IF(E6=4,1,0)+IF(E6=6,1,0)+IF(E6=7,1,0))</f>
        <v>0</v>
      </c>
      <c r="M6" s="67"/>
      <c r="N6" s="68">
        <v>4182</v>
      </c>
      <c r="O6" s="69">
        <v>11877</v>
      </c>
      <c r="P6" s="64">
        <v>9399466</v>
      </c>
      <c r="Q6" s="196">
        <f>P6-Aug_1!P36</f>
        <v>12318</v>
      </c>
    </row>
    <row r="7" spans="1:17" ht="18" customHeight="1" x14ac:dyDescent="0.25">
      <c r="A7" s="35" t="s">
        <v>17</v>
      </c>
      <c r="B7" s="22">
        <v>2</v>
      </c>
      <c r="C7" s="24" t="s">
        <v>49</v>
      </c>
      <c r="D7" s="135">
        <v>0.29166666666666669</v>
      </c>
      <c r="E7" s="99">
        <v>1</v>
      </c>
      <c r="F7" s="104">
        <v>14</v>
      </c>
      <c r="G7" s="104">
        <v>20</v>
      </c>
      <c r="H7" s="106">
        <v>7.5</v>
      </c>
      <c r="I7" s="104">
        <v>7.8</v>
      </c>
      <c r="J7" s="70"/>
      <c r="K7" s="71">
        <v>7057</v>
      </c>
      <c r="L7" s="72">
        <f>(J7-J6)*(IF(E7=3,1,0)+IF(E7=4,1,0)+IF(E7=6,1,0)+IF(E7=7,1,0))</f>
        <v>0</v>
      </c>
      <c r="M7" s="73"/>
      <c r="N7" s="74">
        <v>4306</v>
      </c>
      <c r="O7" s="75">
        <v>11363</v>
      </c>
      <c r="P7" s="70">
        <v>9411924</v>
      </c>
      <c r="Q7" s="196">
        <f>P7-P6</f>
        <v>12458</v>
      </c>
    </row>
    <row r="8" spans="1:17" ht="18" customHeight="1" x14ac:dyDescent="0.25">
      <c r="A8" s="35" t="s">
        <v>18</v>
      </c>
      <c r="B8" s="22">
        <v>3</v>
      </c>
      <c r="C8" s="24" t="s">
        <v>43</v>
      </c>
      <c r="D8" s="135">
        <v>0.29166666666666669</v>
      </c>
      <c r="E8" s="99">
        <v>1</v>
      </c>
      <c r="F8" s="104">
        <v>14</v>
      </c>
      <c r="G8" s="104">
        <v>19</v>
      </c>
      <c r="H8" s="106">
        <v>7.6</v>
      </c>
      <c r="I8" s="104">
        <v>8.1999999999999993</v>
      </c>
      <c r="J8" s="70"/>
      <c r="K8" s="71">
        <v>6559</v>
      </c>
      <c r="L8" s="72">
        <f t="shared" ref="L8:L36" si="0">(J8-J7)*(IF(E8=3,1,0)+IF(E8=4,1,0)+IF(E8=6,1,0)+IF(E8=7,1,0))</f>
        <v>0</v>
      </c>
      <c r="M8" s="73"/>
      <c r="N8" s="74">
        <v>4263</v>
      </c>
      <c r="O8" s="75">
        <v>10822</v>
      </c>
      <c r="P8" s="70">
        <v>9423914</v>
      </c>
      <c r="Q8" s="196">
        <f t="shared" ref="Q8:Q35" si="1">P8-P7</f>
        <v>11990</v>
      </c>
    </row>
    <row r="9" spans="1:17" ht="18" customHeight="1" x14ac:dyDescent="0.25">
      <c r="A9" s="35" t="s">
        <v>19</v>
      </c>
      <c r="B9" s="22">
        <v>4</v>
      </c>
      <c r="C9" s="24" t="s">
        <v>44</v>
      </c>
      <c r="D9" s="135">
        <v>0.29166666666666669</v>
      </c>
      <c r="E9" s="99">
        <v>1</v>
      </c>
      <c r="F9" s="104">
        <v>14</v>
      </c>
      <c r="G9" s="104">
        <v>19</v>
      </c>
      <c r="H9" s="106">
        <v>7.9</v>
      </c>
      <c r="I9" s="104">
        <v>8.4</v>
      </c>
      <c r="J9" s="70"/>
      <c r="K9" s="71">
        <v>6171</v>
      </c>
      <c r="L9" s="72">
        <f t="shared" si="0"/>
        <v>0</v>
      </c>
      <c r="M9" s="73"/>
      <c r="N9" s="74">
        <v>4260</v>
      </c>
      <c r="O9" s="75">
        <v>10431</v>
      </c>
      <c r="P9" s="70">
        <v>9434778</v>
      </c>
      <c r="Q9" s="196">
        <f t="shared" si="1"/>
        <v>10864</v>
      </c>
    </row>
    <row r="10" spans="1:17" ht="18" customHeight="1" x14ac:dyDescent="0.25">
      <c r="A10" s="35" t="s">
        <v>20</v>
      </c>
      <c r="B10" s="22">
        <v>5</v>
      </c>
      <c r="C10" s="24" t="s">
        <v>45</v>
      </c>
      <c r="D10" s="135">
        <v>0.29166666666666669</v>
      </c>
      <c r="E10" s="99">
        <v>3</v>
      </c>
      <c r="F10" s="104">
        <v>13</v>
      </c>
      <c r="G10" s="104">
        <v>19</v>
      </c>
      <c r="H10" s="106">
        <v>7.7</v>
      </c>
      <c r="I10" s="104">
        <v>8.6</v>
      </c>
      <c r="J10" s="70"/>
      <c r="K10" s="71">
        <f t="shared" ref="K10:K36" si="2">(J10-J9)*(IF(E10=1,1,0)+IF(E10=2,1,0)+IF(E10=5,1,0))</f>
        <v>0</v>
      </c>
      <c r="L10" s="72">
        <v>9674</v>
      </c>
      <c r="M10" s="73"/>
      <c r="N10" s="74">
        <v>3979</v>
      </c>
      <c r="O10" s="75">
        <v>13652</v>
      </c>
      <c r="P10" s="70">
        <v>9447908</v>
      </c>
      <c r="Q10" s="196">
        <f t="shared" si="1"/>
        <v>13130</v>
      </c>
    </row>
    <row r="11" spans="1:17" ht="18" customHeight="1" x14ac:dyDescent="0.25">
      <c r="A11" s="35" t="s">
        <v>21</v>
      </c>
      <c r="B11" s="22">
        <v>6</v>
      </c>
      <c r="C11" s="24" t="s">
        <v>46</v>
      </c>
      <c r="D11" s="135">
        <v>0.29166666666666669</v>
      </c>
      <c r="E11" s="99">
        <v>3</v>
      </c>
      <c r="F11" s="104">
        <v>15</v>
      </c>
      <c r="G11" s="104">
        <v>19</v>
      </c>
      <c r="H11" s="106">
        <v>7.7</v>
      </c>
      <c r="I11" s="104">
        <v>8.1999999999999993</v>
      </c>
      <c r="J11" s="70"/>
      <c r="K11" s="71">
        <f t="shared" si="2"/>
        <v>0</v>
      </c>
      <c r="L11" s="111">
        <v>7728</v>
      </c>
      <c r="M11" s="73"/>
      <c r="N11" s="74">
        <v>4341</v>
      </c>
      <c r="O11" s="75">
        <v>12069</v>
      </c>
      <c r="P11" s="70">
        <v>9460342</v>
      </c>
      <c r="Q11" s="196">
        <f t="shared" si="1"/>
        <v>12434</v>
      </c>
    </row>
    <row r="12" spans="1:17" ht="18" customHeight="1" x14ac:dyDescent="0.25">
      <c r="A12" s="35" t="s">
        <v>36</v>
      </c>
      <c r="B12" s="22">
        <v>7</v>
      </c>
      <c r="C12" s="24" t="s">
        <v>47</v>
      </c>
      <c r="D12" s="135">
        <v>0.29166666666666669</v>
      </c>
      <c r="E12" s="99">
        <v>7</v>
      </c>
      <c r="F12" s="104">
        <v>14</v>
      </c>
      <c r="G12" s="104">
        <v>19</v>
      </c>
      <c r="H12" s="106">
        <v>7.7</v>
      </c>
      <c r="I12" s="104">
        <v>8.6999999999999993</v>
      </c>
      <c r="J12" s="70"/>
      <c r="K12" s="71">
        <f t="shared" si="2"/>
        <v>0</v>
      </c>
      <c r="L12" s="111">
        <v>7775</v>
      </c>
      <c r="M12" s="73"/>
      <c r="N12" s="74">
        <v>4552</v>
      </c>
      <c r="O12" s="75">
        <v>12327</v>
      </c>
      <c r="P12" s="70">
        <v>9473120</v>
      </c>
      <c r="Q12" s="196">
        <f t="shared" si="1"/>
        <v>12778</v>
      </c>
    </row>
    <row r="13" spans="1:17" ht="18" customHeight="1" x14ac:dyDescent="0.25">
      <c r="A13" s="21"/>
      <c r="B13" s="22">
        <v>8</v>
      </c>
      <c r="C13" s="24" t="s">
        <v>48</v>
      </c>
      <c r="D13" s="135">
        <v>0.29166666666666669</v>
      </c>
      <c r="E13" s="99">
        <v>1</v>
      </c>
      <c r="F13" s="104">
        <v>14</v>
      </c>
      <c r="G13" s="104">
        <v>20</v>
      </c>
      <c r="H13" s="106">
        <v>7.9</v>
      </c>
      <c r="I13" s="104">
        <v>8.6</v>
      </c>
      <c r="J13" s="70"/>
      <c r="K13" s="71">
        <v>7974</v>
      </c>
      <c r="L13" s="72">
        <f t="shared" si="0"/>
        <v>0</v>
      </c>
      <c r="M13" s="73"/>
      <c r="N13" s="74">
        <v>4565</v>
      </c>
      <c r="O13" s="75">
        <v>12539</v>
      </c>
      <c r="P13" s="70">
        <v>9485962</v>
      </c>
      <c r="Q13" s="196">
        <f t="shared" si="1"/>
        <v>12842</v>
      </c>
    </row>
    <row r="14" spans="1:17" ht="18" customHeight="1" x14ac:dyDescent="0.25">
      <c r="A14" s="21"/>
      <c r="B14" s="22">
        <v>9</v>
      </c>
      <c r="C14" s="24" t="s">
        <v>49</v>
      </c>
      <c r="D14" s="135">
        <v>0.29166666666666669</v>
      </c>
      <c r="E14" s="99">
        <v>1</v>
      </c>
      <c r="F14" s="104">
        <v>15</v>
      </c>
      <c r="G14" s="104">
        <v>19</v>
      </c>
      <c r="H14" s="106">
        <v>8</v>
      </c>
      <c r="I14" s="104">
        <v>8.6999999999999993</v>
      </c>
      <c r="J14" s="70"/>
      <c r="K14" s="71">
        <v>7160</v>
      </c>
      <c r="L14" s="72">
        <f t="shared" si="0"/>
        <v>0</v>
      </c>
      <c r="M14" s="73"/>
      <c r="N14" s="74">
        <v>4010</v>
      </c>
      <c r="O14" s="75">
        <v>11170</v>
      </c>
      <c r="P14" s="70">
        <v>9499112</v>
      </c>
      <c r="Q14" s="196">
        <f t="shared" si="1"/>
        <v>13150</v>
      </c>
    </row>
    <row r="15" spans="1:17" ht="18" customHeight="1" x14ac:dyDescent="0.25">
      <c r="A15" s="21"/>
      <c r="B15" s="22">
        <v>10</v>
      </c>
      <c r="C15" s="24" t="s">
        <v>43</v>
      </c>
      <c r="D15" s="135">
        <v>0.29166666666666669</v>
      </c>
      <c r="E15" s="99">
        <v>1</v>
      </c>
      <c r="F15" s="104">
        <v>14</v>
      </c>
      <c r="G15" s="104">
        <v>19</v>
      </c>
      <c r="H15" s="106">
        <v>8.1</v>
      </c>
      <c r="I15" s="104">
        <v>8.4</v>
      </c>
      <c r="J15" s="70"/>
      <c r="K15" s="71">
        <v>6652</v>
      </c>
      <c r="L15" s="72">
        <f t="shared" si="0"/>
        <v>0</v>
      </c>
      <c r="M15" s="73"/>
      <c r="N15" s="74">
        <v>4308</v>
      </c>
      <c r="O15" s="75">
        <v>10961</v>
      </c>
      <c r="P15" s="70">
        <v>9511176</v>
      </c>
      <c r="Q15" s="196">
        <f t="shared" si="1"/>
        <v>12064</v>
      </c>
    </row>
    <row r="16" spans="1:17" ht="18" customHeight="1" x14ac:dyDescent="0.25">
      <c r="A16" s="21"/>
      <c r="B16" s="22">
        <v>11</v>
      </c>
      <c r="C16" s="24" t="s">
        <v>44</v>
      </c>
      <c r="D16" s="135">
        <v>0.29166666666666669</v>
      </c>
      <c r="E16" s="99">
        <v>1</v>
      </c>
      <c r="F16" s="104">
        <v>15</v>
      </c>
      <c r="G16" s="104">
        <v>19</v>
      </c>
      <c r="H16" s="106">
        <v>8.1999999999999993</v>
      </c>
      <c r="I16" s="104">
        <v>8.6999999999999993</v>
      </c>
      <c r="J16" s="70"/>
      <c r="K16" s="71">
        <v>6563</v>
      </c>
      <c r="L16" s="72">
        <f t="shared" si="0"/>
        <v>0</v>
      </c>
      <c r="M16" s="73"/>
      <c r="N16" s="74">
        <v>4292</v>
      </c>
      <c r="O16" s="75">
        <v>10855</v>
      </c>
      <c r="P16" s="70">
        <v>9522248</v>
      </c>
      <c r="Q16" s="196">
        <f t="shared" si="1"/>
        <v>11072</v>
      </c>
    </row>
    <row r="17" spans="1:17" ht="18" customHeight="1" x14ac:dyDescent="0.25">
      <c r="A17" s="21"/>
      <c r="B17" s="22">
        <v>12</v>
      </c>
      <c r="C17" s="24" t="s">
        <v>45</v>
      </c>
      <c r="D17" s="135">
        <v>0.29166666666666669</v>
      </c>
      <c r="E17" s="99">
        <v>1</v>
      </c>
      <c r="F17" s="104">
        <v>15</v>
      </c>
      <c r="G17" s="104">
        <v>19</v>
      </c>
      <c r="H17" s="106">
        <v>8</v>
      </c>
      <c r="I17" s="104">
        <v>9</v>
      </c>
      <c r="J17" s="70"/>
      <c r="K17" s="71">
        <v>7445</v>
      </c>
      <c r="L17" s="72">
        <f t="shared" si="0"/>
        <v>0</v>
      </c>
      <c r="M17" s="73"/>
      <c r="N17" s="74">
        <v>4685</v>
      </c>
      <c r="O17" s="75">
        <v>12131</v>
      </c>
      <c r="P17" s="70">
        <v>9533088</v>
      </c>
      <c r="Q17" s="196">
        <f t="shared" si="1"/>
        <v>10840</v>
      </c>
    </row>
    <row r="18" spans="1:17" ht="18" customHeight="1" x14ac:dyDescent="0.25">
      <c r="A18" s="21"/>
      <c r="B18" s="22">
        <v>13</v>
      </c>
      <c r="C18" s="24" t="s">
        <v>46</v>
      </c>
      <c r="D18" s="135">
        <v>0.29166666666666669</v>
      </c>
      <c r="E18" s="99">
        <v>1</v>
      </c>
      <c r="F18" s="104">
        <v>14</v>
      </c>
      <c r="G18" s="104">
        <v>20</v>
      </c>
      <c r="H18" s="106">
        <v>7.7</v>
      </c>
      <c r="I18" s="104">
        <v>8.1999999999999993</v>
      </c>
      <c r="J18" s="70"/>
      <c r="K18" s="71">
        <v>7704</v>
      </c>
      <c r="L18" s="72">
        <f t="shared" si="0"/>
        <v>0</v>
      </c>
      <c r="M18" s="73"/>
      <c r="N18" s="74">
        <v>4346</v>
      </c>
      <c r="O18" s="75">
        <v>12050</v>
      </c>
      <c r="P18" s="70">
        <v>9545810</v>
      </c>
      <c r="Q18" s="196">
        <f t="shared" si="1"/>
        <v>12722</v>
      </c>
    </row>
    <row r="19" spans="1:17" ht="18" customHeight="1" x14ac:dyDescent="0.25">
      <c r="A19" s="21"/>
      <c r="B19" s="22">
        <v>14</v>
      </c>
      <c r="C19" s="24" t="s">
        <v>47</v>
      </c>
      <c r="D19" s="135">
        <v>0.29166666666666669</v>
      </c>
      <c r="E19" s="99">
        <v>1</v>
      </c>
      <c r="F19" s="104">
        <v>15</v>
      </c>
      <c r="G19" s="104">
        <v>20</v>
      </c>
      <c r="H19" s="106">
        <v>7.9</v>
      </c>
      <c r="I19" s="104">
        <v>8.1999999999999993</v>
      </c>
      <c r="J19" s="70"/>
      <c r="K19" s="71">
        <v>7966</v>
      </c>
      <c r="L19" s="72">
        <f t="shared" si="0"/>
        <v>0</v>
      </c>
      <c r="M19" s="73"/>
      <c r="N19" s="74">
        <v>2798</v>
      </c>
      <c r="O19" s="75">
        <v>10769</v>
      </c>
      <c r="P19" s="70">
        <v>9558852</v>
      </c>
      <c r="Q19" s="196">
        <f t="shared" si="1"/>
        <v>13042</v>
      </c>
    </row>
    <row r="20" spans="1:17" ht="18" customHeight="1" x14ac:dyDescent="0.25">
      <c r="A20" s="21"/>
      <c r="B20" s="22">
        <v>15</v>
      </c>
      <c r="C20" s="24" t="s">
        <v>48</v>
      </c>
      <c r="D20" s="135">
        <v>0.29166666666666669</v>
      </c>
      <c r="E20" s="99">
        <v>1</v>
      </c>
      <c r="F20" s="104">
        <v>14</v>
      </c>
      <c r="G20" s="104">
        <v>20</v>
      </c>
      <c r="H20" s="106">
        <v>7.9</v>
      </c>
      <c r="I20" s="104">
        <v>8.8000000000000007</v>
      </c>
      <c r="J20" s="70"/>
      <c r="K20" s="71">
        <v>7880</v>
      </c>
      <c r="L20" s="72">
        <f t="shared" si="0"/>
        <v>0</v>
      </c>
      <c r="M20" s="73"/>
      <c r="N20" s="74">
        <v>4117</v>
      </c>
      <c r="O20" s="75">
        <v>11997</v>
      </c>
      <c r="P20" s="70">
        <v>9571610</v>
      </c>
      <c r="Q20" s="196">
        <f t="shared" si="1"/>
        <v>12758</v>
      </c>
    </row>
    <row r="21" spans="1:17" ht="18" customHeight="1" x14ac:dyDescent="0.25">
      <c r="A21" s="21"/>
      <c r="B21" s="22">
        <v>16</v>
      </c>
      <c r="C21" s="24" t="s">
        <v>49</v>
      </c>
      <c r="D21" s="135">
        <v>0.29166666666666669</v>
      </c>
      <c r="E21" s="99">
        <v>1</v>
      </c>
      <c r="F21" s="104">
        <v>15</v>
      </c>
      <c r="G21" s="104">
        <v>20</v>
      </c>
      <c r="H21" s="106">
        <v>7.8</v>
      </c>
      <c r="I21" s="104">
        <v>8.4</v>
      </c>
      <c r="J21" s="70"/>
      <c r="K21" s="71">
        <v>7354</v>
      </c>
      <c r="L21" s="72">
        <f t="shared" si="0"/>
        <v>0</v>
      </c>
      <c r="M21" s="73"/>
      <c r="N21" s="74">
        <v>4083</v>
      </c>
      <c r="O21" s="75">
        <v>11437</v>
      </c>
      <c r="P21" s="70">
        <v>9584400</v>
      </c>
      <c r="Q21" s="196">
        <f t="shared" si="1"/>
        <v>12790</v>
      </c>
    </row>
    <row r="22" spans="1:17" ht="18" customHeight="1" x14ac:dyDescent="0.25">
      <c r="A22" s="21"/>
      <c r="B22" s="22">
        <v>17</v>
      </c>
      <c r="C22" s="24" t="s">
        <v>43</v>
      </c>
      <c r="D22" s="135">
        <v>0.29166666666666669</v>
      </c>
      <c r="E22" s="99">
        <v>3</v>
      </c>
      <c r="F22" s="104">
        <v>13</v>
      </c>
      <c r="G22" s="104">
        <v>17</v>
      </c>
      <c r="H22" s="106">
        <v>7.9</v>
      </c>
      <c r="I22" s="104">
        <v>8.1999999999999993</v>
      </c>
      <c r="J22" s="70"/>
      <c r="K22" s="71">
        <f t="shared" si="2"/>
        <v>0</v>
      </c>
      <c r="L22" s="72">
        <v>31682</v>
      </c>
      <c r="M22" s="73"/>
      <c r="N22" s="74">
        <v>4710</v>
      </c>
      <c r="O22" s="75">
        <v>36392</v>
      </c>
      <c r="P22" s="70">
        <v>9603404</v>
      </c>
      <c r="Q22" s="196">
        <f t="shared" si="1"/>
        <v>19004</v>
      </c>
    </row>
    <row r="23" spans="1:17" ht="18" customHeight="1" x14ac:dyDescent="0.25">
      <c r="A23" s="21"/>
      <c r="B23" s="22">
        <v>18</v>
      </c>
      <c r="C23" s="24" t="s">
        <v>44</v>
      </c>
      <c r="D23" s="135">
        <v>0.29166666666666669</v>
      </c>
      <c r="E23" s="99">
        <v>3</v>
      </c>
      <c r="F23" s="104">
        <v>13</v>
      </c>
      <c r="G23" s="104">
        <v>17</v>
      </c>
      <c r="H23" s="106">
        <v>7.9</v>
      </c>
      <c r="I23" s="104">
        <v>8.4</v>
      </c>
      <c r="J23" s="70"/>
      <c r="K23" s="71">
        <f t="shared" si="2"/>
        <v>0</v>
      </c>
      <c r="L23" s="72">
        <v>27724</v>
      </c>
      <c r="M23" s="73"/>
      <c r="N23" s="74">
        <v>4703</v>
      </c>
      <c r="O23" s="75">
        <v>32427</v>
      </c>
      <c r="P23" s="70">
        <v>9644836</v>
      </c>
      <c r="Q23" s="196">
        <f t="shared" si="1"/>
        <v>41432</v>
      </c>
    </row>
    <row r="24" spans="1:17" ht="18" customHeight="1" x14ac:dyDescent="0.25">
      <c r="A24" s="21"/>
      <c r="B24" s="22">
        <v>19</v>
      </c>
      <c r="C24" s="24" t="s">
        <v>45</v>
      </c>
      <c r="D24" s="135">
        <v>0.29166666666666669</v>
      </c>
      <c r="E24" s="99">
        <v>3</v>
      </c>
      <c r="F24" s="104">
        <v>13</v>
      </c>
      <c r="G24" s="104">
        <v>18</v>
      </c>
      <c r="H24" s="106">
        <v>8</v>
      </c>
      <c r="I24" s="104">
        <v>8.8000000000000007</v>
      </c>
      <c r="J24" s="70"/>
      <c r="K24" s="71">
        <f t="shared" si="2"/>
        <v>0</v>
      </c>
      <c r="L24" s="72">
        <v>18619</v>
      </c>
      <c r="M24" s="73"/>
      <c r="N24" s="74">
        <v>4475</v>
      </c>
      <c r="O24" s="75">
        <v>23094</v>
      </c>
      <c r="P24" s="70">
        <v>9674674</v>
      </c>
      <c r="Q24" s="196">
        <f t="shared" si="1"/>
        <v>29838</v>
      </c>
    </row>
    <row r="25" spans="1:17" ht="18" customHeight="1" x14ac:dyDescent="0.25">
      <c r="A25" s="21"/>
      <c r="B25" s="22">
        <v>20</v>
      </c>
      <c r="C25" s="24" t="s">
        <v>46</v>
      </c>
      <c r="D25" s="135">
        <v>0.29166666666666669</v>
      </c>
      <c r="E25" s="99">
        <v>3</v>
      </c>
      <c r="F25" s="104">
        <v>11</v>
      </c>
      <c r="G25" s="104">
        <v>18</v>
      </c>
      <c r="H25" s="106">
        <v>7.9</v>
      </c>
      <c r="I25" s="104">
        <v>8.4</v>
      </c>
      <c r="J25" s="70"/>
      <c r="K25" s="71">
        <f t="shared" si="2"/>
        <v>0</v>
      </c>
      <c r="L25" s="72">
        <v>11225</v>
      </c>
      <c r="M25" s="73"/>
      <c r="N25" s="74">
        <v>4314</v>
      </c>
      <c r="O25" s="75">
        <v>15539</v>
      </c>
      <c r="P25" s="70">
        <v>9693940</v>
      </c>
      <c r="Q25" s="196">
        <f t="shared" si="1"/>
        <v>19266</v>
      </c>
    </row>
    <row r="26" spans="1:17" ht="18" customHeight="1" x14ac:dyDescent="0.25">
      <c r="A26" s="21"/>
      <c r="B26" s="22">
        <v>21</v>
      </c>
      <c r="C26" s="24" t="s">
        <v>47</v>
      </c>
      <c r="D26" s="135">
        <v>0.29166666666666669</v>
      </c>
      <c r="E26" s="99">
        <v>7</v>
      </c>
      <c r="F26" s="104">
        <v>7</v>
      </c>
      <c r="G26" s="104">
        <v>18</v>
      </c>
      <c r="H26" s="106">
        <v>7.9</v>
      </c>
      <c r="I26" s="104">
        <v>8.3000000000000007</v>
      </c>
      <c r="J26" s="70"/>
      <c r="K26" s="71">
        <f t="shared" si="2"/>
        <v>0</v>
      </c>
      <c r="L26" s="111">
        <v>10164</v>
      </c>
      <c r="M26" s="73"/>
      <c r="N26" s="74">
        <v>4819</v>
      </c>
      <c r="O26" s="75">
        <v>14982</v>
      </c>
      <c r="P26" s="70">
        <v>9709408</v>
      </c>
      <c r="Q26" s="196">
        <f t="shared" si="1"/>
        <v>15468</v>
      </c>
    </row>
    <row r="27" spans="1:17" ht="18" customHeight="1" x14ac:dyDescent="0.25">
      <c r="A27" s="21"/>
      <c r="B27" s="22">
        <v>22</v>
      </c>
      <c r="C27" s="24" t="s">
        <v>48</v>
      </c>
      <c r="D27" s="135">
        <v>0.29166666666666669</v>
      </c>
      <c r="E27" s="99">
        <v>1</v>
      </c>
      <c r="F27" s="104">
        <v>6</v>
      </c>
      <c r="G27" s="104">
        <v>18</v>
      </c>
      <c r="H27" s="106">
        <v>7.9</v>
      </c>
      <c r="I27" s="104">
        <v>9.1999999999999993</v>
      </c>
      <c r="J27" s="70"/>
      <c r="K27" s="71">
        <v>9363</v>
      </c>
      <c r="L27" s="72">
        <f t="shared" si="0"/>
        <v>0</v>
      </c>
      <c r="M27" s="73"/>
      <c r="N27" s="74">
        <v>4724</v>
      </c>
      <c r="O27" s="75">
        <v>14086</v>
      </c>
      <c r="P27" s="70">
        <v>9724220</v>
      </c>
      <c r="Q27" s="196">
        <f t="shared" si="1"/>
        <v>14812</v>
      </c>
    </row>
    <row r="28" spans="1:17" ht="18" customHeight="1" x14ac:dyDescent="0.25">
      <c r="A28" s="21"/>
      <c r="B28" s="22">
        <v>23</v>
      </c>
      <c r="C28" s="24" t="s">
        <v>49</v>
      </c>
      <c r="D28" s="135">
        <v>0.29166666666666669</v>
      </c>
      <c r="E28" s="99">
        <v>1</v>
      </c>
      <c r="F28" s="104">
        <v>7</v>
      </c>
      <c r="G28" s="104">
        <v>18</v>
      </c>
      <c r="H28" s="106">
        <v>8.1999999999999993</v>
      </c>
      <c r="I28" s="104">
        <v>9.1</v>
      </c>
      <c r="J28" s="70"/>
      <c r="K28" s="71">
        <v>8223</v>
      </c>
      <c r="L28" s="72">
        <f t="shared" si="0"/>
        <v>0</v>
      </c>
      <c r="M28" s="73"/>
      <c r="N28" s="74">
        <v>4603</v>
      </c>
      <c r="O28" s="75">
        <v>12826</v>
      </c>
      <c r="P28" s="70">
        <v>9738316</v>
      </c>
      <c r="Q28" s="196">
        <f t="shared" si="1"/>
        <v>14096</v>
      </c>
    </row>
    <row r="29" spans="1:17" ht="18" customHeight="1" x14ac:dyDescent="0.25">
      <c r="A29" s="21"/>
      <c r="B29" s="22">
        <v>24</v>
      </c>
      <c r="C29" s="24" t="s">
        <v>43</v>
      </c>
      <c r="D29" s="135">
        <v>0.29166666666666669</v>
      </c>
      <c r="E29" s="120">
        <v>1</v>
      </c>
      <c r="F29" s="104">
        <v>8</v>
      </c>
      <c r="G29" s="104">
        <v>18</v>
      </c>
      <c r="H29" s="106">
        <v>8.1</v>
      </c>
      <c r="I29" s="104">
        <v>8.5</v>
      </c>
      <c r="J29" s="70"/>
      <c r="K29" s="71">
        <v>7323</v>
      </c>
      <c r="L29" s="72">
        <f t="shared" si="0"/>
        <v>0</v>
      </c>
      <c r="M29" s="73"/>
      <c r="N29" s="74">
        <v>4270</v>
      </c>
      <c r="O29" s="75">
        <v>11593</v>
      </c>
      <c r="P29" s="70">
        <v>9751220</v>
      </c>
      <c r="Q29" s="196">
        <f t="shared" si="1"/>
        <v>12904</v>
      </c>
    </row>
    <row r="30" spans="1:17" ht="18" customHeight="1" x14ac:dyDescent="0.25">
      <c r="A30" s="21"/>
      <c r="B30" s="22">
        <v>25</v>
      </c>
      <c r="C30" s="24" t="s">
        <v>44</v>
      </c>
      <c r="D30" s="135">
        <v>0.29166666666666669</v>
      </c>
      <c r="E30" s="99">
        <v>1</v>
      </c>
      <c r="F30" s="104">
        <v>8</v>
      </c>
      <c r="G30" s="104">
        <v>18</v>
      </c>
      <c r="H30" s="106">
        <v>8.1</v>
      </c>
      <c r="I30" s="104">
        <v>8.5</v>
      </c>
      <c r="J30" s="70"/>
      <c r="K30" s="71">
        <v>6824</v>
      </c>
      <c r="L30" s="72">
        <f t="shared" si="0"/>
        <v>0</v>
      </c>
      <c r="M30" s="73"/>
      <c r="N30" s="74">
        <v>3853</v>
      </c>
      <c r="O30" s="75">
        <v>10677</v>
      </c>
      <c r="P30" s="70">
        <v>9762600</v>
      </c>
      <c r="Q30" s="196">
        <f t="shared" si="1"/>
        <v>11380</v>
      </c>
    </row>
    <row r="31" spans="1:17" ht="18" customHeight="1" x14ac:dyDescent="0.25">
      <c r="A31" s="21"/>
      <c r="B31" s="22">
        <v>26</v>
      </c>
      <c r="C31" s="24" t="s">
        <v>45</v>
      </c>
      <c r="D31" s="135">
        <v>0.29166666666666669</v>
      </c>
      <c r="E31" s="99">
        <v>1</v>
      </c>
      <c r="F31" s="104">
        <v>9</v>
      </c>
      <c r="G31" s="104">
        <v>19</v>
      </c>
      <c r="H31" s="106">
        <v>8</v>
      </c>
      <c r="I31" s="104">
        <v>8.5</v>
      </c>
      <c r="J31" s="70"/>
      <c r="K31" s="71">
        <v>7912</v>
      </c>
      <c r="L31" s="72">
        <f t="shared" si="0"/>
        <v>0</v>
      </c>
      <c r="M31" s="73"/>
      <c r="N31" s="74">
        <v>4546</v>
      </c>
      <c r="O31" s="75">
        <v>12458</v>
      </c>
      <c r="P31" s="70">
        <v>9773930</v>
      </c>
      <c r="Q31" s="196">
        <f t="shared" si="1"/>
        <v>11330</v>
      </c>
    </row>
    <row r="32" spans="1:17" ht="18" customHeight="1" x14ac:dyDescent="0.25">
      <c r="A32" s="21"/>
      <c r="B32" s="22">
        <v>27</v>
      </c>
      <c r="C32" s="24" t="s">
        <v>46</v>
      </c>
      <c r="D32" s="135">
        <v>0.29166666666666669</v>
      </c>
      <c r="E32" s="99">
        <v>1</v>
      </c>
      <c r="F32" s="104">
        <v>9</v>
      </c>
      <c r="G32" s="105">
        <v>19</v>
      </c>
      <c r="H32" s="106">
        <v>8</v>
      </c>
      <c r="I32" s="104">
        <v>8.4</v>
      </c>
      <c r="J32" s="70"/>
      <c r="K32" s="71">
        <v>7970</v>
      </c>
      <c r="L32" s="72">
        <f t="shared" si="0"/>
        <v>0</v>
      </c>
      <c r="M32" s="73"/>
      <c r="N32" s="74">
        <v>4506</v>
      </c>
      <c r="O32" s="75">
        <v>12476</v>
      </c>
      <c r="P32" s="70">
        <v>9786890</v>
      </c>
      <c r="Q32" s="196">
        <f t="shared" si="1"/>
        <v>12960</v>
      </c>
    </row>
    <row r="33" spans="1:17" ht="18" customHeight="1" x14ac:dyDescent="0.25">
      <c r="A33" s="21"/>
      <c r="B33" s="22">
        <v>28</v>
      </c>
      <c r="C33" s="24" t="s">
        <v>47</v>
      </c>
      <c r="D33" s="135">
        <v>0.29166666666666669</v>
      </c>
      <c r="E33" s="99">
        <v>1</v>
      </c>
      <c r="F33" s="104">
        <v>10</v>
      </c>
      <c r="G33" s="105">
        <v>19</v>
      </c>
      <c r="H33" s="106">
        <v>7.6</v>
      </c>
      <c r="I33" s="104">
        <v>8.3000000000000007</v>
      </c>
      <c r="J33" s="70"/>
      <c r="K33" s="71">
        <v>8214</v>
      </c>
      <c r="L33" s="72">
        <f t="shared" si="0"/>
        <v>0</v>
      </c>
      <c r="M33" s="73"/>
      <c r="N33" s="74">
        <v>4568</v>
      </c>
      <c r="O33" s="75">
        <v>12782</v>
      </c>
      <c r="P33" s="70">
        <v>9799702</v>
      </c>
      <c r="Q33" s="196">
        <f t="shared" si="1"/>
        <v>12812</v>
      </c>
    </row>
    <row r="34" spans="1:17" ht="18" customHeight="1" x14ac:dyDescent="0.25">
      <c r="A34" s="21"/>
      <c r="B34" s="22">
        <v>29</v>
      </c>
      <c r="C34" s="24" t="s">
        <v>48</v>
      </c>
      <c r="D34" s="135">
        <v>0.29166666666666669</v>
      </c>
      <c r="E34" s="99">
        <v>1</v>
      </c>
      <c r="F34" s="104">
        <v>11</v>
      </c>
      <c r="G34" s="105">
        <v>19</v>
      </c>
      <c r="H34" s="106">
        <v>7.8</v>
      </c>
      <c r="I34" s="104">
        <v>9.4</v>
      </c>
      <c r="J34" s="70"/>
      <c r="K34" s="71">
        <v>8238</v>
      </c>
      <c r="L34" s="72">
        <f t="shared" si="0"/>
        <v>0</v>
      </c>
      <c r="M34" s="73"/>
      <c r="N34" s="74">
        <v>4490</v>
      </c>
      <c r="O34" s="75">
        <v>12728</v>
      </c>
      <c r="P34" s="70">
        <v>9812716</v>
      </c>
      <c r="Q34" s="196">
        <f t="shared" si="1"/>
        <v>13014</v>
      </c>
    </row>
    <row r="35" spans="1:17" ht="18" customHeight="1" x14ac:dyDescent="0.25">
      <c r="A35" s="21"/>
      <c r="B35" s="22">
        <v>30</v>
      </c>
      <c r="C35" s="24" t="s">
        <v>49</v>
      </c>
      <c r="D35" s="135">
        <v>0.29166666666666669</v>
      </c>
      <c r="E35" s="99">
        <v>1</v>
      </c>
      <c r="F35" s="104">
        <v>10</v>
      </c>
      <c r="G35" s="105">
        <v>19</v>
      </c>
      <c r="H35" s="106">
        <v>8.1</v>
      </c>
      <c r="I35" s="104">
        <v>8.8000000000000007</v>
      </c>
      <c r="J35" s="70"/>
      <c r="K35" s="71">
        <v>7459</v>
      </c>
      <c r="L35" s="72">
        <f t="shared" si="0"/>
        <v>0</v>
      </c>
      <c r="M35" s="73"/>
      <c r="N35" s="74">
        <v>4577</v>
      </c>
      <c r="O35" s="75">
        <v>12036</v>
      </c>
      <c r="P35" s="70">
        <v>9826082</v>
      </c>
      <c r="Q35" s="196">
        <f t="shared" si="1"/>
        <v>13366</v>
      </c>
    </row>
    <row r="36" spans="1:17" ht="18" customHeight="1" x14ac:dyDescent="0.25">
      <c r="A36" s="21"/>
      <c r="B36" s="22"/>
      <c r="C36" s="24"/>
      <c r="D36" s="135"/>
      <c r="E36" s="99"/>
      <c r="F36" s="104"/>
      <c r="G36" s="105"/>
      <c r="H36" s="106"/>
      <c r="I36" s="104"/>
      <c r="J36" s="70"/>
      <c r="K36" s="71">
        <f t="shared" si="2"/>
        <v>0</v>
      </c>
      <c r="L36" s="72">
        <f t="shared" si="0"/>
        <v>0</v>
      </c>
      <c r="M36" s="73"/>
      <c r="N36" s="74"/>
      <c r="O36" s="75"/>
      <c r="P36" s="70"/>
      <c r="Q36" s="196"/>
    </row>
    <row r="37" spans="1:17" ht="18" customHeight="1" thickBot="1" x14ac:dyDescent="0.3">
      <c r="A37" s="21"/>
      <c r="B37" s="85"/>
      <c r="C37" s="95"/>
      <c r="D37" s="87"/>
      <c r="E37" s="100"/>
      <c r="F37" s="107"/>
      <c r="G37" s="108"/>
      <c r="H37" s="109"/>
      <c r="I37" s="107"/>
      <c r="J37" s="85"/>
      <c r="K37" s="86"/>
      <c r="L37" s="87"/>
      <c r="M37" s="78"/>
      <c r="N37" s="79"/>
      <c r="O37" s="80"/>
      <c r="P37" s="76"/>
      <c r="Q37" s="198"/>
    </row>
    <row r="38" spans="1:17" ht="18" customHeight="1" thickBot="1" x14ac:dyDescent="0.3">
      <c r="A38" s="18" t="s">
        <v>22</v>
      </c>
      <c r="B38" s="9"/>
      <c r="C38" s="7"/>
      <c r="D38" s="7"/>
      <c r="E38" s="7"/>
      <c r="F38" s="54"/>
      <c r="G38" s="55"/>
      <c r="H38" s="56"/>
      <c r="I38" s="57"/>
      <c r="J38" s="64"/>
      <c r="K38" s="65">
        <f>SUM(K6:K36)</f>
        <v>165707</v>
      </c>
      <c r="L38" s="66">
        <f>SUM(L6:L36)</f>
        <v>124591</v>
      </c>
      <c r="M38" s="64"/>
      <c r="N38" s="66">
        <f>SUM(N6:N36)+M6</f>
        <v>130245</v>
      </c>
      <c r="O38" s="81">
        <f>SUM(O6:O36)</f>
        <v>420546</v>
      </c>
      <c r="P38" s="64"/>
      <c r="Q38" s="195">
        <f>SUM(Q6:Q36)</f>
        <v>438934</v>
      </c>
    </row>
    <row r="39" spans="1:17" ht="18" customHeight="1" thickBot="1" x14ac:dyDescent="0.3">
      <c r="A39" s="17" t="s">
        <v>29</v>
      </c>
      <c r="B39" s="4"/>
      <c r="C39" s="5"/>
      <c r="D39" s="5"/>
      <c r="E39" s="5"/>
      <c r="F39" s="58">
        <f>MIN(F6:F36)</f>
        <v>6</v>
      </c>
      <c r="G39" s="59">
        <f>MIN(G6:G36)</f>
        <v>17</v>
      </c>
      <c r="H39" s="60">
        <f>MIN(H6:H36)</f>
        <v>7.5</v>
      </c>
      <c r="I39" s="60">
        <f>MIN(I6:I36)</f>
        <v>7.8</v>
      </c>
      <c r="J39" s="70"/>
      <c r="K39" s="71"/>
      <c r="L39" s="72"/>
      <c r="M39" s="70"/>
      <c r="N39" s="82">
        <f>MIN(N6:N36)</f>
        <v>2798</v>
      </c>
      <c r="O39" s="83">
        <f>MIN(O6:O36)</f>
        <v>10431</v>
      </c>
      <c r="P39" s="84"/>
      <c r="Q39" s="200">
        <f>MIN(Q6:Q36)</f>
        <v>10840</v>
      </c>
    </row>
    <row r="40" spans="1:17" ht="18" customHeight="1" thickBot="1" x14ac:dyDescent="0.3">
      <c r="A40" s="17" t="s">
        <v>30</v>
      </c>
      <c r="B40" s="4"/>
      <c r="C40" s="5"/>
      <c r="D40" s="5"/>
      <c r="E40" s="5"/>
      <c r="F40" s="58">
        <f>MAX(F6:F36)</f>
        <v>15</v>
      </c>
      <c r="G40" s="59">
        <f>MAX(G6:G36)</f>
        <v>20</v>
      </c>
      <c r="H40" s="60">
        <f>MAX(H6:H36)</f>
        <v>8.1999999999999993</v>
      </c>
      <c r="I40" s="60">
        <f>MAX(I6:I36)</f>
        <v>9.4</v>
      </c>
      <c r="J40" s="70"/>
      <c r="K40" s="71"/>
      <c r="L40" s="72"/>
      <c r="M40" s="70"/>
      <c r="N40" s="82">
        <f>MAX(N6:N36)</f>
        <v>4819</v>
      </c>
      <c r="O40" s="83">
        <f>MAX(O6:O36)</f>
        <v>36392</v>
      </c>
      <c r="P40" s="84"/>
      <c r="Q40" s="200">
        <f>MAX(Q6:Q36)</f>
        <v>41432</v>
      </c>
    </row>
    <row r="41" spans="1:17" ht="18" customHeight="1" thickBot="1" x14ac:dyDescent="0.3">
      <c r="A41" s="17" t="s">
        <v>23</v>
      </c>
      <c r="B41" s="19"/>
      <c r="C41" s="20"/>
      <c r="D41" s="20"/>
      <c r="E41" s="20"/>
      <c r="F41" s="61">
        <f>SUM(F6:F36)/COUNT(E6:E36)</f>
        <v>12.166666666666666</v>
      </c>
      <c r="G41" s="62">
        <f>SUM(G6:G36)/COUNT(E6:E36)</f>
        <v>18.866666666666667</v>
      </c>
      <c r="H41" s="63">
        <f>SUM(H6:H36)/COUNT(E6:E36)</f>
        <v>7.8833333333333337</v>
      </c>
      <c r="I41" s="63">
        <f>SUM(I6:I36)/COUNT(E6:E36)</f>
        <v>8.5233333333333352</v>
      </c>
      <c r="J41" s="85"/>
      <c r="K41" s="86"/>
      <c r="L41" s="87"/>
      <c r="M41" s="85"/>
      <c r="N41" s="88">
        <f>SUM(N6:N36)/COUNT(E6:E36)</f>
        <v>4341.5</v>
      </c>
      <c r="O41" s="89">
        <f>SUM(O6:O36)/COUNT(E6:E36)</f>
        <v>14018.2</v>
      </c>
      <c r="P41" s="90"/>
      <c r="Q41" s="201">
        <f>SUM(Q6:Q36)/COUNT(E6:E36)</f>
        <v>14631.133333333333</v>
      </c>
    </row>
    <row r="42" spans="1:17" ht="17.25" customHeight="1" x14ac:dyDescent="0.25">
      <c r="A42" s="21"/>
      <c r="B42" s="10"/>
      <c r="C42" s="10"/>
      <c r="D42" s="10"/>
      <c r="E42" s="10"/>
      <c r="F42" s="10"/>
      <c r="G42" s="10"/>
      <c r="H42" s="10"/>
      <c r="I42" s="10"/>
      <c r="J42" s="127"/>
      <c r="K42" s="10"/>
      <c r="L42" s="10"/>
      <c r="M42" s="10"/>
      <c r="N42" s="10"/>
      <c r="O42" s="10"/>
      <c r="P42" s="10"/>
      <c r="Q42" s="202"/>
    </row>
    <row r="43" spans="1:17" x14ac:dyDescent="0.25">
      <c r="A43" s="21"/>
      <c r="B43" s="10"/>
      <c r="C43" s="10" t="s">
        <v>24</v>
      </c>
      <c r="D43" s="10"/>
      <c r="E43" s="3">
        <f>SUM(M50:M80)</f>
        <v>8</v>
      </c>
      <c r="F43" s="10"/>
      <c r="G43" s="10"/>
      <c r="H43" s="10"/>
      <c r="I43" s="10"/>
      <c r="J43" s="10" t="s">
        <v>25</v>
      </c>
      <c r="K43" s="128">
        <f>SUM(J50:J80)</f>
        <v>22</v>
      </c>
      <c r="L43" s="10"/>
      <c r="M43" s="10"/>
      <c r="N43" s="10"/>
      <c r="O43" s="10"/>
      <c r="P43" s="10"/>
      <c r="Q43" s="202"/>
    </row>
    <row r="44" spans="1:17" x14ac:dyDescent="0.25">
      <c r="A44" s="2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202"/>
    </row>
    <row r="45" spans="1:17" x14ac:dyDescent="0.25">
      <c r="A45" s="21"/>
      <c r="B45" s="10"/>
      <c r="C45" s="3" t="s">
        <v>26</v>
      </c>
      <c r="D45" s="186">
        <f>O45-K45</f>
        <v>65913.272727272706</v>
      </c>
      <c r="E45" s="188"/>
      <c r="F45" s="188"/>
      <c r="G45" s="10" t="s">
        <v>15</v>
      </c>
      <c r="H45" s="10"/>
      <c r="I45" s="10"/>
      <c r="J45" s="3" t="s">
        <v>37</v>
      </c>
      <c r="K45" s="118">
        <f>(SUM(H50:I80)/(K43))*(K43+E43)</f>
        <v>354632.72727272729</v>
      </c>
      <c r="L45" s="10" t="s">
        <v>15</v>
      </c>
      <c r="M45" s="3" t="s">
        <v>38</v>
      </c>
      <c r="N45" s="3"/>
      <c r="O45" s="189">
        <f>O38</f>
        <v>420546</v>
      </c>
      <c r="P45" s="189"/>
      <c r="Q45" s="202" t="s">
        <v>15</v>
      </c>
    </row>
    <row r="46" spans="1:17" ht="11.45" customHeight="1" thickBot="1" x14ac:dyDescent="0.3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203"/>
    </row>
    <row r="48" spans="1:17" x14ac:dyDescent="0.25">
      <c r="H48" s="116"/>
      <c r="I48" s="116"/>
      <c r="J48" s="116"/>
      <c r="K48" s="116"/>
      <c r="L48" s="116"/>
      <c r="M48" s="116"/>
      <c r="Q48" s="204"/>
    </row>
    <row r="49" spans="7:17" x14ac:dyDescent="0.25">
      <c r="G49" s="91"/>
      <c r="H49" s="91"/>
      <c r="I49" s="91"/>
      <c r="J49" s="93" t="s">
        <v>39</v>
      </c>
      <c r="K49" s="91"/>
      <c r="L49" s="92"/>
      <c r="M49" s="92"/>
      <c r="N49" s="91"/>
      <c r="O49" s="1">
        <f>SUM(H50:I80)</f>
        <v>260064</v>
      </c>
      <c r="P49" s="119" t="s">
        <v>40</v>
      </c>
      <c r="Q49" s="204"/>
    </row>
    <row r="50" spans="7:17" x14ac:dyDescent="0.25">
      <c r="G50" s="91"/>
      <c r="H50" s="187">
        <f>J50*O6</f>
        <v>11877</v>
      </c>
      <c r="I50" s="187"/>
      <c r="J50" s="91">
        <f>IF(K50&gt;0,1,0)</f>
        <v>1</v>
      </c>
      <c r="K50" s="91">
        <f>K6</f>
        <v>7696</v>
      </c>
      <c r="L50" s="91">
        <f>L6</f>
        <v>0</v>
      </c>
      <c r="M50" s="91">
        <f>IF(L50&gt;0,1,0)</f>
        <v>0</v>
      </c>
      <c r="N50" s="91"/>
      <c r="O50" s="115">
        <f>O49/K43</f>
        <v>11821.09090909091</v>
      </c>
      <c r="P50" s="1" t="s">
        <v>42</v>
      </c>
      <c r="Q50" s="204"/>
    </row>
    <row r="51" spans="7:17" x14ac:dyDescent="0.25">
      <c r="G51" s="91"/>
      <c r="H51" s="187">
        <f t="shared" ref="H51:H80" si="3">J51*O7</f>
        <v>11363</v>
      </c>
      <c r="I51" s="187"/>
      <c r="J51" s="91">
        <f t="shared" ref="J51:J80" si="4">IF(K51&gt;0,1,0)</f>
        <v>1</v>
      </c>
      <c r="K51" s="91">
        <f t="shared" ref="K51:L66" si="5">K7</f>
        <v>7057</v>
      </c>
      <c r="L51" s="91">
        <f t="shared" si="5"/>
        <v>0</v>
      </c>
      <c r="M51" s="91">
        <f t="shared" ref="M51:M80" si="6">IF(L51&gt;0,1,0)</f>
        <v>0</v>
      </c>
      <c r="N51" s="91"/>
      <c r="O51" s="115">
        <f>O50*(K43+E43)</f>
        <v>354632.72727272729</v>
      </c>
      <c r="P51" s="1" t="s">
        <v>41</v>
      </c>
      <c r="Q51" s="204"/>
    </row>
    <row r="52" spans="7:17" x14ac:dyDescent="0.25">
      <c r="G52" s="91"/>
      <c r="H52" s="187">
        <f t="shared" si="3"/>
        <v>10822</v>
      </c>
      <c r="I52" s="187"/>
      <c r="J52" s="91">
        <f t="shared" si="4"/>
        <v>1</v>
      </c>
      <c r="K52" s="91">
        <f t="shared" si="5"/>
        <v>6559</v>
      </c>
      <c r="L52" s="91">
        <f t="shared" si="5"/>
        <v>0</v>
      </c>
      <c r="M52" s="91">
        <f t="shared" si="6"/>
        <v>0</v>
      </c>
      <c r="N52" s="91"/>
      <c r="Q52" s="205"/>
    </row>
    <row r="53" spans="7:17" x14ac:dyDescent="0.25">
      <c r="G53" s="91"/>
      <c r="H53" s="187">
        <f t="shared" si="3"/>
        <v>10431</v>
      </c>
      <c r="I53" s="187"/>
      <c r="J53" s="91">
        <f t="shared" si="4"/>
        <v>1</v>
      </c>
      <c r="K53" s="91">
        <f t="shared" si="5"/>
        <v>6171</v>
      </c>
      <c r="L53" s="91">
        <f t="shared" si="5"/>
        <v>0</v>
      </c>
      <c r="M53" s="91">
        <f t="shared" si="6"/>
        <v>0</v>
      </c>
      <c r="N53" s="91"/>
      <c r="Q53" s="205"/>
    </row>
    <row r="54" spans="7:17" x14ac:dyDescent="0.25">
      <c r="G54" s="91"/>
      <c r="H54" s="187">
        <f t="shared" si="3"/>
        <v>0</v>
      </c>
      <c r="I54" s="187"/>
      <c r="J54" s="91">
        <f t="shared" si="4"/>
        <v>0</v>
      </c>
      <c r="K54" s="91">
        <f t="shared" si="5"/>
        <v>0</v>
      </c>
      <c r="L54" s="91">
        <f t="shared" si="5"/>
        <v>9674</v>
      </c>
      <c r="M54" s="91">
        <f t="shared" si="6"/>
        <v>1</v>
      </c>
      <c r="N54" s="91"/>
      <c r="Q54" s="205"/>
    </row>
    <row r="55" spans="7:17" x14ac:dyDescent="0.25">
      <c r="G55" s="91"/>
      <c r="H55" s="187">
        <f t="shared" si="3"/>
        <v>0</v>
      </c>
      <c r="I55" s="187"/>
      <c r="J55" s="91">
        <f t="shared" si="4"/>
        <v>0</v>
      </c>
      <c r="K55" s="91">
        <f t="shared" si="5"/>
        <v>0</v>
      </c>
      <c r="L55" s="91">
        <f t="shared" si="5"/>
        <v>7728</v>
      </c>
      <c r="M55" s="91">
        <f t="shared" si="6"/>
        <v>1</v>
      </c>
      <c r="N55" s="91"/>
      <c r="Q55" s="205"/>
    </row>
    <row r="56" spans="7:17" x14ac:dyDescent="0.25">
      <c r="G56" s="91"/>
      <c r="H56" s="187">
        <f t="shared" si="3"/>
        <v>0</v>
      </c>
      <c r="I56" s="187"/>
      <c r="J56" s="91">
        <f t="shared" si="4"/>
        <v>0</v>
      </c>
      <c r="K56" s="91">
        <f t="shared" si="5"/>
        <v>0</v>
      </c>
      <c r="L56" s="91">
        <f t="shared" si="5"/>
        <v>7775</v>
      </c>
      <c r="M56" s="91">
        <f t="shared" si="6"/>
        <v>1</v>
      </c>
      <c r="N56" s="91"/>
      <c r="Q56" s="205"/>
    </row>
    <row r="57" spans="7:17" x14ac:dyDescent="0.25">
      <c r="G57" s="91"/>
      <c r="H57" s="187">
        <f t="shared" si="3"/>
        <v>12539</v>
      </c>
      <c r="I57" s="187"/>
      <c r="J57" s="91">
        <f t="shared" si="4"/>
        <v>1</v>
      </c>
      <c r="K57" s="91">
        <f t="shared" si="5"/>
        <v>7974</v>
      </c>
      <c r="L57" s="91">
        <f t="shared" si="5"/>
        <v>0</v>
      </c>
      <c r="M57" s="91">
        <f t="shared" si="6"/>
        <v>0</v>
      </c>
      <c r="N57" s="91"/>
      <c r="Q57" s="205"/>
    </row>
    <row r="58" spans="7:17" x14ac:dyDescent="0.25">
      <c r="G58" s="91"/>
      <c r="H58" s="187">
        <f t="shared" si="3"/>
        <v>11170</v>
      </c>
      <c r="I58" s="187"/>
      <c r="J58" s="91">
        <f t="shared" si="4"/>
        <v>1</v>
      </c>
      <c r="K58" s="91">
        <f t="shared" si="5"/>
        <v>7160</v>
      </c>
      <c r="L58" s="91">
        <f t="shared" si="5"/>
        <v>0</v>
      </c>
      <c r="M58" s="91">
        <f t="shared" si="6"/>
        <v>0</v>
      </c>
      <c r="N58" s="91"/>
      <c r="Q58" s="205"/>
    </row>
    <row r="59" spans="7:17" x14ac:dyDescent="0.25">
      <c r="G59" s="91"/>
      <c r="H59" s="187">
        <f t="shared" si="3"/>
        <v>10961</v>
      </c>
      <c r="I59" s="187"/>
      <c r="J59" s="91">
        <f t="shared" si="4"/>
        <v>1</v>
      </c>
      <c r="K59" s="91">
        <f t="shared" si="5"/>
        <v>6652</v>
      </c>
      <c r="L59" s="91">
        <f t="shared" si="5"/>
        <v>0</v>
      </c>
      <c r="M59" s="91">
        <f t="shared" si="6"/>
        <v>0</v>
      </c>
      <c r="N59" s="91"/>
      <c r="Q59" s="205"/>
    </row>
    <row r="60" spans="7:17" x14ac:dyDescent="0.25">
      <c r="G60" s="91"/>
      <c r="H60" s="187">
        <f t="shared" si="3"/>
        <v>10855</v>
      </c>
      <c r="I60" s="187"/>
      <c r="J60" s="91">
        <f t="shared" si="4"/>
        <v>1</v>
      </c>
      <c r="K60" s="91">
        <f t="shared" si="5"/>
        <v>6563</v>
      </c>
      <c r="L60" s="91">
        <f t="shared" si="5"/>
        <v>0</v>
      </c>
      <c r="M60" s="91">
        <f t="shared" si="6"/>
        <v>0</v>
      </c>
      <c r="N60" s="91"/>
      <c r="Q60" s="205"/>
    </row>
    <row r="61" spans="7:17" x14ac:dyDescent="0.25">
      <c r="G61" s="91"/>
      <c r="H61" s="187">
        <f t="shared" si="3"/>
        <v>12131</v>
      </c>
      <c r="I61" s="187"/>
      <c r="J61" s="91">
        <f t="shared" si="4"/>
        <v>1</v>
      </c>
      <c r="K61" s="91">
        <f t="shared" si="5"/>
        <v>7445</v>
      </c>
      <c r="L61" s="91">
        <f t="shared" si="5"/>
        <v>0</v>
      </c>
      <c r="M61" s="91">
        <f t="shared" si="6"/>
        <v>0</v>
      </c>
      <c r="N61" s="91"/>
      <c r="Q61" s="205"/>
    </row>
    <row r="62" spans="7:17" x14ac:dyDescent="0.25">
      <c r="G62" s="91"/>
      <c r="H62" s="187">
        <f t="shared" si="3"/>
        <v>12050</v>
      </c>
      <c r="I62" s="187"/>
      <c r="J62" s="91">
        <f t="shared" si="4"/>
        <v>1</v>
      </c>
      <c r="K62" s="91">
        <f t="shared" si="5"/>
        <v>7704</v>
      </c>
      <c r="L62" s="91">
        <f t="shared" si="5"/>
        <v>0</v>
      </c>
      <c r="M62" s="91">
        <f t="shared" si="6"/>
        <v>0</v>
      </c>
      <c r="N62" s="91"/>
      <c r="Q62" s="205"/>
    </row>
    <row r="63" spans="7:17" x14ac:dyDescent="0.25">
      <c r="G63" s="91"/>
      <c r="H63" s="187">
        <f t="shared" si="3"/>
        <v>10769</v>
      </c>
      <c r="I63" s="187"/>
      <c r="J63" s="91">
        <f t="shared" si="4"/>
        <v>1</v>
      </c>
      <c r="K63" s="91">
        <f t="shared" si="5"/>
        <v>7966</v>
      </c>
      <c r="L63" s="91">
        <f t="shared" si="5"/>
        <v>0</v>
      </c>
      <c r="M63" s="91">
        <f t="shared" si="6"/>
        <v>0</v>
      </c>
      <c r="N63" s="91"/>
      <c r="Q63" s="205"/>
    </row>
    <row r="64" spans="7:17" x14ac:dyDescent="0.25">
      <c r="G64" s="91"/>
      <c r="H64" s="187">
        <f t="shared" si="3"/>
        <v>11997</v>
      </c>
      <c r="I64" s="187"/>
      <c r="J64" s="91">
        <f t="shared" si="4"/>
        <v>1</v>
      </c>
      <c r="K64" s="91">
        <f t="shared" si="5"/>
        <v>7880</v>
      </c>
      <c r="L64" s="91">
        <f t="shared" si="5"/>
        <v>0</v>
      </c>
      <c r="M64" s="91">
        <f t="shared" si="6"/>
        <v>0</v>
      </c>
      <c r="N64" s="91"/>
      <c r="Q64" s="205"/>
    </row>
    <row r="65" spans="7:17" x14ac:dyDescent="0.25">
      <c r="G65" s="91"/>
      <c r="H65" s="187">
        <f t="shared" si="3"/>
        <v>11437</v>
      </c>
      <c r="I65" s="187"/>
      <c r="J65" s="91">
        <f t="shared" si="4"/>
        <v>1</v>
      </c>
      <c r="K65" s="91">
        <f t="shared" si="5"/>
        <v>7354</v>
      </c>
      <c r="L65" s="91">
        <f t="shared" si="5"/>
        <v>0</v>
      </c>
      <c r="M65" s="91">
        <f t="shared" si="6"/>
        <v>0</v>
      </c>
      <c r="N65" s="91"/>
      <c r="Q65" s="205"/>
    </row>
    <row r="66" spans="7:17" x14ac:dyDescent="0.25">
      <c r="G66" s="91"/>
      <c r="H66" s="187">
        <f t="shared" si="3"/>
        <v>0</v>
      </c>
      <c r="I66" s="187"/>
      <c r="J66" s="91">
        <f t="shared" si="4"/>
        <v>0</v>
      </c>
      <c r="K66" s="91">
        <f t="shared" si="5"/>
        <v>0</v>
      </c>
      <c r="L66" s="91">
        <f t="shared" si="5"/>
        <v>31682</v>
      </c>
      <c r="M66" s="91">
        <f t="shared" si="6"/>
        <v>1</v>
      </c>
      <c r="N66" s="91"/>
      <c r="Q66" s="205"/>
    </row>
    <row r="67" spans="7:17" x14ac:dyDescent="0.25">
      <c r="G67" s="91"/>
      <c r="H67" s="187">
        <f t="shared" si="3"/>
        <v>0</v>
      </c>
      <c r="I67" s="187"/>
      <c r="J67" s="91">
        <f t="shared" si="4"/>
        <v>0</v>
      </c>
      <c r="K67" s="91">
        <f t="shared" ref="K67:L80" si="7">K23</f>
        <v>0</v>
      </c>
      <c r="L67" s="91">
        <f t="shared" si="7"/>
        <v>27724</v>
      </c>
      <c r="M67" s="91">
        <f t="shared" si="6"/>
        <v>1</v>
      </c>
      <c r="N67" s="91"/>
      <c r="Q67" s="205"/>
    </row>
    <row r="68" spans="7:17" x14ac:dyDescent="0.25">
      <c r="G68" s="91"/>
      <c r="H68" s="187">
        <f t="shared" si="3"/>
        <v>0</v>
      </c>
      <c r="I68" s="187"/>
      <c r="J68" s="91">
        <f t="shared" si="4"/>
        <v>0</v>
      </c>
      <c r="K68" s="91">
        <f t="shared" si="7"/>
        <v>0</v>
      </c>
      <c r="L68" s="91">
        <f t="shared" si="7"/>
        <v>18619</v>
      </c>
      <c r="M68" s="91">
        <f t="shared" si="6"/>
        <v>1</v>
      </c>
      <c r="N68" s="91"/>
      <c r="Q68" s="205"/>
    </row>
    <row r="69" spans="7:17" x14ac:dyDescent="0.25">
      <c r="G69" s="91"/>
      <c r="H69" s="187">
        <f t="shared" si="3"/>
        <v>0</v>
      </c>
      <c r="I69" s="187"/>
      <c r="J69" s="91">
        <f t="shared" si="4"/>
        <v>0</v>
      </c>
      <c r="K69" s="91">
        <f t="shared" si="7"/>
        <v>0</v>
      </c>
      <c r="L69" s="91">
        <f t="shared" si="7"/>
        <v>11225</v>
      </c>
      <c r="M69" s="91">
        <f t="shared" si="6"/>
        <v>1</v>
      </c>
      <c r="N69" s="91"/>
      <c r="Q69" s="205"/>
    </row>
    <row r="70" spans="7:17" x14ac:dyDescent="0.25">
      <c r="G70" s="91"/>
      <c r="H70" s="187">
        <f t="shared" si="3"/>
        <v>0</v>
      </c>
      <c r="I70" s="187"/>
      <c r="J70" s="91">
        <f t="shared" si="4"/>
        <v>0</v>
      </c>
      <c r="K70" s="91">
        <f t="shared" si="7"/>
        <v>0</v>
      </c>
      <c r="L70" s="91">
        <f t="shared" si="7"/>
        <v>10164</v>
      </c>
      <c r="M70" s="91">
        <f t="shared" si="6"/>
        <v>1</v>
      </c>
      <c r="N70" s="91"/>
      <c r="Q70" s="205"/>
    </row>
    <row r="71" spans="7:17" x14ac:dyDescent="0.25">
      <c r="G71" s="91"/>
      <c r="H71" s="187">
        <f t="shared" si="3"/>
        <v>14086</v>
      </c>
      <c r="I71" s="187"/>
      <c r="J71" s="91">
        <f t="shared" si="4"/>
        <v>1</v>
      </c>
      <c r="K71" s="91">
        <f t="shared" si="7"/>
        <v>9363</v>
      </c>
      <c r="L71" s="91">
        <f t="shared" si="7"/>
        <v>0</v>
      </c>
      <c r="M71" s="91">
        <f t="shared" si="6"/>
        <v>0</v>
      </c>
      <c r="N71" s="91"/>
      <c r="Q71" s="205"/>
    </row>
    <row r="72" spans="7:17" x14ac:dyDescent="0.25">
      <c r="G72" s="91"/>
      <c r="H72" s="187">
        <f t="shared" si="3"/>
        <v>12826</v>
      </c>
      <c r="I72" s="187"/>
      <c r="J72" s="91">
        <f t="shared" si="4"/>
        <v>1</v>
      </c>
      <c r="K72" s="91">
        <f t="shared" si="7"/>
        <v>8223</v>
      </c>
      <c r="L72" s="91">
        <f t="shared" si="7"/>
        <v>0</v>
      </c>
      <c r="M72" s="91">
        <f t="shared" si="6"/>
        <v>0</v>
      </c>
      <c r="N72" s="91"/>
      <c r="Q72" s="205"/>
    </row>
    <row r="73" spans="7:17" x14ac:dyDescent="0.25">
      <c r="G73" s="91"/>
      <c r="H73" s="187">
        <f t="shared" si="3"/>
        <v>11593</v>
      </c>
      <c r="I73" s="187"/>
      <c r="J73" s="91">
        <f t="shared" si="4"/>
        <v>1</v>
      </c>
      <c r="K73" s="91">
        <f t="shared" si="7"/>
        <v>7323</v>
      </c>
      <c r="L73" s="91">
        <f t="shared" si="7"/>
        <v>0</v>
      </c>
      <c r="M73" s="91">
        <f t="shared" si="6"/>
        <v>0</v>
      </c>
      <c r="N73" s="91"/>
      <c r="Q73" s="205"/>
    </row>
    <row r="74" spans="7:17" x14ac:dyDescent="0.25">
      <c r="G74" s="91"/>
      <c r="H74" s="187">
        <f t="shared" si="3"/>
        <v>10677</v>
      </c>
      <c r="I74" s="187"/>
      <c r="J74" s="91">
        <f t="shared" si="4"/>
        <v>1</v>
      </c>
      <c r="K74" s="91">
        <f t="shared" si="7"/>
        <v>6824</v>
      </c>
      <c r="L74" s="91">
        <f t="shared" si="7"/>
        <v>0</v>
      </c>
      <c r="M74" s="91">
        <f t="shared" si="6"/>
        <v>0</v>
      </c>
      <c r="N74" s="91"/>
      <c r="Q74" s="205"/>
    </row>
    <row r="75" spans="7:17" x14ac:dyDescent="0.25">
      <c r="G75" s="91"/>
      <c r="H75" s="187">
        <f t="shared" si="3"/>
        <v>12458</v>
      </c>
      <c r="I75" s="187"/>
      <c r="J75" s="91">
        <f t="shared" si="4"/>
        <v>1</v>
      </c>
      <c r="K75" s="91">
        <f t="shared" si="7"/>
        <v>7912</v>
      </c>
      <c r="L75" s="91">
        <f t="shared" si="7"/>
        <v>0</v>
      </c>
      <c r="M75" s="91">
        <f t="shared" si="6"/>
        <v>0</v>
      </c>
      <c r="N75" s="91"/>
      <c r="Q75" s="205"/>
    </row>
    <row r="76" spans="7:17" x14ac:dyDescent="0.25">
      <c r="G76" s="91"/>
      <c r="H76" s="187">
        <f t="shared" si="3"/>
        <v>12476</v>
      </c>
      <c r="I76" s="187"/>
      <c r="J76" s="91">
        <f t="shared" si="4"/>
        <v>1</v>
      </c>
      <c r="K76" s="91">
        <f t="shared" si="7"/>
        <v>7970</v>
      </c>
      <c r="L76" s="91">
        <f t="shared" si="7"/>
        <v>0</v>
      </c>
      <c r="M76" s="91">
        <f t="shared" si="6"/>
        <v>0</v>
      </c>
      <c r="N76" s="91"/>
      <c r="Q76" s="205"/>
    </row>
    <row r="77" spans="7:17" x14ac:dyDescent="0.25">
      <c r="G77" s="91"/>
      <c r="H77" s="187">
        <f t="shared" si="3"/>
        <v>12782</v>
      </c>
      <c r="I77" s="187"/>
      <c r="J77" s="91">
        <f t="shared" si="4"/>
        <v>1</v>
      </c>
      <c r="K77" s="91">
        <f t="shared" si="7"/>
        <v>8214</v>
      </c>
      <c r="L77" s="91">
        <f t="shared" si="7"/>
        <v>0</v>
      </c>
      <c r="M77" s="91">
        <f t="shared" si="6"/>
        <v>0</v>
      </c>
      <c r="N77" s="91"/>
      <c r="Q77" s="205"/>
    </row>
    <row r="78" spans="7:17" x14ac:dyDescent="0.25">
      <c r="G78" s="91"/>
      <c r="H78" s="187">
        <f t="shared" si="3"/>
        <v>12728</v>
      </c>
      <c r="I78" s="187"/>
      <c r="J78" s="91">
        <f t="shared" si="4"/>
        <v>1</v>
      </c>
      <c r="K78" s="91">
        <f t="shared" si="7"/>
        <v>8238</v>
      </c>
      <c r="L78" s="91">
        <f t="shared" si="7"/>
        <v>0</v>
      </c>
      <c r="M78" s="91">
        <f t="shared" si="6"/>
        <v>0</v>
      </c>
      <c r="N78" s="91"/>
      <c r="Q78" s="205"/>
    </row>
    <row r="79" spans="7:17" x14ac:dyDescent="0.25">
      <c r="G79" s="91"/>
      <c r="H79" s="187">
        <f t="shared" si="3"/>
        <v>12036</v>
      </c>
      <c r="I79" s="187"/>
      <c r="J79" s="91">
        <f t="shared" si="4"/>
        <v>1</v>
      </c>
      <c r="K79" s="91">
        <f t="shared" si="7"/>
        <v>7459</v>
      </c>
      <c r="L79" s="91">
        <f t="shared" si="7"/>
        <v>0</v>
      </c>
      <c r="M79" s="91">
        <f t="shared" si="6"/>
        <v>0</v>
      </c>
      <c r="N79" s="91"/>
      <c r="Q79" s="205"/>
    </row>
    <row r="80" spans="7:17" x14ac:dyDescent="0.25">
      <c r="G80" s="91"/>
      <c r="H80" s="187">
        <f t="shared" si="3"/>
        <v>0</v>
      </c>
      <c r="I80" s="187"/>
      <c r="J80" s="91">
        <f t="shared" si="4"/>
        <v>0</v>
      </c>
      <c r="K80" s="91">
        <f t="shared" si="7"/>
        <v>0</v>
      </c>
      <c r="L80" s="91">
        <f t="shared" si="7"/>
        <v>0</v>
      </c>
      <c r="M80" s="91">
        <f t="shared" si="6"/>
        <v>0</v>
      </c>
      <c r="N80" s="91"/>
      <c r="Q80" s="205"/>
    </row>
    <row r="81" spans="7:17" x14ac:dyDescent="0.25">
      <c r="G81" s="91"/>
      <c r="H81" s="91"/>
      <c r="I81" s="91"/>
      <c r="J81" s="91"/>
      <c r="K81" s="91"/>
      <c r="L81" s="91"/>
      <c r="M81" s="91"/>
      <c r="N81" s="91"/>
      <c r="Q81" s="205"/>
    </row>
    <row r="82" spans="7:17" x14ac:dyDescent="0.25">
      <c r="G82" s="91"/>
      <c r="H82" s="91"/>
      <c r="I82" s="91"/>
      <c r="J82" s="91"/>
      <c r="K82" s="91"/>
      <c r="L82" s="91"/>
      <c r="M82" s="91"/>
      <c r="N82" s="91"/>
      <c r="Q82" s="205"/>
    </row>
    <row r="83" spans="7:17" x14ac:dyDescent="0.25">
      <c r="G83" s="91"/>
      <c r="H83" s="91"/>
      <c r="I83" s="91"/>
      <c r="J83" s="91"/>
      <c r="K83" s="91"/>
      <c r="L83" s="91"/>
      <c r="M83" s="91"/>
      <c r="N83" s="91"/>
    </row>
    <row r="84" spans="7:17" x14ac:dyDescent="0.25">
      <c r="G84" s="91"/>
      <c r="H84" s="91"/>
      <c r="I84" s="91"/>
      <c r="J84" s="91"/>
      <c r="K84" s="91"/>
      <c r="L84" s="91"/>
      <c r="M84" s="91"/>
      <c r="N84" s="91"/>
    </row>
  </sheetData>
  <customSheetViews>
    <customSheetView guid="{B6ED9F5D-61BD-40D6-902A-409318D15853}" showRuler="0">
      <selection activeCell="X43" sqref="X43:AA43"/>
      <pageMargins left="0.19685039370078741" right="0" top="0.98425196850393704" bottom="0.98425196850393704" header="0.51181102362204722" footer="0.51181102362204722"/>
      <pageSetup paperSize="9" orientation="portrait" horizontalDpi="4294967293" verticalDpi="0" r:id="rId1"/>
      <headerFooter alignWithMargins="0"/>
    </customSheetView>
  </customSheetViews>
  <mergeCells count="36">
    <mergeCell ref="H80:I80"/>
    <mergeCell ref="H76:I76"/>
    <mergeCell ref="H77:I77"/>
    <mergeCell ref="H78:I78"/>
    <mergeCell ref="H79:I79"/>
    <mergeCell ref="H62:I62"/>
    <mergeCell ref="H75:I75"/>
    <mergeCell ref="H73:I73"/>
    <mergeCell ref="H74:I74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53:I53"/>
    <mergeCell ref="H54:I54"/>
    <mergeCell ref="H72:I72"/>
    <mergeCell ref="D45:F45"/>
    <mergeCell ref="O45:P45"/>
    <mergeCell ref="H50:I50"/>
    <mergeCell ref="H51:I51"/>
    <mergeCell ref="H52:I52"/>
    <mergeCell ref="H57:I57"/>
    <mergeCell ref="H58:I58"/>
    <mergeCell ref="H55:I55"/>
    <mergeCell ref="H56:I56"/>
    <mergeCell ref="H59:I59"/>
    <mergeCell ref="H60:I60"/>
    <mergeCell ref="H61:I61"/>
    <mergeCell ref="G2:L2"/>
    <mergeCell ref="M2:N2"/>
    <mergeCell ref="P2:Q2"/>
  </mergeCells>
  <phoneticPr fontId="7" type="noConversion"/>
  <pageMargins left="0.19685039370078741" right="0" top="0.98425196850393704" bottom="0.98425196850393704" header="0.51181102362204722" footer="0.51181102362204722"/>
  <pageSetup paperSize="9" orientation="portrait" horizont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Jan_1</vt:lpstr>
      <vt:lpstr>Feb_1</vt:lpstr>
      <vt:lpstr>März_1</vt:lpstr>
      <vt:lpstr>April_1</vt:lpstr>
      <vt:lpstr>Mai_1</vt:lpstr>
      <vt:lpstr>Juni_1</vt:lpstr>
      <vt:lpstr>Juli_1</vt:lpstr>
      <vt:lpstr>Aug_1</vt:lpstr>
      <vt:lpstr>Sep_1</vt:lpstr>
      <vt:lpstr>Okt_1</vt:lpstr>
      <vt:lpstr>Nov_1</vt:lpstr>
      <vt:lpstr>Dez_1</vt:lpstr>
    </vt:vector>
  </TitlesOfParts>
  <Company>Stadt Freising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Monats- und Jahresberichte</dc:title>
  <dc:subject>Gesichert</dc:subject>
  <dc:creator>Scholz Christian</dc:creator>
  <dc:description>Urheberschutz</dc:description>
  <cp:lastModifiedBy>Faber Matthias</cp:lastModifiedBy>
  <cp:lastPrinted>2017-04-13T08:40:29Z</cp:lastPrinted>
  <dcterms:created xsi:type="dcterms:W3CDTF">1998-12-10T09:58:24Z</dcterms:created>
  <dcterms:modified xsi:type="dcterms:W3CDTF">2017-05-19T08:24:58Z</dcterms:modified>
  <cp:category>Betriebsdaten</cp:category>
</cp:coreProperties>
</file>