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190"/>
  </bookViews>
  <sheets>
    <sheet name="uebersicht" sheetId="1" r:id="rId1"/>
    <sheet name="lufttemp" sheetId="2" r:id="rId2"/>
    <sheet name="sonnenscheindauer" sheetId="3" r:id="rId3"/>
  </sheets>
  <definedNames>
    <definedName name="_xlnm.Print_Area" localSheetId="0">uebersicht!$A$1:$O$134</definedName>
    <definedName name="_xlnm.Print_Titles" localSheetId="0">uebersicht!$1:$8</definedName>
  </definedNames>
  <calcPr calcId="145621"/>
</workbook>
</file>

<file path=xl/calcChain.xml><?xml version="1.0" encoding="utf-8"?>
<calcChain xmlns="http://schemas.openxmlformats.org/spreadsheetml/2006/main">
  <c r="I5" i="1" l="1"/>
  <c r="I3" i="1"/>
  <c r="I4" i="1" s="1"/>
  <c r="H5" i="1"/>
  <c r="H3" i="1"/>
  <c r="H4" i="1" s="1"/>
  <c r="D4" i="1"/>
  <c r="D3" i="1"/>
  <c r="D2" i="1"/>
  <c r="S9" i="1" l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R80" i="1" l="1"/>
  <c r="R81" i="1"/>
  <c r="R82" i="1"/>
  <c r="R83" i="1"/>
  <c r="R84" i="1"/>
  <c r="R85" i="1"/>
  <c r="R86" i="1"/>
  <c r="R87" i="1"/>
  <c r="R88" i="1"/>
  <c r="R89" i="1"/>
  <c r="R90" i="1"/>
  <c r="R9" i="1" l="1"/>
  <c r="R10" i="1"/>
  <c r="R11" i="1"/>
  <c r="R24" i="1"/>
  <c r="R30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E57" i="1" l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56" i="1" l="1"/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E55" i="1"/>
  <c r="E54" i="1"/>
  <c r="E53" i="1" l="1"/>
  <c r="E51" i="1" l="1"/>
  <c r="E52" i="1"/>
  <c r="E50" i="1" l="1"/>
  <c r="E49" i="1"/>
  <c r="E48" i="1" l="1"/>
  <c r="H7" i="1" l="1"/>
  <c r="I7" i="1"/>
  <c r="J7" i="1"/>
  <c r="K7" i="1"/>
  <c r="L7" i="1"/>
  <c r="G7" i="1"/>
  <c r="E47" i="1" l="1"/>
  <c r="E46" i="1" l="1"/>
  <c r="E43" i="1"/>
  <c r="E44" i="1"/>
  <c r="E45" i="1"/>
  <c r="E42" i="1"/>
  <c r="E41" i="1" l="1"/>
  <c r="E40" i="1"/>
  <c r="E3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9" i="1"/>
  <c r="P12" i="1" l="1"/>
  <c r="R12" i="1" s="1"/>
  <c r="P13" i="1"/>
  <c r="R13" i="1" s="1"/>
  <c r="P14" i="1"/>
  <c r="R14" i="1" s="1"/>
  <c r="P15" i="1"/>
  <c r="R15" i="1" s="1"/>
  <c r="P16" i="1"/>
  <c r="R16" i="1" s="1"/>
  <c r="P17" i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5" i="1"/>
  <c r="R25" i="1" s="1"/>
  <c r="P26" i="1"/>
  <c r="R26" i="1" s="1"/>
  <c r="P27" i="1"/>
  <c r="R27" i="1" s="1"/>
  <c r="P28" i="1"/>
  <c r="R28" i="1" s="1"/>
  <c r="P29" i="1"/>
  <c r="R29" i="1" s="1"/>
  <c r="P31" i="1"/>
  <c r="R31" i="1" s="1"/>
  <c r="P32" i="1"/>
  <c r="R32" i="1" s="1"/>
  <c r="R17" i="1" l="1"/>
  <c r="D6" i="1" s="1"/>
  <c r="D5" i="1"/>
</calcChain>
</file>

<file path=xl/comments1.xml><?xml version="1.0" encoding="utf-8"?>
<comments xmlns="http://schemas.openxmlformats.org/spreadsheetml/2006/main">
  <authors>
    <author>Annika Schönfeld</author>
  </authors>
  <commentList>
    <comment ref="M9" authorId="0">
      <text>
        <r>
          <rPr>
            <b/>
            <sz val="9"/>
            <color indexed="81"/>
            <rFont val="Tahoma"/>
            <family val="2"/>
          </rPr>
          <t>Annika Schönfeld:</t>
        </r>
        <r>
          <rPr>
            <sz val="9"/>
            <color indexed="81"/>
            <rFont val="Tahoma"/>
            <family val="2"/>
          </rPr>
          <t xml:space="preserve">
Ausfall Pörtingsiepen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Annika Schönfeld:</t>
        </r>
        <r>
          <rPr>
            <sz val="9"/>
            <color indexed="81"/>
            <rFont val="Tahoma"/>
            <family val="2"/>
          </rPr>
          <t xml:space="preserve">
Ausfall Pörtingsiepen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Annika Schönfeld:</t>
        </r>
        <r>
          <rPr>
            <sz val="9"/>
            <color indexed="81"/>
            <rFont val="Tahoma"/>
            <family val="2"/>
          </rPr>
          <t xml:space="preserve">
Ausfall Pörtingsiepen</t>
        </r>
      </text>
    </comment>
    <comment ref="M12" authorId="0">
      <text>
        <r>
          <rPr>
            <b/>
            <sz val="9"/>
            <color indexed="81"/>
            <rFont val="Tahoma"/>
            <family val="2"/>
          </rPr>
          <t>Annika Schönfeld:</t>
        </r>
        <r>
          <rPr>
            <sz val="9"/>
            <color indexed="81"/>
            <rFont val="Tahoma"/>
            <family val="2"/>
          </rPr>
          <t xml:space="preserve">
Ausfall Pörtingsiepen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Annika Schönfeld:</t>
        </r>
        <r>
          <rPr>
            <sz val="9"/>
            <color indexed="81"/>
            <rFont val="Tahoma"/>
            <family val="2"/>
          </rPr>
          <t xml:space="preserve">
Ausfall Pörtingsiepen</t>
        </r>
      </text>
    </comment>
    <comment ref="M14" authorId="0">
      <text>
        <r>
          <rPr>
            <b/>
            <sz val="9"/>
            <color indexed="81"/>
            <rFont val="Tahoma"/>
            <family val="2"/>
          </rPr>
          <t>Annika Schönfeld:</t>
        </r>
        <r>
          <rPr>
            <sz val="9"/>
            <color indexed="81"/>
            <rFont val="Tahoma"/>
            <family val="2"/>
          </rPr>
          <t xml:space="preserve">
Ausfall Pörtingsiepen
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Annika Schönfeld:</t>
        </r>
        <r>
          <rPr>
            <sz val="9"/>
            <color indexed="81"/>
            <rFont val="Tahoma"/>
            <family val="2"/>
          </rPr>
          <t xml:space="preserve">
vermutlich durch Gänsekot verursacht, der von der Surfschule bei Reinigungsarbeiten eingetragen sein könnte.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Annika Schönfeld:</t>
        </r>
        <r>
          <rPr>
            <sz val="9"/>
            <color indexed="81"/>
            <rFont val="Tahoma"/>
            <family val="2"/>
          </rPr>
          <t xml:space="preserve">
vermutlich durch Gänsekot verursacht, der von der Surfschule bei Reinigungsarbeiten eingetragen sein könnte.</t>
        </r>
      </text>
    </comment>
  </commentList>
</comments>
</file>

<file path=xl/sharedStrings.xml><?xml version="1.0" encoding="utf-8"?>
<sst xmlns="http://schemas.openxmlformats.org/spreadsheetml/2006/main" count="1217" uniqueCount="102">
  <si>
    <t>E. Coli</t>
  </si>
  <si>
    <t>&lt; 15</t>
  </si>
  <si>
    <t>Datum</t>
  </si>
  <si>
    <t>BRW Essen</t>
  </si>
  <si>
    <t>Essen Ruhrhaus</t>
  </si>
  <si>
    <t>Essen-Steele</t>
  </si>
  <si>
    <t>Neviges L107</t>
  </si>
  <si>
    <t>-</t>
  </si>
  <si>
    <t>verboten</t>
  </si>
  <si>
    <t>erlaubt</t>
  </si>
  <si>
    <t>zunächst erlaubt</t>
  </si>
  <si>
    <t>Spalte1</t>
  </si>
  <si>
    <t>zunächst erlaubt, ab 15:00 Uhr Verbot</t>
  </si>
  <si>
    <t>zunächst erlaubt, ab 13:00 Uhr Verbot</t>
  </si>
  <si>
    <t>zunächst erlaubt, ab 21:00 Uhr Verbot</t>
  </si>
  <si>
    <t>Eröffnung Badestelle</t>
  </si>
  <si>
    <t>gepl. Eröffnung Badestelle</t>
  </si>
  <si>
    <t>Tage in der Badesaison</t>
  </si>
  <si>
    <t>Tage mit Badeverbot</t>
  </si>
  <si>
    <t>pot . Badetag</t>
  </si>
  <si>
    <t>nein</t>
  </si>
  <si>
    <t>ja</t>
  </si>
  <si>
    <t>bis 14 Uhr</t>
  </si>
  <si>
    <t>Niederschlag nachts</t>
  </si>
  <si>
    <t>Niederschlag außerhalb Badezeit</t>
  </si>
  <si>
    <t>Niederschlag morgens und ab 17 Uhr</t>
  </si>
  <si>
    <t>Pörting-siepen</t>
  </si>
  <si>
    <t>Entero-kokken</t>
  </si>
  <si>
    <t>max. Lufttemp.</t>
  </si>
  <si>
    <t>pot. Badetage</t>
  </si>
  <si>
    <t>Bemerkung Analyse</t>
  </si>
  <si>
    <t>Bemerkung FWS</t>
  </si>
  <si>
    <t>GW</t>
  </si>
  <si>
    <t>Langen-berg Sender</t>
  </si>
  <si>
    <t>bewölkt, erst am Nachmittag richtig warm</t>
  </si>
  <si>
    <t>bewölkt, nicht heiß</t>
  </si>
  <si>
    <t>automatischer Badestatus: verboten</t>
  </si>
  <si>
    <t>Element</t>
  </si>
  <si>
    <t>Messstation</t>
  </si>
  <si>
    <t>Wert</t>
  </si>
  <si>
    <t>Einheit</t>
  </si>
  <si>
    <t>Lufttemperatur Tagesmaximum</t>
  </si>
  <si>
    <t>Essen-Bredeney</t>
  </si>
  <si>
    <t>Grad C</t>
  </si>
  <si>
    <t>Sonnenscheindauer</t>
  </si>
  <si>
    <t>hour</t>
  </si>
  <si>
    <t>bewölkt, stürmisch</t>
  </si>
  <si>
    <t>5 bzw. 2</t>
  </si>
  <si>
    <t>Ausfall aller MST LANUV ab 18 Uhr</t>
  </si>
  <si>
    <t>Pfingstmontag</t>
  </si>
  <si>
    <t>Himmelfahrt</t>
  </si>
  <si>
    <t>Fronleichnam</t>
  </si>
  <si>
    <t>ab 19 Uhr Verbot</t>
  </si>
  <si>
    <t>bewölkt</t>
  </si>
  <si>
    <t>Tage mit keinem Badeverbot</t>
  </si>
  <si>
    <t>der hohe Niederschlag war erst um 5 Uhr</t>
  </si>
  <si>
    <t>bewölkt, aber warm</t>
  </si>
  <si>
    <t>automatischer Badestatus: erlaubt!, Erlaubnis um 14 Uhr erteilt, Schwimmbereich geschlossen</t>
  </si>
  <si>
    <t>erst bewölkt, dann sonnig</t>
  </si>
  <si>
    <t>automatischer Badestatus: erlaubt!</t>
  </si>
  <si>
    <t>zunächst verboten, wg. Ausfall der LANUV-Regenschreiber, Badestelle geschlossen</t>
  </si>
  <si>
    <t>Sonnen-schein-dauer</t>
  </si>
  <si>
    <t>ab 17 Uhr verboten</t>
  </si>
  <si>
    <t>Schwimmbereich geöffnet</t>
  </si>
  <si>
    <t>Niederschlag erst am Abend bzw. in der Nacht</t>
  </si>
  <si>
    <t>Badestelle wg. Konzert geschlossen</t>
  </si>
  <si>
    <t>Schimmbereich geschlossen</t>
  </si>
  <si>
    <t>Schimmbereich geschlossen, Niederschlag in der Nacht</t>
  </si>
  <si>
    <t>"verlorene" Badetage</t>
  </si>
  <si>
    <t>"verlorene" Badetage durch FWS</t>
  </si>
  <si>
    <t>Niederschlag erst am nächsten Morgen</t>
  </si>
  <si>
    <t xml:space="preserve">ja </t>
  </si>
  <si>
    <t>morgens leichter Regen, nachmittags Sonne</t>
  </si>
  <si>
    <t>erlaubt ab Mittag, Badestelle geschlossen</t>
  </si>
  <si>
    <t>Badestelle geöffnet</t>
  </si>
  <si>
    <t>Niederschlag nachts und frühmorgens</t>
  </si>
  <si>
    <t>warm, bewölkt, windig</t>
  </si>
  <si>
    <t>Badestelle geschlossen</t>
  </si>
  <si>
    <t>morgens bedeckt, nachmittags warm, bewölkt, windig</t>
  </si>
  <si>
    <t>bis Mittag, dann Regen</t>
  </si>
  <si>
    <t>bewölkt, warm</t>
  </si>
  <si>
    <t>Niederschlag fiel am 18.08. morgens</t>
  </si>
  <si>
    <t>automatischer Badestatus: erlaubt</t>
  </si>
  <si>
    <t>Badstelle geschlossen, wegen Konzert</t>
  </si>
  <si>
    <t>keine Messung erfolgt</t>
  </si>
  <si>
    <t>EU-Badegewässermessung</t>
  </si>
  <si>
    <t>EU-Badegewässermessung: 419/48</t>
  </si>
  <si>
    <t>Badesaison 2017</t>
  </si>
  <si>
    <t>maximaler Tagesniederschlag</t>
  </si>
  <si>
    <t xml:space="preserve">Überschreitungen </t>
  </si>
  <si>
    <t>NS-Summen</t>
  </si>
  <si>
    <t>Unterschreitungen</t>
  </si>
  <si>
    <t>Anzahl der Messungen</t>
  </si>
  <si>
    <t>Enterok.</t>
  </si>
  <si>
    <t>bewölkt , NS Pörtingsiepen war am 31.08.2017 zwischen 10-11 Uhr gefallen</t>
  </si>
  <si>
    <t>automatischer Badestatus: erlaubt, Niederschlag am Abend</t>
  </si>
  <si>
    <t>EU Messung</t>
  </si>
  <si>
    <t>automatischer Badestatus: erlaubt, Niederschlag am Abend bzw. nachts</t>
  </si>
  <si>
    <t>Beginn Badesaison</t>
  </si>
  <si>
    <t>automatischer Badestatus: erlaubt, Niederschlag nachts (13.09.2017)</t>
  </si>
  <si>
    <t>ist ausgefallen</t>
  </si>
  <si>
    <t>FWS/Gesund-heitsamt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</si>
</sst>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F800]dddd\,\ mmmm\ dd\,\ yyyy"/>
    <numFmt numFmtId="165" formatCode="0\ \°\C"/>
    <numFmt numFmtId="166" formatCode="0.00\ &quot;mm&quot;"/>
    <numFmt numFmtId="167" formatCode="0\ &quot;mm&quot;"/>
    <numFmt numFmtId="168" formatCode="0.0"/>
    <numFmt numFmtId="169" formatCode="0.0\ &quot;mm&quot;"/>
    <numFmt numFmtId="170" formatCode="0\ &quot;h&quot;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12" applyNumberFormat="0" applyAlignment="0" applyProtection="0"/>
    <xf numFmtId="0" fontId="14" fillId="8" borderId="13" applyNumberFormat="0" applyAlignment="0" applyProtection="0"/>
    <xf numFmtId="0" fontId="15" fillId="8" borderId="12" applyNumberFormat="0" applyAlignment="0" applyProtection="0"/>
    <xf numFmtId="0" fontId="16" fillId="0" borderId="14" applyNumberFormat="0" applyFill="0" applyAlignment="0" applyProtection="0"/>
    <xf numFmtId="0" fontId="17" fillId="9" borderId="15" applyNumberFormat="0" applyAlignment="0" applyProtection="0"/>
    <xf numFmtId="0" fontId="18" fillId="0" borderId="0" applyNumberFormat="0" applyFill="0" applyBorder="0" applyAlignment="0" applyProtection="0"/>
    <xf numFmtId="0" fontId="5" fillId="10" borderId="16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7" applyNumberFormat="0" applyFill="0" applyAlignment="0" applyProtection="0"/>
    <xf numFmtId="0" fontId="20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0" fillId="34" borderId="0" applyNumberFormat="0" applyBorder="0" applyAlignment="0" applyProtection="0"/>
  </cellStyleXfs>
  <cellXfs count="61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 applyAlignment="1">
      <alignment horizontal="center"/>
    </xf>
    <xf numFmtId="164" fontId="0" fillId="3" borderId="0" xfId="0" applyNumberFormat="1" applyFill="1"/>
    <xf numFmtId="3" fontId="0" fillId="3" borderId="0" xfId="0" applyNumberFormat="1" applyFill="1"/>
    <xf numFmtId="0" fontId="0" fillId="3" borderId="0" xfId="0" applyFill="1"/>
    <xf numFmtId="166" fontId="0" fillId="0" borderId="0" xfId="0" applyNumberFormat="1"/>
    <xf numFmtId="166" fontId="0" fillId="0" borderId="0" xfId="0" applyNumberFormat="1" applyAlignment="1">
      <alignment horizontal="center"/>
    </xf>
    <xf numFmtId="166" fontId="0" fillId="3" borderId="0" xfId="0" applyNumberFormat="1" applyFill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67" fontId="0" fillId="0" borderId="0" xfId="0" applyNumberFormat="1" applyAlignment="1">
      <alignment horizontal="center" vertical="center"/>
    </xf>
    <xf numFmtId="167" fontId="0" fillId="3" borderId="0" xfId="0" applyNumberFormat="1" applyFill="1" applyAlignment="1">
      <alignment horizontal="center" vertical="center"/>
    </xf>
    <xf numFmtId="14" fontId="0" fillId="0" borderId="0" xfId="0" applyNumberFormat="1" applyFont="1" applyFill="1" applyBorder="1" applyAlignment="1" applyProtection="1"/>
    <xf numFmtId="168" fontId="0" fillId="0" borderId="0" xfId="0" applyNumberFormat="1" applyFont="1" applyFill="1" applyBorder="1" applyAlignment="1" applyProtection="1"/>
    <xf numFmtId="14" fontId="0" fillId="0" borderId="0" xfId="0" applyNumberFormat="1"/>
    <xf numFmtId="3" fontId="0" fillId="0" borderId="0" xfId="0" applyNumberFormat="1" applyAlignment="1">
      <alignment horizontal="right"/>
    </xf>
    <xf numFmtId="3" fontId="0" fillId="3" borderId="0" xfId="0" applyNumberFormat="1" applyFill="1" applyAlignment="1">
      <alignment horizontal="right"/>
    </xf>
    <xf numFmtId="169" fontId="0" fillId="0" borderId="0" xfId="0" applyNumberFormat="1"/>
    <xf numFmtId="170" fontId="0" fillId="0" borderId="0" xfId="0" applyNumberFormat="1"/>
    <xf numFmtId="165" fontId="0" fillId="3" borderId="0" xfId="0" applyNumberFormat="1" applyFill="1"/>
    <xf numFmtId="170" fontId="0" fillId="3" borderId="0" xfId="0" applyNumberFormat="1" applyFill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35" borderId="0" xfId="0" applyFill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164" fontId="0" fillId="0" borderId="0" xfId="0" applyNumberFormat="1" applyFont="1"/>
    <xf numFmtId="0" fontId="21" fillId="0" borderId="0" xfId="0" applyFont="1"/>
    <xf numFmtId="0" fontId="0" fillId="36" borderId="0" xfId="0" applyFill="1" applyBorder="1" applyAlignment="1">
      <alignment horizontal="right"/>
    </xf>
    <xf numFmtId="0" fontId="0" fillId="36" borderId="0" xfId="0" applyFill="1" applyBorder="1"/>
    <xf numFmtId="3" fontId="0" fillId="36" borderId="0" xfId="0" applyNumberFormat="1" applyFill="1" applyBorder="1"/>
    <xf numFmtId="0" fontId="0" fillId="36" borderId="1" xfId="0" applyFill="1" applyBorder="1"/>
    <xf numFmtId="0" fontId="0" fillId="36" borderId="2" xfId="0" applyFill="1" applyBorder="1"/>
    <xf numFmtId="0" fontId="0" fillId="36" borderId="7" xfId="0" applyFill="1" applyBorder="1"/>
    <xf numFmtId="0" fontId="0" fillId="36" borderId="8" xfId="0" applyFill="1" applyBorder="1"/>
    <xf numFmtId="3" fontId="0" fillId="36" borderId="8" xfId="0" applyNumberFormat="1" applyFill="1" applyBorder="1"/>
    <xf numFmtId="0" fontId="0" fillId="36" borderId="4" xfId="0" applyFill="1" applyBorder="1"/>
    <xf numFmtId="0" fontId="0" fillId="36" borderId="5" xfId="0" applyFill="1" applyBorder="1"/>
    <xf numFmtId="3" fontId="0" fillId="36" borderId="5" xfId="0" applyNumberFormat="1" applyFill="1" applyBorder="1"/>
    <xf numFmtId="3" fontId="0" fillId="36" borderId="6" xfId="0" applyNumberFormat="1" applyFill="1" applyBorder="1"/>
    <xf numFmtId="0" fontId="1" fillId="36" borderId="2" xfId="0" applyFont="1" applyFill="1" applyBorder="1"/>
    <xf numFmtId="0" fontId="1" fillId="36" borderId="3" xfId="0" applyFont="1" applyFill="1" applyBorder="1"/>
    <xf numFmtId="166" fontId="18" fillId="0" borderId="0" xfId="0" applyNumberFormat="1" applyFont="1"/>
  </cellXfs>
  <cellStyles count="44">
    <cellStyle name="20 % - Akzent1" xfId="21" builtinId="30" customBuiltin="1"/>
    <cellStyle name="20 % - Akzent2" xfId="25" builtinId="34" customBuiltin="1"/>
    <cellStyle name="20 % - Akzent3" xfId="29" builtinId="38" customBuiltin="1"/>
    <cellStyle name="20 % - Akzent4" xfId="33" builtinId="42" customBuiltin="1"/>
    <cellStyle name="20 % - Akzent5" xfId="37" builtinId="46" customBuiltin="1"/>
    <cellStyle name="20 % - Akzent6" xfId="41" builtinId="50" customBuiltin="1"/>
    <cellStyle name="40 % - Akzent1" xfId="22" builtinId="31" customBuiltin="1"/>
    <cellStyle name="40 % - Akzent2" xfId="26" builtinId="35" customBuiltin="1"/>
    <cellStyle name="40 % - Akzent3" xfId="30" builtinId="39" customBuiltin="1"/>
    <cellStyle name="40 % - Akzent4" xfId="34" builtinId="43" customBuiltin="1"/>
    <cellStyle name="40 % - Akzent5" xfId="38" builtinId="47" customBuiltin="1"/>
    <cellStyle name="40 % - Akzent6" xfId="42" builtinId="51" customBuiltin="1"/>
    <cellStyle name="60 % - Akzent1" xfId="23" builtinId="32" customBuiltin="1"/>
    <cellStyle name="60 % - Akzent2" xfId="27" builtinId="36" customBuiltin="1"/>
    <cellStyle name="60 % - Akzent3" xfId="31" builtinId="40" customBuiltin="1"/>
    <cellStyle name="60 % - Akzent4" xfId="35" builtinId="44" customBuiltin="1"/>
    <cellStyle name="60 % - Akzent5" xfId="39" builtinId="48" customBuiltin="1"/>
    <cellStyle name="60 % - Akzent6" xfId="43" builtinId="52" customBuiltin="1"/>
    <cellStyle name="Akzent1" xfId="20" builtinId="29" customBuiltin="1"/>
    <cellStyle name="Akzent2" xfId="24" builtinId="33" customBuiltin="1"/>
    <cellStyle name="Akzent3" xfId="28" builtinId="37" customBuiltin="1"/>
    <cellStyle name="Akzent4" xfId="32" builtinId="41" customBuiltin="1"/>
    <cellStyle name="Akzent5" xfId="36" builtinId="45" customBuiltin="1"/>
    <cellStyle name="Akzent6" xfId="40" builtinId="49" customBuiltin="1"/>
    <cellStyle name="Ausgabe" xfId="12" builtinId="21" customBuiltin="1"/>
    <cellStyle name="Berechnung" xfId="13" builtinId="22" customBuiltin="1"/>
    <cellStyle name="Eingabe" xfId="11" builtinId="20" customBuiltin="1"/>
    <cellStyle name="Ergebnis" xfId="19" builtinId="25" customBuiltin="1"/>
    <cellStyle name="Erklärender Text" xfId="18" builtinId="53" customBuiltin="1"/>
    <cellStyle name="Gut" xfId="8" builtinId="26" customBuiltin="1"/>
    <cellStyle name="Neutral" xfId="10" builtinId="28" customBuiltin="1"/>
    <cellStyle name="Notiz" xfId="17" builtinId="10" customBuiltin="1"/>
    <cellStyle name="Schlecht" xfId="9" builtinId="27" customBuiltin="1"/>
    <cellStyle name="Standard" xfId="0" builtinId="0"/>
    <cellStyle name="Standard 2" xfId="2"/>
    <cellStyle name="Standard 3" xfId="1"/>
    <cellStyle name="Überschrift" xfId="3" builtinId="15" customBuiltin="1"/>
    <cellStyle name="Überschrift 1" xfId="4" builtinId="16" customBuiltin="1"/>
    <cellStyle name="Überschrift 2" xfId="5" builtinId="17" customBuiltin="1"/>
    <cellStyle name="Überschrift 3" xfId="6" builtinId="18" customBuiltin="1"/>
    <cellStyle name="Überschrift 4" xfId="7" builtinId="19" customBuiltin="1"/>
    <cellStyle name="Verknüpfte Zelle" xfId="14" builtinId="24" customBuiltin="1"/>
    <cellStyle name="Warnender Text" xfId="16" builtinId="11" customBuiltin="1"/>
    <cellStyle name="Zelle überprüfen" xfId="15" builtinId="23" customBuiltin="1"/>
  </cellStyles>
  <dxfs count="38">
    <dxf>
      <numFmt numFmtId="0" formatCode="General"/>
    </dxf>
    <dxf>
      <numFmt numFmtId="0" formatCode="General"/>
    </dxf>
    <dxf>
      <numFmt numFmtId="170" formatCode="0\ &quot;h&quot;"/>
    </dxf>
    <dxf>
      <numFmt numFmtId="3" formatCode="#,##0"/>
    </dxf>
    <dxf>
      <numFmt numFmtId="3" formatCode="#,##0"/>
    </dxf>
    <dxf>
      <numFmt numFmtId="164" formatCode="[$-F800]dddd\,\ mmmm\ dd\,\ yyyy"/>
    </dxf>
    <dxf>
      <alignment horizontal="general" vertical="center" textRotation="0" wrapText="1" indent="0" justifyLastLine="0" shrinkToFit="0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8:S134" totalsRowShown="0" headerRowDxfId="6">
  <autoFilter ref="A8:S134"/>
  <tableColumns count="19">
    <tableColumn id="1" name="Datum" dataDxfId="5"/>
    <tableColumn id="2" name="E. Coli" dataDxfId="4"/>
    <tableColumn id="3" name="Entero-kokken" dataDxfId="3"/>
    <tableColumn id="4" name="Bemerkung Analyse"/>
    <tableColumn id="6" name="max. Lufttemp."/>
    <tableColumn id="15" name="Sonnen-schein-dauer" dataDxfId="2">
      <calculatedColumnFormula>VLOOKUP(Tabelle1[[#This Row],[Datum]],sonnenscheindauer!$C$2:$D$200,2,FALSE)</calculatedColumnFormula>
    </tableColumn>
    <tableColumn id="7" name="BRW Essen"/>
    <tableColumn id="8" name="Essen Ruhrhaus"/>
    <tableColumn id="9" name="Essen-Steele"/>
    <tableColumn id="10" name="Langen-berg Sender"/>
    <tableColumn id="14" name="Pörting-siepen"/>
    <tableColumn id="11" name="Neviges L107"/>
    <tableColumn id="5" name="GW"/>
    <tableColumn id="12" name="FWS/Gesund-heitsamt"/>
    <tableColumn id="13" name="Bemerkung FWS"/>
    <tableColumn id="16" name="pot . Badetag" dataDxfId="1">
      <calculatedColumnFormula>IF(Tabelle1[[#This Row],[max. Lufttemp.]]&gt;= 20,"ja","nein")</calculatedColumnFormula>
    </tableColumn>
    <tableColumn id="17" name="Spalte1"/>
    <tableColumn id="21" name="&quot;verlorene&quot; Badetage">
      <calculatedColumnFormula>AND(Tabelle1[[#This Row],[pot . Badetag]]="ja",Tabelle1[[#This Row],[FWS/Gesund-heitsamt]]="verboten")</calculatedColumnFormula>
    </tableColumn>
    <tableColumn id="18" name="maximaler Tagesniederschlag" dataDxfId="0">
      <calculatedColumnFormula>MAX(Tabelle1[[#This Row],[BRW Essen]:[Neviges L107]])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tabSelected="1" workbookViewId="0">
      <pane xSplit="1" ySplit="8" topLeftCell="L9" activePane="bottomRight" state="frozen"/>
      <selection pane="topRight" activeCell="B1" sqref="B1"/>
      <selection pane="bottomLeft" activeCell="A3" sqref="A3"/>
      <selection pane="bottomRight" activeCell="Q4" sqref="Q4"/>
    </sheetView>
  </sheetViews>
  <sheetFormatPr baseColWidth="10" defaultRowHeight="15" x14ac:dyDescent="0.25"/>
  <cols>
    <col min="1" max="1" width="30.140625" customWidth="1"/>
    <col min="2" max="2" width="9.7109375" customWidth="1"/>
    <col min="3" max="3" width="10.85546875" customWidth="1"/>
    <col min="4" max="4" width="16.42578125" customWidth="1"/>
    <col min="5" max="6" width="10.28515625" customWidth="1"/>
    <col min="7" max="12" width="10.85546875" customWidth="1"/>
    <col min="13" max="13" width="8.140625" customWidth="1"/>
    <col min="14" max="14" width="15.5703125" customWidth="1"/>
    <col min="15" max="15" width="50.28515625" customWidth="1"/>
    <col min="16" max="16" width="9.140625" customWidth="1"/>
    <col min="17" max="17" width="40.28515625" customWidth="1"/>
    <col min="18" max="18" width="11.42578125" customWidth="1"/>
  </cols>
  <sheetData>
    <row r="1" spans="1:19" s="42" customFormat="1" ht="21.75" thickBot="1" x14ac:dyDescent="0.4">
      <c r="A1" s="45" t="s">
        <v>87</v>
      </c>
    </row>
    <row r="2" spans="1:19" s="42" customFormat="1" x14ac:dyDescent="0.25">
      <c r="B2" s="5" t="s">
        <v>17</v>
      </c>
      <c r="C2" s="6"/>
      <c r="D2" s="7">
        <f>COUNTA(N17:N134)</f>
        <v>118</v>
      </c>
      <c r="F2" s="49"/>
      <c r="G2" s="50"/>
      <c r="H2" s="58" t="s">
        <v>0</v>
      </c>
      <c r="I2" s="59" t="s">
        <v>93</v>
      </c>
    </row>
    <row r="3" spans="1:19" x14ac:dyDescent="0.25">
      <c r="B3" s="11" t="s">
        <v>18</v>
      </c>
      <c r="C3" s="12"/>
      <c r="D3" s="13">
        <f>COUNTIF(N17:N134,"verboten")</f>
        <v>71</v>
      </c>
      <c r="F3" s="51" t="s">
        <v>89</v>
      </c>
      <c r="G3" s="46"/>
      <c r="H3" s="47">
        <f>COUNTIFS(B17:B134,"&gt; 1800")</f>
        <v>10</v>
      </c>
      <c r="I3" s="52">
        <f>COUNTIFS(C17:C134,"&gt; 700")</f>
        <v>2</v>
      </c>
    </row>
    <row r="4" spans="1:19" x14ac:dyDescent="0.25">
      <c r="B4" s="11" t="s">
        <v>54</v>
      </c>
      <c r="C4" s="12"/>
      <c r="D4" s="13">
        <f>COUNTIF(N17:N134,"erlaubt")+COUNTIF(N19:N134,"zunächst erlaubt")</f>
        <v>47</v>
      </c>
      <c r="F4" s="51" t="s">
        <v>91</v>
      </c>
      <c r="G4" s="47"/>
      <c r="H4" s="48">
        <f>COUNTA(B17:B134)-H3</f>
        <v>72</v>
      </c>
      <c r="I4" s="53">
        <f>COUNTA(B17:B134)-I3</f>
        <v>80</v>
      </c>
    </row>
    <row r="5" spans="1:19" ht="15.75" thickBot="1" x14ac:dyDescent="0.3">
      <c r="B5" s="11" t="s">
        <v>29</v>
      </c>
      <c r="C5" s="12"/>
      <c r="D5" s="13">
        <f>COUNTIF(P17:P134,"ja")</f>
        <v>50</v>
      </c>
      <c r="F5" s="54" t="s">
        <v>92</v>
      </c>
      <c r="G5" s="55"/>
      <c r="H5" s="56">
        <f>COUNTA(B17:B134)</f>
        <v>82</v>
      </c>
      <c r="I5" s="57">
        <f>COUNTA(C17:C134)</f>
        <v>82</v>
      </c>
    </row>
    <row r="6" spans="1:19" ht="15.75" thickBot="1" x14ac:dyDescent="0.3">
      <c r="B6" s="8" t="s">
        <v>69</v>
      </c>
      <c r="C6" s="9"/>
      <c r="D6" s="10">
        <f>COUNTIF(R17:R134,"wahr")</f>
        <v>18</v>
      </c>
    </row>
    <row r="7" spans="1:19" x14ac:dyDescent="0.25">
      <c r="F7" t="s">
        <v>90</v>
      </c>
      <c r="G7" s="30">
        <f>SUM(Tabelle1[BRW Essen])</f>
        <v>332.49999999999994</v>
      </c>
      <c r="H7" s="30">
        <f>SUM(Tabelle1[Essen Ruhrhaus])</f>
        <v>327.09999999999997</v>
      </c>
      <c r="I7" s="30">
        <f>SUM(Tabelle1[Essen-Steele])</f>
        <v>367.39999999999986</v>
      </c>
      <c r="J7" s="30">
        <f>SUM(Tabelle1[Langen-berg Sender])</f>
        <v>357.67</v>
      </c>
      <c r="K7" s="30">
        <f>SUM(Tabelle1[Pörting-siepen])</f>
        <v>391.06000000000006</v>
      </c>
      <c r="L7" s="30">
        <f>SUM(Tabelle1[Neviges L107])</f>
        <v>370.63999999999993</v>
      </c>
    </row>
    <row r="8" spans="1:19" s="22" customFormat="1" ht="45" x14ac:dyDescent="0.25">
      <c r="A8" s="20" t="s">
        <v>2</v>
      </c>
      <c r="B8" s="21" t="s">
        <v>0</v>
      </c>
      <c r="C8" s="21" t="s">
        <v>27</v>
      </c>
      <c r="D8" s="20" t="s">
        <v>30</v>
      </c>
      <c r="E8" s="20" t="s">
        <v>28</v>
      </c>
      <c r="F8" s="20" t="s">
        <v>61</v>
      </c>
      <c r="G8" s="20" t="s">
        <v>3</v>
      </c>
      <c r="H8" s="20" t="s">
        <v>4</v>
      </c>
      <c r="I8" s="20" t="s">
        <v>5</v>
      </c>
      <c r="J8" s="20" t="s">
        <v>33</v>
      </c>
      <c r="K8" s="20" t="s">
        <v>26</v>
      </c>
      <c r="L8" s="20" t="s">
        <v>6</v>
      </c>
      <c r="M8" s="20" t="s">
        <v>32</v>
      </c>
      <c r="N8" s="20" t="s">
        <v>101</v>
      </c>
      <c r="O8" s="20" t="s">
        <v>31</v>
      </c>
      <c r="P8" s="20" t="s">
        <v>19</v>
      </c>
      <c r="Q8" s="20" t="s">
        <v>11</v>
      </c>
      <c r="R8" s="20" t="s">
        <v>68</v>
      </c>
      <c r="S8" s="20" t="s">
        <v>88</v>
      </c>
    </row>
    <row r="9" spans="1:19" x14ac:dyDescent="0.25">
      <c r="A9" s="1">
        <v>42868</v>
      </c>
      <c r="B9" s="3" t="s">
        <v>7</v>
      </c>
      <c r="C9" s="3" t="s">
        <v>7</v>
      </c>
      <c r="E9" s="4">
        <f>VLOOKUP(Tabelle1[[#This Row],[Datum]],lufttemp!$C$2:$D$199,2,FALSE)</f>
        <v>21.6</v>
      </c>
      <c r="F9" s="31">
        <f>VLOOKUP(Tabelle1[[#This Row],[Datum]],sonnenscheindauer!$C$2:$D$200,2,FALSE)</f>
        <v>8</v>
      </c>
      <c r="G9" s="17">
        <v>1.98</v>
      </c>
      <c r="H9" s="17">
        <v>1.2</v>
      </c>
      <c r="I9" s="17">
        <v>2.6</v>
      </c>
      <c r="J9" s="17">
        <v>0.04</v>
      </c>
      <c r="K9" s="18" t="s">
        <v>7</v>
      </c>
      <c r="L9" s="17">
        <v>1.88</v>
      </c>
      <c r="M9" s="23">
        <v>4</v>
      </c>
      <c r="N9" t="s">
        <v>9</v>
      </c>
      <c r="R9" t="b">
        <f>AND(Tabelle1[[#This Row],[pot . Badetag]]="ja",Tabelle1[[#This Row],[FWS/Gesund-heitsamt]]="verboten")</f>
        <v>0</v>
      </c>
      <c r="S9">
        <f>MAX(Tabelle1[[#This Row],[BRW Essen]:[Neviges L107]])</f>
        <v>2.6</v>
      </c>
    </row>
    <row r="10" spans="1:19" x14ac:dyDescent="0.25">
      <c r="A10" s="1">
        <v>42869</v>
      </c>
      <c r="B10" s="3" t="s">
        <v>7</v>
      </c>
      <c r="C10" s="3" t="s">
        <v>7</v>
      </c>
      <c r="E10" s="4">
        <f>VLOOKUP(Tabelle1[[#This Row],[Datum]],lufttemp!$C$2:$D$199,2,FALSE)</f>
        <v>20</v>
      </c>
      <c r="F10" s="31">
        <f>VLOOKUP(Tabelle1[[#This Row],[Datum]],sonnenscheindauer!$C$2:$D$200,2,FALSE)</f>
        <v>5.5</v>
      </c>
      <c r="G10" s="17">
        <v>3.91</v>
      </c>
      <c r="H10" s="17">
        <v>8.5</v>
      </c>
      <c r="I10" s="17">
        <v>6.8</v>
      </c>
      <c r="J10" s="18" t="s">
        <v>7</v>
      </c>
      <c r="K10" s="18" t="s">
        <v>7</v>
      </c>
      <c r="L10" s="18" t="s">
        <v>7</v>
      </c>
      <c r="M10" s="23">
        <v>4</v>
      </c>
      <c r="N10" t="s">
        <v>9</v>
      </c>
      <c r="R10" t="b">
        <f>AND(Tabelle1[[#This Row],[pot . Badetag]]="ja",Tabelle1[[#This Row],[FWS/Gesund-heitsamt]]="verboten")</f>
        <v>0</v>
      </c>
      <c r="S10">
        <f>MAX(Tabelle1[[#This Row],[BRW Essen]:[Neviges L107]])</f>
        <v>8.5</v>
      </c>
    </row>
    <row r="11" spans="1:19" x14ac:dyDescent="0.25">
      <c r="A11" s="1">
        <v>42870</v>
      </c>
      <c r="B11" s="2">
        <v>61</v>
      </c>
      <c r="C11" s="28" t="s">
        <v>1</v>
      </c>
      <c r="E11" s="4">
        <f>VLOOKUP(Tabelle1[[#This Row],[Datum]],lufttemp!$C$2:$D$199,2,FALSE)</f>
        <v>20.3</v>
      </c>
      <c r="F11" s="31">
        <f>VLOOKUP(Tabelle1[[#This Row],[Datum]],sonnenscheindauer!$C$2:$D$200,2,FALSE)</f>
        <v>12.9</v>
      </c>
      <c r="G11" s="17">
        <v>0</v>
      </c>
      <c r="H11" s="17">
        <v>0</v>
      </c>
      <c r="I11" s="17">
        <v>21.6</v>
      </c>
      <c r="J11" s="17">
        <v>0</v>
      </c>
      <c r="K11" s="18" t="s">
        <v>7</v>
      </c>
      <c r="L11" s="17">
        <v>0</v>
      </c>
      <c r="M11" s="23">
        <v>4</v>
      </c>
      <c r="N11" t="s">
        <v>8</v>
      </c>
      <c r="P11" t="s">
        <v>21</v>
      </c>
      <c r="R11" t="b">
        <f>AND(Tabelle1[[#This Row],[pot . Badetag]]="ja",Tabelle1[[#This Row],[FWS/Gesund-heitsamt]]="verboten")</f>
        <v>1</v>
      </c>
      <c r="S11">
        <f>MAX(Tabelle1[[#This Row],[BRW Essen]:[Neviges L107]])</f>
        <v>21.6</v>
      </c>
    </row>
    <row r="12" spans="1:19" x14ac:dyDescent="0.25">
      <c r="A12" s="1">
        <v>42871</v>
      </c>
      <c r="B12" s="2">
        <v>94</v>
      </c>
      <c r="C12" s="2">
        <v>15</v>
      </c>
      <c r="E12" s="4">
        <f>VLOOKUP(Tabelle1[[#This Row],[Datum]],lufttemp!$C$2:$D$199,2,FALSE)</f>
        <v>25.6</v>
      </c>
      <c r="F12" s="31">
        <f>VLOOKUP(Tabelle1[[#This Row],[Datum]],sonnenscheindauer!$C$2:$D$200,2,FALSE)</f>
        <v>8</v>
      </c>
      <c r="G12" s="17">
        <v>0</v>
      </c>
      <c r="H12" s="17">
        <v>0</v>
      </c>
      <c r="I12" s="17">
        <v>0</v>
      </c>
      <c r="J12" s="17">
        <v>0</v>
      </c>
      <c r="K12" s="18" t="s">
        <v>7</v>
      </c>
      <c r="L12" s="17">
        <v>0</v>
      </c>
      <c r="M12" s="23">
        <v>4</v>
      </c>
      <c r="N12" t="s">
        <v>8</v>
      </c>
      <c r="P12" t="str">
        <f>IF(Tabelle1[[#This Row],[max. Lufttemp.]]&gt;= 20,"ja","nein")</f>
        <v>ja</v>
      </c>
      <c r="R12" t="b">
        <f>AND(Tabelle1[[#This Row],[pot . Badetag]]="ja",Tabelle1[[#This Row],[FWS/Gesund-heitsamt]]="verboten")</f>
        <v>1</v>
      </c>
      <c r="S12">
        <f>MAX(Tabelle1[[#This Row],[BRW Essen]:[Neviges L107]])</f>
        <v>0</v>
      </c>
    </row>
    <row r="13" spans="1:19" x14ac:dyDescent="0.25">
      <c r="A13" s="1">
        <v>42872</v>
      </c>
      <c r="B13" s="2">
        <v>46</v>
      </c>
      <c r="C13" s="2">
        <v>15</v>
      </c>
      <c r="E13" s="4">
        <f>VLOOKUP(Tabelle1[[#This Row],[Datum]],lufttemp!$C$2:$D$199,2,FALSE)</f>
        <v>26.6</v>
      </c>
      <c r="F13" s="31">
        <f>VLOOKUP(Tabelle1[[#This Row],[Datum]],sonnenscheindauer!$C$2:$D$200,2,FALSE)</f>
        <v>12.5</v>
      </c>
      <c r="G13" s="17">
        <v>7.0000000000000007E-2</v>
      </c>
      <c r="H13" s="17">
        <v>0.1</v>
      </c>
      <c r="I13" s="17">
        <v>0</v>
      </c>
      <c r="J13" s="17">
        <v>0</v>
      </c>
      <c r="K13" s="18" t="s">
        <v>7</v>
      </c>
      <c r="L13" s="17">
        <v>0</v>
      </c>
      <c r="M13" s="23">
        <v>4</v>
      </c>
      <c r="N13" t="s">
        <v>8</v>
      </c>
      <c r="P13" t="str">
        <f>IF(Tabelle1[[#This Row],[max. Lufttemp.]]&gt;= 20,"ja","nein")</f>
        <v>ja</v>
      </c>
      <c r="R13" t="b">
        <f>AND(Tabelle1[[#This Row],[pot . Badetag]]="ja",Tabelle1[[#This Row],[FWS/Gesund-heitsamt]]="verboten")</f>
        <v>1</v>
      </c>
      <c r="S13">
        <f>MAX(Tabelle1[[#This Row],[BRW Essen]:[Neviges L107]])</f>
        <v>0.1</v>
      </c>
    </row>
    <row r="14" spans="1:19" x14ac:dyDescent="0.25">
      <c r="A14" s="1">
        <v>42873</v>
      </c>
      <c r="B14" s="28" t="s">
        <v>1</v>
      </c>
      <c r="C14" s="28" t="s">
        <v>1</v>
      </c>
      <c r="D14" t="s">
        <v>85</v>
      </c>
      <c r="E14" s="4">
        <f>VLOOKUP(Tabelle1[[#This Row],[Datum]],lufttemp!$C$2:$D$199,2,FALSE)</f>
        <v>21.9</v>
      </c>
      <c r="F14" s="31">
        <f>VLOOKUP(Tabelle1[[#This Row],[Datum]],sonnenscheindauer!$C$2:$D$200,2,FALSE)</f>
        <v>1.3</v>
      </c>
      <c r="G14" s="17">
        <v>6.51</v>
      </c>
      <c r="H14" s="17">
        <v>5.4</v>
      </c>
      <c r="I14" s="17">
        <v>7.3</v>
      </c>
      <c r="J14" s="17">
        <v>6.41</v>
      </c>
      <c r="K14" s="17">
        <v>1.78</v>
      </c>
      <c r="L14" s="17">
        <v>12.48</v>
      </c>
      <c r="M14" s="23">
        <v>5</v>
      </c>
      <c r="N14" t="s">
        <v>10</v>
      </c>
      <c r="O14" t="s">
        <v>12</v>
      </c>
      <c r="P14" t="str">
        <f>IF(Tabelle1[[#This Row],[max. Lufttemp.]]&gt;= 20,"ja","nein")</f>
        <v>ja</v>
      </c>
      <c r="R14" t="b">
        <f>AND(Tabelle1[[#This Row],[pot . Badetag]]="ja",Tabelle1[[#This Row],[FWS/Gesund-heitsamt]]="verboten")</f>
        <v>0</v>
      </c>
      <c r="S14">
        <f>MAX(Tabelle1[[#This Row],[BRW Essen]:[Neviges L107]])</f>
        <v>12.48</v>
      </c>
    </row>
    <row r="15" spans="1:19" x14ac:dyDescent="0.25">
      <c r="A15" s="1">
        <v>42874</v>
      </c>
      <c r="B15" s="2">
        <v>77</v>
      </c>
      <c r="C15" s="2">
        <v>15</v>
      </c>
      <c r="E15" s="4">
        <f>VLOOKUP(Tabelle1[[#This Row],[Datum]],lufttemp!$C$2:$D$199,2,FALSE)</f>
        <v>16.3</v>
      </c>
      <c r="F15" s="31">
        <f>VLOOKUP(Tabelle1[[#This Row],[Datum]],sonnenscheindauer!$C$2:$D$200,2,FALSE)</f>
        <v>0</v>
      </c>
      <c r="G15" s="17">
        <v>4.3</v>
      </c>
      <c r="H15" s="17">
        <v>4.3</v>
      </c>
      <c r="I15" s="17">
        <v>4.5999999999999996</v>
      </c>
      <c r="J15" s="17">
        <v>6.73</v>
      </c>
      <c r="K15" s="17">
        <v>5.1100000000000003</v>
      </c>
      <c r="L15" s="17">
        <v>6.53</v>
      </c>
      <c r="M15" s="23">
        <v>5</v>
      </c>
      <c r="N15" t="s">
        <v>8</v>
      </c>
      <c r="P15" t="str">
        <f>IF(Tabelle1[[#This Row],[max. Lufttemp.]]&gt;= 20,"ja","nein")</f>
        <v>nein</v>
      </c>
      <c r="R15" t="b">
        <f>AND(Tabelle1[[#This Row],[pot . Badetag]]="ja",Tabelle1[[#This Row],[FWS/Gesund-heitsamt]]="verboten")</f>
        <v>0</v>
      </c>
      <c r="S15">
        <f>MAX(Tabelle1[[#This Row],[BRW Essen]:[Neviges L107]])</f>
        <v>6.73</v>
      </c>
    </row>
    <row r="16" spans="1:19" x14ac:dyDescent="0.25">
      <c r="A16" s="1">
        <v>42875</v>
      </c>
      <c r="B16" s="2">
        <v>440</v>
      </c>
      <c r="C16" s="2">
        <v>15</v>
      </c>
      <c r="E16" s="4">
        <f>VLOOKUP(Tabelle1[[#This Row],[Datum]],lufttemp!$C$2:$D$199,2,FALSE)</f>
        <v>16.8</v>
      </c>
      <c r="F16" s="31">
        <f>VLOOKUP(Tabelle1[[#This Row],[Datum]],sonnenscheindauer!$C$2:$D$200,2,FALSE)</f>
        <v>8.6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23">
        <v>5</v>
      </c>
      <c r="N16" t="s">
        <v>8</v>
      </c>
      <c r="P16" t="str">
        <f>IF(Tabelle1[[#This Row],[max. Lufttemp.]]&gt;= 20,"ja","nein")</f>
        <v>nein</v>
      </c>
      <c r="R16" t="b">
        <f>AND(Tabelle1[[#This Row],[pot . Badetag]]="ja",Tabelle1[[#This Row],[FWS/Gesund-heitsamt]]="verboten")</f>
        <v>0</v>
      </c>
      <c r="S16">
        <f>MAX(Tabelle1[[#This Row],[BRW Essen]:[Neviges L107]])</f>
        <v>0</v>
      </c>
    </row>
    <row r="17" spans="1:19" x14ac:dyDescent="0.25">
      <c r="A17" s="14">
        <v>42876</v>
      </c>
      <c r="B17" s="15">
        <v>250</v>
      </c>
      <c r="C17" s="29" t="s">
        <v>1</v>
      </c>
      <c r="D17" s="16" t="s">
        <v>98</v>
      </c>
      <c r="E17" s="32">
        <f>VLOOKUP(Tabelle1[[#This Row],[Datum]],lufttemp!$C$2:$D$199,2,FALSE)</f>
        <v>20</v>
      </c>
      <c r="F17" s="33">
        <f>VLOOKUP(Tabelle1[[#This Row],[Datum]],sonnenscheindauer!$C$2:$D$200,2,FALSE)</f>
        <v>11.6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24">
        <v>5</v>
      </c>
      <c r="N17" s="16" t="s">
        <v>8</v>
      </c>
      <c r="O17" s="16" t="s">
        <v>16</v>
      </c>
      <c r="P17" s="16" t="str">
        <f>IF(Tabelle1[[#This Row],[max. Lufttemp.]]&gt;= 20,"ja","nein")</f>
        <v>ja</v>
      </c>
      <c r="Q17" s="16"/>
      <c r="R17" t="b">
        <f>AND(Tabelle1[[#This Row],[pot . Badetag]]="ja",Tabelle1[[#This Row],[FWS/Gesund-heitsamt]]="verboten")</f>
        <v>1</v>
      </c>
      <c r="S17">
        <f>MAX(Tabelle1[[#This Row],[BRW Essen]:[Neviges L107]])</f>
        <v>0</v>
      </c>
    </row>
    <row r="18" spans="1:19" x14ac:dyDescent="0.25">
      <c r="A18" s="1">
        <v>42877</v>
      </c>
      <c r="B18" s="2">
        <v>110</v>
      </c>
      <c r="C18" s="2">
        <v>15</v>
      </c>
      <c r="E18" s="4">
        <f>VLOOKUP(Tabelle1[[#This Row],[Datum]],lufttemp!$C$2:$D$199,2,FALSE)</f>
        <v>23.5</v>
      </c>
      <c r="F18" s="31">
        <f>VLOOKUP(Tabelle1[[#This Row],[Datum]],sonnenscheindauer!$C$2:$D$200,2,FALSE)</f>
        <v>11.5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23">
        <v>5</v>
      </c>
      <c r="N18" t="s">
        <v>9</v>
      </c>
      <c r="P18" t="str">
        <f>IF(Tabelle1[[#This Row],[max. Lufttemp.]]&gt;= 20,"ja","nein")</f>
        <v>ja</v>
      </c>
      <c r="R18" t="b">
        <f>AND(Tabelle1[[#This Row],[pot . Badetag]]="ja",Tabelle1[[#This Row],[FWS/Gesund-heitsamt]]="verboten")</f>
        <v>0</v>
      </c>
      <c r="S18">
        <f>MAX(Tabelle1[[#This Row],[BRW Essen]:[Neviges L107]])</f>
        <v>0</v>
      </c>
    </row>
    <row r="19" spans="1:19" x14ac:dyDescent="0.25">
      <c r="A19" s="14">
        <v>42878</v>
      </c>
      <c r="B19" s="15">
        <v>77</v>
      </c>
      <c r="C19" s="29" t="s">
        <v>1</v>
      </c>
      <c r="D19" s="16" t="s">
        <v>15</v>
      </c>
      <c r="E19" s="32">
        <f>VLOOKUP(Tabelle1[[#This Row],[Datum]],lufttemp!$C$2:$D$199,2,FALSE)</f>
        <v>22.8</v>
      </c>
      <c r="F19" s="33">
        <f>VLOOKUP(Tabelle1[[#This Row],[Datum]],sonnenscheindauer!$C$2:$D$200,2,FALSE)</f>
        <v>10.5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24">
        <v>5</v>
      </c>
      <c r="N19" s="16" t="s">
        <v>9</v>
      </c>
      <c r="O19" s="16"/>
      <c r="P19" s="16" t="str">
        <f>IF(Tabelle1[[#This Row],[max. Lufttemp.]]&gt;= 20,"ja","nein")</f>
        <v>ja</v>
      </c>
      <c r="Q19" s="16"/>
      <c r="R19" t="b">
        <f>AND(Tabelle1[[#This Row],[pot . Badetag]]="ja",Tabelle1[[#This Row],[FWS/Gesund-heitsamt]]="verboten")</f>
        <v>0</v>
      </c>
      <c r="S19">
        <f>MAX(Tabelle1[[#This Row],[BRW Essen]:[Neviges L107]])</f>
        <v>0</v>
      </c>
    </row>
    <row r="20" spans="1:19" x14ac:dyDescent="0.25">
      <c r="A20" s="1">
        <v>42879</v>
      </c>
      <c r="B20" s="2">
        <v>280</v>
      </c>
      <c r="C20" s="2">
        <v>15</v>
      </c>
      <c r="E20" s="4">
        <f>VLOOKUP(Tabelle1[[#This Row],[Datum]],lufttemp!$C$2:$D$199,2,FALSE)</f>
        <v>21.1</v>
      </c>
      <c r="F20" s="31">
        <f>VLOOKUP(Tabelle1[[#This Row],[Datum]],sonnenscheindauer!$C$2:$D$200,2,FALSE)</f>
        <v>2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23">
        <v>5</v>
      </c>
      <c r="N20" t="s">
        <v>9</v>
      </c>
      <c r="P20" t="str">
        <f>IF(Tabelle1[[#This Row],[max. Lufttemp.]]&gt;= 20,"ja","nein")</f>
        <v>ja</v>
      </c>
      <c r="R20" t="b">
        <f>AND(Tabelle1[[#This Row],[pot . Badetag]]="ja",Tabelle1[[#This Row],[FWS/Gesund-heitsamt]]="verboten")</f>
        <v>0</v>
      </c>
      <c r="S20">
        <f>MAX(Tabelle1[[#This Row],[BRW Essen]:[Neviges L107]])</f>
        <v>0</v>
      </c>
    </row>
    <row r="21" spans="1:19" x14ac:dyDescent="0.25">
      <c r="A21" s="1">
        <v>42880</v>
      </c>
      <c r="B21" s="2"/>
      <c r="C21" s="2"/>
      <c r="D21" t="s">
        <v>50</v>
      </c>
      <c r="E21" s="4">
        <f>VLOOKUP(Tabelle1[[#This Row],[Datum]],lufttemp!$C$2:$D$199,2,FALSE)</f>
        <v>22.6</v>
      </c>
      <c r="F21" s="31">
        <f>VLOOKUP(Tabelle1[[#This Row],[Datum]],sonnenscheindauer!$C$2:$D$200,2,FALSE)</f>
        <v>9.9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23">
        <v>5</v>
      </c>
      <c r="N21" t="s">
        <v>9</v>
      </c>
      <c r="P21" t="str">
        <f>IF(Tabelle1[[#This Row],[max. Lufttemp.]]&gt;= 20,"ja","nein")</f>
        <v>ja</v>
      </c>
      <c r="R21" t="b">
        <f>AND(Tabelle1[[#This Row],[pot . Badetag]]="ja",Tabelle1[[#This Row],[FWS/Gesund-heitsamt]]="verboten")</f>
        <v>0</v>
      </c>
      <c r="S21">
        <f>MAX(Tabelle1[[#This Row],[BRW Essen]:[Neviges L107]])</f>
        <v>0</v>
      </c>
    </row>
    <row r="22" spans="1:19" x14ac:dyDescent="0.25">
      <c r="A22" s="1">
        <v>42881</v>
      </c>
      <c r="B22" s="2">
        <v>110</v>
      </c>
      <c r="C22" s="28" t="s">
        <v>1</v>
      </c>
      <c r="E22" s="4">
        <f>VLOOKUP(Tabelle1[[#This Row],[Datum]],lufttemp!$C$2:$D$199,2,FALSE)</f>
        <v>25.5</v>
      </c>
      <c r="F22" s="31">
        <f>VLOOKUP(Tabelle1[[#This Row],[Datum]],sonnenscheindauer!$C$2:$D$200,2,FALSE)</f>
        <v>15.1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23">
        <v>5</v>
      </c>
      <c r="N22" t="s">
        <v>9</v>
      </c>
      <c r="P22" t="str">
        <f>IF(Tabelle1[[#This Row],[max. Lufttemp.]]&gt;= 20,"ja","nein")</f>
        <v>ja</v>
      </c>
      <c r="R22" t="b">
        <f>AND(Tabelle1[[#This Row],[pot . Badetag]]="ja",Tabelle1[[#This Row],[FWS/Gesund-heitsamt]]="verboten")</f>
        <v>0</v>
      </c>
      <c r="S22">
        <f>MAX(Tabelle1[[#This Row],[BRW Essen]:[Neviges L107]])</f>
        <v>0</v>
      </c>
    </row>
    <row r="23" spans="1:19" x14ac:dyDescent="0.25">
      <c r="A23" s="1">
        <v>42882</v>
      </c>
      <c r="B23" s="2"/>
      <c r="C23" s="2"/>
      <c r="E23" s="4">
        <f>VLOOKUP(Tabelle1[[#This Row],[Datum]],lufttemp!$C$2:$D$199,2,FALSE)</f>
        <v>28.4</v>
      </c>
      <c r="F23" s="31">
        <f>VLOOKUP(Tabelle1[[#This Row],[Datum]],sonnenscheindauer!$C$2:$D$200,2,FALSE)</f>
        <v>15.1</v>
      </c>
      <c r="G23" s="17">
        <v>0.03</v>
      </c>
      <c r="H23" s="17">
        <v>4.8</v>
      </c>
      <c r="I23" s="17">
        <v>2</v>
      </c>
      <c r="J23" s="17">
        <v>0</v>
      </c>
      <c r="K23" s="17">
        <v>0</v>
      </c>
      <c r="L23" s="17">
        <v>0</v>
      </c>
      <c r="M23" s="23">
        <v>5</v>
      </c>
      <c r="N23" t="s">
        <v>9</v>
      </c>
      <c r="P23" t="str">
        <f>IF(Tabelle1[[#This Row],[max. Lufttemp.]]&gt;= 20,"ja","nein")</f>
        <v>ja</v>
      </c>
      <c r="R23" t="b">
        <f>AND(Tabelle1[[#This Row],[pot . Badetag]]="ja",Tabelle1[[#This Row],[FWS/Gesund-heitsamt]]="verboten")</f>
        <v>0</v>
      </c>
      <c r="S23">
        <f>MAX(Tabelle1[[#This Row],[BRW Essen]:[Neviges L107]])</f>
        <v>4.8</v>
      </c>
    </row>
    <row r="24" spans="1:19" x14ac:dyDescent="0.25">
      <c r="A24" s="1">
        <v>42883</v>
      </c>
      <c r="B24" s="2"/>
      <c r="C24" s="2"/>
      <c r="E24" s="4">
        <f>VLOOKUP(Tabelle1[[#This Row],[Datum]],lufttemp!$C$2:$D$199,2,FALSE)</f>
        <v>27.2</v>
      </c>
      <c r="F24" s="31">
        <f>VLOOKUP(Tabelle1[[#This Row],[Datum]],sonnenscheindauer!$C$2:$D$200,2,FALSE)</f>
        <v>6.2</v>
      </c>
      <c r="G24" s="17">
        <v>3.51</v>
      </c>
      <c r="H24" s="17">
        <v>2</v>
      </c>
      <c r="I24" s="17">
        <v>2.5</v>
      </c>
      <c r="J24" s="17">
        <v>5.19</v>
      </c>
      <c r="K24" s="17">
        <v>7.19</v>
      </c>
      <c r="L24" s="17">
        <v>1.31</v>
      </c>
      <c r="M24" s="23">
        <v>5</v>
      </c>
      <c r="N24" t="s">
        <v>8</v>
      </c>
      <c r="O24" t="s">
        <v>13</v>
      </c>
      <c r="P24" t="s">
        <v>20</v>
      </c>
      <c r="R24" t="b">
        <f>AND(Tabelle1[[#This Row],[pot . Badetag]]="ja",Tabelle1[[#This Row],[FWS/Gesund-heitsamt]]="verboten")</f>
        <v>0</v>
      </c>
      <c r="S24">
        <f>MAX(Tabelle1[[#This Row],[BRW Essen]:[Neviges L107]])</f>
        <v>7.19</v>
      </c>
    </row>
    <row r="25" spans="1:19" x14ac:dyDescent="0.25">
      <c r="A25" s="1">
        <v>42884</v>
      </c>
      <c r="B25" s="28" t="s">
        <v>1</v>
      </c>
      <c r="C25" s="28" t="s">
        <v>1</v>
      </c>
      <c r="E25" s="4">
        <f>VLOOKUP(Tabelle1[[#This Row],[Datum]],lufttemp!$C$2:$D$199,2,FALSE)</f>
        <v>31.5</v>
      </c>
      <c r="F25" s="31">
        <f>VLOOKUP(Tabelle1[[#This Row],[Datum]],sonnenscheindauer!$C$2:$D$200,2,FALSE)</f>
        <v>12.5</v>
      </c>
      <c r="G25" s="17">
        <v>7.36</v>
      </c>
      <c r="H25" s="17">
        <v>3.8</v>
      </c>
      <c r="I25" s="17">
        <v>5.5</v>
      </c>
      <c r="J25" s="17">
        <v>0.06</v>
      </c>
      <c r="K25" s="17">
        <v>12.27</v>
      </c>
      <c r="L25" s="17">
        <v>0.09</v>
      </c>
      <c r="M25" s="23">
        <v>5</v>
      </c>
      <c r="N25" t="s">
        <v>8</v>
      </c>
      <c r="P25" t="str">
        <f>IF(Tabelle1[[#This Row],[max. Lufttemp.]]&gt;= 20,"ja","nein")</f>
        <v>ja</v>
      </c>
      <c r="Q25" t="s">
        <v>23</v>
      </c>
      <c r="R25" t="b">
        <f>AND(Tabelle1[[#This Row],[pot . Badetag]]="ja",Tabelle1[[#This Row],[FWS/Gesund-heitsamt]]="verboten")</f>
        <v>1</v>
      </c>
      <c r="S25">
        <f>MAX(Tabelle1[[#This Row],[BRW Essen]:[Neviges L107]])</f>
        <v>12.27</v>
      </c>
    </row>
    <row r="26" spans="1:19" x14ac:dyDescent="0.25">
      <c r="A26" s="1">
        <v>42885</v>
      </c>
      <c r="B26" s="2">
        <v>2000</v>
      </c>
      <c r="C26" s="2">
        <v>15</v>
      </c>
      <c r="E26" s="4">
        <f>VLOOKUP(Tabelle1[[#This Row],[Datum]],lufttemp!$C$2:$D$199,2,FALSE)</f>
        <v>23.7</v>
      </c>
      <c r="F26" s="31">
        <f>VLOOKUP(Tabelle1[[#This Row],[Datum]],sonnenscheindauer!$C$2:$D$200,2,FALSE)</f>
        <v>6.1</v>
      </c>
      <c r="G26" s="17">
        <v>0.56999999999999995</v>
      </c>
      <c r="H26" s="17">
        <v>1.2</v>
      </c>
      <c r="I26" s="17">
        <v>2.5</v>
      </c>
      <c r="J26" s="17">
        <v>0.24</v>
      </c>
      <c r="K26" s="17">
        <v>8.6199999999999992</v>
      </c>
      <c r="L26" s="17">
        <v>0</v>
      </c>
      <c r="M26" s="23">
        <v>5</v>
      </c>
      <c r="N26" t="s">
        <v>8</v>
      </c>
      <c r="P26" t="str">
        <f>IF(Tabelle1[[#This Row],[max. Lufttemp.]]&gt;= 20,"ja","nein")</f>
        <v>ja</v>
      </c>
      <c r="Q26" t="s">
        <v>22</v>
      </c>
      <c r="R26" t="b">
        <f>AND(Tabelle1[[#This Row],[pot . Badetag]]="ja",Tabelle1[[#This Row],[FWS/Gesund-heitsamt]]="verboten")</f>
        <v>1</v>
      </c>
      <c r="S26">
        <f>MAX(Tabelle1[[#This Row],[BRW Essen]:[Neviges L107]])</f>
        <v>8.6199999999999992</v>
      </c>
    </row>
    <row r="27" spans="1:19" x14ac:dyDescent="0.25">
      <c r="A27" s="1">
        <v>42886</v>
      </c>
      <c r="B27" s="2">
        <v>370</v>
      </c>
      <c r="C27" s="2">
        <v>30</v>
      </c>
      <c r="E27" s="4">
        <f>VLOOKUP(Tabelle1[[#This Row],[Datum]],lufttemp!$C$2:$D$199,2,FALSE)</f>
        <v>22.6</v>
      </c>
      <c r="F27" s="31">
        <f>VLOOKUP(Tabelle1[[#This Row],[Datum]],sonnenscheindauer!$C$2:$D$200,2,FALSE)</f>
        <v>7</v>
      </c>
      <c r="G27" s="17">
        <v>0</v>
      </c>
      <c r="H27" s="17">
        <v>0</v>
      </c>
      <c r="I27" s="17">
        <v>0</v>
      </c>
      <c r="J27" s="18" t="s">
        <v>7</v>
      </c>
      <c r="K27" s="17">
        <v>0</v>
      </c>
      <c r="L27" s="17">
        <v>0</v>
      </c>
      <c r="M27" s="23">
        <v>5</v>
      </c>
      <c r="N27" t="s">
        <v>8</v>
      </c>
      <c r="P27" t="str">
        <f>IF(Tabelle1[[#This Row],[max. Lufttemp.]]&gt;= 20,"ja","nein")</f>
        <v>ja</v>
      </c>
      <c r="R27" t="b">
        <f>AND(Tabelle1[[#This Row],[pot . Badetag]]="ja",Tabelle1[[#This Row],[FWS/Gesund-heitsamt]]="verboten")</f>
        <v>1</v>
      </c>
      <c r="S27">
        <f>MAX(Tabelle1[[#This Row],[BRW Essen]:[Neviges L107]])</f>
        <v>0</v>
      </c>
    </row>
    <row r="28" spans="1:19" x14ac:dyDescent="0.25">
      <c r="A28" s="1">
        <v>42887</v>
      </c>
      <c r="B28" s="2">
        <v>712</v>
      </c>
      <c r="C28" s="2">
        <v>68</v>
      </c>
      <c r="E28" s="4">
        <f>VLOOKUP(Tabelle1[[#This Row],[Datum]],lufttemp!$C$2:$D$199,2,FALSE)</f>
        <v>24.4</v>
      </c>
      <c r="F28" s="31">
        <f>VLOOKUP(Tabelle1[[#This Row],[Datum]],sonnenscheindauer!$C$2:$D$200,2,FALSE)</f>
        <v>13.4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23">
        <v>5</v>
      </c>
      <c r="N28" t="s">
        <v>8</v>
      </c>
      <c r="P28" t="str">
        <f>IF(Tabelle1[[#This Row],[max. Lufttemp.]]&gt;= 20,"ja","nein")</f>
        <v>ja</v>
      </c>
      <c r="R28" t="b">
        <f>AND(Tabelle1[[#This Row],[pot . Badetag]]="ja",Tabelle1[[#This Row],[FWS/Gesund-heitsamt]]="verboten")</f>
        <v>1</v>
      </c>
      <c r="S28">
        <f>MAX(Tabelle1[[#This Row],[BRW Essen]:[Neviges L107]])</f>
        <v>0</v>
      </c>
    </row>
    <row r="29" spans="1:19" x14ac:dyDescent="0.25">
      <c r="A29" s="1">
        <v>42888</v>
      </c>
      <c r="B29" s="2">
        <v>140</v>
      </c>
      <c r="C29" s="28" t="s">
        <v>1</v>
      </c>
      <c r="E29" s="4">
        <f>VLOOKUP(Tabelle1[[#This Row],[Datum]],lufttemp!$C$2:$D$199,2,FALSE)</f>
        <v>28</v>
      </c>
      <c r="F29" s="31">
        <f>VLOOKUP(Tabelle1[[#This Row],[Datum]],sonnenscheindauer!$C$2:$D$200,2,FALSE)</f>
        <v>10</v>
      </c>
      <c r="G29" s="17">
        <v>0.72</v>
      </c>
      <c r="H29" s="17">
        <v>13.9</v>
      </c>
      <c r="I29" s="17">
        <v>6.8</v>
      </c>
      <c r="J29" s="17">
        <v>2.94</v>
      </c>
      <c r="K29" s="17">
        <v>2.52</v>
      </c>
      <c r="L29" s="17">
        <v>1.03</v>
      </c>
      <c r="M29" s="23">
        <v>5</v>
      </c>
      <c r="N29" t="s">
        <v>9</v>
      </c>
      <c r="O29" t="s">
        <v>14</v>
      </c>
      <c r="P29" t="str">
        <f>IF(Tabelle1[[#This Row],[max. Lufttemp.]]&gt;= 20,"ja","nein")</f>
        <v>ja</v>
      </c>
      <c r="Q29" t="s">
        <v>24</v>
      </c>
      <c r="R29" t="b">
        <f>AND(Tabelle1[[#This Row],[pot . Badetag]]="ja",Tabelle1[[#This Row],[FWS/Gesund-heitsamt]]="verboten")</f>
        <v>0</v>
      </c>
      <c r="S29">
        <f>MAX(Tabelle1[[#This Row],[BRW Essen]:[Neviges L107]])</f>
        <v>13.9</v>
      </c>
    </row>
    <row r="30" spans="1:19" x14ac:dyDescent="0.25">
      <c r="A30" s="1">
        <v>42889</v>
      </c>
      <c r="B30" s="2"/>
      <c r="C30" s="2"/>
      <c r="E30" s="4">
        <f>VLOOKUP(Tabelle1[[#This Row],[Datum]],lufttemp!$C$2:$D$199,2,FALSE)</f>
        <v>24.8</v>
      </c>
      <c r="F30" s="31">
        <f>VLOOKUP(Tabelle1[[#This Row],[Datum]],sonnenscheindauer!$C$2:$D$200,2,FALSE)</f>
        <v>6.5</v>
      </c>
      <c r="G30" s="17">
        <v>6.16</v>
      </c>
      <c r="H30" s="17">
        <v>8.8000000000000007</v>
      </c>
      <c r="I30" s="17">
        <v>9.9</v>
      </c>
      <c r="J30" s="17">
        <v>6.69</v>
      </c>
      <c r="K30" s="17">
        <v>4.92</v>
      </c>
      <c r="L30" s="17">
        <v>8.4499999999999993</v>
      </c>
      <c r="M30" s="23">
        <v>5</v>
      </c>
      <c r="N30" t="s">
        <v>8</v>
      </c>
      <c r="P30" t="s">
        <v>21</v>
      </c>
      <c r="Q30" t="s">
        <v>25</v>
      </c>
      <c r="R30" t="b">
        <f>AND(Tabelle1[[#This Row],[pot . Badetag]]="ja",Tabelle1[[#This Row],[FWS/Gesund-heitsamt]]="verboten")</f>
        <v>1</v>
      </c>
      <c r="S30">
        <f>MAX(Tabelle1[[#This Row],[BRW Essen]:[Neviges L107]])</f>
        <v>9.9</v>
      </c>
    </row>
    <row r="31" spans="1:19" x14ac:dyDescent="0.25">
      <c r="A31" s="1">
        <v>42890</v>
      </c>
      <c r="B31" s="2"/>
      <c r="C31" s="2"/>
      <c r="E31" s="4">
        <f>VLOOKUP(Tabelle1[[#This Row],[Datum]],lufttemp!$C$2:$D$199,2,FALSE)</f>
        <v>20</v>
      </c>
      <c r="F31" s="31">
        <f>VLOOKUP(Tabelle1[[#This Row],[Datum]],sonnenscheindauer!$C$2:$D$200,2,FALSE)</f>
        <v>3.7</v>
      </c>
      <c r="G31" s="17">
        <v>0.48</v>
      </c>
      <c r="H31" s="17">
        <v>0.3</v>
      </c>
      <c r="I31" s="17">
        <v>0.5</v>
      </c>
      <c r="J31" s="17">
        <v>0</v>
      </c>
      <c r="K31" s="17">
        <v>0.2</v>
      </c>
      <c r="L31" s="17">
        <v>0</v>
      </c>
      <c r="M31" s="23">
        <v>5</v>
      </c>
      <c r="N31" t="s">
        <v>8</v>
      </c>
      <c r="P31" t="str">
        <f>IF(Tabelle1[[#This Row],[max. Lufttemp.]]&gt;= 20,"ja","nein")</f>
        <v>ja</v>
      </c>
      <c r="R31" t="b">
        <f>AND(Tabelle1[[#This Row],[pot . Badetag]]="ja",Tabelle1[[#This Row],[FWS/Gesund-heitsamt]]="verboten")</f>
        <v>1</v>
      </c>
      <c r="S31">
        <f>MAX(Tabelle1[[#This Row],[BRW Essen]:[Neviges L107]])</f>
        <v>0.5</v>
      </c>
    </row>
    <row r="32" spans="1:19" x14ac:dyDescent="0.25">
      <c r="A32" s="1">
        <v>42891</v>
      </c>
      <c r="B32" s="2"/>
      <c r="C32" s="2"/>
      <c r="D32" t="s">
        <v>49</v>
      </c>
      <c r="E32" s="4">
        <f>VLOOKUP(Tabelle1[[#This Row],[Datum]],lufttemp!$C$2:$D$199,2,FALSE)</f>
        <v>21.2</v>
      </c>
      <c r="F32" s="31">
        <f>VLOOKUP(Tabelle1[[#This Row],[Datum]],sonnenscheindauer!$C$2:$D$200,2,FALSE)</f>
        <v>10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23">
        <v>5</v>
      </c>
      <c r="N32" t="s">
        <v>8</v>
      </c>
      <c r="P32" t="str">
        <f>IF(Tabelle1[[#This Row],[max. Lufttemp.]]&gt;= 20,"ja","nein")</f>
        <v>ja</v>
      </c>
      <c r="R32" t="b">
        <f>AND(Tabelle1[[#This Row],[pot . Badetag]]="ja",Tabelle1[[#This Row],[FWS/Gesund-heitsamt]]="verboten")</f>
        <v>1</v>
      </c>
      <c r="S32">
        <f>MAX(Tabelle1[[#This Row],[BRW Essen]:[Neviges L107]])</f>
        <v>0</v>
      </c>
    </row>
    <row r="33" spans="1:19" x14ac:dyDescent="0.25">
      <c r="A33" s="1">
        <v>42892</v>
      </c>
      <c r="B33" s="2">
        <v>77</v>
      </c>
      <c r="C33" s="28" t="s">
        <v>1</v>
      </c>
      <c r="E33" s="4">
        <f>VLOOKUP(Tabelle1[[#This Row],[Datum]],lufttemp!$C$2:$D$199,2,FALSE)</f>
        <v>17.600000000000001</v>
      </c>
      <c r="F33" s="31">
        <f>VLOOKUP(Tabelle1[[#This Row],[Datum]],sonnenscheindauer!$C$2:$D$200,2,FALSE)</f>
        <v>5.8</v>
      </c>
      <c r="G33" s="17">
        <v>3.18</v>
      </c>
      <c r="H33" s="17">
        <v>3.2</v>
      </c>
      <c r="I33" s="17">
        <v>4</v>
      </c>
      <c r="J33" s="17">
        <v>8.99</v>
      </c>
      <c r="K33" s="17">
        <v>3.27</v>
      </c>
      <c r="L33" s="17">
        <v>10.99</v>
      </c>
      <c r="M33" s="23">
        <v>5</v>
      </c>
      <c r="N33" t="s">
        <v>8</v>
      </c>
      <c r="P33" t="s">
        <v>20</v>
      </c>
      <c r="R33" t="b">
        <f>AND(Tabelle1[[#This Row],[pot . Badetag]]="ja",Tabelle1[[#This Row],[FWS/Gesund-heitsamt]]="verboten")</f>
        <v>0</v>
      </c>
      <c r="S33">
        <f>MAX(Tabelle1[[#This Row],[BRW Essen]:[Neviges L107]])</f>
        <v>10.99</v>
      </c>
    </row>
    <row r="34" spans="1:19" x14ac:dyDescent="0.25">
      <c r="A34" s="1">
        <v>42893</v>
      </c>
      <c r="B34" s="2">
        <v>30</v>
      </c>
      <c r="C34" s="2">
        <v>15</v>
      </c>
      <c r="E34" s="4">
        <f>VLOOKUP(Tabelle1[[#This Row],[Datum]],lufttemp!$C$2:$D$199,2,FALSE)</f>
        <v>16.2</v>
      </c>
      <c r="F34" s="31">
        <f>VLOOKUP(Tabelle1[[#This Row],[Datum]],sonnenscheindauer!$C$2:$D$200,2,FALSE)</f>
        <v>3.3</v>
      </c>
      <c r="G34" s="17">
        <v>2.89</v>
      </c>
      <c r="H34" s="17">
        <v>2.2000000000000002</v>
      </c>
      <c r="I34" s="17">
        <v>1.7</v>
      </c>
      <c r="J34" s="17">
        <v>2.83</v>
      </c>
      <c r="K34" s="17">
        <v>0.88</v>
      </c>
      <c r="L34" s="17">
        <v>2.72</v>
      </c>
      <c r="M34" s="23">
        <v>5</v>
      </c>
      <c r="N34" t="s">
        <v>8</v>
      </c>
      <c r="P34" t="s">
        <v>20</v>
      </c>
      <c r="R34" t="b">
        <f>AND(Tabelle1[[#This Row],[pot . Badetag]]="ja",Tabelle1[[#This Row],[FWS/Gesund-heitsamt]]="verboten")</f>
        <v>0</v>
      </c>
      <c r="S34">
        <f>MAX(Tabelle1[[#This Row],[BRW Essen]:[Neviges L107]])</f>
        <v>2.89</v>
      </c>
    </row>
    <row r="35" spans="1:19" x14ac:dyDescent="0.25">
      <c r="A35" s="1">
        <v>42894</v>
      </c>
      <c r="B35" s="2">
        <v>46</v>
      </c>
      <c r="C35" s="2">
        <v>62</v>
      </c>
      <c r="E35" s="4">
        <f>VLOOKUP(Tabelle1[[#This Row],[Datum]],lufttemp!$C$2:$D$199,2,FALSE)</f>
        <v>23.4</v>
      </c>
      <c r="F35" s="31">
        <f>VLOOKUP(Tabelle1[[#This Row],[Datum]],sonnenscheindauer!$C$2:$D$200,2,FALSE)</f>
        <v>8.8000000000000007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23">
        <v>5</v>
      </c>
      <c r="N35" t="s">
        <v>8</v>
      </c>
      <c r="P35" t="s">
        <v>20</v>
      </c>
      <c r="R35" t="b">
        <f>AND(Tabelle1[[#This Row],[pot . Badetag]]="ja",Tabelle1[[#This Row],[FWS/Gesund-heitsamt]]="verboten")</f>
        <v>0</v>
      </c>
      <c r="S35">
        <f>MAX(Tabelle1[[#This Row],[BRW Essen]:[Neviges L107]])</f>
        <v>0</v>
      </c>
    </row>
    <row r="36" spans="1:19" x14ac:dyDescent="0.25">
      <c r="A36" s="1">
        <v>42895</v>
      </c>
      <c r="B36" s="2">
        <v>160</v>
      </c>
      <c r="C36" s="2">
        <v>15</v>
      </c>
      <c r="E36" s="4">
        <f>VLOOKUP(Tabelle1[[#This Row],[Datum]],lufttemp!$C$2:$D$199,2,FALSE)</f>
        <v>19.899999999999999</v>
      </c>
      <c r="F36" s="31">
        <f>VLOOKUP(Tabelle1[[#This Row],[Datum]],sonnenscheindauer!$C$2:$D$200,2,FALSE)</f>
        <v>4</v>
      </c>
      <c r="G36" s="17">
        <v>5.98</v>
      </c>
      <c r="H36" s="17">
        <v>4.8</v>
      </c>
      <c r="I36" s="17">
        <v>5</v>
      </c>
      <c r="J36" s="17">
        <v>4.88</v>
      </c>
      <c r="K36" s="17">
        <v>8.5500000000000007</v>
      </c>
      <c r="L36" s="17">
        <v>6.14</v>
      </c>
      <c r="M36" s="23">
        <v>5</v>
      </c>
      <c r="N36" t="s">
        <v>8</v>
      </c>
      <c r="P36" t="s">
        <v>20</v>
      </c>
      <c r="R36" t="b">
        <f>AND(Tabelle1[[#This Row],[pot . Badetag]]="ja",Tabelle1[[#This Row],[FWS/Gesund-heitsamt]]="verboten")</f>
        <v>0</v>
      </c>
      <c r="S36">
        <f>MAX(Tabelle1[[#This Row],[BRW Essen]:[Neviges L107]])</f>
        <v>8.5500000000000007</v>
      </c>
    </row>
    <row r="37" spans="1:19" x14ac:dyDescent="0.25">
      <c r="A37" s="1">
        <v>42896</v>
      </c>
      <c r="B37" s="2"/>
      <c r="C37" s="2"/>
      <c r="E37" s="4">
        <f>VLOOKUP(Tabelle1[[#This Row],[Datum]],lufttemp!$C$2:$D$199,2,FALSE)</f>
        <v>23.2</v>
      </c>
      <c r="F37" s="31">
        <f>VLOOKUP(Tabelle1[[#This Row],[Datum]],sonnenscheindauer!$C$2:$D$200,2,FALSE)</f>
        <v>14.9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23">
        <v>5</v>
      </c>
      <c r="N37" t="s">
        <v>8</v>
      </c>
      <c r="P37" t="s">
        <v>20</v>
      </c>
      <c r="Q37" t="s">
        <v>34</v>
      </c>
      <c r="R37" t="b">
        <f>AND(Tabelle1[[#This Row],[pot . Badetag]]="ja",Tabelle1[[#This Row],[FWS/Gesund-heitsamt]]="verboten")</f>
        <v>0</v>
      </c>
      <c r="S37">
        <f>MAX(Tabelle1[[#This Row],[BRW Essen]:[Neviges L107]])</f>
        <v>0</v>
      </c>
    </row>
    <row r="38" spans="1:19" x14ac:dyDescent="0.25">
      <c r="A38" s="1">
        <v>42897</v>
      </c>
      <c r="B38" s="2"/>
      <c r="C38" s="2"/>
      <c r="E38" s="4">
        <f>VLOOKUP(Tabelle1[[#This Row],[Datum]],lufttemp!$C$2:$D$199,2,FALSE)</f>
        <v>27.7</v>
      </c>
      <c r="F38" s="31">
        <f>VLOOKUP(Tabelle1[[#This Row],[Datum]],sonnenscheindauer!$C$2:$D$200,2,FALSE)</f>
        <v>5.9</v>
      </c>
      <c r="G38" s="17">
        <v>0.17</v>
      </c>
      <c r="H38" s="17">
        <v>0.2</v>
      </c>
      <c r="I38" s="17">
        <v>0.3</v>
      </c>
      <c r="J38" s="17">
        <v>1.71</v>
      </c>
      <c r="K38" s="17">
        <v>0.28000000000000003</v>
      </c>
      <c r="L38" s="17">
        <v>0.28000000000000003</v>
      </c>
      <c r="M38" s="23">
        <v>5</v>
      </c>
      <c r="N38" t="s">
        <v>9</v>
      </c>
      <c r="O38" t="s">
        <v>36</v>
      </c>
      <c r="P38" t="s">
        <v>21</v>
      </c>
      <c r="Q38" t="s">
        <v>35</v>
      </c>
      <c r="R38" t="b">
        <f>AND(Tabelle1[[#This Row],[pot . Badetag]]="ja",Tabelle1[[#This Row],[FWS/Gesund-heitsamt]]="verboten")</f>
        <v>0</v>
      </c>
      <c r="S38">
        <f>MAX(Tabelle1[[#This Row],[BRW Essen]:[Neviges L107]])</f>
        <v>1.71</v>
      </c>
    </row>
    <row r="39" spans="1:19" x14ac:dyDescent="0.25">
      <c r="A39" s="1">
        <v>42898</v>
      </c>
      <c r="B39" s="2">
        <v>110</v>
      </c>
      <c r="C39" s="2">
        <v>61</v>
      </c>
      <c r="E39" s="4">
        <f>VLOOKUP(Tabelle1[[#This Row],[Datum]],lufttemp!$C$2:$D$199,2,FALSE)</f>
        <v>18.7</v>
      </c>
      <c r="F39" s="31">
        <f>VLOOKUP(Tabelle1[[#This Row],[Datum]],sonnenscheindauer!$C$2:$D$200,2,FALSE)</f>
        <v>4.3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23" t="s">
        <v>47</v>
      </c>
      <c r="N39" t="s">
        <v>9</v>
      </c>
      <c r="O39" t="s">
        <v>48</v>
      </c>
      <c r="P39" t="s">
        <v>20</v>
      </c>
      <c r="R39" t="b">
        <f>AND(Tabelle1[[#This Row],[pot . Badetag]]="ja",Tabelle1[[#This Row],[FWS/Gesund-heitsamt]]="verboten")</f>
        <v>0</v>
      </c>
      <c r="S39">
        <f>MAX(Tabelle1[[#This Row],[BRW Essen]:[Neviges L107]])</f>
        <v>0</v>
      </c>
    </row>
    <row r="40" spans="1:19" x14ac:dyDescent="0.25">
      <c r="A40" s="1">
        <v>42899</v>
      </c>
      <c r="B40" s="2">
        <v>77</v>
      </c>
      <c r="C40" s="28" t="s">
        <v>1</v>
      </c>
      <c r="E40" s="4">
        <f>VLOOKUP(Tabelle1[[#This Row],[Datum]],lufttemp!$C$2:$D$199,2,FALSE)</f>
        <v>19.8</v>
      </c>
      <c r="F40" s="31">
        <f>VLOOKUP(Tabelle1[[#This Row],[Datum]],sonnenscheindauer!$C$2:$D$200,2,FALSE)</f>
        <v>3.8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23">
        <v>5</v>
      </c>
      <c r="N40" t="s">
        <v>9</v>
      </c>
      <c r="P40" t="s">
        <v>20</v>
      </c>
      <c r="Q40" t="s">
        <v>46</v>
      </c>
      <c r="R40" t="b">
        <f>AND(Tabelle1[[#This Row],[pot . Badetag]]="ja",Tabelle1[[#This Row],[FWS/Gesund-heitsamt]]="verboten")</f>
        <v>0</v>
      </c>
      <c r="S40">
        <f>MAX(Tabelle1[[#This Row],[BRW Essen]:[Neviges L107]])</f>
        <v>0</v>
      </c>
    </row>
    <row r="41" spans="1:19" x14ac:dyDescent="0.25">
      <c r="A41" s="1">
        <v>42900</v>
      </c>
      <c r="B41" s="2">
        <v>15</v>
      </c>
      <c r="C41" s="28" t="s">
        <v>1</v>
      </c>
      <c r="D41" s="42" t="s">
        <v>85</v>
      </c>
      <c r="E41" s="4">
        <f>VLOOKUP(Tabelle1[[#This Row],[Datum]],lufttemp!$C$2:$D$199,2,FALSE)</f>
        <v>24.2</v>
      </c>
      <c r="F41" s="31">
        <f>VLOOKUP(Tabelle1[[#This Row],[Datum]],sonnenscheindauer!$C$2:$D$200,2,FALSE)</f>
        <v>15.2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23">
        <v>5</v>
      </c>
      <c r="N41" t="s">
        <v>9</v>
      </c>
      <c r="P41" t="s">
        <v>21</v>
      </c>
      <c r="R41" t="b">
        <f>AND(Tabelle1[[#This Row],[pot . Badetag]]="ja",Tabelle1[[#This Row],[FWS/Gesund-heitsamt]]="verboten")</f>
        <v>0</v>
      </c>
      <c r="S41">
        <f>MAX(Tabelle1[[#This Row],[BRW Essen]:[Neviges L107]])</f>
        <v>0</v>
      </c>
    </row>
    <row r="42" spans="1:19" x14ac:dyDescent="0.25">
      <c r="A42" s="1">
        <v>42901</v>
      </c>
      <c r="B42" s="2"/>
      <c r="C42" s="2"/>
      <c r="D42" t="s">
        <v>51</v>
      </c>
      <c r="E42" s="4">
        <f>VLOOKUP(Tabelle1[[#This Row],[Datum]],lufttemp!$C$2:$D$199,2,FALSE)</f>
        <v>29</v>
      </c>
      <c r="F42" s="31">
        <f>VLOOKUP(Tabelle1[[#This Row],[Datum]],sonnenscheindauer!$C$2:$D$200,2,FALSE)</f>
        <v>10.1</v>
      </c>
      <c r="G42" s="17">
        <v>1.83</v>
      </c>
      <c r="H42" s="17">
        <v>4.3</v>
      </c>
      <c r="I42" s="17">
        <v>1.7</v>
      </c>
      <c r="J42" s="17">
        <v>2.52</v>
      </c>
      <c r="K42" s="17">
        <v>0.83</v>
      </c>
      <c r="L42" s="17">
        <v>7.22</v>
      </c>
      <c r="M42" s="23">
        <v>5</v>
      </c>
      <c r="N42" t="s">
        <v>9</v>
      </c>
      <c r="O42" t="s">
        <v>52</v>
      </c>
      <c r="P42" t="s">
        <v>21</v>
      </c>
      <c r="R42" t="b">
        <f>AND(Tabelle1[[#This Row],[pot . Badetag]]="ja",Tabelle1[[#This Row],[FWS/Gesund-heitsamt]]="verboten")</f>
        <v>0</v>
      </c>
      <c r="S42">
        <f>MAX(Tabelle1[[#This Row],[BRW Essen]:[Neviges L107]])</f>
        <v>7.22</v>
      </c>
    </row>
    <row r="43" spans="1:19" x14ac:dyDescent="0.25">
      <c r="A43" s="1">
        <v>42902</v>
      </c>
      <c r="B43" s="2">
        <v>61</v>
      </c>
      <c r="C43" s="2">
        <v>15</v>
      </c>
      <c r="E43" s="4">
        <f>VLOOKUP(Tabelle1[[#This Row],[Datum]],lufttemp!$C$2:$D$199,2,FALSE)</f>
        <v>19.600000000000001</v>
      </c>
      <c r="F43" s="31">
        <f>VLOOKUP(Tabelle1[[#This Row],[Datum]],sonnenscheindauer!$C$2:$D$200,2,FALSE)</f>
        <v>3.9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23">
        <v>5</v>
      </c>
      <c r="N43" t="s">
        <v>8</v>
      </c>
      <c r="P43" t="s">
        <v>20</v>
      </c>
      <c r="Q43" t="s">
        <v>53</v>
      </c>
      <c r="R43" t="b">
        <f>AND(Tabelle1[[#This Row],[pot . Badetag]]="ja",Tabelle1[[#This Row],[FWS/Gesund-heitsamt]]="verboten")</f>
        <v>0</v>
      </c>
      <c r="S43">
        <f>MAX(Tabelle1[[#This Row],[BRW Essen]:[Neviges L107]])</f>
        <v>0</v>
      </c>
    </row>
    <row r="44" spans="1:19" x14ac:dyDescent="0.25">
      <c r="A44" s="1">
        <v>42903</v>
      </c>
      <c r="B44" s="2"/>
      <c r="C44" s="2"/>
      <c r="E44" s="4">
        <f>VLOOKUP(Tabelle1[[#This Row],[Datum]],lufttemp!$C$2:$D$199,2,FALSE)</f>
        <v>20.8</v>
      </c>
      <c r="F44" s="31">
        <f>VLOOKUP(Tabelle1[[#This Row],[Datum]],sonnenscheindauer!$C$2:$D$200,2,FALSE)</f>
        <v>0.1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0.03</v>
      </c>
      <c r="M44" s="23">
        <v>5</v>
      </c>
      <c r="N44" t="s">
        <v>8</v>
      </c>
      <c r="P44" t="s">
        <v>20</v>
      </c>
      <c r="Q44" t="s">
        <v>53</v>
      </c>
      <c r="R44" t="b">
        <f>AND(Tabelle1[[#This Row],[pot . Badetag]]="ja",Tabelle1[[#This Row],[FWS/Gesund-heitsamt]]="verboten")</f>
        <v>0</v>
      </c>
      <c r="S44">
        <f>MAX(Tabelle1[[#This Row],[BRW Essen]:[Neviges L107]])</f>
        <v>0.03</v>
      </c>
    </row>
    <row r="45" spans="1:19" x14ac:dyDescent="0.25">
      <c r="A45" s="1">
        <v>42904</v>
      </c>
      <c r="B45" s="2"/>
      <c r="C45" s="2"/>
      <c r="E45" s="4">
        <f>VLOOKUP(Tabelle1[[#This Row],[Datum]],lufttemp!$C$2:$D$199,2,FALSE)</f>
        <v>26.7</v>
      </c>
      <c r="F45" s="31">
        <f>VLOOKUP(Tabelle1[[#This Row],[Datum]],sonnenscheindauer!$C$2:$D$200,2,FALSE)</f>
        <v>12.9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23">
        <v>5</v>
      </c>
      <c r="N45" t="s">
        <v>9</v>
      </c>
      <c r="P45" t="s">
        <v>21</v>
      </c>
      <c r="R45" t="b">
        <f>AND(Tabelle1[[#This Row],[pot . Badetag]]="ja",Tabelle1[[#This Row],[FWS/Gesund-heitsamt]]="verboten")</f>
        <v>0</v>
      </c>
      <c r="S45">
        <f>MAX(Tabelle1[[#This Row],[BRW Essen]:[Neviges L107]])</f>
        <v>0</v>
      </c>
    </row>
    <row r="46" spans="1:19" x14ac:dyDescent="0.25">
      <c r="A46" s="1">
        <v>42905</v>
      </c>
      <c r="B46" s="28" t="s">
        <v>1</v>
      </c>
      <c r="C46" s="2">
        <v>15</v>
      </c>
      <c r="E46" s="4">
        <f>VLOOKUP(Tabelle1[[#This Row],[Datum]],lufttemp!$C$2:$D$199,2,FALSE)</f>
        <v>30.6</v>
      </c>
      <c r="F46" s="31">
        <f>VLOOKUP(Tabelle1[[#This Row],[Datum]],sonnenscheindauer!$C$2:$D$200,2,FALSE)</f>
        <v>15.6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23">
        <v>5</v>
      </c>
      <c r="N46" t="s">
        <v>9</v>
      </c>
      <c r="P46" t="s">
        <v>21</v>
      </c>
      <c r="R46" t="b">
        <f>AND(Tabelle1[[#This Row],[pot . Badetag]]="ja",Tabelle1[[#This Row],[FWS/Gesund-heitsamt]]="verboten")</f>
        <v>0</v>
      </c>
      <c r="S46">
        <f>MAX(Tabelle1[[#This Row],[BRW Essen]:[Neviges L107]])</f>
        <v>0</v>
      </c>
    </row>
    <row r="47" spans="1:19" x14ac:dyDescent="0.25">
      <c r="A47" s="1">
        <v>42906</v>
      </c>
      <c r="B47" s="2">
        <v>15</v>
      </c>
      <c r="C47" s="28" t="s">
        <v>1</v>
      </c>
      <c r="E47" s="4">
        <f>VLOOKUP(Tabelle1[[#This Row],[Datum]],lufttemp!$C$2:$D$199,2,FALSE)</f>
        <v>30.1</v>
      </c>
      <c r="F47" s="31">
        <f>VLOOKUP(Tabelle1[[#This Row],[Datum]],sonnenscheindauer!$C$2:$D$200,2,FALSE)</f>
        <v>13.3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23">
        <v>5</v>
      </c>
      <c r="N47" t="s">
        <v>9</v>
      </c>
      <c r="P47" t="s">
        <v>21</v>
      </c>
      <c r="R47" t="b">
        <f>AND(Tabelle1[[#This Row],[pot . Badetag]]="ja",Tabelle1[[#This Row],[FWS/Gesund-heitsamt]]="verboten")</f>
        <v>0</v>
      </c>
      <c r="S47">
        <f>MAX(Tabelle1[[#This Row],[BRW Essen]:[Neviges L107]])</f>
        <v>0</v>
      </c>
    </row>
    <row r="48" spans="1:19" x14ac:dyDescent="0.25">
      <c r="A48" s="1">
        <v>42907</v>
      </c>
      <c r="B48" s="2">
        <v>45</v>
      </c>
      <c r="C48" s="2">
        <v>15</v>
      </c>
      <c r="E48" s="4">
        <f>VLOOKUP(Tabelle1[[#This Row],[Datum]],lufttemp!$C$2:$D$199,2,FALSE)</f>
        <v>28.4</v>
      </c>
      <c r="F48" s="31">
        <f>VLOOKUP(Tabelle1[[#This Row],[Datum]],sonnenscheindauer!$C$2:$D$200,2,FALSE)</f>
        <v>14.7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23">
        <v>5</v>
      </c>
      <c r="N48" t="s">
        <v>9</v>
      </c>
      <c r="P48" t="s">
        <v>21</v>
      </c>
      <c r="R48" t="b">
        <f>AND(Tabelle1[[#This Row],[pot . Badetag]]="ja",Tabelle1[[#This Row],[FWS/Gesund-heitsamt]]="verboten")</f>
        <v>0</v>
      </c>
      <c r="S48">
        <f>MAX(Tabelle1[[#This Row],[BRW Essen]:[Neviges L107]])</f>
        <v>0</v>
      </c>
    </row>
    <row r="49" spans="1:19" x14ac:dyDescent="0.25">
      <c r="A49" s="1">
        <v>42908</v>
      </c>
      <c r="B49" s="2">
        <v>94</v>
      </c>
      <c r="C49" s="2">
        <v>61</v>
      </c>
      <c r="E49" s="4">
        <f>VLOOKUP(Tabelle1[[#This Row],[Datum]],lufttemp!$C$2:$D$199,2,FALSE)</f>
        <v>33.799999999999997</v>
      </c>
      <c r="F49" s="31">
        <f>VLOOKUP(Tabelle1[[#This Row],[Datum]],sonnenscheindauer!$C$2:$D$200,2,FALSE)</f>
        <v>12.2</v>
      </c>
      <c r="G49" s="17">
        <v>4.59</v>
      </c>
      <c r="H49" s="17">
        <v>0.4</v>
      </c>
      <c r="I49" s="17">
        <v>1.2</v>
      </c>
      <c r="J49" s="17">
        <v>0</v>
      </c>
      <c r="K49" s="17">
        <v>15.9</v>
      </c>
      <c r="L49" s="17">
        <v>0</v>
      </c>
      <c r="M49" s="23" t="s">
        <v>47</v>
      </c>
      <c r="N49" t="s">
        <v>9</v>
      </c>
      <c r="O49" t="s">
        <v>55</v>
      </c>
      <c r="P49" t="s">
        <v>21</v>
      </c>
      <c r="R49" t="b">
        <f>AND(Tabelle1[[#This Row],[pot . Badetag]]="ja",Tabelle1[[#This Row],[FWS/Gesund-heitsamt]]="verboten")</f>
        <v>0</v>
      </c>
      <c r="S49">
        <f>MAX(Tabelle1[[#This Row],[BRW Essen]:[Neviges L107]])</f>
        <v>15.9</v>
      </c>
    </row>
    <row r="50" spans="1:19" x14ac:dyDescent="0.25">
      <c r="A50" s="1">
        <v>42909</v>
      </c>
      <c r="B50" s="2">
        <v>61</v>
      </c>
      <c r="C50" s="2">
        <v>30</v>
      </c>
      <c r="E50" s="4">
        <f>VLOOKUP(Tabelle1[[#This Row],[Datum]],lufttemp!$C$2:$D$199,2,FALSE)</f>
        <v>24.7</v>
      </c>
      <c r="F50" s="31">
        <f>VLOOKUP(Tabelle1[[#This Row],[Datum]],sonnenscheindauer!$C$2:$D$200,2,FALSE)</f>
        <v>5.6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23">
        <v>5</v>
      </c>
      <c r="N50" t="s">
        <v>8</v>
      </c>
      <c r="P50" t="s">
        <v>21</v>
      </c>
      <c r="Q50" t="s">
        <v>56</v>
      </c>
      <c r="R50" t="b">
        <f>AND(Tabelle1[[#This Row],[pot . Badetag]]="ja",Tabelle1[[#This Row],[FWS/Gesund-heitsamt]]="verboten")</f>
        <v>1</v>
      </c>
      <c r="S50">
        <f>MAX(Tabelle1[[#This Row],[BRW Essen]:[Neviges L107]])</f>
        <v>0</v>
      </c>
    </row>
    <row r="51" spans="1:19" x14ac:dyDescent="0.25">
      <c r="A51" s="1">
        <v>42910</v>
      </c>
      <c r="B51" s="2"/>
      <c r="C51" s="2"/>
      <c r="E51" s="4">
        <f>VLOOKUP(Tabelle1[[#This Row],[Datum]],lufttemp!$C$2:$D$199,2,FALSE)</f>
        <v>19.3</v>
      </c>
      <c r="F51" s="31">
        <f>VLOOKUP(Tabelle1[[#This Row],[Datum]],sonnenscheindauer!$C$2:$D$200,2,FALSE)</f>
        <v>0.9</v>
      </c>
      <c r="G51" s="17">
        <v>1.72</v>
      </c>
      <c r="H51" s="17">
        <v>2.4</v>
      </c>
      <c r="I51" s="17">
        <v>2.9</v>
      </c>
      <c r="J51" s="17">
        <v>2.6</v>
      </c>
      <c r="K51" s="17">
        <v>2.2999999999999998</v>
      </c>
      <c r="L51" s="17">
        <v>2.35</v>
      </c>
      <c r="M51" s="23">
        <v>5</v>
      </c>
      <c r="N51" t="s">
        <v>8</v>
      </c>
      <c r="P51" t="s">
        <v>20</v>
      </c>
      <c r="R51" t="b">
        <f>AND(Tabelle1[[#This Row],[pot . Badetag]]="ja",Tabelle1[[#This Row],[FWS/Gesund-heitsamt]]="verboten")</f>
        <v>0</v>
      </c>
      <c r="S51">
        <f>MAX(Tabelle1[[#This Row],[BRW Essen]:[Neviges L107]])</f>
        <v>2.9</v>
      </c>
    </row>
    <row r="52" spans="1:19" x14ac:dyDescent="0.25">
      <c r="A52" s="1">
        <v>42911</v>
      </c>
      <c r="B52" s="2"/>
      <c r="C52" s="2"/>
      <c r="E52" s="4">
        <f>VLOOKUP(Tabelle1[[#This Row],[Datum]],lufttemp!$C$2:$D$199,2,FALSE)</f>
        <v>22</v>
      </c>
      <c r="F52" s="31">
        <f>VLOOKUP(Tabelle1[[#This Row],[Datum]],sonnenscheindauer!$C$2:$D$200,2,FALSE)</f>
        <v>1</v>
      </c>
      <c r="G52" s="17">
        <v>0.46</v>
      </c>
      <c r="H52" s="17">
        <v>0.9</v>
      </c>
      <c r="I52" s="17">
        <v>0.4</v>
      </c>
      <c r="J52" s="17">
        <v>0.03</v>
      </c>
      <c r="K52" s="17">
        <v>0.15</v>
      </c>
      <c r="L52" s="17">
        <v>0.03</v>
      </c>
      <c r="M52" s="23">
        <v>5</v>
      </c>
      <c r="N52" t="s">
        <v>8</v>
      </c>
      <c r="O52" t="s">
        <v>59</v>
      </c>
      <c r="P52" t="s">
        <v>20</v>
      </c>
      <c r="R52" t="b">
        <f>AND(Tabelle1[[#This Row],[pot . Badetag]]="ja",Tabelle1[[#This Row],[FWS/Gesund-heitsamt]]="verboten")</f>
        <v>0</v>
      </c>
      <c r="S52">
        <f>MAX(Tabelle1[[#This Row],[BRW Essen]:[Neviges L107]])</f>
        <v>0.9</v>
      </c>
    </row>
    <row r="53" spans="1:19" x14ac:dyDescent="0.25">
      <c r="A53" s="1">
        <v>42912</v>
      </c>
      <c r="B53" s="2">
        <v>94</v>
      </c>
      <c r="C53" s="2">
        <v>140</v>
      </c>
      <c r="E53" s="4">
        <f>VLOOKUP(Tabelle1[[#This Row],[Datum]],lufttemp!$C$2:$D$199,2,FALSE)</f>
        <v>23.5</v>
      </c>
      <c r="F53" s="31">
        <f>VLOOKUP(Tabelle1[[#This Row],[Datum]],sonnenscheindauer!$C$2:$D$200,2,FALSE)</f>
        <v>10.4</v>
      </c>
      <c r="G53" s="17">
        <v>0.37</v>
      </c>
      <c r="H53" s="17">
        <v>0</v>
      </c>
      <c r="I53" s="17">
        <v>0</v>
      </c>
      <c r="J53" s="17">
        <v>0.67</v>
      </c>
      <c r="K53" s="17">
        <v>0.5</v>
      </c>
      <c r="L53" s="17">
        <v>0.14000000000000001</v>
      </c>
      <c r="M53" s="23" t="s">
        <v>47</v>
      </c>
      <c r="N53" t="s">
        <v>9</v>
      </c>
      <c r="O53" t="s">
        <v>57</v>
      </c>
      <c r="P53" t="s">
        <v>21</v>
      </c>
      <c r="Q53" t="s">
        <v>58</v>
      </c>
      <c r="R53" t="b">
        <f>AND(Tabelle1[[#This Row],[pot . Badetag]]="ja",Tabelle1[[#This Row],[FWS/Gesund-heitsamt]]="verboten")</f>
        <v>0</v>
      </c>
      <c r="S53">
        <f>MAX(Tabelle1[[#This Row],[BRW Essen]:[Neviges L107]])</f>
        <v>0.67</v>
      </c>
    </row>
    <row r="54" spans="1:19" x14ac:dyDescent="0.25">
      <c r="A54" s="1">
        <v>42913</v>
      </c>
      <c r="B54" s="2">
        <v>94</v>
      </c>
      <c r="C54" s="2">
        <v>61</v>
      </c>
      <c r="E54" s="4">
        <f>VLOOKUP(Tabelle1[[#This Row],[Datum]],lufttemp!$C$2:$D$199,2,FALSE)</f>
        <v>19.899999999999999</v>
      </c>
      <c r="F54" s="31">
        <f>VLOOKUP(Tabelle1[[#This Row],[Datum]],sonnenscheindauer!$C$2:$D$200,2,FALSE)</f>
        <v>0</v>
      </c>
      <c r="G54" s="17">
        <v>1.17</v>
      </c>
      <c r="H54" s="17">
        <v>1.5</v>
      </c>
      <c r="I54" s="17">
        <v>2</v>
      </c>
      <c r="J54" s="17">
        <v>0.1</v>
      </c>
      <c r="K54" s="17">
        <v>2.08</v>
      </c>
      <c r="L54" s="17">
        <v>3.9</v>
      </c>
      <c r="M54" s="23">
        <v>5</v>
      </c>
      <c r="N54" t="s">
        <v>9</v>
      </c>
      <c r="O54" t="s">
        <v>60</v>
      </c>
      <c r="P54" t="s">
        <v>20</v>
      </c>
      <c r="R54" t="b">
        <f>AND(Tabelle1[[#This Row],[pot . Badetag]]="ja",Tabelle1[[#This Row],[FWS/Gesund-heitsamt]]="verboten")</f>
        <v>0</v>
      </c>
      <c r="S54">
        <f>MAX(Tabelle1[[#This Row],[BRW Essen]:[Neviges L107]])</f>
        <v>3.9</v>
      </c>
    </row>
    <row r="55" spans="1:19" x14ac:dyDescent="0.25">
      <c r="A55" s="1">
        <v>42914</v>
      </c>
      <c r="B55" s="2">
        <v>30</v>
      </c>
      <c r="C55" s="28" t="s">
        <v>1</v>
      </c>
      <c r="E55" s="4">
        <f>VLOOKUP(Tabelle1[[#This Row],[Datum]],lufttemp!$C$2:$D$199,2,FALSE)</f>
        <v>21.2</v>
      </c>
      <c r="F55" s="31">
        <f>VLOOKUP(Tabelle1[[#This Row],[Datum]],sonnenscheindauer!$C$2:$D$200,2,FALSE)</f>
        <v>2.5</v>
      </c>
      <c r="G55" s="17">
        <v>22.95</v>
      </c>
      <c r="H55" s="17">
        <v>14.8</v>
      </c>
      <c r="I55" s="17">
        <v>12.4</v>
      </c>
      <c r="J55" s="17">
        <v>8.34</v>
      </c>
      <c r="K55" s="17">
        <v>12.11</v>
      </c>
      <c r="L55" s="17">
        <v>10.210000000000001</v>
      </c>
      <c r="M55" s="23">
        <v>5</v>
      </c>
      <c r="N55" t="s">
        <v>9</v>
      </c>
      <c r="O55" t="s">
        <v>62</v>
      </c>
      <c r="P55" t="s">
        <v>20</v>
      </c>
      <c r="R55" t="b">
        <f>AND(Tabelle1[[#This Row],[pot . Badetag]]="ja",Tabelle1[[#This Row],[FWS/Gesund-heitsamt]]="verboten")</f>
        <v>0</v>
      </c>
      <c r="S55">
        <f>MAX(Tabelle1[[#This Row],[BRW Essen]:[Neviges L107]])</f>
        <v>22.95</v>
      </c>
    </row>
    <row r="56" spans="1:19" x14ac:dyDescent="0.25">
      <c r="A56" s="1">
        <v>42915</v>
      </c>
      <c r="B56" s="2">
        <v>195</v>
      </c>
      <c r="C56" s="2">
        <v>104</v>
      </c>
      <c r="E56" s="4">
        <f>VLOOKUP(Tabelle1[[#This Row],[Datum]],lufttemp!$C$2:$D$199,2,FALSE)</f>
        <v>21.3</v>
      </c>
      <c r="F56" s="31">
        <f>VLOOKUP(Tabelle1[[#This Row],[Datum]],sonnenscheindauer!$C$2:$D$200,2,FALSE)</f>
        <v>1</v>
      </c>
      <c r="G56" s="17">
        <v>0</v>
      </c>
      <c r="H56" s="17">
        <v>0.1</v>
      </c>
      <c r="I56" s="17">
        <v>0.3</v>
      </c>
      <c r="J56" s="17">
        <v>0</v>
      </c>
      <c r="K56" s="17">
        <v>0.34</v>
      </c>
      <c r="L56" s="17">
        <v>0.61</v>
      </c>
      <c r="M56" s="23">
        <v>5</v>
      </c>
      <c r="N56" t="s">
        <v>8</v>
      </c>
      <c r="P56" t="s">
        <v>20</v>
      </c>
      <c r="R56" t="b">
        <f>AND(Tabelle1[[#This Row],[pot . Badetag]]="ja",Tabelle1[[#This Row],[FWS/Gesund-heitsamt]]="verboten")</f>
        <v>0</v>
      </c>
      <c r="S56">
        <f>MAX(Tabelle1[[#This Row],[BRW Essen]:[Neviges L107]])</f>
        <v>0.61</v>
      </c>
    </row>
    <row r="57" spans="1:19" x14ac:dyDescent="0.25">
      <c r="A57" s="1">
        <v>42916</v>
      </c>
      <c r="B57" s="2">
        <v>2000</v>
      </c>
      <c r="C57" s="2">
        <v>110</v>
      </c>
      <c r="E57" s="4">
        <f>VLOOKUP(Tabelle1[[#This Row],[Datum]],lufttemp!$C$2:$D$199,2,FALSE)</f>
        <v>21</v>
      </c>
      <c r="F57" s="31">
        <f>VLOOKUP(Tabelle1[[#This Row],[Datum]],sonnenscheindauer!$C$2:$D$200,2,FALSE)</f>
        <v>1.7</v>
      </c>
      <c r="G57" s="17">
        <v>3.35</v>
      </c>
      <c r="H57" s="17">
        <v>2.2999999999999998</v>
      </c>
      <c r="I57" s="17">
        <v>2.4</v>
      </c>
      <c r="J57" s="17">
        <v>2.94</v>
      </c>
      <c r="K57" s="17">
        <v>4.0599999999999996</v>
      </c>
      <c r="L57" s="17">
        <v>1.8</v>
      </c>
      <c r="M57" s="23">
        <v>5</v>
      </c>
      <c r="N57" t="s">
        <v>8</v>
      </c>
      <c r="P57" t="s">
        <v>20</v>
      </c>
      <c r="R57" t="b">
        <f>AND(Tabelle1[[#This Row],[pot . Badetag]]="ja",Tabelle1[[#This Row],[FWS/Gesund-heitsamt]]="verboten")</f>
        <v>0</v>
      </c>
      <c r="S57">
        <f>MAX(Tabelle1[[#This Row],[BRW Essen]:[Neviges L107]])</f>
        <v>4.0599999999999996</v>
      </c>
    </row>
    <row r="58" spans="1:19" x14ac:dyDescent="0.25">
      <c r="A58" s="1">
        <v>42917</v>
      </c>
      <c r="B58" s="2"/>
      <c r="C58" s="2"/>
      <c r="E58" s="4">
        <f>VLOOKUP(Tabelle1[[#This Row],[Datum]],lufttemp!$C$2:$D$199,2,FALSE)</f>
        <v>17.3</v>
      </c>
      <c r="F58" s="31">
        <f>VLOOKUP(Tabelle1[[#This Row],[Datum]],sonnenscheindauer!$C$2:$D$200,2,FALSE)</f>
        <v>0.5</v>
      </c>
      <c r="G58" s="17">
        <v>4.95</v>
      </c>
      <c r="H58" s="17">
        <v>4.2</v>
      </c>
      <c r="I58" s="17">
        <v>4.3</v>
      </c>
      <c r="J58" s="17">
        <v>2.9</v>
      </c>
      <c r="K58" s="17">
        <v>3.93</v>
      </c>
      <c r="L58" s="17">
        <v>5.31</v>
      </c>
      <c r="M58" s="23">
        <v>5</v>
      </c>
      <c r="N58" t="s">
        <v>8</v>
      </c>
      <c r="O58" t="s">
        <v>59</v>
      </c>
      <c r="P58" t="s">
        <v>20</v>
      </c>
      <c r="R58" t="b">
        <f>AND(Tabelle1[[#This Row],[pot . Badetag]]="ja",Tabelle1[[#This Row],[FWS/Gesund-heitsamt]]="verboten")</f>
        <v>0</v>
      </c>
      <c r="S58">
        <f>MAX(Tabelle1[[#This Row],[BRW Essen]:[Neviges L107]])</f>
        <v>5.31</v>
      </c>
    </row>
    <row r="59" spans="1:19" x14ac:dyDescent="0.25">
      <c r="A59" s="1">
        <v>42918</v>
      </c>
      <c r="B59" s="2"/>
      <c r="C59" s="2"/>
      <c r="E59" s="4">
        <f>VLOOKUP(Tabelle1[[#This Row],[Datum]],lufttemp!$C$2:$D$199,2,FALSE)</f>
        <v>20.399999999999999</v>
      </c>
      <c r="F59" s="31">
        <f>VLOOKUP(Tabelle1[[#This Row],[Datum]],sonnenscheindauer!$C$2:$D$200,2,FALSE)</f>
        <v>4.4000000000000004</v>
      </c>
      <c r="G59" s="17">
        <v>2.19</v>
      </c>
      <c r="H59" s="17">
        <v>1.2</v>
      </c>
      <c r="I59" s="17">
        <v>1.1000000000000001</v>
      </c>
      <c r="J59" s="17">
        <v>1.73</v>
      </c>
      <c r="K59" s="17">
        <v>1.67</v>
      </c>
      <c r="L59" s="17">
        <v>2.61</v>
      </c>
      <c r="M59" s="23">
        <v>5</v>
      </c>
      <c r="N59" t="s">
        <v>8</v>
      </c>
      <c r="P59" t="s">
        <v>20</v>
      </c>
      <c r="R59" t="b">
        <f>AND(Tabelle1[[#This Row],[pot . Badetag]]="ja",Tabelle1[[#This Row],[FWS/Gesund-heitsamt]]="verboten")</f>
        <v>0</v>
      </c>
      <c r="S59">
        <f>MAX(Tabelle1[[#This Row],[BRW Essen]:[Neviges L107]])</f>
        <v>2.61</v>
      </c>
    </row>
    <row r="60" spans="1:19" x14ac:dyDescent="0.25">
      <c r="A60" s="1">
        <v>42919</v>
      </c>
      <c r="B60" s="2">
        <v>110</v>
      </c>
      <c r="C60" s="28" t="s">
        <v>1</v>
      </c>
      <c r="E60" s="4">
        <f>VLOOKUP(Tabelle1[[#This Row],[Datum]],lufttemp!$C$2:$D$199,2,FALSE)</f>
        <v>21.9</v>
      </c>
      <c r="F60" s="31">
        <f>VLOOKUP(Tabelle1[[#This Row],[Datum]],sonnenscheindauer!$C$2:$D$200,2,FALSE)</f>
        <v>9.1999999999999993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23">
        <v>5</v>
      </c>
      <c r="N60" t="s">
        <v>8</v>
      </c>
      <c r="P60" t="s">
        <v>20</v>
      </c>
      <c r="R60" t="b">
        <f>AND(Tabelle1[[#This Row],[pot . Badetag]]="ja",Tabelle1[[#This Row],[FWS/Gesund-heitsamt]]="verboten")</f>
        <v>0</v>
      </c>
      <c r="S60">
        <f>MAX(Tabelle1[[#This Row],[BRW Essen]:[Neviges L107]])</f>
        <v>0</v>
      </c>
    </row>
    <row r="61" spans="1:19" x14ac:dyDescent="0.25">
      <c r="A61" s="1">
        <v>42920</v>
      </c>
      <c r="B61" s="2">
        <v>46</v>
      </c>
      <c r="C61" s="28" t="s">
        <v>1</v>
      </c>
      <c r="E61" s="4">
        <f>VLOOKUP(Tabelle1[[#This Row],[Datum]],lufttemp!$C$2:$D$199,2,FALSE)</f>
        <v>22.7</v>
      </c>
      <c r="F61" s="31">
        <f>VLOOKUP(Tabelle1[[#This Row],[Datum]],sonnenscheindauer!$C$2:$D$200,2,FALSE)</f>
        <v>5.4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23">
        <v>5</v>
      </c>
      <c r="N61" t="s">
        <v>9</v>
      </c>
      <c r="P61" t="s">
        <v>20</v>
      </c>
      <c r="R61" t="b">
        <f>AND(Tabelle1[[#This Row],[pot . Badetag]]="ja",Tabelle1[[#This Row],[FWS/Gesund-heitsamt]]="verboten")</f>
        <v>0</v>
      </c>
      <c r="S61">
        <f>MAX(Tabelle1[[#This Row],[BRW Essen]:[Neviges L107]])</f>
        <v>0</v>
      </c>
    </row>
    <row r="62" spans="1:19" x14ac:dyDescent="0.25">
      <c r="A62" s="1">
        <v>42921</v>
      </c>
      <c r="B62" s="2">
        <v>61</v>
      </c>
      <c r="C62" s="2">
        <v>30</v>
      </c>
      <c r="E62" s="4">
        <f>VLOOKUP(Tabelle1[[#This Row],[Datum]],lufttemp!$C$2:$D$199,2,FALSE)</f>
        <v>26.1</v>
      </c>
      <c r="F62" s="31">
        <f>VLOOKUP(Tabelle1[[#This Row],[Datum]],sonnenscheindauer!$C$2:$D$200,2,FALSE)</f>
        <v>10.4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23">
        <v>5</v>
      </c>
      <c r="N62" t="s">
        <v>9</v>
      </c>
      <c r="O62" t="s">
        <v>63</v>
      </c>
      <c r="P62" t="s">
        <v>21</v>
      </c>
      <c r="Q62" t="s">
        <v>56</v>
      </c>
      <c r="R62" t="b">
        <f>AND(Tabelle1[[#This Row],[pot . Badetag]]="ja",Tabelle1[[#This Row],[FWS/Gesund-heitsamt]]="verboten")</f>
        <v>0</v>
      </c>
      <c r="S62">
        <f>MAX(Tabelle1[[#This Row],[BRW Essen]:[Neviges L107]])</f>
        <v>0</v>
      </c>
    </row>
    <row r="63" spans="1:19" x14ac:dyDescent="0.25">
      <c r="A63" s="44">
        <v>42922</v>
      </c>
      <c r="B63" s="2">
        <v>77</v>
      </c>
      <c r="C63" s="2">
        <v>52</v>
      </c>
      <c r="D63" s="42" t="s">
        <v>85</v>
      </c>
      <c r="E63" s="4">
        <f>VLOOKUP(Tabelle1[[#This Row],[Datum]],lufttemp!$C$2:$D$199,2,FALSE)</f>
        <v>27</v>
      </c>
      <c r="F63" s="31">
        <f>VLOOKUP(Tabelle1[[#This Row],[Datum]],sonnenscheindauer!$C$2:$D$200,2,FALSE)</f>
        <v>8.5</v>
      </c>
      <c r="G63" s="17">
        <v>15.41</v>
      </c>
      <c r="H63" s="17">
        <v>7.8</v>
      </c>
      <c r="I63" s="17">
        <v>7.9</v>
      </c>
      <c r="J63" s="17">
        <v>8.24</v>
      </c>
      <c r="K63" s="17">
        <v>12.45</v>
      </c>
      <c r="L63" s="17">
        <v>5.32</v>
      </c>
      <c r="M63" s="23">
        <v>5</v>
      </c>
      <c r="N63" t="s">
        <v>9</v>
      </c>
      <c r="O63" t="s">
        <v>64</v>
      </c>
      <c r="P63" t="s">
        <v>21</v>
      </c>
      <c r="R63" t="b">
        <f>AND(Tabelle1[[#This Row],[pot . Badetag]]="ja",Tabelle1[[#This Row],[FWS/Gesund-heitsamt]]="verboten")</f>
        <v>0</v>
      </c>
      <c r="S63">
        <f>MAX(Tabelle1[[#This Row],[BRW Essen]:[Neviges L107]])</f>
        <v>15.41</v>
      </c>
    </row>
    <row r="64" spans="1:19" x14ac:dyDescent="0.25">
      <c r="A64" s="1">
        <v>42923</v>
      </c>
      <c r="B64" s="2">
        <v>61</v>
      </c>
      <c r="C64" s="2">
        <v>46</v>
      </c>
      <c r="E64" s="4">
        <f>VLOOKUP(Tabelle1[[#This Row],[Datum]],lufttemp!$C$2:$D$199,2,FALSE)</f>
        <v>28.2</v>
      </c>
      <c r="F64" s="31">
        <f>VLOOKUP(Tabelle1[[#This Row],[Datum]],sonnenscheindauer!$C$2:$D$200,2,FALSE)</f>
        <v>9.5</v>
      </c>
      <c r="G64" s="17">
        <v>0.14000000000000001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23">
        <v>5</v>
      </c>
      <c r="N64" t="s">
        <v>8</v>
      </c>
      <c r="P64" t="s">
        <v>21</v>
      </c>
      <c r="Q64" t="s">
        <v>56</v>
      </c>
      <c r="R64" t="b">
        <f>AND(Tabelle1[[#This Row],[pot . Badetag]]="ja",Tabelle1[[#This Row],[FWS/Gesund-heitsamt]]="verboten")</f>
        <v>1</v>
      </c>
      <c r="S64">
        <f>MAX(Tabelle1[[#This Row],[BRW Essen]:[Neviges L107]])</f>
        <v>0.14000000000000001</v>
      </c>
    </row>
    <row r="65" spans="1:19" x14ac:dyDescent="0.25">
      <c r="A65" s="1">
        <v>42924</v>
      </c>
      <c r="B65" s="2"/>
      <c r="C65" s="2"/>
      <c r="E65" s="4">
        <f>VLOOKUP(Tabelle1[[#This Row],[Datum]],lufttemp!$C$2:$D$199,2,FALSE)</f>
        <v>26.9</v>
      </c>
      <c r="F65" s="31">
        <f>VLOOKUP(Tabelle1[[#This Row],[Datum]],sonnenscheindauer!$C$2:$D$200,2,FALSE)</f>
        <v>5.8</v>
      </c>
      <c r="G65" s="17">
        <v>0</v>
      </c>
      <c r="H65" s="17">
        <v>0.1</v>
      </c>
      <c r="I65" s="17">
        <v>0.2</v>
      </c>
      <c r="J65" s="17">
        <v>0</v>
      </c>
      <c r="K65" s="17">
        <v>0</v>
      </c>
      <c r="L65" s="17">
        <v>0</v>
      </c>
      <c r="M65" s="23">
        <v>5</v>
      </c>
      <c r="N65" t="s">
        <v>8</v>
      </c>
      <c r="O65" t="s">
        <v>65</v>
      </c>
      <c r="P65" t="s">
        <v>21</v>
      </c>
      <c r="R65" t="b">
        <f>AND(Tabelle1[[#This Row],[pot . Badetag]]="ja",Tabelle1[[#This Row],[FWS/Gesund-heitsamt]]="verboten")</f>
        <v>1</v>
      </c>
      <c r="S65">
        <f>MAX(Tabelle1[[#This Row],[BRW Essen]:[Neviges L107]])</f>
        <v>0.2</v>
      </c>
    </row>
    <row r="66" spans="1:19" x14ac:dyDescent="0.25">
      <c r="A66" s="1">
        <v>42925</v>
      </c>
      <c r="B66" s="2"/>
      <c r="C66" s="2"/>
      <c r="E66" s="4">
        <f>VLOOKUP(Tabelle1[[#This Row],[Datum]],lufttemp!$C$2:$D$199,2,FALSE)</f>
        <v>26</v>
      </c>
      <c r="F66" s="31">
        <f>VLOOKUP(Tabelle1[[#This Row],[Datum]],sonnenscheindauer!$C$2:$D$200,2,FALSE)</f>
        <v>8.1</v>
      </c>
      <c r="G66" s="17">
        <v>0.03</v>
      </c>
      <c r="H66" s="17">
        <v>0</v>
      </c>
      <c r="I66" s="17">
        <v>0</v>
      </c>
      <c r="J66" s="17">
        <v>0.09</v>
      </c>
      <c r="K66" s="17">
        <v>0</v>
      </c>
      <c r="L66" s="17">
        <v>0.37</v>
      </c>
      <c r="M66" s="23">
        <v>5</v>
      </c>
      <c r="N66" t="s">
        <v>9</v>
      </c>
      <c r="P66" t="s">
        <v>21</v>
      </c>
      <c r="Q66" s="34" t="s">
        <v>56</v>
      </c>
      <c r="R66" t="b">
        <f>AND(Tabelle1[[#This Row],[pot . Badetag]]="ja",Tabelle1[[#This Row],[FWS/Gesund-heitsamt]]="verboten")</f>
        <v>0</v>
      </c>
      <c r="S66">
        <f>MAX(Tabelle1[[#This Row],[BRW Essen]:[Neviges L107]])</f>
        <v>0.37</v>
      </c>
    </row>
    <row r="67" spans="1:19" x14ac:dyDescent="0.25">
      <c r="A67" s="1">
        <v>42926</v>
      </c>
      <c r="B67" s="2">
        <v>45</v>
      </c>
      <c r="C67" s="28" t="s">
        <v>1</v>
      </c>
      <c r="E67" s="4">
        <f>VLOOKUP(Tabelle1[[#This Row],[Datum]],lufttemp!$C$2:$D$199,2,FALSE)</f>
        <v>26.2</v>
      </c>
      <c r="F67" s="31">
        <f>VLOOKUP(Tabelle1[[#This Row],[Datum]],sonnenscheindauer!$C$2:$D$200,2,FALSE)</f>
        <v>4.7</v>
      </c>
      <c r="G67" s="17">
        <v>0</v>
      </c>
      <c r="H67" s="17">
        <v>0</v>
      </c>
      <c r="I67" s="17">
        <v>0.1</v>
      </c>
      <c r="J67" s="17">
        <v>0</v>
      </c>
      <c r="K67" s="17">
        <v>0</v>
      </c>
      <c r="L67" s="17">
        <v>0</v>
      </c>
      <c r="M67" s="23">
        <v>5</v>
      </c>
      <c r="N67" t="s">
        <v>9</v>
      </c>
      <c r="O67" t="s">
        <v>66</v>
      </c>
      <c r="P67" t="s">
        <v>20</v>
      </c>
      <c r="Q67" s="34" t="s">
        <v>56</v>
      </c>
      <c r="R67" t="b">
        <f>AND(Tabelle1[[#This Row],[pot . Badetag]]="ja",Tabelle1[[#This Row],[FWS/Gesund-heitsamt]]="verboten")</f>
        <v>0</v>
      </c>
      <c r="S67">
        <f>MAX(Tabelle1[[#This Row],[BRW Essen]:[Neviges L107]])</f>
        <v>0.1</v>
      </c>
    </row>
    <row r="68" spans="1:19" x14ac:dyDescent="0.25">
      <c r="A68" s="1">
        <v>42927</v>
      </c>
      <c r="B68" s="2">
        <v>30</v>
      </c>
      <c r="C68" s="28" t="s">
        <v>1</v>
      </c>
      <c r="E68" s="4">
        <f>VLOOKUP(Tabelle1[[#This Row],[Datum]],lufttemp!$C$2:$D$199,2,FALSE)</f>
        <v>22.8</v>
      </c>
      <c r="F68" s="31">
        <f>VLOOKUP(Tabelle1[[#This Row],[Datum]],sonnenscheindauer!$C$2:$D$200,2,FALSE)</f>
        <v>3.5</v>
      </c>
      <c r="G68" s="17">
        <v>4.26</v>
      </c>
      <c r="H68" s="17">
        <v>4</v>
      </c>
      <c r="I68" s="17">
        <v>4.3</v>
      </c>
      <c r="J68" s="17">
        <v>7.64</v>
      </c>
      <c r="K68" s="17">
        <v>6.4</v>
      </c>
      <c r="L68" s="17">
        <v>9.32</v>
      </c>
      <c r="M68" s="23">
        <v>5</v>
      </c>
      <c r="N68" t="s">
        <v>9</v>
      </c>
      <c r="O68" s="34" t="s">
        <v>67</v>
      </c>
      <c r="P68" t="s">
        <v>20</v>
      </c>
      <c r="Q68" s="34" t="s">
        <v>56</v>
      </c>
      <c r="R68" t="b">
        <f>AND(Tabelle1[[#This Row],[pot . Badetag]]="ja",Tabelle1[[#This Row],[FWS/Gesund-heitsamt]]="verboten")</f>
        <v>0</v>
      </c>
      <c r="S68">
        <f>MAX(Tabelle1[[#This Row],[BRW Essen]:[Neviges L107]])</f>
        <v>9.32</v>
      </c>
    </row>
    <row r="69" spans="1:19" x14ac:dyDescent="0.25">
      <c r="A69" s="1">
        <v>42928</v>
      </c>
      <c r="B69" s="2">
        <v>46</v>
      </c>
      <c r="C69" s="2">
        <v>77</v>
      </c>
      <c r="E69" s="4">
        <f>VLOOKUP(Tabelle1[[#This Row],[Datum]],lufttemp!$C$2:$D$199,2,FALSE)</f>
        <v>17</v>
      </c>
      <c r="F69" s="31">
        <f>VLOOKUP(Tabelle1[[#This Row],[Datum]],sonnenscheindauer!$C$2:$D$200,2,FALSE)</f>
        <v>1.6</v>
      </c>
      <c r="G69" s="17">
        <v>17.47</v>
      </c>
      <c r="H69" s="17">
        <v>19</v>
      </c>
      <c r="I69" s="17">
        <v>20.2</v>
      </c>
      <c r="J69" s="17">
        <v>20.77</v>
      </c>
      <c r="K69" s="17">
        <v>18.09</v>
      </c>
      <c r="L69" s="17">
        <v>20.190000000000001</v>
      </c>
      <c r="M69" s="23">
        <v>5</v>
      </c>
      <c r="N69" t="s">
        <v>8</v>
      </c>
      <c r="P69" t="s">
        <v>20</v>
      </c>
      <c r="Q69" s="34"/>
      <c r="R69" t="b">
        <f>AND(Tabelle1[[#This Row],[pot . Badetag]]="ja",Tabelle1[[#This Row],[FWS/Gesund-heitsamt]]="verboten")</f>
        <v>0</v>
      </c>
      <c r="S69">
        <f>MAX(Tabelle1[[#This Row],[BRW Essen]:[Neviges L107]])</f>
        <v>20.77</v>
      </c>
    </row>
    <row r="70" spans="1:19" x14ac:dyDescent="0.25">
      <c r="A70" s="1">
        <v>42929</v>
      </c>
      <c r="B70" s="2">
        <v>9043</v>
      </c>
      <c r="C70" s="2">
        <v>420</v>
      </c>
      <c r="E70" s="4">
        <f>VLOOKUP(Tabelle1[[#This Row],[Datum]],lufttemp!$C$2:$D$199,2,FALSE)</f>
        <v>20.2</v>
      </c>
      <c r="F70" s="31">
        <f>VLOOKUP(Tabelle1[[#This Row],[Datum]],sonnenscheindauer!$C$2:$D$200,2,FALSE)</f>
        <v>10.1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23">
        <v>5</v>
      </c>
      <c r="N70" t="s">
        <v>8</v>
      </c>
      <c r="P70" t="s">
        <v>20</v>
      </c>
      <c r="R70" t="b">
        <f>AND(Tabelle1[[#This Row],[pot . Badetag]]="ja",Tabelle1[[#This Row],[FWS/Gesund-heitsamt]]="verboten")</f>
        <v>0</v>
      </c>
      <c r="S70">
        <f>MAX(Tabelle1[[#This Row],[BRW Essen]:[Neviges L107]])</f>
        <v>0</v>
      </c>
    </row>
    <row r="71" spans="1:19" x14ac:dyDescent="0.25">
      <c r="A71" s="1">
        <v>42930</v>
      </c>
      <c r="B71" s="2">
        <v>4000</v>
      </c>
      <c r="C71" s="2">
        <v>30</v>
      </c>
      <c r="E71" s="4">
        <f>VLOOKUP(Tabelle1[[#This Row],[Datum]],lufttemp!$C$2:$D$199,2,FALSE)</f>
        <v>21.1</v>
      </c>
      <c r="F71" s="31">
        <f>VLOOKUP(Tabelle1[[#This Row],[Datum]],sonnenscheindauer!$C$2:$D$200,2,FALSE)</f>
        <v>4.8</v>
      </c>
      <c r="G71" s="17">
        <v>5.85</v>
      </c>
      <c r="H71" s="17">
        <v>4.0999999999999996</v>
      </c>
      <c r="I71" s="17">
        <v>4.3</v>
      </c>
      <c r="J71" s="17">
        <v>2.69</v>
      </c>
      <c r="K71" s="17">
        <v>5.41</v>
      </c>
      <c r="L71" s="17">
        <v>2.7</v>
      </c>
      <c r="M71" s="23">
        <v>5</v>
      </c>
      <c r="N71" t="s">
        <v>8</v>
      </c>
      <c r="P71" t="s">
        <v>20</v>
      </c>
      <c r="R71" t="b">
        <f>AND(Tabelle1[[#This Row],[pot . Badetag]]="ja",Tabelle1[[#This Row],[FWS/Gesund-heitsamt]]="verboten")</f>
        <v>0</v>
      </c>
      <c r="S71">
        <f>MAX(Tabelle1[[#This Row],[BRW Essen]:[Neviges L107]])</f>
        <v>5.85</v>
      </c>
    </row>
    <row r="72" spans="1:19" x14ac:dyDescent="0.25">
      <c r="A72" s="1">
        <v>42931</v>
      </c>
      <c r="B72" s="2"/>
      <c r="C72" s="2"/>
      <c r="E72" s="4">
        <f>VLOOKUP(Tabelle1[[#This Row],[Datum]],lufttemp!$C$2:$D$199,2,FALSE)</f>
        <v>20.9</v>
      </c>
      <c r="F72" s="31">
        <f>VLOOKUP(Tabelle1[[#This Row],[Datum]],sonnenscheindauer!$C$2:$D$200,2,FALSE)</f>
        <v>4.8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23">
        <v>5</v>
      </c>
      <c r="N72" t="s">
        <v>8</v>
      </c>
      <c r="P72" t="s">
        <v>21</v>
      </c>
      <c r="Q72" s="34" t="s">
        <v>56</v>
      </c>
      <c r="R72" t="b">
        <f>AND(Tabelle1[[#This Row],[pot . Badetag]]="ja",Tabelle1[[#This Row],[FWS/Gesund-heitsamt]]="verboten")</f>
        <v>1</v>
      </c>
      <c r="S72">
        <f>MAX(Tabelle1[[#This Row],[BRW Essen]:[Neviges L107]])</f>
        <v>0</v>
      </c>
    </row>
    <row r="73" spans="1:19" x14ac:dyDescent="0.25">
      <c r="A73" s="1">
        <v>42932</v>
      </c>
      <c r="B73" s="2"/>
      <c r="C73" s="2"/>
      <c r="E73" s="4">
        <f>VLOOKUP(Tabelle1[[#This Row],[Datum]],lufttemp!$C$2:$D$199,2,FALSE)</f>
        <v>22</v>
      </c>
      <c r="F73" s="31">
        <f>VLOOKUP(Tabelle1[[#This Row],[Datum]],sonnenscheindauer!$C$2:$D$200,2,FALSE)</f>
        <v>0.4</v>
      </c>
      <c r="G73" s="17">
        <v>2.19</v>
      </c>
      <c r="H73" s="17">
        <v>2.9</v>
      </c>
      <c r="I73" s="17">
        <v>3.1</v>
      </c>
      <c r="J73" s="17">
        <v>2.58</v>
      </c>
      <c r="K73" s="17">
        <v>2.17</v>
      </c>
      <c r="L73" s="17">
        <v>3.29</v>
      </c>
      <c r="M73" s="23">
        <v>5</v>
      </c>
      <c r="N73" t="s">
        <v>8</v>
      </c>
      <c r="O73" t="s">
        <v>70</v>
      </c>
      <c r="P73" t="s">
        <v>20</v>
      </c>
      <c r="R73" t="b">
        <f>AND(Tabelle1[[#This Row],[pot . Badetag]]="ja",Tabelle1[[#This Row],[FWS/Gesund-heitsamt]]="verboten")</f>
        <v>0</v>
      </c>
      <c r="S73">
        <f>MAX(Tabelle1[[#This Row],[BRW Essen]:[Neviges L107]])</f>
        <v>3.29</v>
      </c>
    </row>
    <row r="74" spans="1:19" x14ac:dyDescent="0.25">
      <c r="A74" s="1">
        <v>42933</v>
      </c>
      <c r="B74" s="2">
        <v>230</v>
      </c>
      <c r="C74" s="2">
        <v>290</v>
      </c>
      <c r="E74" s="4">
        <f>VLOOKUP(Tabelle1[[#This Row],[Datum]],lufttemp!$C$2:$D$199,2,FALSE)</f>
        <v>23.9</v>
      </c>
      <c r="F74" s="31">
        <f>VLOOKUP(Tabelle1[[#This Row],[Datum]],sonnenscheindauer!$C$2:$D$200,2,FALSE)</f>
        <v>8.5</v>
      </c>
      <c r="G74" s="17">
        <v>0.23</v>
      </c>
      <c r="H74" s="17">
        <v>0</v>
      </c>
      <c r="I74" s="17">
        <v>0</v>
      </c>
      <c r="J74" s="17">
        <v>0.51</v>
      </c>
      <c r="K74" s="17">
        <v>0.19</v>
      </c>
      <c r="L74" s="17">
        <v>0.12</v>
      </c>
      <c r="M74" s="23">
        <v>5</v>
      </c>
      <c r="N74" t="s">
        <v>9</v>
      </c>
      <c r="O74" t="s">
        <v>73</v>
      </c>
      <c r="P74" t="s">
        <v>71</v>
      </c>
      <c r="Q74" t="s">
        <v>72</v>
      </c>
      <c r="R74" t="b">
        <f>AND(Tabelle1[[#This Row],[pot . Badetag]]="ja",Tabelle1[[#This Row],[FWS/Gesund-heitsamt]]="verboten")</f>
        <v>0</v>
      </c>
      <c r="S74">
        <f>MAX(Tabelle1[[#This Row],[BRW Essen]:[Neviges L107]])</f>
        <v>0.51</v>
      </c>
    </row>
    <row r="75" spans="1:19" x14ac:dyDescent="0.25">
      <c r="A75" s="1">
        <v>42934</v>
      </c>
      <c r="B75" s="2">
        <v>4000</v>
      </c>
      <c r="C75" s="2">
        <v>3100</v>
      </c>
      <c r="E75" s="4">
        <f>VLOOKUP(Tabelle1[[#This Row],[Datum]],lufttemp!$C$2:$D$199,2,FALSE)</f>
        <v>27.3</v>
      </c>
      <c r="F75" s="31">
        <f>VLOOKUP(Tabelle1[[#This Row],[Datum]],sonnenscheindauer!$C$2:$D$200,2,FALSE)</f>
        <v>14.7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23">
        <v>5</v>
      </c>
      <c r="N75" t="s">
        <v>9</v>
      </c>
      <c r="O75" t="s">
        <v>74</v>
      </c>
      <c r="P75" t="s">
        <v>21</v>
      </c>
      <c r="R75" t="b">
        <f>AND(Tabelle1[[#This Row],[pot . Badetag]]="ja",Tabelle1[[#This Row],[FWS/Gesund-heitsamt]]="verboten")</f>
        <v>0</v>
      </c>
      <c r="S75">
        <f>MAX(Tabelle1[[#This Row],[BRW Essen]:[Neviges L107]])</f>
        <v>0</v>
      </c>
    </row>
    <row r="76" spans="1:19" x14ac:dyDescent="0.25">
      <c r="A76" s="1">
        <v>42935</v>
      </c>
      <c r="B76" s="2">
        <v>30</v>
      </c>
      <c r="C76" s="2">
        <v>61</v>
      </c>
      <c r="E76" s="4">
        <f>VLOOKUP(Tabelle1[[#This Row],[Datum]],lufttemp!$C$2:$D$199,2,FALSE)</f>
        <v>32.4</v>
      </c>
      <c r="F76" s="31">
        <f>VLOOKUP(Tabelle1[[#This Row],[Datum]],sonnenscheindauer!$C$2:$D$200,2,FALSE)</f>
        <v>9.6</v>
      </c>
      <c r="G76" s="17">
        <v>12.61</v>
      </c>
      <c r="H76" s="17">
        <v>17.100000000000001</v>
      </c>
      <c r="I76" s="17">
        <v>24.4</v>
      </c>
      <c r="J76" s="17">
        <v>24.97</v>
      </c>
      <c r="K76" s="17">
        <v>34.81</v>
      </c>
      <c r="L76" s="17">
        <v>25.54</v>
      </c>
      <c r="M76" s="23">
        <v>5</v>
      </c>
      <c r="N76" t="s">
        <v>9</v>
      </c>
      <c r="O76" s="34" t="s">
        <v>64</v>
      </c>
      <c r="P76" t="s">
        <v>21</v>
      </c>
      <c r="R76" t="b">
        <f>AND(Tabelle1[[#This Row],[pot . Badetag]]="ja",Tabelle1[[#This Row],[FWS/Gesund-heitsamt]]="verboten")</f>
        <v>0</v>
      </c>
      <c r="S76">
        <f>MAX(Tabelle1[[#This Row],[BRW Essen]:[Neviges L107]])</f>
        <v>34.81</v>
      </c>
    </row>
    <row r="77" spans="1:19" x14ac:dyDescent="0.25">
      <c r="A77" s="44">
        <v>42936</v>
      </c>
      <c r="B77" s="2">
        <v>1007</v>
      </c>
      <c r="C77" s="2">
        <v>78</v>
      </c>
      <c r="E77" s="4">
        <f>VLOOKUP(Tabelle1[[#This Row],[Datum]],lufttemp!$C$2:$D$199,2,FALSE)</f>
        <v>25.9</v>
      </c>
      <c r="F77" s="31">
        <f>VLOOKUP(Tabelle1[[#This Row],[Datum]],sonnenscheindauer!$C$2:$D$200,2,FALSE)</f>
        <v>2.7</v>
      </c>
      <c r="G77" s="17">
        <v>2.19</v>
      </c>
      <c r="H77" s="17">
        <v>0</v>
      </c>
      <c r="I77" s="17">
        <v>0</v>
      </c>
      <c r="J77" s="17">
        <v>0.28999999999999998</v>
      </c>
      <c r="K77" s="17">
        <v>0.88</v>
      </c>
      <c r="L77" s="17">
        <v>0.86</v>
      </c>
      <c r="M77" s="23">
        <v>5</v>
      </c>
      <c r="N77" t="s">
        <v>8</v>
      </c>
      <c r="P77" t="s">
        <v>20</v>
      </c>
      <c r="R77" t="b">
        <f>AND(Tabelle1[[#This Row],[pot . Badetag]]="ja",Tabelle1[[#This Row],[FWS/Gesund-heitsamt]]="verboten")</f>
        <v>0</v>
      </c>
      <c r="S77">
        <f>MAX(Tabelle1[[#This Row],[BRW Essen]:[Neviges L107]])</f>
        <v>2.19</v>
      </c>
    </row>
    <row r="78" spans="1:19" x14ac:dyDescent="0.25">
      <c r="A78" s="1">
        <v>42937</v>
      </c>
      <c r="B78" s="2">
        <v>5000</v>
      </c>
      <c r="C78" s="2">
        <v>370</v>
      </c>
      <c r="E78" s="4">
        <f>VLOOKUP(Tabelle1[[#This Row],[Datum]],lufttemp!$C$2:$D$199,2,FALSE)</f>
        <v>25</v>
      </c>
      <c r="F78" s="31">
        <f>VLOOKUP(Tabelle1[[#This Row],[Datum]],sonnenscheindauer!$C$2:$D$200,2,FALSE)</f>
        <v>14.5</v>
      </c>
      <c r="G78" s="17">
        <v>0</v>
      </c>
      <c r="H78" s="17">
        <v>0.1</v>
      </c>
      <c r="I78" s="17">
        <v>0.4</v>
      </c>
      <c r="J78" s="17">
        <v>0.56999999999999995</v>
      </c>
      <c r="K78" s="17">
        <v>0.08</v>
      </c>
      <c r="L78" s="17">
        <v>0.38</v>
      </c>
      <c r="M78" s="23">
        <v>5</v>
      </c>
      <c r="N78" t="s">
        <v>8</v>
      </c>
      <c r="P78" t="s">
        <v>21</v>
      </c>
      <c r="R78" t="b">
        <f>AND(Tabelle1[[#This Row],[pot . Badetag]]="ja",Tabelle1[[#This Row],[FWS/Gesund-heitsamt]]="verboten")</f>
        <v>1</v>
      </c>
      <c r="S78">
        <f>MAX(Tabelle1[[#This Row],[BRW Essen]:[Neviges L107]])</f>
        <v>0.56999999999999995</v>
      </c>
    </row>
    <row r="79" spans="1:19" x14ac:dyDescent="0.25">
      <c r="A79" s="1">
        <v>42938</v>
      </c>
      <c r="B79" s="2"/>
      <c r="C79" s="2"/>
      <c r="E79" s="4">
        <f>VLOOKUP(Tabelle1[[#This Row],[Datum]],lufttemp!$C$2:$D$199,2,FALSE)</f>
        <v>27</v>
      </c>
      <c r="F79" s="31">
        <f>VLOOKUP(Tabelle1[[#This Row],[Datum]],sonnenscheindauer!$C$2:$D$200,2,FALSE)</f>
        <v>8.5</v>
      </c>
      <c r="G79" s="17">
        <v>10.71</v>
      </c>
      <c r="H79" s="17">
        <v>10.1</v>
      </c>
      <c r="I79" s="17">
        <v>13.7</v>
      </c>
      <c r="J79" s="17">
        <v>16.97</v>
      </c>
      <c r="K79" s="17">
        <v>9.1300000000000008</v>
      </c>
      <c r="L79" s="17">
        <v>13.85</v>
      </c>
      <c r="M79" s="23">
        <v>5</v>
      </c>
      <c r="N79" t="s">
        <v>8</v>
      </c>
      <c r="O79" t="s">
        <v>75</v>
      </c>
      <c r="P79" t="s">
        <v>21</v>
      </c>
      <c r="R79" t="b">
        <f>AND(Tabelle1[[#This Row],[pot . Badetag]]="ja",Tabelle1[[#This Row],[FWS/Gesund-heitsamt]]="verboten")</f>
        <v>1</v>
      </c>
      <c r="S79">
        <f>MAX(Tabelle1[[#This Row],[BRW Essen]:[Neviges L107]])</f>
        <v>16.97</v>
      </c>
    </row>
    <row r="80" spans="1:19" x14ac:dyDescent="0.25">
      <c r="A80" s="1">
        <v>42939</v>
      </c>
      <c r="B80" s="2"/>
      <c r="C80" s="2"/>
      <c r="E80" s="4">
        <f>VLOOKUP(Tabelle1[[#This Row],[Datum]],lufttemp!$C$2:$D$199,2,FALSE)</f>
        <v>20.100000000000001</v>
      </c>
      <c r="F80" s="31">
        <f>VLOOKUP(Tabelle1[[#This Row],[Datum]],sonnenscheindauer!$C$2:$D$200,2,FALSE)</f>
        <v>4.8</v>
      </c>
      <c r="G80" s="17">
        <v>2.02</v>
      </c>
      <c r="H80" s="17">
        <v>2.5</v>
      </c>
      <c r="I80" s="17">
        <v>3.7</v>
      </c>
      <c r="J80" s="17">
        <v>7.87</v>
      </c>
      <c r="K80" s="17">
        <v>4.9800000000000004</v>
      </c>
      <c r="L80" s="17">
        <v>9.26</v>
      </c>
      <c r="M80" s="23">
        <v>5</v>
      </c>
      <c r="N80" t="s">
        <v>8</v>
      </c>
      <c r="P80" t="s">
        <v>20</v>
      </c>
      <c r="R80" s="37" t="b">
        <f>AND(Tabelle1[[#This Row],[pot . Badetag]]="ja",Tabelle1[[#This Row],[FWS/Gesund-heitsamt]]="verboten")</f>
        <v>0</v>
      </c>
      <c r="S80">
        <f>MAX(Tabelle1[[#This Row],[BRW Essen]:[Neviges L107]])</f>
        <v>9.26</v>
      </c>
    </row>
    <row r="81" spans="1:19" x14ac:dyDescent="0.25">
      <c r="A81" s="1">
        <v>42940</v>
      </c>
      <c r="B81" s="2">
        <v>2000</v>
      </c>
      <c r="C81">
        <v>61</v>
      </c>
      <c r="E81" s="4">
        <f>VLOOKUP(Tabelle1[[#This Row],[Datum]],lufttemp!$C$2:$D$199,2,FALSE)</f>
        <v>17.8</v>
      </c>
      <c r="F81" s="31">
        <f>VLOOKUP(Tabelle1[[#This Row],[Datum]],sonnenscheindauer!$C$2:$D$200,2,FALSE)</f>
        <v>1.8</v>
      </c>
      <c r="G81" s="17">
        <v>4.54</v>
      </c>
      <c r="H81" s="17">
        <v>4.5999999999999996</v>
      </c>
      <c r="I81" s="17">
        <v>4.7</v>
      </c>
      <c r="J81" s="17">
        <v>5.32</v>
      </c>
      <c r="K81" s="17">
        <v>4.1399999999999997</v>
      </c>
      <c r="L81" s="17">
        <v>7.22</v>
      </c>
      <c r="M81" s="23">
        <v>5</v>
      </c>
      <c r="N81" t="s">
        <v>8</v>
      </c>
      <c r="P81" t="s">
        <v>20</v>
      </c>
      <c r="R81" s="37" t="b">
        <f>AND(Tabelle1[[#This Row],[pot . Badetag]]="ja",Tabelle1[[#This Row],[FWS/Gesund-heitsamt]]="verboten")</f>
        <v>0</v>
      </c>
      <c r="S81">
        <f>MAX(Tabelle1[[#This Row],[BRW Essen]:[Neviges L107]])</f>
        <v>7.22</v>
      </c>
    </row>
    <row r="82" spans="1:19" x14ac:dyDescent="0.25">
      <c r="A82" s="1">
        <v>42941</v>
      </c>
      <c r="B82" s="2">
        <v>720</v>
      </c>
      <c r="C82" s="2">
        <v>46</v>
      </c>
      <c r="E82" s="4">
        <f>VLOOKUP(Tabelle1[[#This Row],[Datum]],lufttemp!$C$2:$D$199,2,FALSE)</f>
        <v>17.3</v>
      </c>
      <c r="F82" s="31">
        <f>VLOOKUP(Tabelle1[[#This Row],[Datum]],sonnenscheindauer!$C$2:$D$200,2,FALSE)</f>
        <v>0</v>
      </c>
      <c r="G82" s="17">
        <v>18.21</v>
      </c>
      <c r="H82" s="17">
        <v>19.100000000000001</v>
      </c>
      <c r="I82" s="17">
        <v>19.5</v>
      </c>
      <c r="J82" s="17">
        <v>26.54</v>
      </c>
      <c r="K82" s="17">
        <v>24.24</v>
      </c>
      <c r="L82" s="17">
        <v>28.26</v>
      </c>
      <c r="M82" s="23">
        <v>5</v>
      </c>
      <c r="N82" t="s">
        <v>8</v>
      </c>
      <c r="P82" t="s">
        <v>20</v>
      </c>
      <c r="R82" s="37" t="b">
        <f>AND(Tabelle1[[#This Row],[pot . Badetag]]="ja",Tabelle1[[#This Row],[FWS/Gesund-heitsamt]]="verboten")</f>
        <v>0</v>
      </c>
      <c r="S82">
        <f>MAX(Tabelle1[[#This Row],[BRW Essen]:[Neviges L107]])</f>
        <v>28.26</v>
      </c>
    </row>
    <row r="83" spans="1:19" x14ac:dyDescent="0.25">
      <c r="A83" s="1">
        <v>42942</v>
      </c>
      <c r="B83" s="2">
        <v>17000</v>
      </c>
      <c r="C83" s="2">
        <v>1800</v>
      </c>
      <c r="E83" s="4">
        <f>VLOOKUP(Tabelle1[[#This Row],[Datum]],lufttemp!$C$2:$D$199,2,FALSE)</f>
        <v>22.5</v>
      </c>
      <c r="F83" s="31">
        <f>VLOOKUP(Tabelle1[[#This Row],[Datum]],sonnenscheindauer!$C$2:$D$200,2,FALSE)</f>
        <v>5.6</v>
      </c>
      <c r="G83" s="17">
        <v>1.1599999999999999</v>
      </c>
      <c r="H83" s="17">
        <v>0.7</v>
      </c>
      <c r="I83" s="17">
        <v>0.8</v>
      </c>
      <c r="J83" s="17">
        <v>1.19</v>
      </c>
      <c r="K83" s="17">
        <v>0</v>
      </c>
      <c r="L83" s="17">
        <v>2.41</v>
      </c>
      <c r="M83" s="23">
        <v>5</v>
      </c>
      <c r="N83" t="s">
        <v>8</v>
      </c>
      <c r="P83" t="s">
        <v>20</v>
      </c>
      <c r="R83" s="37" t="b">
        <f>AND(Tabelle1[[#This Row],[pot . Badetag]]="ja",Tabelle1[[#This Row],[FWS/Gesund-heitsamt]]="verboten")</f>
        <v>0</v>
      </c>
      <c r="S83">
        <f>MAX(Tabelle1[[#This Row],[BRW Essen]:[Neviges L107]])</f>
        <v>2.41</v>
      </c>
    </row>
    <row r="84" spans="1:19" x14ac:dyDescent="0.25">
      <c r="A84" s="44">
        <v>42943</v>
      </c>
      <c r="B84" s="2"/>
      <c r="C84" s="2"/>
      <c r="D84" t="s">
        <v>84</v>
      </c>
      <c r="E84" s="4">
        <f>VLOOKUP(Tabelle1[[#This Row],[Datum]],lufttemp!$C$2:$D$199,2,FALSE)</f>
        <v>20.9</v>
      </c>
      <c r="F84" s="31">
        <f>VLOOKUP(Tabelle1[[#This Row],[Datum]],sonnenscheindauer!$C$2:$D$200,2,FALSE)</f>
        <v>4.3</v>
      </c>
      <c r="G84" s="17">
        <v>7.0000000000000007E-2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23">
        <v>5</v>
      </c>
      <c r="N84" t="s">
        <v>8</v>
      </c>
      <c r="P84" t="s">
        <v>20</v>
      </c>
      <c r="R84" s="37" t="b">
        <f>AND(Tabelle1[[#This Row],[pot . Badetag]]="ja",Tabelle1[[#This Row],[FWS/Gesund-heitsamt]]="verboten")</f>
        <v>0</v>
      </c>
      <c r="S84">
        <f>MAX(Tabelle1[[#This Row],[BRW Essen]:[Neviges L107]])</f>
        <v>7.0000000000000007E-2</v>
      </c>
    </row>
    <row r="85" spans="1:19" x14ac:dyDescent="0.25">
      <c r="A85" s="1">
        <v>42944</v>
      </c>
      <c r="B85" s="2">
        <v>600</v>
      </c>
      <c r="C85" s="2">
        <v>46</v>
      </c>
      <c r="D85" s="42" t="s">
        <v>86</v>
      </c>
      <c r="E85" s="4">
        <f>VLOOKUP(Tabelle1[[#This Row],[Datum]],lufttemp!$C$2:$D$199,2,FALSE)</f>
        <v>20.7</v>
      </c>
      <c r="F85" s="31">
        <f>VLOOKUP(Tabelle1[[#This Row],[Datum]],sonnenscheindauer!$C$2:$D$200,2,FALSE)</f>
        <v>2</v>
      </c>
      <c r="G85" s="17">
        <v>1</v>
      </c>
      <c r="H85" s="17">
        <v>0.9</v>
      </c>
      <c r="I85" s="17">
        <v>0.9</v>
      </c>
      <c r="J85" s="17">
        <v>0.76</v>
      </c>
      <c r="K85" s="17">
        <v>0.87</v>
      </c>
      <c r="L85" s="17">
        <v>0.48</v>
      </c>
      <c r="M85" s="23">
        <v>2</v>
      </c>
      <c r="N85" t="s">
        <v>8</v>
      </c>
      <c r="P85" t="s">
        <v>20</v>
      </c>
      <c r="R85" s="37" t="b">
        <f>AND(Tabelle1[[#This Row],[pot . Badetag]]="ja",Tabelle1[[#This Row],[FWS/Gesund-heitsamt]]="verboten")</f>
        <v>0</v>
      </c>
      <c r="S85">
        <f>MAX(Tabelle1[[#This Row],[BRW Essen]:[Neviges L107]])</f>
        <v>1</v>
      </c>
    </row>
    <row r="86" spans="1:19" x14ac:dyDescent="0.25">
      <c r="A86" s="1">
        <v>42945</v>
      </c>
      <c r="B86" s="2"/>
      <c r="C86" s="2"/>
      <c r="E86" s="4">
        <f>VLOOKUP(Tabelle1[[#This Row],[Datum]],lufttemp!$C$2:$D$199,2,FALSE)</f>
        <v>25.1</v>
      </c>
      <c r="F86" s="31">
        <f>VLOOKUP(Tabelle1[[#This Row],[Datum]],sonnenscheindauer!$C$2:$D$200,2,FALSE)</f>
        <v>5.4</v>
      </c>
      <c r="G86" s="17">
        <v>0</v>
      </c>
      <c r="H86" s="17">
        <v>0</v>
      </c>
      <c r="I86" s="17">
        <v>0</v>
      </c>
      <c r="J86" s="17">
        <v>0.09</v>
      </c>
      <c r="K86" s="17">
        <v>0.09</v>
      </c>
      <c r="L86" s="17">
        <v>0</v>
      </c>
      <c r="M86" s="23">
        <v>5</v>
      </c>
      <c r="N86" t="s">
        <v>8</v>
      </c>
      <c r="P86" t="s">
        <v>20</v>
      </c>
      <c r="Q86" s="34" t="s">
        <v>76</v>
      </c>
      <c r="R86" s="37" t="b">
        <f>AND(Tabelle1[[#This Row],[pot . Badetag]]="ja",Tabelle1[[#This Row],[FWS/Gesund-heitsamt]]="verboten")</f>
        <v>0</v>
      </c>
      <c r="S86">
        <f>MAX(Tabelle1[[#This Row],[BRW Essen]:[Neviges L107]])</f>
        <v>0.09</v>
      </c>
    </row>
    <row r="87" spans="1:19" x14ac:dyDescent="0.25">
      <c r="A87" s="1">
        <v>42946</v>
      </c>
      <c r="B87" s="2"/>
      <c r="C87" s="2"/>
      <c r="E87" s="4">
        <f>VLOOKUP(Tabelle1[[#This Row],[Datum]],lufttemp!$C$2:$D$199,2,FALSE)</f>
        <v>25.5</v>
      </c>
      <c r="F87" s="31">
        <f>VLOOKUP(Tabelle1[[#This Row],[Datum]],sonnenscheindauer!$C$2:$D$200,2,FALSE)</f>
        <v>6.4</v>
      </c>
      <c r="G87" s="17">
        <v>0.86</v>
      </c>
      <c r="H87" s="17">
        <v>1.2</v>
      </c>
      <c r="I87" s="17">
        <v>0.7</v>
      </c>
      <c r="J87" s="17">
        <v>1.06</v>
      </c>
      <c r="K87" s="17">
        <v>1.1499999999999999</v>
      </c>
      <c r="L87" s="17">
        <v>0.45</v>
      </c>
      <c r="M87" s="23">
        <v>5</v>
      </c>
      <c r="N87" t="s">
        <v>9</v>
      </c>
      <c r="O87" t="s">
        <v>77</v>
      </c>
      <c r="P87" t="s">
        <v>21</v>
      </c>
      <c r="Q87" t="s">
        <v>76</v>
      </c>
      <c r="R87" s="37" t="b">
        <f>AND(Tabelle1[[#This Row],[pot . Badetag]]="ja",Tabelle1[[#This Row],[FWS/Gesund-heitsamt]]="verboten")</f>
        <v>0</v>
      </c>
      <c r="S87">
        <f>MAX(Tabelle1[[#This Row],[BRW Essen]:[Neviges L107]])</f>
        <v>1.2</v>
      </c>
    </row>
    <row r="88" spans="1:19" x14ac:dyDescent="0.25">
      <c r="A88" s="1">
        <v>42947</v>
      </c>
      <c r="B88" s="2">
        <v>140</v>
      </c>
      <c r="C88" s="2">
        <v>61</v>
      </c>
      <c r="E88" s="4">
        <f>VLOOKUP(Tabelle1[[#This Row],[Datum]],lufttemp!$C$2:$D$199,2,FALSE)</f>
        <v>25</v>
      </c>
      <c r="F88" s="31">
        <f>VLOOKUP(Tabelle1[[#This Row],[Datum]],sonnenscheindauer!$C$2:$D$200,2,FALSE)</f>
        <v>11.6</v>
      </c>
      <c r="G88" s="17">
        <v>0.19</v>
      </c>
      <c r="H88" s="17">
        <v>0.1</v>
      </c>
      <c r="I88" s="17">
        <v>0.2</v>
      </c>
      <c r="J88" s="17">
        <v>0.28999999999999998</v>
      </c>
      <c r="K88" s="17">
        <v>0.28000000000000003</v>
      </c>
      <c r="L88" s="17">
        <v>0.33</v>
      </c>
      <c r="M88" s="23">
        <v>5</v>
      </c>
      <c r="N88" t="s">
        <v>9</v>
      </c>
      <c r="P88" t="s">
        <v>21</v>
      </c>
      <c r="R88" s="37" t="b">
        <f>AND(Tabelle1[[#This Row],[pot . Badetag]]="ja",Tabelle1[[#This Row],[FWS/Gesund-heitsamt]]="verboten")</f>
        <v>0</v>
      </c>
      <c r="S88">
        <f>MAX(Tabelle1[[#This Row],[BRW Essen]:[Neviges L107]])</f>
        <v>0.33</v>
      </c>
    </row>
    <row r="89" spans="1:19" x14ac:dyDescent="0.25">
      <c r="A89" s="1">
        <v>42948</v>
      </c>
      <c r="B89" s="2">
        <v>94</v>
      </c>
      <c r="C89" s="2">
        <v>30</v>
      </c>
      <c r="E89" s="4">
        <f>VLOOKUP(Tabelle1[[#This Row],[Datum]],lufttemp!$C$2:$D$199,2,FALSE)</f>
        <v>20.6</v>
      </c>
      <c r="F89" s="31">
        <f>VLOOKUP(Tabelle1[[#This Row],[Datum]],sonnenscheindauer!$C$2:$D$200,2,FALSE)</f>
        <v>1.1000000000000001</v>
      </c>
      <c r="G89" s="17">
        <v>0.18</v>
      </c>
      <c r="H89" s="17">
        <v>0.6</v>
      </c>
      <c r="I89" s="17">
        <v>3.6</v>
      </c>
      <c r="J89" s="17">
        <v>0.1</v>
      </c>
      <c r="K89" s="17">
        <v>3.1</v>
      </c>
      <c r="L89" s="17">
        <v>0.12</v>
      </c>
      <c r="M89" s="23">
        <v>5</v>
      </c>
      <c r="N89" t="s">
        <v>9</v>
      </c>
      <c r="O89" t="s">
        <v>77</v>
      </c>
      <c r="P89" t="s">
        <v>20</v>
      </c>
      <c r="R89" s="37" t="b">
        <f>AND(Tabelle1[[#This Row],[pot . Badetag]]="ja",Tabelle1[[#This Row],[FWS/Gesund-heitsamt]]="verboten")</f>
        <v>0</v>
      </c>
      <c r="S89">
        <f>MAX(Tabelle1[[#This Row],[BRW Essen]:[Neviges L107]])</f>
        <v>3.6</v>
      </c>
    </row>
    <row r="90" spans="1:19" x14ac:dyDescent="0.25">
      <c r="A90" s="1">
        <v>42949</v>
      </c>
      <c r="B90" s="2">
        <v>1400</v>
      </c>
      <c r="C90" s="2">
        <v>160</v>
      </c>
      <c r="E90" s="4">
        <f>VLOOKUP(Tabelle1[[#This Row],[Datum]],lufttemp!$C$2:$D$199,2,FALSE)</f>
        <v>23.3</v>
      </c>
      <c r="F90" s="31">
        <f>VLOOKUP(Tabelle1[[#This Row],[Datum]],sonnenscheindauer!$C$2:$D$200,2,FALSE)</f>
        <v>2.5</v>
      </c>
      <c r="G90" s="17">
        <v>6.87</v>
      </c>
      <c r="H90" s="17">
        <v>6.5</v>
      </c>
      <c r="I90" s="17">
        <v>5.9</v>
      </c>
      <c r="J90" s="17">
        <v>9.52</v>
      </c>
      <c r="K90" s="17">
        <v>5.82</v>
      </c>
      <c r="L90" s="17">
        <v>7.21</v>
      </c>
      <c r="M90" s="23">
        <v>5</v>
      </c>
      <c r="N90" t="s">
        <v>9</v>
      </c>
      <c r="O90" s="37" t="s">
        <v>77</v>
      </c>
      <c r="P90" t="s">
        <v>20</v>
      </c>
      <c r="R90" s="37" t="b">
        <f>AND(Tabelle1[[#This Row],[pot . Badetag]]="ja",Tabelle1[[#This Row],[FWS/Gesund-heitsamt]]="verboten")</f>
        <v>0</v>
      </c>
      <c r="S90">
        <f>MAX(Tabelle1[[#This Row],[BRW Essen]:[Neviges L107]])</f>
        <v>9.52</v>
      </c>
    </row>
    <row r="91" spans="1:19" x14ac:dyDescent="0.25">
      <c r="A91" s="44">
        <v>42950</v>
      </c>
      <c r="B91" s="2">
        <v>15</v>
      </c>
      <c r="C91" s="2">
        <v>24</v>
      </c>
      <c r="E91" s="4">
        <f>VLOOKUP(Tabelle1[[#This Row],[Datum]],lufttemp!$C$2:$D$199,2,FALSE)</f>
        <v>23.7</v>
      </c>
      <c r="F91" s="31">
        <f>VLOOKUP(Tabelle1[[#This Row],[Datum]],sonnenscheindauer!$C$2:$D$200,2,FALSE)</f>
        <v>5.0999999999999996</v>
      </c>
      <c r="G91" s="17">
        <v>0.38</v>
      </c>
      <c r="H91" s="17">
        <v>0</v>
      </c>
      <c r="I91" s="17">
        <v>0.1</v>
      </c>
      <c r="J91" s="17">
        <v>0.27</v>
      </c>
      <c r="K91" s="17">
        <v>0.39</v>
      </c>
      <c r="L91" s="17">
        <v>0.48</v>
      </c>
      <c r="M91" s="23">
        <v>5</v>
      </c>
      <c r="N91" t="s">
        <v>8</v>
      </c>
      <c r="P91" t="s">
        <v>20</v>
      </c>
      <c r="R91" t="b">
        <f>AND(Tabelle1[[#This Row],[pot . Badetag]]="ja",Tabelle1[[#This Row],[FWS/Gesund-heitsamt]]="verboten")</f>
        <v>0</v>
      </c>
      <c r="S91">
        <f>MAX(Tabelle1[[#This Row],[BRW Essen]:[Neviges L107]])</f>
        <v>0.48</v>
      </c>
    </row>
    <row r="92" spans="1:19" x14ac:dyDescent="0.25">
      <c r="A92" s="1">
        <v>42951</v>
      </c>
      <c r="B92" s="2">
        <v>230</v>
      </c>
      <c r="C92" s="2">
        <v>15</v>
      </c>
      <c r="E92" s="4">
        <f>VLOOKUP(Tabelle1[[#This Row],[Datum]],lufttemp!$C$2:$D$199,2,FALSE)</f>
        <v>22</v>
      </c>
      <c r="F92" s="31">
        <f>VLOOKUP(Tabelle1[[#This Row],[Datum]],sonnenscheindauer!$C$2:$D$200,2,FALSE)</f>
        <v>1.9</v>
      </c>
      <c r="G92" s="17">
        <v>2.2599999999999998</v>
      </c>
      <c r="H92" s="17">
        <v>5.0999999999999996</v>
      </c>
      <c r="I92" s="17">
        <v>6</v>
      </c>
      <c r="J92" s="17">
        <v>2.19</v>
      </c>
      <c r="K92" s="17">
        <v>1.62</v>
      </c>
      <c r="L92" s="17">
        <v>0.84</v>
      </c>
      <c r="M92" s="23">
        <v>5</v>
      </c>
      <c r="N92" t="s">
        <v>8</v>
      </c>
      <c r="P92" t="s">
        <v>20</v>
      </c>
      <c r="R92" t="b">
        <f>AND(Tabelle1[[#This Row],[pot . Badetag]]="ja",Tabelle1[[#This Row],[FWS/Gesund-heitsamt]]="verboten")</f>
        <v>0</v>
      </c>
      <c r="S92">
        <f>MAX(Tabelle1[[#This Row],[BRW Essen]:[Neviges L107]])</f>
        <v>6</v>
      </c>
    </row>
    <row r="93" spans="1:19" x14ac:dyDescent="0.25">
      <c r="A93" s="1">
        <v>42952</v>
      </c>
      <c r="B93" s="2"/>
      <c r="C93" s="2"/>
      <c r="E93" s="4">
        <f>VLOOKUP(Tabelle1[[#This Row],[Datum]],lufttemp!$C$2:$D$199,2,FALSE)</f>
        <v>19.100000000000001</v>
      </c>
      <c r="F93" s="31">
        <f>VLOOKUP(Tabelle1[[#This Row],[Datum]],sonnenscheindauer!$C$2:$D$200,2,FALSE)</f>
        <v>2.1</v>
      </c>
      <c r="G93" s="17">
        <v>14.51</v>
      </c>
      <c r="H93" s="17">
        <v>10.9</v>
      </c>
      <c r="I93" s="17">
        <v>9.3000000000000007</v>
      </c>
      <c r="J93" s="17">
        <v>15.21</v>
      </c>
      <c r="K93" s="17">
        <v>16.079999999999998</v>
      </c>
      <c r="L93" s="17">
        <v>18.920000000000002</v>
      </c>
      <c r="M93" s="23">
        <v>5</v>
      </c>
      <c r="N93" t="s">
        <v>8</v>
      </c>
      <c r="O93" s="39" t="s">
        <v>59</v>
      </c>
      <c r="P93" t="s">
        <v>20</v>
      </c>
      <c r="R93" t="b">
        <f>AND(Tabelle1[[#This Row],[pot . Badetag]]="ja",Tabelle1[[#This Row],[FWS/Gesund-heitsamt]]="verboten")</f>
        <v>0</v>
      </c>
      <c r="S93">
        <f>MAX(Tabelle1[[#This Row],[BRW Essen]:[Neviges L107]])</f>
        <v>18.920000000000002</v>
      </c>
    </row>
    <row r="94" spans="1:19" x14ac:dyDescent="0.25">
      <c r="A94" s="1">
        <v>42953</v>
      </c>
      <c r="B94" s="2"/>
      <c r="C94" s="2"/>
      <c r="E94" s="4">
        <f>VLOOKUP(Tabelle1[[#This Row],[Datum]],lufttemp!$C$2:$D$199,2,FALSE)</f>
        <v>21.2</v>
      </c>
      <c r="F94" s="31">
        <f>VLOOKUP(Tabelle1[[#This Row],[Datum]],sonnenscheindauer!$C$2:$D$200,2,FALSE)</f>
        <v>8.4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23">
        <v>5</v>
      </c>
      <c r="N94" s="37" t="s">
        <v>8</v>
      </c>
      <c r="P94" t="s">
        <v>20</v>
      </c>
      <c r="R94" t="b">
        <f>AND(Tabelle1[[#This Row],[pot . Badetag]]="ja",Tabelle1[[#This Row],[FWS/Gesund-heitsamt]]="verboten")</f>
        <v>0</v>
      </c>
      <c r="S94">
        <f>MAX(Tabelle1[[#This Row],[BRW Essen]:[Neviges L107]])</f>
        <v>0</v>
      </c>
    </row>
    <row r="95" spans="1:19" x14ac:dyDescent="0.25">
      <c r="A95" s="1">
        <v>42954</v>
      </c>
      <c r="B95" s="2">
        <v>750</v>
      </c>
      <c r="C95" s="28" t="s">
        <v>1</v>
      </c>
      <c r="E95" s="4">
        <f>VLOOKUP(Tabelle1[[#This Row],[Datum]],lufttemp!$C$2:$D$199,2,FALSE)</f>
        <v>24.2</v>
      </c>
      <c r="F95" s="31">
        <f>VLOOKUP(Tabelle1[[#This Row],[Datum]],sonnenscheindauer!$C$2:$D$200,2,FALSE)</f>
        <v>13.1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23">
        <v>5</v>
      </c>
      <c r="N95" s="37" t="s">
        <v>8</v>
      </c>
      <c r="P95" t="s">
        <v>21</v>
      </c>
      <c r="R95" t="b">
        <f>AND(Tabelle1[[#This Row],[pot . Badetag]]="ja",Tabelle1[[#This Row],[FWS/Gesund-heitsamt]]="verboten")</f>
        <v>1</v>
      </c>
      <c r="S95">
        <f>MAX(Tabelle1[[#This Row],[BRW Essen]:[Neviges L107]])</f>
        <v>0</v>
      </c>
    </row>
    <row r="96" spans="1:19" x14ac:dyDescent="0.25">
      <c r="A96" s="1">
        <v>42955</v>
      </c>
      <c r="B96" s="2">
        <v>220</v>
      </c>
      <c r="C96" s="28" t="s">
        <v>1</v>
      </c>
      <c r="E96" s="4">
        <f>VLOOKUP(Tabelle1[[#This Row],[Datum]],lufttemp!$C$2:$D$199,2,FALSE)</f>
        <v>20.399999999999999</v>
      </c>
      <c r="F96" s="31">
        <f>VLOOKUP(Tabelle1[[#This Row],[Datum]],sonnenscheindauer!$C$2:$D$200,2,FALSE)</f>
        <v>2.1</v>
      </c>
      <c r="G96" s="17">
        <v>10.15</v>
      </c>
      <c r="H96" s="17">
        <v>3.7</v>
      </c>
      <c r="I96" s="17">
        <v>6.2</v>
      </c>
      <c r="J96" s="17">
        <v>3.28</v>
      </c>
      <c r="K96" s="17">
        <v>7.98</v>
      </c>
      <c r="L96" s="17">
        <v>1.34</v>
      </c>
      <c r="M96" s="23">
        <v>5</v>
      </c>
      <c r="N96" s="37" t="s">
        <v>8</v>
      </c>
      <c r="P96" t="s">
        <v>21</v>
      </c>
      <c r="R96" t="b">
        <f>AND(Tabelle1[[#This Row],[pot . Badetag]]="ja",Tabelle1[[#This Row],[FWS/Gesund-heitsamt]]="verboten")</f>
        <v>1</v>
      </c>
      <c r="S96">
        <f>MAX(Tabelle1[[#This Row],[BRW Essen]:[Neviges L107]])</f>
        <v>10.15</v>
      </c>
    </row>
    <row r="97" spans="1:19" x14ac:dyDescent="0.25">
      <c r="A97" s="1">
        <v>42956</v>
      </c>
      <c r="B97" s="2">
        <v>61</v>
      </c>
      <c r="C97" s="2">
        <v>15</v>
      </c>
      <c r="E97" s="4">
        <f>VLOOKUP(Tabelle1[[#This Row],[Datum]],lufttemp!$C$2:$D$199,2,FALSE)</f>
        <v>21.3</v>
      </c>
      <c r="F97" s="31">
        <f>VLOOKUP(Tabelle1[[#This Row],[Datum]],sonnenscheindauer!$C$2:$D$200,2,FALSE)</f>
        <v>7.1</v>
      </c>
      <c r="G97" s="17">
        <v>1.69</v>
      </c>
      <c r="H97" s="17">
        <v>0.7</v>
      </c>
      <c r="I97" s="17">
        <v>1.1000000000000001</v>
      </c>
      <c r="J97" s="17">
        <v>0.74</v>
      </c>
      <c r="K97" s="17">
        <v>2.13</v>
      </c>
      <c r="L97" s="17">
        <v>3.52</v>
      </c>
      <c r="M97" s="23">
        <v>5</v>
      </c>
      <c r="N97" t="s">
        <v>8</v>
      </c>
      <c r="O97" s="37" t="s">
        <v>59</v>
      </c>
      <c r="P97" t="s">
        <v>20</v>
      </c>
      <c r="Q97" t="s">
        <v>78</v>
      </c>
      <c r="R97" t="b">
        <f>AND(Tabelle1[[#This Row],[pot . Badetag]]="ja",Tabelle1[[#This Row],[FWS/Gesund-heitsamt]]="verboten")</f>
        <v>0</v>
      </c>
      <c r="S97">
        <f>MAX(Tabelle1[[#This Row],[BRW Essen]:[Neviges L107]])</f>
        <v>3.52</v>
      </c>
    </row>
    <row r="98" spans="1:19" x14ac:dyDescent="0.25">
      <c r="A98" s="44">
        <v>42957</v>
      </c>
      <c r="B98" s="2">
        <v>559</v>
      </c>
      <c r="C98" s="2">
        <v>44</v>
      </c>
      <c r="E98" s="4">
        <f>VLOOKUP(Tabelle1[[#This Row],[Datum]],lufttemp!$C$2:$D$199,2,FALSE)</f>
        <v>17.399999999999999</v>
      </c>
      <c r="F98" s="31">
        <f>VLOOKUP(Tabelle1[[#This Row],[Datum]],sonnenscheindauer!$C$2:$D$200,2,FALSE)</f>
        <v>0</v>
      </c>
      <c r="G98" s="17">
        <v>8.59</v>
      </c>
      <c r="H98" s="17">
        <v>5.6</v>
      </c>
      <c r="I98" s="17">
        <v>7.4</v>
      </c>
      <c r="J98" s="17">
        <v>7.72</v>
      </c>
      <c r="K98" s="17">
        <v>10.8</v>
      </c>
      <c r="L98" s="17">
        <v>6.39</v>
      </c>
      <c r="M98" s="23">
        <v>5</v>
      </c>
      <c r="N98" t="s">
        <v>8</v>
      </c>
      <c r="P98" t="s">
        <v>20</v>
      </c>
      <c r="R98" t="b">
        <f>AND(Tabelle1[[#This Row],[pot . Badetag]]="ja",Tabelle1[[#This Row],[FWS/Gesund-heitsamt]]="verboten")</f>
        <v>0</v>
      </c>
      <c r="S98">
        <f>MAX(Tabelle1[[#This Row],[BRW Essen]:[Neviges L107]])</f>
        <v>10.8</v>
      </c>
    </row>
    <row r="99" spans="1:19" x14ac:dyDescent="0.25">
      <c r="A99" s="1">
        <v>42958</v>
      </c>
      <c r="B99" s="2">
        <v>160</v>
      </c>
      <c r="C99" s="2">
        <v>15</v>
      </c>
      <c r="E99" s="4">
        <f>VLOOKUP(Tabelle1[[#This Row],[Datum]],lufttemp!$C$2:$D$199,2,FALSE)</f>
        <v>17.2</v>
      </c>
      <c r="F99" s="31">
        <f>VLOOKUP(Tabelle1[[#This Row],[Datum]],sonnenscheindauer!$C$2:$D$200,2,FALSE)</f>
        <v>0.3</v>
      </c>
      <c r="G99" s="17">
        <v>1.97</v>
      </c>
      <c r="H99" s="17">
        <v>2.2999999999999998</v>
      </c>
      <c r="I99" s="17">
        <v>4.5999999999999996</v>
      </c>
      <c r="J99" s="17">
        <v>7.96</v>
      </c>
      <c r="K99" s="17">
        <v>5.5</v>
      </c>
      <c r="L99" s="17">
        <v>7.43</v>
      </c>
      <c r="M99" s="23">
        <v>5</v>
      </c>
      <c r="N99" s="42" t="s">
        <v>8</v>
      </c>
      <c r="P99" t="s">
        <v>20</v>
      </c>
      <c r="R99" t="b">
        <f>AND(Tabelle1[[#This Row],[pot . Badetag]]="ja",Tabelle1[[#This Row],[FWS/Gesund-heitsamt]]="verboten")</f>
        <v>0</v>
      </c>
      <c r="S99">
        <f>MAX(Tabelle1[[#This Row],[BRW Essen]:[Neviges L107]])</f>
        <v>7.96</v>
      </c>
    </row>
    <row r="100" spans="1:19" x14ac:dyDescent="0.25">
      <c r="A100" s="1">
        <v>42959</v>
      </c>
      <c r="B100" s="2"/>
      <c r="C100" s="2"/>
      <c r="E100" s="4">
        <f>VLOOKUP(Tabelle1[[#This Row],[Datum]],lufttemp!$C$2:$D$199,2,FALSE)</f>
        <v>17.5</v>
      </c>
      <c r="F100" s="31">
        <f>VLOOKUP(Tabelle1[[#This Row],[Datum]],sonnenscheindauer!$C$2:$D$200,2,FALSE)</f>
        <v>0.1</v>
      </c>
      <c r="G100" s="17">
        <v>3.94</v>
      </c>
      <c r="H100" s="17">
        <v>2.5</v>
      </c>
      <c r="I100" s="17">
        <v>2.6</v>
      </c>
      <c r="J100" s="17">
        <v>2.74</v>
      </c>
      <c r="K100" s="17">
        <v>3.83</v>
      </c>
      <c r="L100" s="17">
        <v>3.69</v>
      </c>
      <c r="M100" s="23">
        <v>5</v>
      </c>
      <c r="N100" s="42" t="s">
        <v>8</v>
      </c>
      <c r="P100" t="s">
        <v>20</v>
      </c>
      <c r="R100" t="b">
        <f>AND(Tabelle1[[#This Row],[pot . Badetag]]="ja",Tabelle1[[#This Row],[FWS/Gesund-heitsamt]]="verboten")</f>
        <v>0</v>
      </c>
      <c r="S100">
        <f>MAX(Tabelle1[[#This Row],[BRW Essen]:[Neviges L107]])</f>
        <v>3.94</v>
      </c>
    </row>
    <row r="101" spans="1:19" x14ac:dyDescent="0.25">
      <c r="A101" s="1">
        <v>42960</v>
      </c>
      <c r="B101" s="2"/>
      <c r="C101" s="2"/>
      <c r="E101" s="4">
        <f>VLOOKUP(Tabelle1[[#This Row],[Datum]],lufttemp!$C$2:$D$199,2,FALSE)</f>
        <v>21.2</v>
      </c>
      <c r="F101" s="31">
        <f>VLOOKUP(Tabelle1[[#This Row],[Datum]],sonnenscheindauer!$C$2:$D$200,2,FALSE)</f>
        <v>7.3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23">
        <v>5</v>
      </c>
      <c r="N101" t="s">
        <v>8</v>
      </c>
      <c r="P101" t="s">
        <v>20</v>
      </c>
      <c r="R101" t="b">
        <f>AND(Tabelle1[[#This Row],[pot . Badetag]]="ja",Tabelle1[[#This Row],[FWS/Gesund-heitsamt]]="verboten")</f>
        <v>0</v>
      </c>
      <c r="S101">
        <f>MAX(Tabelle1[[#This Row],[BRW Essen]:[Neviges L107]])</f>
        <v>0</v>
      </c>
    </row>
    <row r="102" spans="1:19" x14ac:dyDescent="0.25">
      <c r="A102" s="1">
        <v>42961</v>
      </c>
      <c r="B102" s="2">
        <v>570</v>
      </c>
      <c r="C102" s="28" t="s">
        <v>1</v>
      </c>
      <c r="E102" s="4">
        <f>VLOOKUP(Tabelle1[[#This Row],[Datum]],lufttemp!$C$2:$D$199,2,FALSE)</f>
        <v>24.7</v>
      </c>
      <c r="F102" s="31">
        <f>VLOOKUP(Tabelle1[[#This Row],[Datum]],sonnenscheindauer!$C$2:$D$200,2,FALSE)</f>
        <v>9.9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23">
        <v>5</v>
      </c>
      <c r="N102" t="s">
        <v>9</v>
      </c>
      <c r="P102" t="s">
        <v>21</v>
      </c>
      <c r="R102" t="b">
        <f>AND(Tabelle1[[#This Row],[pot . Badetag]]="ja",Tabelle1[[#This Row],[FWS/Gesund-heitsamt]]="verboten")</f>
        <v>0</v>
      </c>
      <c r="S102">
        <f>MAX(Tabelle1[[#This Row],[BRW Essen]:[Neviges L107]])</f>
        <v>0</v>
      </c>
    </row>
    <row r="103" spans="1:19" x14ac:dyDescent="0.25">
      <c r="A103" s="1">
        <v>42962</v>
      </c>
      <c r="B103" s="2">
        <v>270</v>
      </c>
      <c r="C103" s="2">
        <v>15</v>
      </c>
      <c r="E103" s="4">
        <f>VLOOKUP(Tabelle1[[#This Row],[Datum]],lufttemp!$C$2:$D$199,2,FALSE)</f>
        <v>25.1</v>
      </c>
      <c r="F103" s="31">
        <f>VLOOKUP(Tabelle1[[#This Row],[Datum]],sonnenscheindauer!$C$2:$D$200,2,FALSE)</f>
        <v>3.3</v>
      </c>
      <c r="G103" s="17">
        <v>1.07</v>
      </c>
      <c r="H103" s="17">
        <v>0.8</v>
      </c>
      <c r="I103" s="17">
        <v>0.7</v>
      </c>
      <c r="J103" s="17">
        <v>1.31</v>
      </c>
      <c r="K103" s="17">
        <v>0.98</v>
      </c>
      <c r="L103" s="17">
        <v>1.24</v>
      </c>
      <c r="M103" s="23">
        <v>5</v>
      </c>
      <c r="N103" t="s">
        <v>9</v>
      </c>
      <c r="P103" t="s">
        <v>21</v>
      </c>
      <c r="Q103" t="s">
        <v>79</v>
      </c>
      <c r="R103" t="b">
        <f>AND(Tabelle1[[#This Row],[pot . Badetag]]="ja",Tabelle1[[#This Row],[FWS/Gesund-heitsamt]]="verboten")</f>
        <v>0</v>
      </c>
      <c r="S103">
        <f>MAX(Tabelle1[[#This Row],[BRW Essen]:[Neviges L107]])</f>
        <v>1.31</v>
      </c>
    </row>
    <row r="104" spans="1:19" x14ac:dyDescent="0.25">
      <c r="A104" s="1">
        <v>42963</v>
      </c>
      <c r="B104" s="2">
        <v>110</v>
      </c>
      <c r="C104" s="2">
        <v>15</v>
      </c>
      <c r="E104" s="4">
        <f>VLOOKUP(Tabelle1[[#This Row],[Datum]],lufttemp!$C$2:$D$199,2,FALSE)</f>
        <v>23.7</v>
      </c>
      <c r="F104" s="31">
        <f>VLOOKUP(Tabelle1[[#This Row],[Datum]],sonnenscheindauer!$C$2:$D$200,2,FALSE)</f>
        <v>5.2</v>
      </c>
      <c r="G104" s="17">
        <v>0</v>
      </c>
      <c r="H104" s="17">
        <v>0</v>
      </c>
      <c r="I104" s="17">
        <v>0</v>
      </c>
      <c r="J104" s="17">
        <v>0.64</v>
      </c>
      <c r="K104" s="17">
        <v>0</v>
      </c>
      <c r="L104" s="17">
        <v>0.08</v>
      </c>
      <c r="M104" s="23">
        <v>5</v>
      </c>
      <c r="N104" t="s">
        <v>9</v>
      </c>
      <c r="P104" t="s">
        <v>20</v>
      </c>
      <c r="Q104" t="s">
        <v>80</v>
      </c>
      <c r="R104" t="b">
        <f>AND(Tabelle1[[#This Row],[pot . Badetag]]="ja",Tabelle1[[#This Row],[FWS/Gesund-heitsamt]]="verboten")</f>
        <v>0</v>
      </c>
      <c r="S104">
        <f>MAX(Tabelle1[[#This Row],[BRW Essen]:[Neviges L107]])</f>
        <v>0.64</v>
      </c>
    </row>
    <row r="105" spans="1:19" x14ac:dyDescent="0.25">
      <c r="A105" s="44">
        <v>42964</v>
      </c>
      <c r="B105" s="2">
        <v>30</v>
      </c>
      <c r="C105" s="2">
        <v>19</v>
      </c>
      <c r="E105" s="4">
        <f>VLOOKUP(Tabelle1[[#This Row],[Datum]],lufttemp!$C$2:$D$199,2,FALSE)</f>
        <v>23</v>
      </c>
      <c r="F105" s="31">
        <f>VLOOKUP(Tabelle1[[#This Row],[Datum]],sonnenscheindauer!$C$2:$D$200,2,FALSE)</f>
        <v>1.1000000000000001</v>
      </c>
      <c r="G105" s="17">
        <v>2.52</v>
      </c>
      <c r="H105" s="17">
        <v>2.1</v>
      </c>
      <c r="I105" s="17">
        <v>1.7</v>
      </c>
      <c r="J105" s="17">
        <v>6.99</v>
      </c>
      <c r="K105" s="17">
        <v>2.11</v>
      </c>
      <c r="L105" s="17">
        <v>9.01</v>
      </c>
      <c r="M105" s="23">
        <v>5</v>
      </c>
      <c r="N105" t="s">
        <v>9</v>
      </c>
      <c r="O105" t="s">
        <v>81</v>
      </c>
      <c r="P105" t="s">
        <v>20</v>
      </c>
      <c r="Q105" s="42"/>
      <c r="R105" t="b">
        <f>AND(Tabelle1[[#This Row],[pot . Badetag]]="ja",Tabelle1[[#This Row],[FWS/Gesund-heitsamt]]="verboten")</f>
        <v>0</v>
      </c>
      <c r="S105">
        <f>MAX(Tabelle1[[#This Row],[BRW Essen]:[Neviges L107]])</f>
        <v>9.01</v>
      </c>
    </row>
    <row r="106" spans="1:19" x14ac:dyDescent="0.25">
      <c r="A106" s="1">
        <v>42965</v>
      </c>
      <c r="B106" s="2">
        <v>130</v>
      </c>
      <c r="C106" s="2">
        <v>30</v>
      </c>
      <c r="E106" s="4">
        <f>VLOOKUP(Tabelle1[[#This Row],[Datum]],lufttemp!$C$2:$D$199,2,FALSE)</f>
        <v>19</v>
      </c>
      <c r="F106" s="31">
        <f>VLOOKUP(Tabelle1[[#This Row],[Datum]],sonnenscheindauer!$C$2:$D$200,2,FALSE)</f>
        <v>0.3</v>
      </c>
      <c r="G106" s="17">
        <v>4.99</v>
      </c>
      <c r="H106" s="17">
        <v>5.4</v>
      </c>
      <c r="I106" s="17">
        <v>8.6999999999999993</v>
      </c>
      <c r="J106" s="17">
        <v>4.26</v>
      </c>
      <c r="K106" s="17">
        <v>4.59</v>
      </c>
      <c r="L106" s="17">
        <v>1.62</v>
      </c>
      <c r="M106" s="23">
        <v>5</v>
      </c>
      <c r="N106" t="s">
        <v>8</v>
      </c>
      <c r="P106" t="s">
        <v>20</v>
      </c>
      <c r="R106" t="b">
        <f>AND(Tabelle1[[#This Row],[pot . Badetag]]="ja",Tabelle1[[#This Row],[FWS/Gesund-heitsamt]]="verboten")</f>
        <v>0</v>
      </c>
      <c r="S106">
        <f>MAX(Tabelle1[[#This Row],[BRW Essen]:[Neviges L107]])</f>
        <v>8.6999999999999993</v>
      </c>
    </row>
    <row r="107" spans="1:19" x14ac:dyDescent="0.25">
      <c r="A107" s="1">
        <v>42966</v>
      </c>
      <c r="B107" s="2"/>
      <c r="C107" s="2"/>
      <c r="E107" s="4">
        <f>VLOOKUP(Tabelle1[[#This Row],[Datum]],lufttemp!$C$2:$D$199,2,FALSE)</f>
        <v>18.7</v>
      </c>
      <c r="F107" s="31">
        <f>VLOOKUP(Tabelle1[[#This Row],[Datum]],sonnenscheindauer!$C$2:$D$200,2,FALSE)</f>
        <v>4.3</v>
      </c>
      <c r="G107" s="17">
        <v>8.3800000000000008</v>
      </c>
      <c r="H107" s="17">
        <v>5.7</v>
      </c>
      <c r="I107" s="17">
        <v>6.5</v>
      </c>
      <c r="J107" s="17">
        <v>0.16</v>
      </c>
      <c r="K107" s="17">
        <v>2.97</v>
      </c>
      <c r="L107" s="17">
        <v>0.06</v>
      </c>
      <c r="M107" s="23">
        <v>5</v>
      </c>
      <c r="N107" t="s">
        <v>8</v>
      </c>
      <c r="P107" t="s">
        <v>20</v>
      </c>
      <c r="R107" t="b">
        <f>AND(Tabelle1[[#This Row],[pot . Badetag]]="ja",Tabelle1[[#This Row],[FWS/Gesund-heitsamt]]="verboten")</f>
        <v>0</v>
      </c>
      <c r="S107">
        <f>MAX(Tabelle1[[#This Row],[BRW Essen]:[Neviges L107]])</f>
        <v>8.3800000000000008</v>
      </c>
    </row>
    <row r="108" spans="1:19" x14ac:dyDescent="0.25">
      <c r="A108" s="1">
        <v>42967</v>
      </c>
      <c r="B108" s="2"/>
      <c r="C108" s="2"/>
      <c r="E108" s="4">
        <f>VLOOKUP(Tabelle1[[#This Row],[Datum]],lufttemp!$C$2:$D$199,2,FALSE)</f>
        <v>18.7</v>
      </c>
      <c r="F108" s="31">
        <f>VLOOKUP(Tabelle1[[#This Row],[Datum]],sonnenscheindauer!$C$2:$D$200,2,FALSE)</f>
        <v>4.7</v>
      </c>
      <c r="G108" s="17">
        <v>0</v>
      </c>
      <c r="H108" s="17">
        <v>0</v>
      </c>
      <c r="I108" s="17">
        <v>0</v>
      </c>
      <c r="J108" s="17">
        <v>0</v>
      </c>
      <c r="K108" s="17">
        <v>0.16</v>
      </c>
      <c r="L108" s="17">
        <v>7.0000000000000007E-2</v>
      </c>
      <c r="M108" s="23">
        <v>5</v>
      </c>
      <c r="N108" t="s">
        <v>8</v>
      </c>
      <c r="P108" t="s">
        <v>20</v>
      </c>
      <c r="R108" t="b">
        <f>AND(Tabelle1[[#This Row],[pot . Badetag]]="ja",Tabelle1[[#This Row],[FWS/Gesund-heitsamt]]="verboten")</f>
        <v>0</v>
      </c>
      <c r="S108">
        <f>MAX(Tabelle1[[#This Row],[BRW Essen]:[Neviges L107]])</f>
        <v>0.16</v>
      </c>
    </row>
    <row r="109" spans="1:19" x14ac:dyDescent="0.25">
      <c r="A109" s="1">
        <v>42968</v>
      </c>
      <c r="B109" s="2">
        <v>290</v>
      </c>
      <c r="C109" s="2">
        <v>15</v>
      </c>
      <c r="E109" s="4">
        <f>VLOOKUP(Tabelle1[[#This Row],[Datum]],lufttemp!$C$2:$D$199,2,FALSE)</f>
        <v>20.6</v>
      </c>
      <c r="F109" s="31">
        <f>VLOOKUP(Tabelle1[[#This Row],[Datum]],sonnenscheindauer!$C$2:$D$200,2,FALSE)</f>
        <v>11.7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23">
        <v>5</v>
      </c>
      <c r="N109" t="s">
        <v>8</v>
      </c>
      <c r="P109" t="s">
        <v>20</v>
      </c>
      <c r="R109" t="b">
        <f>AND(Tabelle1[[#This Row],[pot . Badetag]]="ja",Tabelle1[[#This Row],[FWS/Gesund-heitsamt]]="verboten")</f>
        <v>0</v>
      </c>
      <c r="S109">
        <f>MAX(Tabelle1[[#This Row],[BRW Essen]:[Neviges L107]])</f>
        <v>0</v>
      </c>
    </row>
    <row r="110" spans="1:19" x14ac:dyDescent="0.25">
      <c r="A110" s="1">
        <v>42969</v>
      </c>
      <c r="B110" s="2">
        <v>160</v>
      </c>
      <c r="C110" s="2">
        <v>15</v>
      </c>
      <c r="E110" s="4">
        <f>VLOOKUP(Tabelle1[[#This Row],[Datum]],lufttemp!$C$2:$D$199,2,FALSE)</f>
        <v>23</v>
      </c>
      <c r="F110" s="31">
        <f>VLOOKUP(Tabelle1[[#This Row],[Datum]],sonnenscheindauer!$C$2:$D$200,2,FALSE)</f>
        <v>9.4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23">
        <v>5</v>
      </c>
      <c r="N110" t="s">
        <v>8</v>
      </c>
      <c r="O110" t="s">
        <v>82</v>
      </c>
      <c r="P110" t="s">
        <v>21</v>
      </c>
      <c r="R110" t="b">
        <f>AND(Tabelle1[[#This Row],[pot . Badetag]]="ja",Tabelle1[[#This Row],[FWS/Gesund-heitsamt]]="verboten")</f>
        <v>1</v>
      </c>
      <c r="S110">
        <f>MAX(Tabelle1[[#This Row],[BRW Essen]:[Neviges L107]])</f>
        <v>0</v>
      </c>
    </row>
    <row r="111" spans="1:19" x14ac:dyDescent="0.25">
      <c r="A111" s="1">
        <v>42970</v>
      </c>
      <c r="B111" s="2">
        <v>110</v>
      </c>
      <c r="C111" s="2">
        <v>15</v>
      </c>
      <c r="E111" s="4">
        <f>VLOOKUP(Tabelle1[[#This Row],[Datum]],lufttemp!$C$2:$D$199,2,FALSE)</f>
        <v>25.6</v>
      </c>
      <c r="F111" s="31">
        <f>VLOOKUP(Tabelle1[[#This Row],[Datum]],sonnenscheindauer!$C$2:$D$200,2,FALSE)</f>
        <v>10.7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23">
        <v>5</v>
      </c>
      <c r="N111" t="s">
        <v>9</v>
      </c>
      <c r="P111" t="s">
        <v>21</v>
      </c>
      <c r="R111" t="b">
        <f>AND(Tabelle1[[#This Row],[pot . Badetag]]="ja",Tabelle1[[#This Row],[FWS/Gesund-heitsamt]]="verboten")</f>
        <v>0</v>
      </c>
      <c r="S111">
        <f>MAX(Tabelle1[[#This Row],[BRW Essen]:[Neviges L107]])</f>
        <v>0</v>
      </c>
    </row>
    <row r="112" spans="1:19" x14ac:dyDescent="0.25">
      <c r="A112" s="44">
        <v>42971</v>
      </c>
      <c r="B112" s="2">
        <v>93</v>
      </c>
      <c r="C112" s="2">
        <v>20</v>
      </c>
      <c r="E112" s="4">
        <f>VLOOKUP(Tabelle1[[#This Row],[Datum]],lufttemp!$C$2:$D$199,2,FALSE)</f>
        <v>22.2</v>
      </c>
      <c r="F112" s="31">
        <f>VLOOKUP(Tabelle1[[#This Row],[Datum]],sonnenscheindauer!$C$2:$D$200,2,FALSE)</f>
        <v>3.4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23">
        <v>5</v>
      </c>
      <c r="N112" t="s">
        <v>9</v>
      </c>
      <c r="P112" t="s">
        <v>20</v>
      </c>
      <c r="Q112" t="s">
        <v>53</v>
      </c>
      <c r="R112" t="b">
        <f>AND(Tabelle1[[#This Row],[pot . Badetag]]="ja",Tabelle1[[#This Row],[FWS/Gesund-heitsamt]]="verboten")</f>
        <v>0</v>
      </c>
      <c r="S112">
        <f>MAX(Tabelle1[[#This Row],[BRW Essen]:[Neviges L107]])</f>
        <v>0</v>
      </c>
    </row>
    <row r="113" spans="1:19" x14ac:dyDescent="0.25">
      <c r="A113" s="1">
        <v>42972</v>
      </c>
      <c r="B113" s="2">
        <v>46</v>
      </c>
      <c r="C113" s="28" t="s">
        <v>1</v>
      </c>
      <c r="E113" s="4">
        <f>VLOOKUP(Tabelle1[[#This Row],[Datum]],lufttemp!$C$2:$D$199,2,FALSE)</f>
        <v>23.1</v>
      </c>
      <c r="F113" s="31">
        <f>VLOOKUP(Tabelle1[[#This Row],[Datum]],sonnenscheindauer!$C$2:$D$200,2,FALSE)</f>
        <v>7.1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23">
        <v>5</v>
      </c>
      <c r="N113" t="s">
        <v>9</v>
      </c>
      <c r="P113" t="s">
        <v>21</v>
      </c>
      <c r="R113" t="b">
        <f>AND(Tabelle1[[#This Row],[pot . Badetag]]="ja",Tabelle1[[#This Row],[FWS/Gesund-heitsamt]]="verboten")</f>
        <v>0</v>
      </c>
      <c r="S113">
        <f>MAX(Tabelle1[[#This Row],[BRW Essen]:[Neviges L107]])</f>
        <v>0</v>
      </c>
    </row>
    <row r="114" spans="1:19" x14ac:dyDescent="0.25">
      <c r="A114" s="1">
        <v>42973</v>
      </c>
      <c r="B114" s="2">
        <v>93</v>
      </c>
      <c r="C114" s="2">
        <v>20</v>
      </c>
      <c r="E114" s="4">
        <f>VLOOKUP(Tabelle1[[#This Row],[Datum]],lufttemp!$C$2:$D$199,2,FALSE)</f>
        <v>24.2</v>
      </c>
      <c r="F114" s="31">
        <f>VLOOKUP(Tabelle1[[#This Row],[Datum]],sonnenscheindauer!$C$2:$D$200,2,FALSE)</f>
        <v>4.7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23">
        <v>5</v>
      </c>
      <c r="N114" t="s">
        <v>9</v>
      </c>
      <c r="O114" s="42" t="s">
        <v>83</v>
      </c>
      <c r="P114" t="s">
        <v>21</v>
      </c>
      <c r="R114" t="b">
        <f>AND(Tabelle1[[#This Row],[pot . Badetag]]="ja",Tabelle1[[#This Row],[FWS/Gesund-heitsamt]]="verboten")</f>
        <v>0</v>
      </c>
      <c r="S114">
        <f>MAX(Tabelle1[[#This Row],[BRW Essen]:[Neviges L107]])</f>
        <v>0</v>
      </c>
    </row>
    <row r="115" spans="1:19" x14ac:dyDescent="0.25">
      <c r="A115" s="1">
        <v>42974</v>
      </c>
      <c r="B115" s="2"/>
      <c r="C115" s="2"/>
      <c r="E115" s="4">
        <f>VLOOKUP(Tabelle1[[#This Row],[Datum]],lufttemp!$C$2:$D$199,2,FALSE)</f>
        <v>24</v>
      </c>
      <c r="F115" s="31">
        <f>VLOOKUP(Tabelle1[[#This Row],[Datum]],sonnenscheindauer!$C$2:$D$200,2,FALSE)</f>
        <v>11.9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23">
        <v>5</v>
      </c>
      <c r="N115" t="s">
        <v>9</v>
      </c>
      <c r="O115" s="42" t="s">
        <v>83</v>
      </c>
      <c r="P115" t="s">
        <v>21</v>
      </c>
      <c r="R115" t="b">
        <f>AND(Tabelle1[[#This Row],[pot . Badetag]]="ja",Tabelle1[[#This Row],[FWS/Gesund-heitsamt]]="verboten")</f>
        <v>0</v>
      </c>
      <c r="S115">
        <f>MAX(Tabelle1[[#This Row],[BRW Essen]:[Neviges L107]])</f>
        <v>0</v>
      </c>
    </row>
    <row r="116" spans="1:19" x14ac:dyDescent="0.25">
      <c r="A116" s="1">
        <v>42975</v>
      </c>
      <c r="B116" s="2">
        <v>110</v>
      </c>
      <c r="C116" s="28" t="s">
        <v>1</v>
      </c>
      <c r="E116" s="4">
        <f>VLOOKUP(Tabelle1[[#This Row],[Datum]],lufttemp!$C$2:$D$199,2,FALSE)</f>
        <v>26.5</v>
      </c>
      <c r="F116" s="31">
        <f>VLOOKUP(Tabelle1[[#This Row],[Datum]],sonnenscheindauer!$C$2:$D$200,2,FALSE)</f>
        <v>11.8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23">
        <v>5</v>
      </c>
      <c r="N116" t="s">
        <v>9</v>
      </c>
      <c r="P116" t="s">
        <v>21</v>
      </c>
      <c r="R116" t="b">
        <f>AND(Tabelle1[[#This Row],[pot . Badetag]]="ja",Tabelle1[[#This Row],[FWS/Gesund-heitsamt]]="verboten")</f>
        <v>0</v>
      </c>
      <c r="S116">
        <f>MAX(Tabelle1[[#This Row],[BRW Essen]:[Neviges L107]])</f>
        <v>0</v>
      </c>
    </row>
    <row r="117" spans="1:19" x14ac:dyDescent="0.25">
      <c r="A117" s="1">
        <v>42976</v>
      </c>
      <c r="B117" s="28" t="s">
        <v>1</v>
      </c>
      <c r="C117" s="2">
        <v>30</v>
      </c>
      <c r="E117" s="4">
        <f>VLOOKUP(Tabelle1[[#This Row],[Datum]],lufttemp!$C$2:$D$199,2,FALSE)</f>
        <v>28.7</v>
      </c>
      <c r="F117" s="31">
        <f>VLOOKUP(Tabelle1[[#This Row],[Datum]],sonnenscheindauer!$C$2:$D$200,2,FALSE)</f>
        <v>11.7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23">
        <v>5</v>
      </c>
      <c r="N117" t="s">
        <v>9</v>
      </c>
      <c r="P117" t="s">
        <v>21</v>
      </c>
      <c r="R117" t="b">
        <f>AND(Tabelle1[[#This Row],[pot . Badetag]]="ja",Tabelle1[[#This Row],[FWS/Gesund-heitsamt]]="verboten")</f>
        <v>0</v>
      </c>
      <c r="S117">
        <f>MAX(Tabelle1[[#This Row],[BRW Essen]:[Neviges L107]])</f>
        <v>0</v>
      </c>
    </row>
    <row r="118" spans="1:19" x14ac:dyDescent="0.25">
      <c r="A118" s="1">
        <v>42977</v>
      </c>
      <c r="B118" s="2">
        <v>46</v>
      </c>
      <c r="C118" s="28" t="s">
        <v>1</v>
      </c>
      <c r="E118" s="4">
        <f>VLOOKUP(Tabelle1[[#This Row],[Datum]],lufttemp!$C$2:$D$199,2,FALSE)</f>
        <v>25.5</v>
      </c>
      <c r="F118" s="31">
        <f>VLOOKUP(Tabelle1[[#This Row],[Datum]],sonnenscheindauer!$C$2:$D$200,2,FALSE)</f>
        <v>1.8</v>
      </c>
      <c r="G118" s="17">
        <v>1.69</v>
      </c>
      <c r="H118" s="17">
        <v>2</v>
      </c>
      <c r="I118" s="17">
        <v>2.4</v>
      </c>
      <c r="J118" s="17">
        <v>3.39</v>
      </c>
      <c r="K118" s="17">
        <v>5.81</v>
      </c>
      <c r="L118" s="17">
        <v>4.9400000000000004</v>
      </c>
      <c r="M118" s="23" t="s">
        <v>47</v>
      </c>
      <c r="N118" t="s">
        <v>9</v>
      </c>
      <c r="O118" t="s">
        <v>94</v>
      </c>
      <c r="P118" t="s">
        <v>20</v>
      </c>
      <c r="R118" t="b">
        <f>AND(Tabelle1[[#This Row],[pot . Badetag]]="ja",Tabelle1[[#This Row],[FWS/Gesund-heitsamt]]="verboten")</f>
        <v>0</v>
      </c>
      <c r="S118">
        <f>MAX(Tabelle1[[#This Row],[BRW Essen]:[Neviges L107]])</f>
        <v>5.81</v>
      </c>
    </row>
    <row r="119" spans="1:19" x14ac:dyDescent="0.25">
      <c r="A119" s="44">
        <v>42978</v>
      </c>
      <c r="B119" s="2">
        <v>46</v>
      </c>
      <c r="C119" s="2">
        <v>16</v>
      </c>
      <c r="E119" s="4">
        <f>VLOOKUP(Tabelle1[[#This Row],[Datum]],lufttemp!$C$2:$D$199,2,FALSE)</f>
        <v>17.7</v>
      </c>
      <c r="F119" s="31">
        <f>VLOOKUP(Tabelle1[[#This Row],[Datum]],sonnenscheindauer!$C$2:$D$200,2,FALSE)</f>
        <v>2.6</v>
      </c>
      <c r="G119" s="60">
        <v>2.19</v>
      </c>
      <c r="H119" s="17">
        <v>1.1000000000000001</v>
      </c>
      <c r="I119" s="17">
        <v>1.1000000000000001</v>
      </c>
      <c r="J119" s="17">
        <v>1.3</v>
      </c>
      <c r="K119" s="17">
        <v>1.86</v>
      </c>
      <c r="L119" s="17">
        <v>1.85</v>
      </c>
      <c r="M119" s="23">
        <v>2</v>
      </c>
      <c r="N119" t="s">
        <v>8</v>
      </c>
      <c r="P119" t="s">
        <v>20</v>
      </c>
      <c r="R119" t="b">
        <f>AND(Tabelle1[[#This Row],[pot . Badetag]]="ja",Tabelle1[[#This Row],[FWS/Gesund-heitsamt]]="verboten")</f>
        <v>0</v>
      </c>
      <c r="S119">
        <f>MAX(Tabelle1[[#This Row],[BRW Essen]:[Neviges L107]])</f>
        <v>2.19</v>
      </c>
    </row>
    <row r="120" spans="1:19" x14ac:dyDescent="0.25">
      <c r="A120" s="1">
        <v>42979</v>
      </c>
      <c r="B120" s="2">
        <v>510</v>
      </c>
      <c r="C120" s="2">
        <v>15</v>
      </c>
      <c r="E120" s="4">
        <f>VLOOKUP(Tabelle1[[#This Row],[Datum]],lufttemp!$C$2:$D$199,2,FALSE)</f>
        <v>19.100000000000001</v>
      </c>
      <c r="F120" s="31">
        <f>VLOOKUP(Tabelle1[[#This Row],[Datum]],sonnenscheindauer!$C$2:$D$200,2,FALSE)</f>
        <v>4.4000000000000004</v>
      </c>
      <c r="G120" s="17">
        <v>0</v>
      </c>
      <c r="H120" s="17">
        <v>0</v>
      </c>
      <c r="I120" s="17">
        <v>1.7</v>
      </c>
      <c r="J120" s="17">
        <v>0</v>
      </c>
      <c r="K120" s="17">
        <v>0</v>
      </c>
      <c r="L120" s="17">
        <v>0</v>
      </c>
      <c r="M120" s="23">
        <v>5</v>
      </c>
      <c r="N120" t="s">
        <v>8</v>
      </c>
      <c r="P120" t="s">
        <v>20</v>
      </c>
      <c r="R120" t="b">
        <f>AND(Tabelle1[[#This Row],[pot . Badetag]]="ja",Tabelle1[[#This Row],[FWS/Gesund-heitsamt]]="verboten")</f>
        <v>0</v>
      </c>
      <c r="S120">
        <f>MAX(Tabelle1[[#This Row],[BRW Essen]:[Neviges L107]])</f>
        <v>1.7</v>
      </c>
    </row>
    <row r="121" spans="1:19" x14ac:dyDescent="0.25">
      <c r="A121" s="1">
        <v>42980</v>
      </c>
      <c r="B121" s="2"/>
      <c r="C121" s="2"/>
      <c r="E121" s="4">
        <f>VLOOKUP(Tabelle1[[#This Row],[Datum]],lufttemp!$C$2:$D$199,2,FALSE)</f>
        <v>18.600000000000001</v>
      </c>
      <c r="F121" s="31">
        <f>VLOOKUP(Tabelle1[[#This Row],[Datum]],sonnenscheindauer!$C$2:$D$200,2,FALSE)</f>
        <v>5.6</v>
      </c>
      <c r="G121" s="17">
        <v>0.19</v>
      </c>
      <c r="H121" s="17">
        <v>8.9</v>
      </c>
      <c r="I121" s="17">
        <v>0.2</v>
      </c>
      <c r="J121" s="17">
        <v>0</v>
      </c>
      <c r="K121" s="17">
        <v>0.8</v>
      </c>
      <c r="L121" s="17">
        <v>0</v>
      </c>
      <c r="M121" s="23">
        <v>5</v>
      </c>
      <c r="N121" t="s">
        <v>8</v>
      </c>
      <c r="O121" s="42" t="s">
        <v>95</v>
      </c>
      <c r="P121" t="s">
        <v>20</v>
      </c>
      <c r="R121" t="b">
        <f>AND(Tabelle1[[#This Row],[pot . Badetag]]="ja",Tabelle1[[#This Row],[FWS/Gesund-heitsamt]]="verboten")</f>
        <v>0</v>
      </c>
      <c r="S121">
        <f>MAX(Tabelle1[[#This Row],[BRW Essen]:[Neviges L107]])</f>
        <v>8.9</v>
      </c>
    </row>
    <row r="122" spans="1:19" x14ac:dyDescent="0.25">
      <c r="A122" s="1">
        <v>42981</v>
      </c>
      <c r="B122" s="2"/>
      <c r="C122" s="2"/>
      <c r="E122" s="4">
        <f>VLOOKUP(Tabelle1[[#This Row],[Datum]],lufttemp!$C$2:$D$199,2,FALSE)</f>
        <v>20.100000000000001</v>
      </c>
      <c r="F122" s="31">
        <f>VLOOKUP(Tabelle1[[#This Row],[Datum]],sonnenscheindauer!$C$2:$D$200,2,FALSE)</f>
        <v>10.8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23">
        <v>5</v>
      </c>
      <c r="N122" t="s">
        <v>8</v>
      </c>
      <c r="P122" t="s">
        <v>21</v>
      </c>
      <c r="R122" t="b">
        <f>AND(Tabelle1[[#This Row],[pot . Badetag]]="ja",Tabelle1[[#This Row],[FWS/Gesund-heitsamt]]="verboten")</f>
        <v>1</v>
      </c>
      <c r="S122">
        <f>MAX(Tabelle1[[#This Row],[BRW Essen]:[Neviges L107]])</f>
        <v>0</v>
      </c>
    </row>
    <row r="123" spans="1:19" x14ac:dyDescent="0.25">
      <c r="A123" s="1">
        <v>42982</v>
      </c>
      <c r="B123" s="2">
        <v>290</v>
      </c>
      <c r="C123" s="28" t="s">
        <v>1</v>
      </c>
      <c r="E123" s="4">
        <f>VLOOKUP(Tabelle1[[#This Row],[Datum]],lufttemp!$C$2:$D$199,2,FALSE)</f>
        <v>21.2</v>
      </c>
      <c r="F123" s="31">
        <f>VLOOKUP(Tabelle1[[#This Row],[Datum]],sonnenscheindauer!$C$2:$D$200,2,FALSE)</f>
        <v>8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23">
        <v>5</v>
      </c>
      <c r="N123" t="s">
        <v>9</v>
      </c>
      <c r="O123" s="42"/>
      <c r="P123" t="s">
        <v>21</v>
      </c>
      <c r="R123" t="b">
        <f>AND(Tabelle1[[#This Row],[pot . Badetag]]="ja",Tabelle1[[#This Row],[FWS/Gesund-heitsamt]]="verboten")</f>
        <v>0</v>
      </c>
      <c r="S123">
        <f>MAX(Tabelle1[[#This Row],[BRW Essen]:[Neviges L107]])</f>
        <v>0</v>
      </c>
    </row>
    <row r="124" spans="1:19" x14ac:dyDescent="0.25">
      <c r="A124" s="1">
        <v>42983</v>
      </c>
      <c r="B124" s="2">
        <v>130</v>
      </c>
      <c r="C124" s="2">
        <v>15</v>
      </c>
      <c r="E124" s="4">
        <f>VLOOKUP(Tabelle1[[#This Row],[Datum]],lufttemp!$C$2:$D$199,2,FALSE)</f>
        <v>23.5</v>
      </c>
      <c r="F124" s="31">
        <f>VLOOKUP(Tabelle1[[#This Row],[Datum]],sonnenscheindauer!$C$2:$D$200,2,FALSE)</f>
        <v>3.1</v>
      </c>
      <c r="G124" s="17">
        <v>3.59</v>
      </c>
      <c r="H124" s="17">
        <v>6.4</v>
      </c>
      <c r="I124" s="17">
        <v>6.9</v>
      </c>
      <c r="J124" s="17">
        <v>0.39</v>
      </c>
      <c r="K124" s="17">
        <v>4.51</v>
      </c>
      <c r="L124" s="17">
        <v>0.71</v>
      </c>
      <c r="M124" s="23">
        <v>5</v>
      </c>
      <c r="N124" s="42" t="s">
        <v>9</v>
      </c>
      <c r="O124" t="s">
        <v>97</v>
      </c>
      <c r="P124" t="s">
        <v>20</v>
      </c>
      <c r="R124" t="b">
        <f>AND(Tabelle1[[#This Row],[pot . Badetag]]="ja",Tabelle1[[#This Row],[FWS/Gesund-heitsamt]]="verboten")</f>
        <v>0</v>
      </c>
      <c r="S124">
        <f>MAX(Tabelle1[[#This Row],[BRW Essen]:[Neviges L107]])</f>
        <v>6.9</v>
      </c>
    </row>
    <row r="125" spans="1:19" x14ac:dyDescent="0.25">
      <c r="A125" s="1">
        <v>42984</v>
      </c>
      <c r="B125" s="2">
        <v>220</v>
      </c>
      <c r="C125" s="2">
        <v>77</v>
      </c>
      <c r="E125" s="4">
        <f>VLOOKUP(Tabelle1[[#This Row],[Datum]],lufttemp!$C$2:$D$199,2,FALSE)</f>
        <v>18.5</v>
      </c>
      <c r="F125" s="31">
        <f>VLOOKUP(Tabelle1[[#This Row],[Datum]],sonnenscheindauer!$C$2:$D$200,2,FALSE)</f>
        <v>2.6</v>
      </c>
      <c r="G125" s="17">
        <v>2.41</v>
      </c>
      <c r="H125" s="17">
        <v>2.6</v>
      </c>
      <c r="I125" s="17">
        <v>2.4</v>
      </c>
      <c r="J125" s="17">
        <v>2.72</v>
      </c>
      <c r="K125" s="17">
        <v>2.11</v>
      </c>
      <c r="L125" s="17">
        <v>1.1399999999999999</v>
      </c>
      <c r="M125" s="23">
        <v>5</v>
      </c>
      <c r="N125" t="s">
        <v>8</v>
      </c>
      <c r="O125" s="42"/>
      <c r="P125" t="s">
        <v>20</v>
      </c>
      <c r="R125" t="b">
        <f>AND(Tabelle1[[#This Row],[pot . Badetag]]="ja",Tabelle1[[#This Row],[FWS/Gesund-heitsamt]]="verboten")</f>
        <v>0</v>
      </c>
      <c r="S125">
        <f>MAX(Tabelle1[[#This Row],[BRW Essen]:[Neviges L107]])</f>
        <v>2.72</v>
      </c>
    </row>
    <row r="126" spans="1:19" x14ac:dyDescent="0.25">
      <c r="A126" s="1">
        <v>42985</v>
      </c>
      <c r="B126" s="2">
        <v>77</v>
      </c>
      <c r="C126" s="2">
        <v>9</v>
      </c>
      <c r="D126" t="s">
        <v>96</v>
      </c>
      <c r="E126" s="4">
        <f>VLOOKUP(Tabelle1[[#This Row],[Datum]],lufttemp!$C$2:$D$199,2,FALSE)</f>
        <v>17.100000000000001</v>
      </c>
      <c r="F126" s="31">
        <f>VLOOKUP(Tabelle1[[#This Row],[Datum]],sonnenscheindauer!$C$2:$D$200,2,FALSE)</f>
        <v>0.5</v>
      </c>
      <c r="G126" s="17">
        <v>0</v>
      </c>
      <c r="H126" s="17">
        <v>0.1</v>
      </c>
      <c r="I126" s="17">
        <v>0</v>
      </c>
      <c r="J126" s="17">
        <v>0</v>
      </c>
      <c r="K126" s="17">
        <v>0</v>
      </c>
      <c r="L126" s="17">
        <v>0</v>
      </c>
      <c r="M126" s="23">
        <v>5</v>
      </c>
      <c r="N126" t="s">
        <v>8</v>
      </c>
      <c r="P126" t="s">
        <v>20</v>
      </c>
      <c r="R126" t="b">
        <f>AND(Tabelle1[[#This Row],[pot . Badetag]]="ja",Tabelle1[[#This Row],[FWS/Gesund-heitsamt]]="verboten")</f>
        <v>0</v>
      </c>
      <c r="S126">
        <f>MAX(Tabelle1[[#This Row],[BRW Essen]:[Neviges L107]])</f>
        <v>0.1</v>
      </c>
    </row>
    <row r="127" spans="1:19" x14ac:dyDescent="0.25">
      <c r="A127" s="1">
        <v>42986</v>
      </c>
      <c r="B127" s="2">
        <v>420</v>
      </c>
      <c r="C127" s="28" t="s">
        <v>1</v>
      </c>
      <c r="E127" s="4">
        <f>VLOOKUP(Tabelle1[[#This Row],[Datum]],lufttemp!$C$2:$D$199,2,FALSE)</f>
        <v>15.6</v>
      </c>
      <c r="F127" s="31">
        <f>VLOOKUP(Tabelle1[[#This Row],[Datum]],sonnenscheindauer!$C$2:$D$200,2,FALSE)</f>
        <v>0</v>
      </c>
      <c r="G127" s="17">
        <v>29.59</v>
      </c>
      <c r="H127" s="17">
        <v>28.4</v>
      </c>
      <c r="I127" s="17">
        <v>34</v>
      </c>
      <c r="J127" s="17">
        <v>39.33</v>
      </c>
      <c r="K127" s="17">
        <v>41.42</v>
      </c>
      <c r="L127" s="17">
        <v>38.35</v>
      </c>
      <c r="M127" s="23">
        <v>5</v>
      </c>
      <c r="N127" t="s">
        <v>8</v>
      </c>
      <c r="P127" t="s">
        <v>20</v>
      </c>
      <c r="R127" t="b">
        <f>AND(Tabelle1[[#This Row],[pot . Badetag]]="ja",Tabelle1[[#This Row],[FWS/Gesund-heitsamt]]="verboten")</f>
        <v>0</v>
      </c>
      <c r="S127">
        <f>MAX(Tabelle1[[#This Row],[BRW Essen]:[Neviges L107]])</f>
        <v>41.42</v>
      </c>
    </row>
    <row r="128" spans="1:19" x14ac:dyDescent="0.25">
      <c r="A128" s="1">
        <v>42987</v>
      </c>
      <c r="B128" s="2"/>
      <c r="C128" s="2"/>
      <c r="E128" s="4">
        <f>VLOOKUP(Tabelle1[[#This Row],[Datum]],lufttemp!$C$2:$D$199,2,FALSE)</f>
        <v>16.100000000000001</v>
      </c>
      <c r="F128" s="31">
        <f>VLOOKUP(Tabelle1[[#This Row],[Datum]],sonnenscheindauer!$C$2:$D$200,2,FALSE)</f>
        <v>2.4</v>
      </c>
      <c r="G128" s="17">
        <v>6.9</v>
      </c>
      <c r="H128" s="17">
        <v>5</v>
      </c>
      <c r="I128" s="17">
        <v>4</v>
      </c>
      <c r="J128" s="17">
        <v>13.02</v>
      </c>
      <c r="K128" s="17">
        <v>7.67</v>
      </c>
      <c r="L128" s="17">
        <v>4.53</v>
      </c>
      <c r="M128" s="23">
        <v>5</v>
      </c>
      <c r="N128" s="42" t="s">
        <v>8</v>
      </c>
      <c r="P128" t="s">
        <v>20</v>
      </c>
      <c r="R128" t="b">
        <f>AND(Tabelle1[[#This Row],[pot . Badetag]]="ja",Tabelle1[[#This Row],[FWS/Gesund-heitsamt]]="verboten")</f>
        <v>0</v>
      </c>
      <c r="S128">
        <f>MAX(Tabelle1[[#This Row],[BRW Essen]:[Neviges L107]])</f>
        <v>13.02</v>
      </c>
    </row>
    <row r="129" spans="1:19" x14ac:dyDescent="0.25">
      <c r="A129" s="1">
        <v>42988</v>
      </c>
      <c r="B129" s="2"/>
      <c r="C129" s="2"/>
      <c r="E129" s="4">
        <f>VLOOKUP(Tabelle1[[#This Row],[Datum]],lufttemp!$C$2:$D$199,2,FALSE)</f>
        <v>17.3</v>
      </c>
      <c r="F129" s="31">
        <f>VLOOKUP(Tabelle1[[#This Row],[Datum]],sonnenscheindauer!$C$2:$D$200,2,FALSE)</f>
        <v>6.3</v>
      </c>
      <c r="G129" s="17">
        <v>1.26</v>
      </c>
      <c r="H129" s="17">
        <v>2.2999999999999998</v>
      </c>
      <c r="I129" s="17">
        <v>2.1</v>
      </c>
      <c r="J129" s="17">
        <v>2.04</v>
      </c>
      <c r="K129" s="17">
        <v>2.2400000000000002</v>
      </c>
      <c r="L129" s="17">
        <v>1.68</v>
      </c>
      <c r="M129" s="23">
        <v>5</v>
      </c>
      <c r="N129" s="42" t="s">
        <v>8</v>
      </c>
      <c r="P129" t="s">
        <v>20</v>
      </c>
      <c r="R129" t="b">
        <f>AND(Tabelle1[[#This Row],[pot . Badetag]]="ja",Tabelle1[[#This Row],[FWS/Gesund-heitsamt]]="verboten")</f>
        <v>0</v>
      </c>
      <c r="S129">
        <f>MAX(Tabelle1[[#This Row],[BRW Essen]:[Neviges L107]])</f>
        <v>2.2999999999999998</v>
      </c>
    </row>
    <row r="130" spans="1:19" x14ac:dyDescent="0.25">
      <c r="A130" s="1">
        <v>42989</v>
      </c>
      <c r="B130" s="2">
        <v>3300</v>
      </c>
      <c r="C130" s="2">
        <v>46</v>
      </c>
      <c r="E130" s="4">
        <f>VLOOKUP(Tabelle1[[#This Row],[Datum]],lufttemp!$C$2:$D$199,2,FALSE)</f>
        <v>16.7</v>
      </c>
      <c r="F130" s="31">
        <f>VLOOKUP(Tabelle1[[#This Row],[Datum]],sonnenscheindauer!$C$2:$D$200,2,FALSE)</f>
        <v>3.2</v>
      </c>
      <c r="G130" s="17">
        <v>1.28</v>
      </c>
      <c r="H130" s="17">
        <v>0.6</v>
      </c>
      <c r="I130" s="17">
        <v>1.2</v>
      </c>
      <c r="J130" s="17">
        <v>2.68</v>
      </c>
      <c r="K130" s="17">
        <v>2.14</v>
      </c>
      <c r="L130" s="17">
        <v>3.24</v>
      </c>
      <c r="M130" s="23">
        <v>5</v>
      </c>
      <c r="N130" t="s">
        <v>8</v>
      </c>
      <c r="P130" t="s">
        <v>20</v>
      </c>
      <c r="R130" t="b">
        <f>AND(Tabelle1[[#This Row],[pot . Badetag]]="ja",Tabelle1[[#This Row],[FWS/Gesund-heitsamt]]="verboten")</f>
        <v>0</v>
      </c>
      <c r="S130">
        <f>MAX(Tabelle1[[#This Row],[BRW Essen]:[Neviges L107]])</f>
        <v>3.24</v>
      </c>
    </row>
    <row r="131" spans="1:19" x14ac:dyDescent="0.25">
      <c r="A131" s="1">
        <v>42990</v>
      </c>
      <c r="B131" s="2">
        <v>690</v>
      </c>
      <c r="C131" s="28" t="s">
        <v>1</v>
      </c>
      <c r="E131" s="4">
        <f>VLOOKUP(Tabelle1[[#This Row],[Datum]],lufttemp!$C$2:$D$199,2,FALSE)</f>
        <v>16.3</v>
      </c>
      <c r="F131" s="31">
        <f>VLOOKUP(Tabelle1[[#This Row],[Datum]],sonnenscheindauer!$C$2:$D$200,2,FALSE)</f>
        <v>4.3</v>
      </c>
      <c r="G131" s="17">
        <v>6.6</v>
      </c>
      <c r="H131" s="17">
        <v>8</v>
      </c>
      <c r="I131" s="17">
        <v>8.4</v>
      </c>
      <c r="J131" s="17">
        <v>5.76</v>
      </c>
      <c r="K131" s="17">
        <v>8.7799999999999994</v>
      </c>
      <c r="L131" s="17">
        <v>6.2</v>
      </c>
      <c r="M131" s="23">
        <v>5</v>
      </c>
      <c r="N131" t="s">
        <v>8</v>
      </c>
      <c r="O131" t="s">
        <v>99</v>
      </c>
      <c r="P131" t="s">
        <v>20</v>
      </c>
      <c r="R131" t="b">
        <f>AND(Tabelle1[[#This Row],[pot . Badetag]]="ja",Tabelle1[[#This Row],[FWS/Gesund-heitsamt]]="verboten")</f>
        <v>0</v>
      </c>
      <c r="S131">
        <f>MAX(Tabelle1[[#This Row],[BRW Essen]:[Neviges L107]])</f>
        <v>8.7799999999999994</v>
      </c>
    </row>
    <row r="132" spans="1:19" x14ac:dyDescent="0.25">
      <c r="A132" s="1">
        <v>42991</v>
      </c>
      <c r="B132" s="2">
        <v>200</v>
      </c>
      <c r="C132" s="2">
        <v>15</v>
      </c>
      <c r="E132" s="4">
        <f>VLOOKUP(Tabelle1[[#This Row],[Datum]],lufttemp!$C$2:$D$199,2,FALSE)</f>
        <v>18.2</v>
      </c>
      <c r="F132" s="31">
        <f>VLOOKUP(Tabelle1[[#This Row],[Datum]],sonnenscheindauer!$C$2:$D$200,2,FALSE)</f>
        <v>3.3</v>
      </c>
      <c r="G132" s="17">
        <v>1.64</v>
      </c>
      <c r="H132" s="17">
        <v>3.8</v>
      </c>
      <c r="I132" s="17">
        <v>3</v>
      </c>
      <c r="J132" s="17">
        <v>2.29</v>
      </c>
      <c r="K132" s="17">
        <v>2.0299999999999998</v>
      </c>
      <c r="L132" s="17">
        <v>3.03</v>
      </c>
      <c r="M132" s="23">
        <v>5</v>
      </c>
      <c r="N132" t="s">
        <v>8</v>
      </c>
      <c r="P132" t="s">
        <v>20</v>
      </c>
      <c r="R132" t="b">
        <f>AND(Tabelle1[[#This Row],[pot . Badetag]]="ja",Tabelle1[[#This Row],[FWS/Gesund-heitsamt]]="verboten")</f>
        <v>0</v>
      </c>
      <c r="S132">
        <f>MAX(Tabelle1[[#This Row],[BRW Essen]:[Neviges L107]])</f>
        <v>3.8</v>
      </c>
    </row>
    <row r="133" spans="1:19" x14ac:dyDescent="0.25">
      <c r="A133" s="1">
        <v>42992</v>
      </c>
      <c r="B133" s="2"/>
      <c r="C133" s="2"/>
      <c r="D133" t="s">
        <v>100</v>
      </c>
      <c r="E133" s="4">
        <f>VLOOKUP(Tabelle1[[#This Row],[Datum]],lufttemp!$C$2:$D$199,2,FALSE)</f>
        <v>13.6</v>
      </c>
      <c r="F133" s="31">
        <f>VLOOKUP(Tabelle1[[#This Row],[Datum]],sonnenscheindauer!$C$2:$D$200,2,FALSE)</f>
        <v>2.1</v>
      </c>
      <c r="G133" s="17">
        <v>15.05</v>
      </c>
      <c r="H133" s="17">
        <v>13.5</v>
      </c>
      <c r="I133" s="17">
        <v>12.9</v>
      </c>
      <c r="J133" s="17">
        <v>16.59</v>
      </c>
      <c r="K133" s="17">
        <v>14.33</v>
      </c>
      <c r="L133" s="17">
        <v>23.06</v>
      </c>
      <c r="M133" s="23">
        <v>5</v>
      </c>
      <c r="N133" t="s">
        <v>8</v>
      </c>
      <c r="P133" t="s">
        <v>20</v>
      </c>
      <c r="R133" t="b">
        <f>AND(Tabelle1[[#This Row],[pot . Badetag]]="ja",Tabelle1[[#This Row],[FWS/Gesund-heitsamt]]="verboten")</f>
        <v>0</v>
      </c>
      <c r="S133">
        <f>MAX(Tabelle1[[#This Row],[BRW Essen]:[Neviges L107]])</f>
        <v>23.06</v>
      </c>
    </row>
    <row r="134" spans="1:19" x14ac:dyDescent="0.25">
      <c r="A134" s="1">
        <v>42993</v>
      </c>
      <c r="B134" s="2">
        <v>8300</v>
      </c>
      <c r="C134" s="2">
        <v>540</v>
      </c>
      <c r="E134" s="4">
        <f>VLOOKUP(Tabelle1[[#This Row],[Datum]],lufttemp!$C$2:$D$199,2,FALSE)</f>
        <v>14.4</v>
      </c>
      <c r="F134" s="31">
        <f>VLOOKUP(Tabelle1[[#This Row],[Datum]],sonnenscheindauer!$C$2:$D$200,2,FALSE)</f>
        <v>2.6</v>
      </c>
      <c r="G134" s="17">
        <v>2.0699999999999998</v>
      </c>
      <c r="H134" s="17">
        <v>1.4</v>
      </c>
      <c r="I134" s="17">
        <v>1.3</v>
      </c>
      <c r="J134" s="17">
        <v>8.09</v>
      </c>
      <c r="K134" s="17">
        <v>4.4800000000000004</v>
      </c>
      <c r="L134" s="17">
        <v>3.43</v>
      </c>
      <c r="M134" s="23">
        <v>5</v>
      </c>
      <c r="N134" t="s">
        <v>8</v>
      </c>
      <c r="P134" t="s">
        <v>20</v>
      </c>
      <c r="R134" t="b">
        <f>AND(Tabelle1[[#This Row],[pot . Badetag]]="ja",Tabelle1[[#This Row],[FWS/Gesund-heitsamt]]="verboten")</f>
        <v>0</v>
      </c>
      <c r="S134">
        <f>MAX(Tabelle1[[#This Row],[BRW Essen]:[Neviges L107]])</f>
        <v>8.09</v>
      </c>
    </row>
  </sheetData>
  <conditionalFormatting sqref="B11:B24 B26:B45 B48:B80 B82:B98 B100:B116 B118:B134">
    <cfRule type="expression" dxfId="37" priority="32">
      <formula>AND($B11&gt;= 1800,$B11 &lt;&gt; "&lt; 15")</formula>
    </cfRule>
  </conditionalFormatting>
  <conditionalFormatting sqref="C26:C28 C30:C32 C34:C39 C42:C46 C11:C24 C48:C59 C62:C66 C69:C80 C82:C94 B81 C100:C101 C97:C98 C103:C112 C114:C115 C117 C119:C122 C124:C126 C128:C130 C132:C134">
    <cfRule type="expression" dxfId="36" priority="31">
      <formula>AND(B11&gt;700,B11&lt;&gt;"&lt; 15")</formula>
    </cfRule>
  </conditionalFormatting>
  <conditionalFormatting sqref="B25">
    <cfRule type="expression" dxfId="35" priority="30">
      <formula>AND($B25&gt;= 1800,$B25 &lt;&gt; "&lt; 15")</formula>
    </cfRule>
  </conditionalFormatting>
  <conditionalFormatting sqref="C25">
    <cfRule type="expression" dxfId="34" priority="29">
      <formula>AND(C25&gt;700,C25&lt;&gt;"&lt; 15")</formula>
    </cfRule>
  </conditionalFormatting>
  <conditionalFormatting sqref="C29">
    <cfRule type="expression" dxfId="33" priority="28">
      <formula>AND(C29&gt;700,C29&lt;&gt;"&lt; 15")</formula>
    </cfRule>
  </conditionalFormatting>
  <conditionalFormatting sqref="G9:L68 G101:L134 G70:L99">
    <cfRule type="cellIs" dxfId="32" priority="27" operator="greaterThan">
      <formula>5</formula>
    </cfRule>
  </conditionalFormatting>
  <conditionalFormatting sqref="N9:N134">
    <cfRule type="beginsWith" dxfId="31" priority="24" operator="beginsWith" text="verboten">
      <formula>LEFT(N9,LEN("verboten"))="verboten"</formula>
    </cfRule>
    <cfRule type="beginsWith" dxfId="30" priority="25" operator="beginsWith" text="erlaubt">
      <formula>LEFT(N9,LEN("erlaubt"))="erlaubt"</formula>
    </cfRule>
    <cfRule type="beginsWith" dxfId="29" priority="26" operator="beginsWith" text="zunächst erlaubt">
      <formula>LEFT(N9,LEN("zunächst erlaubt"))="zunächst erlaubt"</formula>
    </cfRule>
  </conditionalFormatting>
  <conditionalFormatting sqref="C33">
    <cfRule type="expression" dxfId="28" priority="23">
      <formula>AND(C33&gt;700,C33&lt;&gt;"&lt; 15")</formula>
    </cfRule>
  </conditionalFormatting>
  <conditionalFormatting sqref="C40">
    <cfRule type="expression" dxfId="27" priority="22">
      <formula>AND(C40&gt;700,C40&lt;&gt;"&lt; 15")</formula>
    </cfRule>
  </conditionalFormatting>
  <conditionalFormatting sqref="C41">
    <cfRule type="expression" dxfId="26" priority="21">
      <formula>AND(C41&gt;700,C41&lt;&gt;"&lt; 15")</formula>
    </cfRule>
  </conditionalFormatting>
  <conditionalFormatting sqref="B47">
    <cfRule type="expression" dxfId="25" priority="19">
      <formula>AND($B47&gt;= 1800,$B47 &lt;&gt; "&lt; 15")</formula>
    </cfRule>
  </conditionalFormatting>
  <conditionalFormatting sqref="C47">
    <cfRule type="expression" dxfId="24" priority="18">
      <formula>AND(C47&gt;700,C47&lt;&gt;"&lt; 15")</formula>
    </cfRule>
  </conditionalFormatting>
  <conditionalFormatting sqref="C60">
    <cfRule type="expression" dxfId="23" priority="17">
      <formula>AND(C60&gt;700,C60&lt;&gt;"&lt; 15")</formula>
    </cfRule>
  </conditionalFormatting>
  <conditionalFormatting sqref="C61">
    <cfRule type="expression" dxfId="22" priority="16">
      <formula>AND(C61&gt;700,C61&lt;&gt;"&lt; 15")</formula>
    </cfRule>
  </conditionalFormatting>
  <conditionalFormatting sqref="C67">
    <cfRule type="expression" dxfId="21" priority="15">
      <formula>AND(C67&gt;700,C67&lt;&gt;"&lt; 15")</formula>
    </cfRule>
  </conditionalFormatting>
  <conditionalFormatting sqref="G69:L69">
    <cfRule type="cellIs" dxfId="20" priority="14" operator="greaterThan">
      <formula>5</formula>
    </cfRule>
  </conditionalFormatting>
  <conditionalFormatting sqref="C68">
    <cfRule type="expression" dxfId="19" priority="13">
      <formula>AND(C68&gt;700,C68&lt;&gt;"&lt; 15")</formula>
    </cfRule>
  </conditionalFormatting>
  <conditionalFormatting sqref="C95">
    <cfRule type="expression" dxfId="18" priority="12">
      <formula>AND(C95&gt;700,C95&lt;&gt;"&lt; 15")</formula>
    </cfRule>
  </conditionalFormatting>
  <conditionalFormatting sqref="C96">
    <cfRule type="expression" dxfId="17" priority="11">
      <formula>AND(C96&gt;700,C96&lt;&gt;"&lt; 15")</formula>
    </cfRule>
  </conditionalFormatting>
  <conditionalFormatting sqref="G100:L100">
    <cfRule type="cellIs" dxfId="16" priority="10" operator="greaterThan">
      <formula>5</formula>
    </cfRule>
  </conditionalFormatting>
  <conditionalFormatting sqref="C102">
    <cfRule type="expression" dxfId="15" priority="9">
      <formula>AND(C102&gt;700,C102&lt;&gt;"&lt; 15")</formula>
    </cfRule>
  </conditionalFormatting>
  <conditionalFormatting sqref="C113">
    <cfRule type="expression" dxfId="14" priority="8">
      <formula>AND(C113&gt;700,C113&lt;&gt;"&lt; 15")</formula>
    </cfRule>
  </conditionalFormatting>
  <conditionalFormatting sqref="C116">
    <cfRule type="expression" dxfId="13" priority="7">
      <formula>AND(C116&gt;700,C116&lt;&gt;"&lt; 15")</formula>
    </cfRule>
  </conditionalFormatting>
  <conditionalFormatting sqref="B46">
    <cfRule type="expression" dxfId="12" priority="6">
      <formula>AND(B46&gt;700,B46&lt;&gt;"&lt; 15")</formula>
    </cfRule>
  </conditionalFormatting>
  <conditionalFormatting sqref="B117">
    <cfRule type="expression" dxfId="11" priority="5">
      <formula>AND(B117&gt;700,B117&lt;&gt;"&lt; 15")</formula>
    </cfRule>
  </conditionalFormatting>
  <conditionalFormatting sqref="C118">
    <cfRule type="expression" dxfId="10" priority="4">
      <formula>AND(C118&gt;700,C118&lt;&gt;"&lt; 15")</formula>
    </cfRule>
  </conditionalFormatting>
  <conditionalFormatting sqref="C123">
    <cfRule type="expression" dxfId="9" priority="3">
      <formula>AND(C123&gt;700,C123&lt;&gt;"&lt; 15")</formula>
    </cfRule>
  </conditionalFormatting>
  <conditionalFormatting sqref="C127">
    <cfRule type="expression" dxfId="8" priority="2">
      <formula>AND(C127&gt;700,C127&lt;&gt;"&lt; 15")</formula>
    </cfRule>
  </conditionalFormatting>
  <conditionalFormatting sqref="C131">
    <cfRule type="expression" dxfId="7" priority="1">
      <formula>AND(C131&gt;700,C131&lt;&gt;"&lt; 15")</formula>
    </cfRule>
  </conditionalFormatting>
  <printOptions horizontalCentered="1"/>
  <pageMargins left="0.70866141732283472" right="0.70866141732283472" top="0.78740157480314965" bottom="0.78740157480314965" header="0.31496062992125984" footer="0.31496062992125984"/>
  <pageSetup paperSize="8" scale="4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"/>
  <sheetViews>
    <sheetView topLeftCell="A116" workbookViewId="0">
      <selection activeCell="H127" sqref="H127"/>
    </sheetView>
  </sheetViews>
  <sheetFormatPr baseColWidth="10" defaultRowHeight="15" x14ac:dyDescent="0.25"/>
  <cols>
    <col min="1" max="1" width="29.28515625" bestFit="1" customWidth="1"/>
  </cols>
  <sheetData>
    <row r="1" spans="1:5" x14ac:dyDescent="0.25">
      <c r="A1" t="s">
        <v>37</v>
      </c>
      <c r="B1" t="s">
        <v>38</v>
      </c>
      <c r="C1" t="s">
        <v>2</v>
      </c>
      <c r="D1" t="s">
        <v>39</v>
      </c>
      <c r="E1" t="s">
        <v>40</v>
      </c>
    </row>
    <row r="2" spans="1:5" x14ac:dyDescent="0.25">
      <c r="A2" t="s">
        <v>41</v>
      </c>
      <c r="B2" t="s">
        <v>42</v>
      </c>
      <c r="C2" s="27">
        <v>42856</v>
      </c>
      <c r="D2">
        <v>12.1</v>
      </c>
      <c r="E2" t="s">
        <v>43</v>
      </c>
    </row>
    <row r="3" spans="1:5" x14ac:dyDescent="0.25">
      <c r="A3" t="s">
        <v>41</v>
      </c>
      <c r="B3" t="s">
        <v>42</v>
      </c>
      <c r="C3" s="27">
        <v>42857</v>
      </c>
      <c r="D3">
        <v>11.2</v>
      </c>
      <c r="E3" t="s">
        <v>43</v>
      </c>
    </row>
    <row r="4" spans="1:5" x14ac:dyDescent="0.25">
      <c r="A4" t="s">
        <v>41</v>
      </c>
      <c r="B4" t="s">
        <v>42</v>
      </c>
      <c r="C4" s="27">
        <v>42858</v>
      </c>
      <c r="D4">
        <v>14.4</v>
      </c>
      <c r="E4" t="s">
        <v>43</v>
      </c>
    </row>
    <row r="5" spans="1:5" x14ac:dyDescent="0.25">
      <c r="A5" t="s">
        <v>41</v>
      </c>
      <c r="B5" t="s">
        <v>42</v>
      </c>
      <c r="C5" s="27">
        <v>42859</v>
      </c>
      <c r="D5">
        <v>11.9</v>
      </c>
      <c r="E5" t="s">
        <v>43</v>
      </c>
    </row>
    <row r="6" spans="1:5" x14ac:dyDescent="0.25">
      <c r="A6" t="s">
        <v>41</v>
      </c>
      <c r="B6" t="s">
        <v>42</v>
      </c>
      <c r="C6" s="27">
        <v>42860</v>
      </c>
      <c r="D6">
        <v>11.1</v>
      </c>
      <c r="E6" t="s">
        <v>43</v>
      </c>
    </row>
    <row r="7" spans="1:5" x14ac:dyDescent="0.25">
      <c r="A7" t="s">
        <v>41</v>
      </c>
      <c r="B7" t="s">
        <v>42</v>
      </c>
      <c r="C7" s="27">
        <v>42861</v>
      </c>
      <c r="D7">
        <v>19</v>
      </c>
      <c r="E7" t="s">
        <v>43</v>
      </c>
    </row>
    <row r="8" spans="1:5" x14ac:dyDescent="0.25">
      <c r="A8" t="s">
        <v>41</v>
      </c>
      <c r="B8" t="s">
        <v>42</v>
      </c>
      <c r="C8" s="27">
        <v>42862</v>
      </c>
      <c r="D8">
        <v>18.100000000000001</v>
      </c>
      <c r="E8" t="s">
        <v>43</v>
      </c>
    </row>
    <row r="9" spans="1:5" x14ac:dyDescent="0.25">
      <c r="A9" t="s">
        <v>41</v>
      </c>
      <c r="B9" t="s">
        <v>42</v>
      </c>
      <c r="C9" s="27">
        <v>42863</v>
      </c>
      <c r="D9">
        <v>10.8</v>
      </c>
      <c r="E9" t="s">
        <v>43</v>
      </c>
    </row>
    <row r="10" spans="1:5" x14ac:dyDescent="0.25">
      <c r="A10" t="s">
        <v>41</v>
      </c>
      <c r="B10" t="s">
        <v>42</v>
      </c>
      <c r="C10" s="27">
        <v>42864</v>
      </c>
      <c r="D10">
        <v>12.7</v>
      </c>
      <c r="E10" t="s">
        <v>43</v>
      </c>
    </row>
    <row r="11" spans="1:5" x14ac:dyDescent="0.25">
      <c r="A11" t="s">
        <v>41</v>
      </c>
      <c r="B11" t="s">
        <v>42</v>
      </c>
      <c r="C11" s="27">
        <v>42865</v>
      </c>
      <c r="D11">
        <v>17</v>
      </c>
      <c r="E11" t="s">
        <v>43</v>
      </c>
    </row>
    <row r="12" spans="1:5" x14ac:dyDescent="0.25">
      <c r="A12" t="s">
        <v>41</v>
      </c>
      <c r="B12" t="s">
        <v>42</v>
      </c>
      <c r="C12" s="27">
        <v>42866</v>
      </c>
      <c r="D12">
        <v>22.1</v>
      </c>
      <c r="E12" t="s">
        <v>43</v>
      </c>
    </row>
    <row r="13" spans="1:5" x14ac:dyDescent="0.25">
      <c r="A13" t="s">
        <v>41</v>
      </c>
      <c r="B13" t="s">
        <v>42</v>
      </c>
      <c r="C13" s="27">
        <v>42867</v>
      </c>
      <c r="D13">
        <v>21.4</v>
      </c>
      <c r="E13" t="s">
        <v>43</v>
      </c>
    </row>
    <row r="14" spans="1:5" x14ac:dyDescent="0.25">
      <c r="A14" t="s">
        <v>41</v>
      </c>
      <c r="B14" t="s">
        <v>42</v>
      </c>
      <c r="C14" s="27">
        <v>42868</v>
      </c>
      <c r="D14">
        <v>21.6</v>
      </c>
      <c r="E14" t="s">
        <v>43</v>
      </c>
    </row>
    <row r="15" spans="1:5" x14ac:dyDescent="0.25">
      <c r="A15" t="s">
        <v>41</v>
      </c>
      <c r="B15" t="s">
        <v>42</v>
      </c>
      <c r="C15" s="27">
        <v>42869</v>
      </c>
      <c r="D15">
        <v>20</v>
      </c>
      <c r="E15" t="s">
        <v>43</v>
      </c>
    </row>
    <row r="16" spans="1:5" x14ac:dyDescent="0.25">
      <c r="A16" t="s">
        <v>41</v>
      </c>
      <c r="B16" t="s">
        <v>42</v>
      </c>
      <c r="C16" s="27">
        <v>42870</v>
      </c>
      <c r="D16">
        <v>20.3</v>
      </c>
      <c r="E16" t="s">
        <v>43</v>
      </c>
    </row>
    <row r="17" spans="1:5" x14ac:dyDescent="0.25">
      <c r="A17" t="s">
        <v>41</v>
      </c>
      <c r="B17" t="s">
        <v>42</v>
      </c>
      <c r="C17" s="27">
        <v>42871</v>
      </c>
      <c r="D17">
        <v>25.6</v>
      </c>
      <c r="E17" t="s">
        <v>43</v>
      </c>
    </row>
    <row r="18" spans="1:5" x14ac:dyDescent="0.25">
      <c r="A18" t="s">
        <v>41</v>
      </c>
      <c r="B18" t="s">
        <v>42</v>
      </c>
      <c r="C18" s="27">
        <v>42872</v>
      </c>
      <c r="D18">
        <v>26.6</v>
      </c>
      <c r="E18" t="s">
        <v>43</v>
      </c>
    </row>
    <row r="19" spans="1:5" x14ac:dyDescent="0.25">
      <c r="A19" t="s">
        <v>41</v>
      </c>
      <c r="B19" t="s">
        <v>42</v>
      </c>
      <c r="C19" s="27">
        <v>42873</v>
      </c>
      <c r="D19">
        <v>21.9</v>
      </c>
      <c r="E19" t="s">
        <v>43</v>
      </c>
    </row>
    <row r="20" spans="1:5" x14ac:dyDescent="0.25">
      <c r="A20" t="s">
        <v>41</v>
      </c>
      <c r="B20" t="s">
        <v>42</v>
      </c>
      <c r="C20" s="27">
        <v>42874</v>
      </c>
      <c r="D20">
        <v>16.3</v>
      </c>
      <c r="E20" t="s">
        <v>43</v>
      </c>
    </row>
    <row r="21" spans="1:5" x14ac:dyDescent="0.25">
      <c r="A21" t="s">
        <v>41</v>
      </c>
      <c r="B21" t="s">
        <v>42</v>
      </c>
      <c r="C21" s="27">
        <v>42875</v>
      </c>
      <c r="D21">
        <v>16.8</v>
      </c>
      <c r="E21" t="s">
        <v>43</v>
      </c>
    </row>
    <row r="22" spans="1:5" x14ac:dyDescent="0.25">
      <c r="A22" t="s">
        <v>41</v>
      </c>
      <c r="B22" t="s">
        <v>42</v>
      </c>
      <c r="C22" s="27">
        <v>42876</v>
      </c>
      <c r="D22">
        <v>20</v>
      </c>
      <c r="E22" t="s">
        <v>43</v>
      </c>
    </row>
    <row r="23" spans="1:5" x14ac:dyDescent="0.25">
      <c r="A23" t="s">
        <v>41</v>
      </c>
      <c r="B23" t="s">
        <v>42</v>
      </c>
      <c r="C23" s="27">
        <v>42877</v>
      </c>
      <c r="D23">
        <v>23.5</v>
      </c>
      <c r="E23" t="s">
        <v>43</v>
      </c>
    </row>
    <row r="24" spans="1:5" x14ac:dyDescent="0.25">
      <c r="A24" t="s">
        <v>41</v>
      </c>
      <c r="B24" t="s">
        <v>42</v>
      </c>
      <c r="C24" s="27">
        <v>42878</v>
      </c>
      <c r="D24">
        <v>22.8</v>
      </c>
      <c r="E24" t="s">
        <v>43</v>
      </c>
    </row>
    <row r="25" spans="1:5" x14ac:dyDescent="0.25">
      <c r="A25" t="s">
        <v>41</v>
      </c>
      <c r="B25" t="s">
        <v>42</v>
      </c>
      <c r="C25" s="27">
        <v>42879</v>
      </c>
      <c r="D25">
        <v>21.1</v>
      </c>
      <c r="E25" t="s">
        <v>43</v>
      </c>
    </row>
    <row r="26" spans="1:5" x14ac:dyDescent="0.25">
      <c r="A26" t="s">
        <v>41</v>
      </c>
      <c r="B26" t="s">
        <v>42</v>
      </c>
      <c r="C26" s="27">
        <v>42880</v>
      </c>
      <c r="D26">
        <v>22.6</v>
      </c>
      <c r="E26" t="s">
        <v>43</v>
      </c>
    </row>
    <row r="27" spans="1:5" x14ac:dyDescent="0.25">
      <c r="A27" t="s">
        <v>41</v>
      </c>
      <c r="B27" t="s">
        <v>42</v>
      </c>
      <c r="C27" s="27">
        <v>42881</v>
      </c>
      <c r="D27">
        <v>25.5</v>
      </c>
      <c r="E27" t="s">
        <v>43</v>
      </c>
    </row>
    <row r="28" spans="1:5" x14ac:dyDescent="0.25">
      <c r="A28" t="s">
        <v>41</v>
      </c>
      <c r="B28" t="s">
        <v>42</v>
      </c>
      <c r="C28" s="27">
        <v>42882</v>
      </c>
      <c r="D28">
        <v>28.4</v>
      </c>
      <c r="E28" t="s">
        <v>43</v>
      </c>
    </row>
    <row r="29" spans="1:5" x14ac:dyDescent="0.25">
      <c r="A29" t="s">
        <v>41</v>
      </c>
      <c r="B29" t="s">
        <v>42</v>
      </c>
      <c r="C29" s="27">
        <v>42883</v>
      </c>
      <c r="D29">
        <v>27.2</v>
      </c>
      <c r="E29" t="s">
        <v>43</v>
      </c>
    </row>
    <row r="30" spans="1:5" x14ac:dyDescent="0.25">
      <c r="A30" t="s">
        <v>41</v>
      </c>
      <c r="B30" t="s">
        <v>42</v>
      </c>
      <c r="C30" s="27">
        <v>42884</v>
      </c>
      <c r="D30">
        <v>31.5</v>
      </c>
      <c r="E30" t="s">
        <v>43</v>
      </c>
    </row>
    <row r="31" spans="1:5" x14ac:dyDescent="0.25">
      <c r="A31" t="s">
        <v>41</v>
      </c>
      <c r="B31" t="s">
        <v>42</v>
      </c>
      <c r="C31" s="27">
        <v>42885</v>
      </c>
      <c r="D31">
        <v>23.7</v>
      </c>
      <c r="E31" t="s">
        <v>43</v>
      </c>
    </row>
    <row r="32" spans="1:5" x14ac:dyDescent="0.25">
      <c r="A32" t="s">
        <v>41</v>
      </c>
      <c r="B32" t="s">
        <v>42</v>
      </c>
      <c r="C32" s="27">
        <v>42886</v>
      </c>
      <c r="D32">
        <v>22.6</v>
      </c>
      <c r="E32" t="s">
        <v>43</v>
      </c>
    </row>
    <row r="33" spans="1:5" x14ac:dyDescent="0.25">
      <c r="A33" t="s">
        <v>41</v>
      </c>
      <c r="B33" t="s">
        <v>42</v>
      </c>
      <c r="C33" s="27">
        <v>42887</v>
      </c>
      <c r="D33">
        <v>24.4</v>
      </c>
      <c r="E33" t="s">
        <v>43</v>
      </c>
    </row>
    <row r="34" spans="1:5" x14ac:dyDescent="0.25">
      <c r="A34" t="s">
        <v>41</v>
      </c>
      <c r="B34" t="s">
        <v>42</v>
      </c>
      <c r="C34" s="27">
        <v>42888</v>
      </c>
      <c r="D34">
        <v>28</v>
      </c>
      <c r="E34" t="s">
        <v>43</v>
      </c>
    </row>
    <row r="35" spans="1:5" x14ac:dyDescent="0.25">
      <c r="A35" t="s">
        <v>41</v>
      </c>
      <c r="B35" t="s">
        <v>42</v>
      </c>
      <c r="C35" s="27">
        <v>42889</v>
      </c>
      <c r="D35">
        <v>24.8</v>
      </c>
      <c r="E35" t="s">
        <v>43</v>
      </c>
    </row>
    <row r="36" spans="1:5" x14ac:dyDescent="0.25">
      <c r="A36" t="s">
        <v>41</v>
      </c>
      <c r="B36" t="s">
        <v>42</v>
      </c>
      <c r="C36" s="27">
        <v>42890</v>
      </c>
      <c r="D36">
        <v>20</v>
      </c>
      <c r="E36" t="s">
        <v>43</v>
      </c>
    </row>
    <row r="37" spans="1:5" x14ac:dyDescent="0.25">
      <c r="A37" t="s">
        <v>41</v>
      </c>
      <c r="B37" t="s">
        <v>42</v>
      </c>
      <c r="C37" s="27">
        <v>42891</v>
      </c>
      <c r="D37">
        <v>21.2</v>
      </c>
      <c r="E37" t="s">
        <v>43</v>
      </c>
    </row>
    <row r="38" spans="1:5" x14ac:dyDescent="0.25">
      <c r="A38" t="s">
        <v>41</v>
      </c>
      <c r="B38" t="s">
        <v>42</v>
      </c>
      <c r="C38" s="27">
        <v>42892</v>
      </c>
      <c r="D38">
        <v>17.600000000000001</v>
      </c>
      <c r="E38" t="s">
        <v>43</v>
      </c>
    </row>
    <row r="39" spans="1:5" x14ac:dyDescent="0.25">
      <c r="A39" t="s">
        <v>41</v>
      </c>
      <c r="B39" t="s">
        <v>42</v>
      </c>
      <c r="C39" s="27">
        <v>42893</v>
      </c>
      <c r="D39">
        <v>16.2</v>
      </c>
      <c r="E39" t="s">
        <v>43</v>
      </c>
    </row>
    <row r="40" spans="1:5" x14ac:dyDescent="0.25">
      <c r="A40" t="s">
        <v>41</v>
      </c>
      <c r="B40" t="s">
        <v>42</v>
      </c>
      <c r="C40" s="27">
        <v>42894</v>
      </c>
      <c r="D40">
        <v>23.4</v>
      </c>
      <c r="E40" t="s">
        <v>43</v>
      </c>
    </row>
    <row r="41" spans="1:5" x14ac:dyDescent="0.25">
      <c r="A41" t="s">
        <v>41</v>
      </c>
      <c r="B41" t="s">
        <v>42</v>
      </c>
      <c r="C41" s="27">
        <v>42895</v>
      </c>
      <c r="D41">
        <v>19.899999999999999</v>
      </c>
      <c r="E41" t="s">
        <v>43</v>
      </c>
    </row>
    <row r="42" spans="1:5" x14ac:dyDescent="0.25">
      <c r="A42" t="s">
        <v>41</v>
      </c>
      <c r="B42" t="s">
        <v>42</v>
      </c>
      <c r="C42" s="27">
        <v>42896</v>
      </c>
      <c r="D42">
        <v>23.2</v>
      </c>
      <c r="E42" t="s">
        <v>43</v>
      </c>
    </row>
    <row r="43" spans="1:5" x14ac:dyDescent="0.25">
      <c r="A43" t="s">
        <v>41</v>
      </c>
      <c r="B43" t="s">
        <v>42</v>
      </c>
      <c r="C43" s="27">
        <v>42897</v>
      </c>
      <c r="D43">
        <v>27.7</v>
      </c>
      <c r="E43" t="s">
        <v>43</v>
      </c>
    </row>
    <row r="44" spans="1:5" x14ac:dyDescent="0.25">
      <c r="A44" t="s">
        <v>41</v>
      </c>
      <c r="B44" t="s">
        <v>42</v>
      </c>
      <c r="C44" s="27">
        <v>42898</v>
      </c>
      <c r="D44">
        <v>18.7</v>
      </c>
      <c r="E44" t="s">
        <v>43</v>
      </c>
    </row>
    <row r="45" spans="1:5" x14ac:dyDescent="0.25">
      <c r="A45" t="s">
        <v>41</v>
      </c>
      <c r="B45" t="s">
        <v>42</v>
      </c>
      <c r="C45" s="27">
        <v>42899</v>
      </c>
      <c r="D45">
        <v>19.8</v>
      </c>
      <c r="E45" t="s">
        <v>43</v>
      </c>
    </row>
    <row r="46" spans="1:5" x14ac:dyDescent="0.25">
      <c r="A46" t="s">
        <v>41</v>
      </c>
      <c r="B46" t="s">
        <v>42</v>
      </c>
      <c r="C46" s="27">
        <v>42900</v>
      </c>
      <c r="D46">
        <v>24.2</v>
      </c>
      <c r="E46" t="s">
        <v>43</v>
      </c>
    </row>
    <row r="47" spans="1:5" x14ac:dyDescent="0.25">
      <c r="A47" t="s">
        <v>41</v>
      </c>
      <c r="B47" t="s">
        <v>42</v>
      </c>
      <c r="C47" s="27">
        <v>42901</v>
      </c>
      <c r="D47">
        <v>29</v>
      </c>
      <c r="E47" t="s">
        <v>43</v>
      </c>
    </row>
    <row r="48" spans="1:5" x14ac:dyDescent="0.25">
      <c r="A48" t="s">
        <v>41</v>
      </c>
      <c r="B48" t="s">
        <v>42</v>
      </c>
      <c r="C48" s="27">
        <v>42902</v>
      </c>
      <c r="D48">
        <v>19.600000000000001</v>
      </c>
      <c r="E48" t="s">
        <v>43</v>
      </c>
    </row>
    <row r="49" spans="1:5" x14ac:dyDescent="0.25">
      <c r="A49" t="s">
        <v>41</v>
      </c>
      <c r="B49" t="s">
        <v>42</v>
      </c>
      <c r="C49" s="27">
        <v>42903</v>
      </c>
      <c r="D49">
        <v>20.8</v>
      </c>
      <c r="E49" t="s">
        <v>43</v>
      </c>
    </row>
    <row r="50" spans="1:5" x14ac:dyDescent="0.25">
      <c r="A50" t="s">
        <v>41</v>
      </c>
      <c r="B50" t="s">
        <v>42</v>
      </c>
      <c r="C50" s="27">
        <v>42904</v>
      </c>
      <c r="D50">
        <v>26.7</v>
      </c>
      <c r="E50" t="s">
        <v>43</v>
      </c>
    </row>
    <row r="51" spans="1:5" x14ac:dyDescent="0.25">
      <c r="A51" t="s">
        <v>41</v>
      </c>
      <c r="B51" t="s">
        <v>42</v>
      </c>
      <c r="C51" s="27">
        <v>42905</v>
      </c>
      <c r="D51">
        <v>30.6</v>
      </c>
      <c r="E51" t="s">
        <v>43</v>
      </c>
    </row>
    <row r="52" spans="1:5" x14ac:dyDescent="0.25">
      <c r="A52" t="s">
        <v>41</v>
      </c>
      <c r="B52" t="s">
        <v>42</v>
      </c>
      <c r="C52" s="27">
        <v>42906</v>
      </c>
      <c r="D52">
        <v>30.1</v>
      </c>
      <c r="E52" t="s">
        <v>43</v>
      </c>
    </row>
    <row r="53" spans="1:5" x14ac:dyDescent="0.25">
      <c r="A53" t="s">
        <v>41</v>
      </c>
      <c r="B53" t="s">
        <v>42</v>
      </c>
      <c r="C53" s="27">
        <v>42907</v>
      </c>
      <c r="D53">
        <v>28.4</v>
      </c>
      <c r="E53" t="s">
        <v>43</v>
      </c>
    </row>
    <row r="54" spans="1:5" x14ac:dyDescent="0.25">
      <c r="A54" t="s">
        <v>41</v>
      </c>
      <c r="B54" t="s">
        <v>42</v>
      </c>
      <c r="C54" s="27">
        <v>42908</v>
      </c>
      <c r="D54">
        <v>33.799999999999997</v>
      </c>
      <c r="E54" t="s">
        <v>43</v>
      </c>
    </row>
    <row r="55" spans="1:5" x14ac:dyDescent="0.25">
      <c r="A55" t="s">
        <v>41</v>
      </c>
      <c r="B55" t="s">
        <v>42</v>
      </c>
      <c r="C55" s="27">
        <v>42909</v>
      </c>
      <c r="D55">
        <v>24.7</v>
      </c>
      <c r="E55" t="s">
        <v>43</v>
      </c>
    </row>
    <row r="56" spans="1:5" x14ac:dyDescent="0.25">
      <c r="A56" t="s">
        <v>41</v>
      </c>
      <c r="B56" t="s">
        <v>42</v>
      </c>
      <c r="C56" s="27">
        <v>42910</v>
      </c>
      <c r="D56">
        <v>19.3</v>
      </c>
      <c r="E56" t="s">
        <v>43</v>
      </c>
    </row>
    <row r="57" spans="1:5" x14ac:dyDescent="0.25">
      <c r="A57" t="s">
        <v>41</v>
      </c>
      <c r="B57" t="s">
        <v>42</v>
      </c>
      <c r="C57" s="27">
        <v>42911</v>
      </c>
      <c r="D57">
        <v>22</v>
      </c>
      <c r="E57" t="s">
        <v>43</v>
      </c>
    </row>
    <row r="58" spans="1:5" x14ac:dyDescent="0.25">
      <c r="A58" t="s">
        <v>41</v>
      </c>
      <c r="B58" t="s">
        <v>42</v>
      </c>
      <c r="C58" s="27">
        <v>42912</v>
      </c>
      <c r="D58">
        <v>23.5</v>
      </c>
      <c r="E58" t="s">
        <v>43</v>
      </c>
    </row>
    <row r="59" spans="1:5" x14ac:dyDescent="0.25">
      <c r="A59" t="s">
        <v>41</v>
      </c>
      <c r="B59" t="s">
        <v>42</v>
      </c>
      <c r="C59" s="27">
        <v>42913</v>
      </c>
      <c r="D59">
        <v>19.899999999999999</v>
      </c>
      <c r="E59" t="s">
        <v>43</v>
      </c>
    </row>
    <row r="60" spans="1:5" x14ac:dyDescent="0.25">
      <c r="A60" t="s">
        <v>41</v>
      </c>
      <c r="B60" t="s">
        <v>42</v>
      </c>
      <c r="C60" s="27">
        <v>42914</v>
      </c>
      <c r="D60">
        <v>21.2</v>
      </c>
      <c r="E60" t="s">
        <v>43</v>
      </c>
    </row>
    <row r="61" spans="1:5" x14ac:dyDescent="0.25">
      <c r="A61" t="s">
        <v>41</v>
      </c>
      <c r="B61" t="s">
        <v>42</v>
      </c>
      <c r="C61" s="27">
        <v>42915</v>
      </c>
      <c r="D61">
        <v>21.3</v>
      </c>
      <c r="E61" t="s">
        <v>43</v>
      </c>
    </row>
    <row r="62" spans="1:5" x14ac:dyDescent="0.25">
      <c r="A62" t="s">
        <v>41</v>
      </c>
      <c r="B62" t="s">
        <v>42</v>
      </c>
      <c r="C62" s="27">
        <v>42916</v>
      </c>
      <c r="D62">
        <v>21</v>
      </c>
      <c r="E62" t="s">
        <v>43</v>
      </c>
    </row>
    <row r="63" spans="1:5" x14ac:dyDescent="0.25">
      <c r="A63" s="34" t="s">
        <v>41</v>
      </c>
      <c r="B63" s="34" t="s">
        <v>42</v>
      </c>
      <c r="C63" s="27">
        <v>42917</v>
      </c>
      <c r="D63" s="34">
        <v>17.3</v>
      </c>
      <c r="E63" s="34" t="s">
        <v>43</v>
      </c>
    </row>
    <row r="64" spans="1:5" x14ac:dyDescent="0.25">
      <c r="A64" s="34" t="s">
        <v>41</v>
      </c>
      <c r="B64" s="34" t="s">
        <v>42</v>
      </c>
      <c r="C64" s="27">
        <v>42918</v>
      </c>
      <c r="D64" s="34">
        <v>20.399999999999999</v>
      </c>
      <c r="E64" s="34" t="s">
        <v>43</v>
      </c>
    </row>
    <row r="65" spans="1:5" x14ac:dyDescent="0.25">
      <c r="A65" s="34" t="s">
        <v>41</v>
      </c>
      <c r="B65" s="34" t="s">
        <v>42</v>
      </c>
      <c r="C65" s="27">
        <v>42919</v>
      </c>
      <c r="D65" s="34">
        <v>21.9</v>
      </c>
      <c r="E65" s="34" t="s">
        <v>43</v>
      </c>
    </row>
    <row r="66" spans="1:5" x14ac:dyDescent="0.25">
      <c r="A66" s="34" t="s">
        <v>41</v>
      </c>
      <c r="B66" s="34" t="s">
        <v>42</v>
      </c>
      <c r="C66" s="27">
        <v>42920</v>
      </c>
      <c r="D66" s="34">
        <v>22.7</v>
      </c>
      <c r="E66" s="34" t="s">
        <v>43</v>
      </c>
    </row>
    <row r="67" spans="1:5" x14ac:dyDescent="0.25">
      <c r="A67" s="34" t="s">
        <v>41</v>
      </c>
      <c r="B67" s="34" t="s">
        <v>42</v>
      </c>
      <c r="C67" s="27">
        <v>42921</v>
      </c>
      <c r="D67" s="34">
        <v>26.1</v>
      </c>
      <c r="E67" s="34" t="s">
        <v>43</v>
      </c>
    </row>
    <row r="68" spans="1:5" x14ac:dyDescent="0.25">
      <c r="A68" s="34" t="s">
        <v>41</v>
      </c>
      <c r="B68" s="34" t="s">
        <v>42</v>
      </c>
      <c r="C68" s="27">
        <v>42922</v>
      </c>
      <c r="D68" s="34">
        <v>27</v>
      </c>
      <c r="E68" s="34" t="s">
        <v>43</v>
      </c>
    </row>
    <row r="69" spans="1:5" x14ac:dyDescent="0.25">
      <c r="A69" s="34" t="s">
        <v>41</v>
      </c>
      <c r="B69" s="34" t="s">
        <v>42</v>
      </c>
      <c r="C69" s="27">
        <v>42923</v>
      </c>
      <c r="D69" s="34">
        <v>28.2</v>
      </c>
      <c r="E69" s="34" t="s">
        <v>43</v>
      </c>
    </row>
    <row r="70" spans="1:5" x14ac:dyDescent="0.25">
      <c r="A70" s="34" t="s">
        <v>41</v>
      </c>
      <c r="B70" s="34" t="s">
        <v>42</v>
      </c>
      <c r="C70" s="27">
        <v>42924</v>
      </c>
      <c r="D70" s="34">
        <v>26.9</v>
      </c>
      <c r="E70" s="34" t="s">
        <v>43</v>
      </c>
    </row>
    <row r="71" spans="1:5" x14ac:dyDescent="0.25">
      <c r="A71" s="34" t="s">
        <v>41</v>
      </c>
      <c r="B71" s="34" t="s">
        <v>42</v>
      </c>
      <c r="C71" s="27">
        <v>42925</v>
      </c>
      <c r="D71" s="34">
        <v>26</v>
      </c>
      <c r="E71" s="34" t="s">
        <v>43</v>
      </c>
    </row>
    <row r="72" spans="1:5" x14ac:dyDescent="0.25">
      <c r="A72" s="34" t="s">
        <v>41</v>
      </c>
      <c r="B72" s="34" t="s">
        <v>42</v>
      </c>
      <c r="C72" s="27">
        <v>42926</v>
      </c>
      <c r="D72" s="34">
        <v>26.2</v>
      </c>
      <c r="E72" s="34" t="s">
        <v>43</v>
      </c>
    </row>
    <row r="73" spans="1:5" x14ac:dyDescent="0.25">
      <c r="A73" s="34" t="s">
        <v>41</v>
      </c>
      <c r="B73" s="34" t="s">
        <v>42</v>
      </c>
      <c r="C73" s="27">
        <v>42927</v>
      </c>
      <c r="D73" s="34">
        <v>22.8</v>
      </c>
      <c r="E73" s="34" t="s">
        <v>43</v>
      </c>
    </row>
    <row r="74" spans="1:5" x14ac:dyDescent="0.25">
      <c r="A74" s="34" t="s">
        <v>41</v>
      </c>
      <c r="B74" s="34" t="s">
        <v>42</v>
      </c>
      <c r="C74" s="27">
        <v>42928</v>
      </c>
      <c r="D74" s="34">
        <v>17</v>
      </c>
      <c r="E74" s="34" t="s">
        <v>43</v>
      </c>
    </row>
    <row r="75" spans="1:5" x14ac:dyDescent="0.25">
      <c r="A75" s="34" t="s">
        <v>41</v>
      </c>
      <c r="B75" s="34" t="s">
        <v>42</v>
      </c>
      <c r="C75" s="27">
        <v>42929</v>
      </c>
      <c r="D75" s="34">
        <v>20.2</v>
      </c>
      <c r="E75" s="34" t="s">
        <v>43</v>
      </c>
    </row>
    <row r="76" spans="1:5" x14ac:dyDescent="0.25">
      <c r="A76" s="34" t="s">
        <v>41</v>
      </c>
      <c r="B76" s="34" t="s">
        <v>42</v>
      </c>
      <c r="C76" s="27">
        <v>42930</v>
      </c>
      <c r="D76" s="34">
        <v>21.1</v>
      </c>
      <c r="E76" s="34" t="s">
        <v>43</v>
      </c>
    </row>
    <row r="77" spans="1:5" x14ac:dyDescent="0.25">
      <c r="A77" s="34" t="s">
        <v>41</v>
      </c>
      <c r="B77" s="34" t="s">
        <v>42</v>
      </c>
      <c r="C77" s="27">
        <v>42931</v>
      </c>
      <c r="D77" s="34">
        <v>20.9</v>
      </c>
      <c r="E77" s="34" t="s">
        <v>43</v>
      </c>
    </row>
    <row r="78" spans="1:5" x14ac:dyDescent="0.25">
      <c r="A78" s="34" t="s">
        <v>41</v>
      </c>
      <c r="B78" s="34" t="s">
        <v>42</v>
      </c>
      <c r="C78" s="27">
        <v>42932</v>
      </c>
      <c r="D78" s="34">
        <v>22</v>
      </c>
      <c r="E78" s="34" t="s">
        <v>43</v>
      </c>
    </row>
    <row r="79" spans="1:5" x14ac:dyDescent="0.25">
      <c r="A79" s="34" t="s">
        <v>41</v>
      </c>
      <c r="B79" s="34" t="s">
        <v>42</v>
      </c>
      <c r="C79" s="27">
        <v>42933</v>
      </c>
      <c r="D79" s="34">
        <v>23.9</v>
      </c>
      <c r="E79" s="34" t="s">
        <v>43</v>
      </c>
    </row>
    <row r="80" spans="1:5" x14ac:dyDescent="0.25">
      <c r="A80" s="34" t="s">
        <v>41</v>
      </c>
      <c r="B80" s="34" t="s">
        <v>42</v>
      </c>
      <c r="C80" s="27">
        <v>42934</v>
      </c>
      <c r="D80" s="34">
        <v>27.3</v>
      </c>
      <c r="E80" s="34" t="s">
        <v>43</v>
      </c>
    </row>
    <row r="81" spans="1:5" x14ac:dyDescent="0.25">
      <c r="A81" s="34" t="s">
        <v>41</v>
      </c>
      <c r="B81" s="34" t="s">
        <v>42</v>
      </c>
      <c r="C81" s="27">
        <v>42935</v>
      </c>
      <c r="D81" s="34">
        <v>32.4</v>
      </c>
      <c r="E81" s="34" t="s">
        <v>43</v>
      </c>
    </row>
    <row r="82" spans="1:5" x14ac:dyDescent="0.25">
      <c r="A82" s="34" t="s">
        <v>41</v>
      </c>
      <c r="B82" s="34" t="s">
        <v>42</v>
      </c>
      <c r="C82" s="27">
        <v>42936</v>
      </c>
      <c r="D82" s="34">
        <v>25.9</v>
      </c>
      <c r="E82" s="34" t="s">
        <v>43</v>
      </c>
    </row>
    <row r="83" spans="1:5" x14ac:dyDescent="0.25">
      <c r="A83" s="34" t="s">
        <v>41</v>
      </c>
      <c r="B83" s="34" t="s">
        <v>42</v>
      </c>
      <c r="C83" s="27">
        <v>42937</v>
      </c>
      <c r="D83" s="34">
        <v>25</v>
      </c>
      <c r="E83" s="34" t="s">
        <v>43</v>
      </c>
    </row>
    <row r="84" spans="1:5" x14ac:dyDescent="0.25">
      <c r="A84" s="34" t="s">
        <v>41</v>
      </c>
      <c r="B84" s="34" t="s">
        <v>42</v>
      </c>
      <c r="C84" s="27">
        <v>42938</v>
      </c>
      <c r="D84" s="34">
        <v>27</v>
      </c>
      <c r="E84" s="34" t="s">
        <v>43</v>
      </c>
    </row>
    <row r="85" spans="1:5" x14ac:dyDescent="0.25">
      <c r="A85" s="35" t="s">
        <v>41</v>
      </c>
      <c r="B85" s="35" t="s">
        <v>42</v>
      </c>
      <c r="C85" s="36">
        <v>42939</v>
      </c>
      <c r="D85" s="35">
        <v>20.100000000000001</v>
      </c>
      <c r="E85" s="35" t="s">
        <v>43</v>
      </c>
    </row>
    <row r="86" spans="1:5" x14ac:dyDescent="0.25">
      <c r="A86" s="35" t="s">
        <v>41</v>
      </c>
      <c r="B86" s="35" t="s">
        <v>42</v>
      </c>
      <c r="C86" s="36">
        <v>42940</v>
      </c>
      <c r="D86" s="35">
        <v>17.8</v>
      </c>
      <c r="E86" s="35" t="s">
        <v>43</v>
      </c>
    </row>
    <row r="87" spans="1:5" x14ac:dyDescent="0.25">
      <c r="A87" s="35" t="s">
        <v>41</v>
      </c>
      <c r="B87" s="35" t="s">
        <v>42</v>
      </c>
      <c r="C87" s="36">
        <v>42941</v>
      </c>
      <c r="D87" s="35">
        <v>17.3</v>
      </c>
      <c r="E87" s="35" t="s">
        <v>43</v>
      </c>
    </row>
    <row r="88" spans="1:5" x14ac:dyDescent="0.25">
      <c r="A88" s="35" t="s">
        <v>41</v>
      </c>
      <c r="B88" s="35" t="s">
        <v>42</v>
      </c>
      <c r="C88" s="36">
        <v>42942</v>
      </c>
      <c r="D88" s="35">
        <v>22.5</v>
      </c>
      <c r="E88" s="35" t="s">
        <v>43</v>
      </c>
    </row>
    <row r="89" spans="1:5" x14ac:dyDescent="0.25">
      <c r="A89" s="35" t="s">
        <v>41</v>
      </c>
      <c r="B89" s="35" t="s">
        <v>42</v>
      </c>
      <c r="C89" s="36">
        <v>42943</v>
      </c>
      <c r="D89" s="35">
        <v>20.9</v>
      </c>
      <c r="E89" s="35" t="s">
        <v>43</v>
      </c>
    </row>
    <row r="90" spans="1:5" x14ac:dyDescent="0.25">
      <c r="A90" s="35" t="s">
        <v>41</v>
      </c>
      <c r="B90" s="35" t="s">
        <v>42</v>
      </c>
      <c r="C90" s="36">
        <v>42944</v>
      </c>
      <c r="D90" s="35">
        <v>20.7</v>
      </c>
      <c r="E90" s="35" t="s">
        <v>43</v>
      </c>
    </row>
    <row r="91" spans="1:5" x14ac:dyDescent="0.25">
      <c r="A91" s="35" t="s">
        <v>41</v>
      </c>
      <c r="B91" s="35" t="s">
        <v>42</v>
      </c>
      <c r="C91" s="36">
        <v>42945</v>
      </c>
      <c r="D91" s="35">
        <v>25.1</v>
      </c>
      <c r="E91" s="35" t="s">
        <v>43</v>
      </c>
    </row>
    <row r="92" spans="1:5" x14ac:dyDescent="0.25">
      <c r="A92" s="40" t="s">
        <v>41</v>
      </c>
      <c r="B92" s="40" t="s">
        <v>42</v>
      </c>
      <c r="C92" s="41">
        <v>42946</v>
      </c>
      <c r="D92" s="40">
        <v>25.5</v>
      </c>
      <c r="E92" s="40" t="s">
        <v>43</v>
      </c>
    </row>
    <row r="93" spans="1:5" x14ac:dyDescent="0.25">
      <c r="A93" s="40" t="s">
        <v>41</v>
      </c>
      <c r="B93" s="40" t="s">
        <v>42</v>
      </c>
      <c r="C93" s="41">
        <v>42947</v>
      </c>
      <c r="D93" s="40">
        <v>25</v>
      </c>
      <c r="E93" s="40" t="s">
        <v>43</v>
      </c>
    </row>
    <row r="94" spans="1:5" x14ac:dyDescent="0.25">
      <c r="A94" s="40" t="s">
        <v>41</v>
      </c>
      <c r="B94" s="40" t="s">
        <v>42</v>
      </c>
      <c r="C94" s="41">
        <v>42948</v>
      </c>
      <c r="D94" s="40">
        <v>20.6</v>
      </c>
      <c r="E94" s="40" t="s">
        <v>43</v>
      </c>
    </row>
    <row r="95" spans="1:5" x14ac:dyDescent="0.25">
      <c r="A95" s="40" t="s">
        <v>41</v>
      </c>
      <c r="B95" s="40" t="s">
        <v>42</v>
      </c>
      <c r="C95" s="41">
        <v>42949</v>
      </c>
      <c r="D95" s="40">
        <v>23.3</v>
      </c>
      <c r="E95" s="40" t="s">
        <v>43</v>
      </c>
    </row>
    <row r="96" spans="1:5" x14ac:dyDescent="0.25">
      <c r="A96" s="40" t="s">
        <v>41</v>
      </c>
      <c r="B96" s="40" t="s">
        <v>42</v>
      </c>
      <c r="C96" s="41">
        <v>42950</v>
      </c>
      <c r="D96" s="40">
        <v>23.7</v>
      </c>
      <c r="E96" s="40" t="s">
        <v>43</v>
      </c>
    </row>
    <row r="97" spans="1:5" x14ac:dyDescent="0.25">
      <c r="A97" s="40" t="s">
        <v>41</v>
      </c>
      <c r="B97" s="40" t="s">
        <v>42</v>
      </c>
      <c r="C97" s="41">
        <v>42951</v>
      </c>
      <c r="D97" s="40">
        <v>22</v>
      </c>
      <c r="E97" s="40" t="s">
        <v>43</v>
      </c>
    </row>
    <row r="98" spans="1:5" x14ac:dyDescent="0.25">
      <c r="A98" s="40" t="s">
        <v>41</v>
      </c>
      <c r="B98" s="40" t="s">
        <v>42</v>
      </c>
      <c r="C98" s="41">
        <v>42952</v>
      </c>
      <c r="D98" s="40">
        <v>19.100000000000001</v>
      </c>
      <c r="E98" s="40" t="s">
        <v>43</v>
      </c>
    </row>
    <row r="99" spans="1:5" x14ac:dyDescent="0.25">
      <c r="A99" s="42" t="s">
        <v>41</v>
      </c>
      <c r="B99" s="42" t="s">
        <v>42</v>
      </c>
      <c r="C99" s="43">
        <v>42953</v>
      </c>
      <c r="D99" s="42">
        <v>21.2</v>
      </c>
      <c r="E99" s="42" t="s">
        <v>43</v>
      </c>
    </row>
    <row r="100" spans="1:5" x14ac:dyDescent="0.25">
      <c r="A100" s="42" t="s">
        <v>41</v>
      </c>
      <c r="B100" s="42" t="s">
        <v>42</v>
      </c>
      <c r="C100" s="43">
        <v>42954</v>
      </c>
      <c r="D100" s="42">
        <v>24.2</v>
      </c>
      <c r="E100" s="42" t="s">
        <v>43</v>
      </c>
    </row>
    <row r="101" spans="1:5" x14ac:dyDescent="0.25">
      <c r="A101" s="42" t="s">
        <v>41</v>
      </c>
      <c r="B101" s="42" t="s">
        <v>42</v>
      </c>
      <c r="C101" s="43">
        <v>42955</v>
      </c>
      <c r="D101" s="42">
        <v>20.399999999999999</v>
      </c>
      <c r="E101" s="42" t="s">
        <v>43</v>
      </c>
    </row>
    <row r="102" spans="1:5" x14ac:dyDescent="0.25">
      <c r="A102" s="42" t="s">
        <v>41</v>
      </c>
      <c r="B102" s="42" t="s">
        <v>42</v>
      </c>
      <c r="C102" s="43">
        <v>42956</v>
      </c>
      <c r="D102" s="42">
        <v>21.3</v>
      </c>
      <c r="E102" s="42" t="s">
        <v>43</v>
      </c>
    </row>
    <row r="103" spans="1:5" x14ac:dyDescent="0.25">
      <c r="A103" s="42" t="s">
        <v>41</v>
      </c>
      <c r="B103" s="42" t="s">
        <v>42</v>
      </c>
      <c r="C103" s="43">
        <v>42957</v>
      </c>
      <c r="D103" s="42">
        <v>17.399999999999999</v>
      </c>
      <c r="E103" s="42" t="s">
        <v>43</v>
      </c>
    </row>
    <row r="104" spans="1:5" x14ac:dyDescent="0.25">
      <c r="A104" s="42" t="s">
        <v>41</v>
      </c>
      <c r="B104" s="42" t="s">
        <v>42</v>
      </c>
      <c r="C104" s="43">
        <v>42958</v>
      </c>
      <c r="D104" s="42">
        <v>17.2</v>
      </c>
      <c r="E104" s="42" t="s">
        <v>43</v>
      </c>
    </row>
    <row r="105" spans="1:5" x14ac:dyDescent="0.25">
      <c r="A105" s="42" t="s">
        <v>41</v>
      </c>
      <c r="B105" s="42" t="s">
        <v>42</v>
      </c>
      <c r="C105" s="43">
        <v>42959</v>
      </c>
      <c r="D105" s="42">
        <v>17.5</v>
      </c>
      <c r="E105" s="42" t="s">
        <v>43</v>
      </c>
    </row>
    <row r="106" spans="1:5" x14ac:dyDescent="0.25">
      <c r="A106" s="42" t="s">
        <v>41</v>
      </c>
      <c r="B106" s="42" t="s">
        <v>42</v>
      </c>
      <c r="C106" s="43">
        <v>42960</v>
      </c>
      <c r="D106" s="42">
        <v>21.2</v>
      </c>
      <c r="E106" s="42" t="s">
        <v>43</v>
      </c>
    </row>
    <row r="107" spans="1:5" x14ac:dyDescent="0.25">
      <c r="A107" s="42" t="s">
        <v>41</v>
      </c>
      <c r="B107" s="42" t="s">
        <v>42</v>
      </c>
      <c r="C107" s="43">
        <v>42961</v>
      </c>
      <c r="D107" s="42">
        <v>24.7</v>
      </c>
      <c r="E107" s="42" t="s">
        <v>43</v>
      </c>
    </row>
    <row r="108" spans="1:5" x14ac:dyDescent="0.25">
      <c r="A108" s="42" t="s">
        <v>41</v>
      </c>
      <c r="B108" s="42" t="s">
        <v>42</v>
      </c>
      <c r="C108" s="43">
        <v>42962</v>
      </c>
      <c r="D108" s="42">
        <v>25.1</v>
      </c>
      <c r="E108" s="42" t="s">
        <v>43</v>
      </c>
    </row>
    <row r="109" spans="1:5" x14ac:dyDescent="0.25">
      <c r="A109" s="42" t="s">
        <v>41</v>
      </c>
      <c r="B109" s="42" t="s">
        <v>42</v>
      </c>
      <c r="C109" s="43">
        <v>42963</v>
      </c>
      <c r="D109" s="42">
        <v>23.7</v>
      </c>
      <c r="E109" s="42" t="s">
        <v>43</v>
      </c>
    </row>
    <row r="110" spans="1:5" x14ac:dyDescent="0.25">
      <c r="A110" s="42" t="s">
        <v>41</v>
      </c>
      <c r="B110" s="42" t="s">
        <v>42</v>
      </c>
      <c r="C110" s="43">
        <v>42964</v>
      </c>
      <c r="D110" s="42">
        <v>23</v>
      </c>
      <c r="E110" s="42" t="s">
        <v>43</v>
      </c>
    </row>
    <row r="111" spans="1:5" x14ac:dyDescent="0.25">
      <c r="A111" s="42" t="s">
        <v>41</v>
      </c>
      <c r="B111" s="42" t="s">
        <v>42</v>
      </c>
      <c r="C111" s="43">
        <v>42965</v>
      </c>
      <c r="D111" s="42">
        <v>19</v>
      </c>
      <c r="E111" s="42" t="s">
        <v>43</v>
      </c>
    </row>
    <row r="112" spans="1:5" x14ac:dyDescent="0.25">
      <c r="A112" s="42" t="s">
        <v>41</v>
      </c>
      <c r="B112" s="42" t="s">
        <v>42</v>
      </c>
      <c r="C112" s="43">
        <v>42966</v>
      </c>
      <c r="D112" s="42">
        <v>18.7</v>
      </c>
      <c r="E112" s="42" t="s">
        <v>43</v>
      </c>
    </row>
    <row r="113" spans="1:5" x14ac:dyDescent="0.25">
      <c r="A113" s="42" t="s">
        <v>41</v>
      </c>
      <c r="B113" s="42" t="s">
        <v>42</v>
      </c>
      <c r="C113" s="43">
        <v>42967</v>
      </c>
      <c r="D113" s="42">
        <v>18.7</v>
      </c>
      <c r="E113" s="42" t="s">
        <v>43</v>
      </c>
    </row>
    <row r="114" spans="1:5" x14ac:dyDescent="0.25">
      <c r="A114" s="42" t="s">
        <v>41</v>
      </c>
      <c r="B114" s="42" t="s">
        <v>42</v>
      </c>
      <c r="C114" s="43">
        <v>42968</v>
      </c>
      <c r="D114" s="42">
        <v>20.6</v>
      </c>
      <c r="E114" s="42" t="s">
        <v>43</v>
      </c>
    </row>
    <row r="115" spans="1:5" x14ac:dyDescent="0.25">
      <c r="A115" s="42" t="s">
        <v>41</v>
      </c>
      <c r="B115" s="42" t="s">
        <v>42</v>
      </c>
      <c r="C115" s="43">
        <v>42969</v>
      </c>
      <c r="D115" s="42">
        <v>23</v>
      </c>
      <c r="E115" s="42" t="s">
        <v>43</v>
      </c>
    </row>
    <row r="116" spans="1:5" x14ac:dyDescent="0.25">
      <c r="A116" s="42" t="s">
        <v>41</v>
      </c>
      <c r="B116" s="42" t="s">
        <v>42</v>
      </c>
      <c r="C116" s="43">
        <v>42970</v>
      </c>
      <c r="D116" s="42">
        <v>25.6</v>
      </c>
      <c r="E116" s="42" t="s">
        <v>43</v>
      </c>
    </row>
    <row r="117" spans="1:5" x14ac:dyDescent="0.25">
      <c r="A117" s="42" t="s">
        <v>41</v>
      </c>
      <c r="B117" s="42" t="s">
        <v>42</v>
      </c>
      <c r="C117" s="43">
        <v>42971</v>
      </c>
      <c r="D117" s="42">
        <v>22.2</v>
      </c>
      <c r="E117" s="42" t="s">
        <v>43</v>
      </c>
    </row>
    <row r="118" spans="1:5" x14ac:dyDescent="0.25">
      <c r="A118" s="42" t="s">
        <v>41</v>
      </c>
      <c r="B118" s="42" t="s">
        <v>42</v>
      </c>
      <c r="C118" s="43">
        <v>42972</v>
      </c>
      <c r="D118" s="42">
        <v>23.1</v>
      </c>
      <c r="E118" s="42" t="s">
        <v>43</v>
      </c>
    </row>
    <row r="119" spans="1:5" x14ac:dyDescent="0.25">
      <c r="A119" s="42" t="s">
        <v>41</v>
      </c>
      <c r="B119" s="42" t="s">
        <v>42</v>
      </c>
      <c r="C119" s="43">
        <v>42973</v>
      </c>
      <c r="D119" s="42">
        <v>24.2</v>
      </c>
      <c r="E119" s="42" t="s">
        <v>43</v>
      </c>
    </row>
    <row r="120" spans="1:5" x14ac:dyDescent="0.25">
      <c r="A120" s="42" t="s">
        <v>41</v>
      </c>
      <c r="B120" s="42" t="s">
        <v>42</v>
      </c>
      <c r="C120" s="43">
        <v>42974</v>
      </c>
      <c r="D120" s="42">
        <v>24</v>
      </c>
      <c r="E120" s="42" t="s">
        <v>43</v>
      </c>
    </row>
    <row r="121" spans="1:5" x14ac:dyDescent="0.25">
      <c r="A121" s="42" t="s">
        <v>41</v>
      </c>
      <c r="B121" s="42" t="s">
        <v>42</v>
      </c>
      <c r="C121" s="43">
        <v>42975</v>
      </c>
      <c r="D121" s="42">
        <v>26.5</v>
      </c>
      <c r="E121" s="42" t="s">
        <v>43</v>
      </c>
    </row>
    <row r="122" spans="1:5" x14ac:dyDescent="0.25">
      <c r="A122" s="42" t="s">
        <v>41</v>
      </c>
      <c r="B122" s="42" t="s">
        <v>42</v>
      </c>
      <c r="C122" s="43">
        <v>42976</v>
      </c>
      <c r="D122" s="42">
        <v>28.7</v>
      </c>
      <c r="E122" s="42" t="s">
        <v>43</v>
      </c>
    </row>
    <row r="123" spans="1:5" x14ac:dyDescent="0.25">
      <c r="A123" s="42" t="s">
        <v>41</v>
      </c>
      <c r="B123" s="42" t="s">
        <v>42</v>
      </c>
      <c r="C123" s="43">
        <v>42977</v>
      </c>
      <c r="D123" s="42">
        <v>25.5</v>
      </c>
      <c r="E123" s="42" t="s">
        <v>43</v>
      </c>
    </row>
    <row r="124" spans="1:5" x14ac:dyDescent="0.25">
      <c r="A124" s="42" t="s">
        <v>41</v>
      </c>
      <c r="B124" s="42" t="s">
        <v>42</v>
      </c>
      <c r="C124" s="43">
        <v>42978</v>
      </c>
      <c r="D124" s="42">
        <v>17.7</v>
      </c>
      <c r="E124" s="42" t="s">
        <v>43</v>
      </c>
    </row>
    <row r="125" spans="1:5" x14ac:dyDescent="0.25">
      <c r="A125" s="42" t="s">
        <v>41</v>
      </c>
      <c r="B125" s="42" t="s">
        <v>42</v>
      </c>
      <c r="C125" s="43">
        <v>42979</v>
      </c>
      <c r="D125" s="42">
        <v>19.100000000000001</v>
      </c>
      <c r="E125" s="42" t="s">
        <v>43</v>
      </c>
    </row>
    <row r="126" spans="1:5" x14ac:dyDescent="0.25">
      <c r="A126" s="42" t="s">
        <v>41</v>
      </c>
      <c r="B126" s="42" t="s">
        <v>42</v>
      </c>
      <c r="C126" s="43">
        <v>42980</v>
      </c>
      <c r="D126" s="42">
        <v>18.600000000000001</v>
      </c>
      <c r="E126" s="42" t="s">
        <v>43</v>
      </c>
    </row>
    <row r="127" spans="1:5" x14ac:dyDescent="0.25">
      <c r="A127" s="42" t="s">
        <v>41</v>
      </c>
      <c r="B127" s="42" t="s">
        <v>42</v>
      </c>
      <c r="C127" s="43">
        <v>42981</v>
      </c>
      <c r="D127" s="42">
        <v>20.100000000000001</v>
      </c>
      <c r="E127" s="42" t="s">
        <v>43</v>
      </c>
    </row>
    <row r="128" spans="1:5" x14ac:dyDescent="0.25">
      <c r="A128" s="42" t="s">
        <v>41</v>
      </c>
      <c r="B128" s="42" t="s">
        <v>42</v>
      </c>
      <c r="C128" s="43">
        <v>42982</v>
      </c>
      <c r="D128" s="42">
        <v>21.2</v>
      </c>
      <c r="E128" s="42" t="s">
        <v>43</v>
      </c>
    </row>
    <row r="129" spans="1:5" x14ac:dyDescent="0.25">
      <c r="A129" s="42" t="s">
        <v>41</v>
      </c>
      <c r="B129" s="42" t="s">
        <v>42</v>
      </c>
      <c r="C129" s="43">
        <v>42983</v>
      </c>
      <c r="D129" s="42">
        <v>23.5</v>
      </c>
      <c r="E129" s="42" t="s">
        <v>43</v>
      </c>
    </row>
    <row r="130" spans="1:5" x14ac:dyDescent="0.25">
      <c r="A130" s="42" t="s">
        <v>41</v>
      </c>
      <c r="B130" s="42" t="s">
        <v>42</v>
      </c>
      <c r="C130" s="43">
        <v>42984</v>
      </c>
      <c r="D130" s="42">
        <v>18.5</v>
      </c>
      <c r="E130" s="42" t="s">
        <v>43</v>
      </c>
    </row>
    <row r="131" spans="1:5" x14ac:dyDescent="0.25">
      <c r="A131" s="42" t="s">
        <v>41</v>
      </c>
      <c r="B131" s="42" t="s">
        <v>42</v>
      </c>
      <c r="C131" s="43">
        <v>42985</v>
      </c>
      <c r="D131" s="42">
        <v>17.100000000000001</v>
      </c>
      <c r="E131" s="42" t="s">
        <v>43</v>
      </c>
    </row>
    <row r="132" spans="1:5" x14ac:dyDescent="0.25">
      <c r="A132" s="42" t="s">
        <v>41</v>
      </c>
      <c r="B132" s="42" t="s">
        <v>42</v>
      </c>
      <c r="C132" s="43">
        <v>42986</v>
      </c>
      <c r="D132" s="42">
        <v>15.6</v>
      </c>
      <c r="E132" s="42" t="s">
        <v>43</v>
      </c>
    </row>
    <row r="133" spans="1:5" x14ac:dyDescent="0.25">
      <c r="A133" s="42" t="s">
        <v>41</v>
      </c>
      <c r="B133" s="42" t="s">
        <v>42</v>
      </c>
      <c r="C133" s="43">
        <v>42987</v>
      </c>
      <c r="D133" s="42">
        <v>16.100000000000001</v>
      </c>
      <c r="E133" s="42" t="s">
        <v>43</v>
      </c>
    </row>
    <row r="134" spans="1:5" x14ac:dyDescent="0.25">
      <c r="A134" s="42" t="s">
        <v>41</v>
      </c>
      <c r="B134" s="42" t="s">
        <v>42</v>
      </c>
      <c r="C134" s="43">
        <v>42988</v>
      </c>
      <c r="D134" s="42">
        <v>17.3</v>
      </c>
      <c r="E134" s="42" t="s">
        <v>43</v>
      </c>
    </row>
    <row r="135" spans="1:5" x14ac:dyDescent="0.25">
      <c r="A135" s="42" t="s">
        <v>41</v>
      </c>
      <c r="B135" s="42" t="s">
        <v>42</v>
      </c>
      <c r="C135" s="43">
        <v>42989</v>
      </c>
      <c r="D135" s="42">
        <v>16.7</v>
      </c>
      <c r="E135" s="42" t="s">
        <v>43</v>
      </c>
    </row>
    <row r="136" spans="1:5" x14ac:dyDescent="0.25">
      <c r="A136" s="42" t="s">
        <v>41</v>
      </c>
      <c r="B136" s="42" t="s">
        <v>42</v>
      </c>
      <c r="C136" s="43">
        <v>42990</v>
      </c>
      <c r="D136" s="42">
        <v>16.3</v>
      </c>
      <c r="E136" s="42" t="s">
        <v>43</v>
      </c>
    </row>
    <row r="137" spans="1:5" x14ac:dyDescent="0.25">
      <c r="A137" s="42" t="s">
        <v>41</v>
      </c>
      <c r="B137" s="42" t="s">
        <v>42</v>
      </c>
      <c r="C137" s="43">
        <v>42991</v>
      </c>
      <c r="D137" s="42">
        <v>18.2</v>
      </c>
      <c r="E137" s="42" t="s">
        <v>43</v>
      </c>
    </row>
    <row r="138" spans="1:5" x14ac:dyDescent="0.25">
      <c r="A138" s="42" t="s">
        <v>41</v>
      </c>
      <c r="B138" s="42" t="s">
        <v>42</v>
      </c>
      <c r="C138" s="43">
        <v>42992</v>
      </c>
      <c r="D138" s="42">
        <v>13.6</v>
      </c>
      <c r="E138" s="42" t="s">
        <v>43</v>
      </c>
    </row>
    <row r="139" spans="1:5" x14ac:dyDescent="0.25">
      <c r="A139" s="42" t="s">
        <v>41</v>
      </c>
      <c r="B139" s="42" t="s">
        <v>42</v>
      </c>
      <c r="C139" s="43">
        <v>42993</v>
      </c>
      <c r="D139" s="42">
        <v>14.4</v>
      </c>
      <c r="E139" s="42" t="s">
        <v>43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"/>
  <sheetViews>
    <sheetView topLeftCell="A112" workbookViewId="0">
      <selection activeCell="A133" sqref="A133:E139"/>
    </sheetView>
  </sheetViews>
  <sheetFormatPr baseColWidth="10" defaultRowHeight="15" x14ac:dyDescent="0.25"/>
  <cols>
    <col min="1" max="1" width="18.7109375" bestFit="1" customWidth="1"/>
  </cols>
  <sheetData>
    <row r="1" spans="1:5" x14ac:dyDescent="0.25">
      <c r="A1" t="s">
        <v>37</v>
      </c>
      <c r="B1" t="s">
        <v>38</v>
      </c>
      <c r="C1" t="s">
        <v>2</v>
      </c>
      <c r="D1" t="s">
        <v>39</v>
      </c>
      <c r="E1" t="s">
        <v>40</v>
      </c>
    </row>
    <row r="2" spans="1:5" x14ac:dyDescent="0.25">
      <c r="A2" t="s">
        <v>44</v>
      </c>
      <c r="B2" t="s">
        <v>42</v>
      </c>
      <c r="C2" s="25">
        <v>42856</v>
      </c>
      <c r="D2" s="26">
        <v>0</v>
      </c>
      <c r="E2" t="s">
        <v>45</v>
      </c>
    </row>
    <row r="3" spans="1:5" x14ac:dyDescent="0.25">
      <c r="A3" t="s">
        <v>44</v>
      </c>
      <c r="B3" t="s">
        <v>42</v>
      </c>
      <c r="C3" s="25">
        <v>42857</v>
      </c>
      <c r="D3" s="26">
        <v>0.2</v>
      </c>
      <c r="E3" t="s">
        <v>45</v>
      </c>
    </row>
    <row r="4" spans="1:5" x14ac:dyDescent="0.25">
      <c r="A4" t="s">
        <v>44</v>
      </c>
      <c r="B4" t="s">
        <v>42</v>
      </c>
      <c r="C4" s="25">
        <v>42858</v>
      </c>
      <c r="D4" s="26">
        <v>1.9</v>
      </c>
      <c r="E4" t="s">
        <v>45</v>
      </c>
    </row>
    <row r="5" spans="1:5" x14ac:dyDescent="0.25">
      <c r="A5" t="s">
        <v>44</v>
      </c>
      <c r="B5" t="s">
        <v>42</v>
      </c>
      <c r="C5" s="25">
        <v>42859</v>
      </c>
      <c r="D5" s="26">
        <v>0.4</v>
      </c>
      <c r="E5" t="s">
        <v>45</v>
      </c>
    </row>
    <row r="6" spans="1:5" x14ac:dyDescent="0.25">
      <c r="A6" t="s">
        <v>44</v>
      </c>
      <c r="B6" t="s">
        <v>42</v>
      </c>
      <c r="C6" s="25">
        <v>42860</v>
      </c>
      <c r="D6" s="26">
        <v>0.3</v>
      </c>
      <c r="E6" t="s">
        <v>45</v>
      </c>
    </row>
    <row r="7" spans="1:5" x14ac:dyDescent="0.25">
      <c r="A7" t="s">
        <v>44</v>
      </c>
      <c r="B7" t="s">
        <v>42</v>
      </c>
      <c r="C7" s="25">
        <v>42861</v>
      </c>
      <c r="D7" s="26">
        <v>12.2</v>
      </c>
      <c r="E7" t="s">
        <v>45</v>
      </c>
    </row>
    <row r="8" spans="1:5" x14ac:dyDescent="0.25">
      <c r="A8" t="s">
        <v>44</v>
      </c>
      <c r="B8" t="s">
        <v>42</v>
      </c>
      <c r="C8" s="25">
        <v>42862</v>
      </c>
      <c r="D8" s="26">
        <v>3.5</v>
      </c>
      <c r="E8" t="s">
        <v>45</v>
      </c>
    </row>
    <row r="9" spans="1:5" x14ac:dyDescent="0.25">
      <c r="A9" t="s">
        <v>44</v>
      </c>
      <c r="B9" t="s">
        <v>42</v>
      </c>
      <c r="C9" s="25">
        <v>42863</v>
      </c>
      <c r="D9" s="26">
        <v>0.6</v>
      </c>
      <c r="E9" t="s">
        <v>45</v>
      </c>
    </row>
    <row r="10" spans="1:5" x14ac:dyDescent="0.25">
      <c r="A10" t="s">
        <v>44</v>
      </c>
      <c r="B10" t="s">
        <v>42</v>
      </c>
      <c r="C10" s="25">
        <v>42864</v>
      </c>
      <c r="D10" s="26">
        <v>8.6999999999999993</v>
      </c>
      <c r="E10" t="s">
        <v>45</v>
      </c>
    </row>
    <row r="11" spans="1:5" x14ac:dyDescent="0.25">
      <c r="A11" t="s">
        <v>44</v>
      </c>
      <c r="B11" t="s">
        <v>42</v>
      </c>
      <c r="C11" s="25">
        <v>42865</v>
      </c>
      <c r="D11" s="26">
        <v>14.1</v>
      </c>
      <c r="E11" t="s">
        <v>45</v>
      </c>
    </row>
    <row r="12" spans="1:5" x14ac:dyDescent="0.25">
      <c r="A12" t="s">
        <v>44</v>
      </c>
      <c r="B12" t="s">
        <v>42</v>
      </c>
      <c r="C12" s="25">
        <v>42866</v>
      </c>
      <c r="D12" s="26">
        <v>10</v>
      </c>
      <c r="E12" t="s">
        <v>45</v>
      </c>
    </row>
    <row r="13" spans="1:5" x14ac:dyDescent="0.25">
      <c r="A13" t="s">
        <v>44</v>
      </c>
      <c r="B13" t="s">
        <v>42</v>
      </c>
      <c r="C13" s="25">
        <v>42867</v>
      </c>
      <c r="D13" s="26">
        <v>4.5</v>
      </c>
      <c r="E13" t="s">
        <v>45</v>
      </c>
    </row>
    <row r="14" spans="1:5" x14ac:dyDescent="0.25">
      <c r="A14" t="s">
        <v>44</v>
      </c>
      <c r="B14" t="s">
        <v>42</v>
      </c>
      <c r="C14" s="25">
        <v>42868</v>
      </c>
      <c r="D14" s="26">
        <v>8</v>
      </c>
      <c r="E14" t="s">
        <v>45</v>
      </c>
    </row>
    <row r="15" spans="1:5" x14ac:dyDescent="0.25">
      <c r="A15" t="s">
        <v>44</v>
      </c>
      <c r="B15" t="s">
        <v>42</v>
      </c>
      <c r="C15" s="25">
        <v>42869</v>
      </c>
      <c r="D15" s="26">
        <v>5.5</v>
      </c>
      <c r="E15" t="s">
        <v>45</v>
      </c>
    </row>
    <row r="16" spans="1:5" x14ac:dyDescent="0.25">
      <c r="A16" t="s">
        <v>44</v>
      </c>
      <c r="B16" t="s">
        <v>42</v>
      </c>
      <c r="C16" s="25">
        <v>42870</v>
      </c>
      <c r="D16" s="26">
        <v>12.9</v>
      </c>
      <c r="E16" t="s">
        <v>45</v>
      </c>
    </row>
    <row r="17" spans="1:5" x14ac:dyDescent="0.25">
      <c r="A17" t="s">
        <v>44</v>
      </c>
      <c r="B17" t="s">
        <v>42</v>
      </c>
      <c r="C17" s="25">
        <v>42871</v>
      </c>
      <c r="D17" s="26">
        <v>8</v>
      </c>
      <c r="E17" t="s">
        <v>45</v>
      </c>
    </row>
    <row r="18" spans="1:5" x14ac:dyDescent="0.25">
      <c r="A18" t="s">
        <v>44</v>
      </c>
      <c r="B18" t="s">
        <v>42</v>
      </c>
      <c r="C18" s="25">
        <v>42872</v>
      </c>
      <c r="D18" s="26">
        <v>12.5</v>
      </c>
      <c r="E18" t="s">
        <v>45</v>
      </c>
    </row>
    <row r="19" spans="1:5" x14ac:dyDescent="0.25">
      <c r="A19" t="s">
        <v>44</v>
      </c>
      <c r="B19" t="s">
        <v>42</v>
      </c>
      <c r="C19" s="25">
        <v>42873</v>
      </c>
      <c r="D19" s="26">
        <v>1.3</v>
      </c>
      <c r="E19" t="s">
        <v>45</v>
      </c>
    </row>
    <row r="20" spans="1:5" x14ac:dyDescent="0.25">
      <c r="A20" t="s">
        <v>44</v>
      </c>
      <c r="B20" t="s">
        <v>42</v>
      </c>
      <c r="C20" s="25">
        <v>42874</v>
      </c>
      <c r="D20" s="26">
        <v>0</v>
      </c>
      <c r="E20" t="s">
        <v>45</v>
      </c>
    </row>
    <row r="21" spans="1:5" x14ac:dyDescent="0.25">
      <c r="A21" t="s">
        <v>44</v>
      </c>
      <c r="B21" t="s">
        <v>42</v>
      </c>
      <c r="C21" s="25">
        <v>42875</v>
      </c>
      <c r="D21" s="26">
        <v>8.6</v>
      </c>
      <c r="E21" t="s">
        <v>45</v>
      </c>
    </row>
    <row r="22" spans="1:5" x14ac:dyDescent="0.25">
      <c r="A22" t="s">
        <v>44</v>
      </c>
      <c r="B22" t="s">
        <v>42</v>
      </c>
      <c r="C22" s="25">
        <v>42876</v>
      </c>
      <c r="D22" s="26">
        <v>11.6</v>
      </c>
      <c r="E22" t="s">
        <v>45</v>
      </c>
    </row>
    <row r="23" spans="1:5" x14ac:dyDescent="0.25">
      <c r="A23" t="s">
        <v>44</v>
      </c>
      <c r="B23" t="s">
        <v>42</v>
      </c>
      <c r="C23" s="25">
        <v>42877</v>
      </c>
      <c r="D23" s="26">
        <v>11.5</v>
      </c>
      <c r="E23" t="s">
        <v>45</v>
      </c>
    </row>
    <row r="24" spans="1:5" x14ac:dyDescent="0.25">
      <c r="A24" t="s">
        <v>44</v>
      </c>
      <c r="B24" t="s">
        <v>42</v>
      </c>
      <c r="C24" s="25">
        <v>42878</v>
      </c>
      <c r="D24" s="26">
        <v>10.5</v>
      </c>
      <c r="E24" t="s">
        <v>45</v>
      </c>
    </row>
    <row r="25" spans="1:5" x14ac:dyDescent="0.25">
      <c r="A25" t="s">
        <v>44</v>
      </c>
      <c r="B25" t="s">
        <v>42</v>
      </c>
      <c r="C25" s="25">
        <v>42879</v>
      </c>
      <c r="D25" s="26">
        <v>2</v>
      </c>
      <c r="E25" t="s">
        <v>45</v>
      </c>
    </row>
    <row r="26" spans="1:5" x14ac:dyDescent="0.25">
      <c r="A26" t="s">
        <v>44</v>
      </c>
      <c r="B26" t="s">
        <v>42</v>
      </c>
      <c r="C26" s="25">
        <v>42880</v>
      </c>
      <c r="D26" s="26">
        <v>9.9</v>
      </c>
      <c r="E26" t="s">
        <v>45</v>
      </c>
    </row>
    <row r="27" spans="1:5" x14ac:dyDescent="0.25">
      <c r="A27" t="s">
        <v>44</v>
      </c>
      <c r="B27" t="s">
        <v>42</v>
      </c>
      <c r="C27" s="25">
        <v>42881</v>
      </c>
      <c r="D27" s="26">
        <v>15.1</v>
      </c>
      <c r="E27" t="s">
        <v>45</v>
      </c>
    </row>
    <row r="28" spans="1:5" x14ac:dyDescent="0.25">
      <c r="A28" t="s">
        <v>44</v>
      </c>
      <c r="B28" t="s">
        <v>42</v>
      </c>
      <c r="C28" s="25">
        <v>42882</v>
      </c>
      <c r="D28" s="26">
        <v>15.1</v>
      </c>
      <c r="E28" t="s">
        <v>45</v>
      </c>
    </row>
    <row r="29" spans="1:5" x14ac:dyDescent="0.25">
      <c r="A29" t="s">
        <v>44</v>
      </c>
      <c r="B29" t="s">
        <v>42</v>
      </c>
      <c r="C29" s="25">
        <v>42883</v>
      </c>
      <c r="D29" s="26">
        <v>6.2</v>
      </c>
      <c r="E29" t="s">
        <v>45</v>
      </c>
    </row>
    <row r="30" spans="1:5" x14ac:dyDescent="0.25">
      <c r="A30" t="s">
        <v>44</v>
      </c>
      <c r="B30" t="s">
        <v>42</v>
      </c>
      <c r="C30" s="25">
        <v>42884</v>
      </c>
      <c r="D30" s="26">
        <v>12.5</v>
      </c>
      <c r="E30" t="s">
        <v>45</v>
      </c>
    </row>
    <row r="31" spans="1:5" x14ac:dyDescent="0.25">
      <c r="A31" t="s">
        <v>44</v>
      </c>
      <c r="B31" t="s">
        <v>42</v>
      </c>
      <c r="C31" s="25">
        <v>42885</v>
      </c>
      <c r="D31" s="26">
        <v>6.1</v>
      </c>
      <c r="E31" t="s">
        <v>45</v>
      </c>
    </row>
    <row r="32" spans="1:5" x14ac:dyDescent="0.25">
      <c r="A32" t="s">
        <v>44</v>
      </c>
      <c r="B32" t="s">
        <v>42</v>
      </c>
      <c r="C32" s="25">
        <v>42886</v>
      </c>
      <c r="D32" s="26">
        <v>7</v>
      </c>
      <c r="E32" t="s">
        <v>45</v>
      </c>
    </row>
    <row r="33" spans="1:5" x14ac:dyDescent="0.25">
      <c r="A33" t="s">
        <v>44</v>
      </c>
      <c r="B33" t="s">
        <v>42</v>
      </c>
      <c r="C33" s="25">
        <v>42887</v>
      </c>
      <c r="D33" s="26">
        <v>13.4</v>
      </c>
      <c r="E33" t="s">
        <v>45</v>
      </c>
    </row>
    <row r="34" spans="1:5" x14ac:dyDescent="0.25">
      <c r="A34" t="s">
        <v>44</v>
      </c>
      <c r="B34" t="s">
        <v>42</v>
      </c>
      <c r="C34" s="25">
        <v>42888</v>
      </c>
      <c r="D34" s="26">
        <v>10</v>
      </c>
      <c r="E34" t="s">
        <v>45</v>
      </c>
    </row>
    <row r="35" spans="1:5" x14ac:dyDescent="0.25">
      <c r="A35" t="s">
        <v>44</v>
      </c>
      <c r="B35" t="s">
        <v>42</v>
      </c>
      <c r="C35" s="25">
        <v>42889</v>
      </c>
      <c r="D35" s="26">
        <v>6.5</v>
      </c>
      <c r="E35" t="s">
        <v>45</v>
      </c>
    </row>
    <row r="36" spans="1:5" x14ac:dyDescent="0.25">
      <c r="A36" t="s">
        <v>44</v>
      </c>
      <c r="B36" t="s">
        <v>42</v>
      </c>
      <c r="C36" s="25">
        <v>42890</v>
      </c>
      <c r="D36" s="26">
        <v>3.7</v>
      </c>
      <c r="E36" t="s">
        <v>45</v>
      </c>
    </row>
    <row r="37" spans="1:5" x14ac:dyDescent="0.25">
      <c r="A37" t="s">
        <v>44</v>
      </c>
      <c r="B37" t="s">
        <v>42</v>
      </c>
      <c r="C37" s="25">
        <v>42891</v>
      </c>
      <c r="D37" s="26">
        <v>10</v>
      </c>
      <c r="E37" t="s">
        <v>45</v>
      </c>
    </row>
    <row r="38" spans="1:5" x14ac:dyDescent="0.25">
      <c r="A38" t="s">
        <v>44</v>
      </c>
      <c r="B38" t="s">
        <v>42</v>
      </c>
      <c r="C38" s="25">
        <v>42892</v>
      </c>
      <c r="D38" s="26">
        <v>5.8</v>
      </c>
      <c r="E38" t="s">
        <v>45</v>
      </c>
    </row>
    <row r="39" spans="1:5" x14ac:dyDescent="0.25">
      <c r="A39" t="s">
        <v>44</v>
      </c>
      <c r="B39" t="s">
        <v>42</v>
      </c>
      <c r="C39" s="25">
        <v>42893</v>
      </c>
      <c r="D39" s="26">
        <v>3.3</v>
      </c>
      <c r="E39" t="s">
        <v>45</v>
      </c>
    </row>
    <row r="40" spans="1:5" x14ac:dyDescent="0.25">
      <c r="A40" t="s">
        <v>44</v>
      </c>
      <c r="B40" t="s">
        <v>42</v>
      </c>
      <c r="C40" s="25">
        <v>42894</v>
      </c>
      <c r="D40" s="26">
        <v>8.8000000000000007</v>
      </c>
      <c r="E40" t="s">
        <v>45</v>
      </c>
    </row>
    <row r="41" spans="1:5" x14ac:dyDescent="0.25">
      <c r="A41" t="s">
        <v>44</v>
      </c>
      <c r="B41" t="s">
        <v>42</v>
      </c>
      <c r="C41" s="25">
        <v>42895</v>
      </c>
      <c r="D41" s="26">
        <v>4</v>
      </c>
      <c r="E41" t="s">
        <v>45</v>
      </c>
    </row>
    <row r="42" spans="1:5" x14ac:dyDescent="0.25">
      <c r="A42" t="s">
        <v>44</v>
      </c>
      <c r="B42" t="s">
        <v>42</v>
      </c>
      <c r="C42" s="27">
        <v>42896</v>
      </c>
      <c r="D42">
        <v>14.9</v>
      </c>
      <c r="E42" t="s">
        <v>45</v>
      </c>
    </row>
    <row r="43" spans="1:5" x14ac:dyDescent="0.25">
      <c r="A43" t="s">
        <v>44</v>
      </c>
      <c r="B43" t="s">
        <v>42</v>
      </c>
      <c r="C43" s="27">
        <v>42897</v>
      </c>
      <c r="D43">
        <v>5.9</v>
      </c>
      <c r="E43" t="s">
        <v>45</v>
      </c>
    </row>
    <row r="44" spans="1:5" x14ac:dyDescent="0.25">
      <c r="A44" t="s">
        <v>44</v>
      </c>
      <c r="B44" t="s">
        <v>42</v>
      </c>
      <c r="C44" s="27">
        <v>42898</v>
      </c>
      <c r="D44">
        <v>4.3</v>
      </c>
      <c r="E44" t="s">
        <v>45</v>
      </c>
    </row>
    <row r="45" spans="1:5" x14ac:dyDescent="0.25">
      <c r="A45" t="s">
        <v>44</v>
      </c>
      <c r="B45" t="s">
        <v>42</v>
      </c>
      <c r="C45" s="27">
        <v>42899</v>
      </c>
      <c r="D45">
        <v>3.8</v>
      </c>
      <c r="E45" t="s">
        <v>45</v>
      </c>
    </row>
    <row r="46" spans="1:5" x14ac:dyDescent="0.25">
      <c r="A46" t="s">
        <v>44</v>
      </c>
      <c r="B46" t="s">
        <v>42</v>
      </c>
      <c r="C46" s="27">
        <v>42900</v>
      </c>
      <c r="D46">
        <v>15.2</v>
      </c>
      <c r="E46" t="s">
        <v>45</v>
      </c>
    </row>
    <row r="47" spans="1:5" x14ac:dyDescent="0.25">
      <c r="A47" t="s">
        <v>44</v>
      </c>
      <c r="B47" t="s">
        <v>42</v>
      </c>
      <c r="C47" s="27">
        <v>42901</v>
      </c>
      <c r="D47">
        <v>10.1</v>
      </c>
      <c r="E47" t="s">
        <v>45</v>
      </c>
    </row>
    <row r="48" spans="1:5" x14ac:dyDescent="0.25">
      <c r="A48" t="s">
        <v>44</v>
      </c>
      <c r="B48" t="s">
        <v>42</v>
      </c>
      <c r="C48" s="27">
        <v>42902</v>
      </c>
      <c r="D48">
        <v>3.9</v>
      </c>
      <c r="E48" t="s">
        <v>45</v>
      </c>
    </row>
    <row r="49" spans="1:5" x14ac:dyDescent="0.25">
      <c r="A49" t="s">
        <v>44</v>
      </c>
      <c r="B49" t="s">
        <v>42</v>
      </c>
      <c r="C49" s="27">
        <v>42903</v>
      </c>
      <c r="D49">
        <v>0.1</v>
      </c>
      <c r="E49" t="s">
        <v>45</v>
      </c>
    </row>
    <row r="50" spans="1:5" x14ac:dyDescent="0.25">
      <c r="A50" t="s">
        <v>44</v>
      </c>
      <c r="B50" t="s">
        <v>42</v>
      </c>
      <c r="C50" s="27">
        <v>42904</v>
      </c>
      <c r="D50">
        <v>12.9</v>
      </c>
      <c r="E50" t="s">
        <v>45</v>
      </c>
    </row>
    <row r="51" spans="1:5" x14ac:dyDescent="0.25">
      <c r="A51" t="s">
        <v>44</v>
      </c>
      <c r="B51" t="s">
        <v>42</v>
      </c>
      <c r="C51" s="27">
        <v>42905</v>
      </c>
      <c r="D51">
        <v>15.6</v>
      </c>
      <c r="E51" t="s">
        <v>45</v>
      </c>
    </row>
    <row r="52" spans="1:5" x14ac:dyDescent="0.25">
      <c r="A52" t="s">
        <v>44</v>
      </c>
      <c r="B52" t="s">
        <v>42</v>
      </c>
      <c r="C52" s="27">
        <v>42906</v>
      </c>
      <c r="D52">
        <v>13.3</v>
      </c>
      <c r="E52" t="s">
        <v>45</v>
      </c>
    </row>
    <row r="53" spans="1:5" x14ac:dyDescent="0.25">
      <c r="A53" t="s">
        <v>44</v>
      </c>
      <c r="B53" t="s">
        <v>42</v>
      </c>
      <c r="C53" s="27">
        <v>42907</v>
      </c>
      <c r="D53">
        <v>14.7</v>
      </c>
      <c r="E53" t="s">
        <v>45</v>
      </c>
    </row>
    <row r="54" spans="1:5" x14ac:dyDescent="0.25">
      <c r="A54" t="s">
        <v>44</v>
      </c>
      <c r="B54" t="s">
        <v>42</v>
      </c>
      <c r="C54" s="27">
        <v>42908</v>
      </c>
      <c r="D54">
        <v>12.2</v>
      </c>
      <c r="E54" t="s">
        <v>45</v>
      </c>
    </row>
    <row r="55" spans="1:5" x14ac:dyDescent="0.25">
      <c r="A55" t="s">
        <v>44</v>
      </c>
      <c r="B55" t="s">
        <v>42</v>
      </c>
      <c r="C55" s="27">
        <v>42909</v>
      </c>
      <c r="D55">
        <v>5.6</v>
      </c>
      <c r="E55" t="s">
        <v>45</v>
      </c>
    </row>
    <row r="56" spans="1:5" x14ac:dyDescent="0.25">
      <c r="A56" t="s">
        <v>44</v>
      </c>
      <c r="B56" t="s">
        <v>42</v>
      </c>
      <c r="C56" s="27">
        <v>42910</v>
      </c>
      <c r="D56">
        <v>0.9</v>
      </c>
      <c r="E56" t="s">
        <v>45</v>
      </c>
    </row>
    <row r="57" spans="1:5" x14ac:dyDescent="0.25">
      <c r="A57" t="s">
        <v>44</v>
      </c>
      <c r="B57" t="s">
        <v>42</v>
      </c>
      <c r="C57" s="27">
        <v>42911</v>
      </c>
      <c r="D57">
        <v>1</v>
      </c>
      <c r="E57" t="s">
        <v>45</v>
      </c>
    </row>
    <row r="58" spans="1:5" x14ac:dyDescent="0.25">
      <c r="A58" t="s">
        <v>44</v>
      </c>
      <c r="B58" t="s">
        <v>42</v>
      </c>
      <c r="C58" s="27">
        <v>42912</v>
      </c>
      <c r="D58">
        <v>10.4</v>
      </c>
      <c r="E58" t="s">
        <v>45</v>
      </c>
    </row>
    <row r="59" spans="1:5" x14ac:dyDescent="0.25">
      <c r="A59" t="s">
        <v>44</v>
      </c>
      <c r="B59" t="s">
        <v>42</v>
      </c>
      <c r="C59" s="27">
        <v>42913</v>
      </c>
      <c r="D59">
        <v>0</v>
      </c>
      <c r="E59" t="s">
        <v>45</v>
      </c>
    </row>
    <row r="60" spans="1:5" x14ac:dyDescent="0.25">
      <c r="A60" t="s">
        <v>44</v>
      </c>
      <c r="B60" t="s">
        <v>42</v>
      </c>
      <c r="C60" s="27">
        <v>42914</v>
      </c>
      <c r="D60">
        <v>2.5</v>
      </c>
      <c r="E60" t="s">
        <v>45</v>
      </c>
    </row>
    <row r="61" spans="1:5" x14ac:dyDescent="0.25">
      <c r="A61" t="s">
        <v>44</v>
      </c>
      <c r="B61" t="s">
        <v>42</v>
      </c>
      <c r="C61" s="27">
        <v>42915</v>
      </c>
      <c r="D61">
        <v>1</v>
      </c>
      <c r="E61" t="s">
        <v>45</v>
      </c>
    </row>
    <row r="62" spans="1:5" x14ac:dyDescent="0.25">
      <c r="A62" t="s">
        <v>44</v>
      </c>
      <c r="B62" t="s">
        <v>42</v>
      </c>
      <c r="C62" s="27">
        <v>42916</v>
      </c>
      <c r="D62">
        <v>1.7</v>
      </c>
      <c r="E62" t="s">
        <v>45</v>
      </c>
    </row>
    <row r="63" spans="1:5" x14ac:dyDescent="0.25">
      <c r="A63" s="34" t="s">
        <v>44</v>
      </c>
      <c r="B63" s="34" t="s">
        <v>42</v>
      </c>
      <c r="C63" s="27">
        <v>42917</v>
      </c>
      <c r="D63" s="34">
        <v>0.5</v>
      </c>
      <c r="E63" s="34" t="s">
        <v>45</v>
      </c>
    </row>
    <row r="64" spans="1:5" x14ac:dyDescent="0.25">
      <c r="A64" s="34" t="s">
        <v>44</v>
      </c>
      <c r="B64" s="34" t="s">
        <v>42</v>
      </c>
      <c r="C64" s="27">
        <v>42918</v>
      </c>
      <c r="D64" s="34">
        <v>4.4000000000000004</v>
      </c>
      <c r="E64" s="34" t="s">
        <v>45</v>
      </c>
    </row>
    <row r="65" spans="1:5" x14ac:dyDescent="0.25">
      <c r="A65" s="34" t="s">
        <v>44</v>
      </c>
      <c r="B65" s="34" t="s">
        <v>42</v>
      </c>
      <c r="C65" s="27">
        <v>42919</v>
      </c>
      <c r="D65" s="34">
        <v>9.1999999999999993</v>
      </c>
      <c r="E65" s="34" t="s">
        <v>45</v>
      </c>
    </row>
    <row r="66" spans="1:5" x14ac:dyDescent="0.25">
      <c r="A66" s="34" t="s">
        <v>44</v>
      </c>
      <c r="B66" s="34" t="s">
        <v>42</v>
      </c>
      <c r="C66" s="27">
        <v>42920</v>
      </c>
      <c r="D66" s="34">
        <v>5.4</v>
      </c>
      <c r="E66" s="34" t="s">
        <v>45</v>
      </c>
    </row>
    <row r="67" spans="1:5" x14ac:dyDescent="0.25">
      <c r="A67" s="34" t="s">
        <v>44</v>
      </c>
      <c r="B67" s="34" t="s">
        <v>42</v>
      </c>
      <c r="C67" s="27">
        <v>42921</v>
      </c>
      <c r="D67" s="34">
        <v>10.4</v>
      </c>
      <c r="E67" s="34" t="s">
        <v>45</v>
      </c>
    </row>
    <row r="68" spans="1:5" x14ac:dyDescent="0.25">
      <c r="A68" s="34" t="s">
        <v>44</v>
      </c>
      <c r="B68" s="34" t="s">
        <v>42</v>
      </c>
      <c r="C68" s="27">
        <v>42922</v>
      </c>
      <c r="D68" s="34">
        <v>8.5</v>
      </c>
      <c r="E68" s="34" t="s">
        <v>45</v>
      </c>
    </row>
    <row r="69" spans="1:5" x14ac:dyDescent="0.25">
      <c r="A69" s="34" t="s">
        <v>44</v>
      </c>
      <c r="B69" s="34" t="s">
        <v>42</v>
      </c>
      <c r="C69" s="27">
        <v>42923</v>
      </c>
      <c r="D69" s="34">
        <v>9.5</v>
      </c>
      <c r="E69" s="34" t="s">
        <v>45</v>
      </c>
    </row>
    <row r="70" spans="1:5" x14ac:dyDescent="0.25">
      <c r="A70" s="34" t="s">
        <v>44</v>
      </c>
      <c r="B70" s="34" t="s">
        <v>42</v>
      </c>
      <c r="C70" s="27">
        <v>42924</v>
      </c>
      <c r="D70" s="34">
        <v>5.8</v>
      </c>
      <c r="E70" s="34" t="s">
        <v>45</v>
      </c>
    </row>
    <row r="71" spans="1:5" x14ac:dyDescent="0.25">
      <c r="A71" s="34" t="s">
        <v>44</v>
      </c>
      <c r="B71" s="34" t="s">
        <v>42</v>
      </c>
      <c r="C71" s="27">
        <v>42925</v>
      </c>
      <c r="D71" s="34">
        <v>8.1</v>
      </c>
      <c r="E71" s="34" t="s">
        <v>45</v>
      </c>
    </row>
    <row r="72" spans="1:5" x14ac:dyDescent="0.25">
      <c r="A72" s="34" t="s">
        <v>44</v>
      </c>
      <c r="B72" s="34" t="s">
        <v>42</v>
      </c>
      <c r="C72" s="27">
        <v>42926</v>
      </c>
      <c r="D72" s="34">
        <v>4.7</v>
      </c>
      <c r="E72" s="34" t="s">
        <v>45</v>
      </c>
    </row>
    <row r="73" spans="1:5" x14ac:dyDescent="0.25">
      <c r="A73" s="34" t="s">
        <v>44</v>
      </c>
      <c r="B73" s="34" t="s">
        <v>42</v>
      </c>
      <c r="C73" s="27">
        <v>42927</v>
      </c>
      <c r="D73" s="34">
        <v>3.5</v>
      </c>
      <c r="E73" s="34" t="s">
        <v>45</v>
      </c>
    </row>
    <row r="74" spans="1:5" x14ac:dyDescent="0.25">
      <c r="A74" s="34" t="s">
        <v>44</v>
      </c>
      <c r="B74" s="34" t="s">
        <v>42</v>
      </c>
      <c r="C74" s="27">
        <v>42928</v>
      </c>
      <c r="D74" s="34">
        <v>1.6</v>
      </c>
      <c r="E74" s="34" t="s">
        <v>45</v>
      </c>
    </row>
    <row r="75" spans="1:5" x14ac:dyDescent="0.25">
      <c r="A75" s="34" t="s">
        <v>44</v>
      </c>
      <c r="B75" s="34" t="s">
        <v>42</v>
      </c>
      <c r="C75" s="27">
        <v>42929</v>
      </c>
      <c r="D75" s="34">
        <v>10.1</v>
      </c>
      <c r="E75" s="34" t="s">
        <v>45</v>
      </c>
    </row>
    <row r="76" spans="1:5" x14ac:dyDescent="0.25">
      <c r="A76" s="34" t="s">
        <v>44</v>
      </c>
      <c r="B76" s="34" t="s">
        <v>42</v>
      </c>
      <c r="C76" s="27">
        <v>42930</v>
      </c>
      <c r="D76" s="34">
        <v>4.8</v>
      </c>
      <c r="E76" s="34" t="s">
        <v>45</v>
      </c>
    </row>
    <row r="77" spans="1:5" x14ac:dyDescent="0.25">
      <c r="A77" s="34" t="s">
        <v>44</v>
      </c>
      <c r="B77" s="34" t="s">
        <v>42</v>
      </c>
      <c r="C77" s="27">
        <v>42931</v>
      </c>
      <c r="D77" s="34">
        <v>4.8</v>
      </c>
      <c r="E77" s="34" t="s">
        <v>45</v>
      </c>
    </row>
    <row r="78" spans="1:5" x14ac:dyDescent="0.25">
      <c r="A78" s="34" t="s">
        <v>44</v>
      </c>
      <c r="B78" s="34" t="s">
        <v>42</v>
      </c>
      <c r="C78" s="27">
        <v>42932</v>
      </c>
      <c r="D78" s="34">
        <v>0.4</v>
      </c>
      <c r="E78" s="34" t="s">
        <v>45</v>
      </c>
    </row>
    <row r="79" spans="1:5" x14ac:dyDescent="0.25">
      <c r="A79" s="34" t="s">
        <v>44</v>
      </c>
      <c r="B79" s="34" t="s">
        <v>42</v>
      </c>
      <c r="C79" s="27">
        <v>42933</v>
      </c>
      <c r="D79" s="34">
        <v>8.5</v>
      </c>
      <c r="E79" s="34" t="s">
        <v>45</v>
      </c>
    </row>
    <row r="80" spans="1:5" x14ac:dyDescent="0.25">
      <c r="A80" s="34" t="s">
        <v>44</v>
      </c>
      <c r="B80" s="34" t="s">
        <v>42</v>
      </c>
      <c r="C80" s="27">
        <v>42934</v>
      </c>
      <c r="D80" s="34">
        <v>14.7</v>
      </c>
      <c r="E80" s="34" t="s">
        <v>45</v>
      </c>
    </row>
    <row r="81" spans="1:5" x14ac:dyDescent="0.25">
      <c r="A81" s="34" t="s">
        <v>44</v>
      </c>
      <c r="B81" s="34" t="s">
        <v>42</v>
      </c>
      <c r="C81" s="27">
        <v>42935</v>
      </c>
      <c r="D81" s="34">
        <v>9.6</v>
      </c>
      <c r="E81" s="34" t="s">
        <v>45</v>
      </c>
    </row>
    <row r="82" spans="1:5" x14ac:dyDescent="0.25">
      <c r="A82" s="34" t="s">
        <v>44</v>
      </c>
      <c r="B82" s="34" t="s">
        <v>42</v>
      </c>
      <c r="C82" s="27">
        <v>42936</v>
      </c>
      <c r="D82" s="34">
        <v>2.7</v>
      </c>
      <c r="E82" s="34" t="s">
        <v>45</v>
      </c>
    </row>
    <row r="83" spans="1:5" x14ac:dyDescent="0.25">
      <c r="A83" s="34" t="s">
        <v>44</v>
      </c>
      <c r="B83" s="34" t="s">
        <v>42</v>
      </c>
      <c r="C83" s="27">
        <v>42937</v>
      </c>
      <c r="D83" s="34">
        <v>14.5</v>
      </c>
      <c r="E83" s="34" t="s">
        <v>45</v>
      </c>
    </row>
    <row r="84" spans="1:5" x14ac:dyDescent="0.25">
      <c r="A84" s="34" t="s">
        <v>44</v>
      </c>
      <c r="B84" s="34" t="s">
        <v>42</v>
      </c>
      <c r="C84" s="27">
        <v>42938</v>
      </c>
      <c r="D84" s="34">
        <v>8.5</v>
      </c>
      <c r="E84" s="34" t="s">
        <v>45</v>
      </c>
    </row>
    <row r="85" spans="1:5" x14ac:dyDescent="0.25">
      <c r="A85" s="37" t="s">
        <v>44</v>
      </c>
      <c r="B85" s="37" t="s">
        <v>42</v>
      </c>
      <c r="C85" s="38">
        <v>42939</v>
      </c>
      <c r="D85" s="37">
        <v>4.8</v>
      </c>
      <c r="E85" s="37" t="s">
        <v>45</v>
      </c>
    </row>
    <row r="86" spans="1:5" x14ac:dyDescent="0.25">
      <c r="A86" s="37" t="s">
        <v>44</v>
      </c>
      <c r="B86" s="37" t="s">
        <v>42</v>
      </c>
      <c r="C86" s="38">
        <v>42940</v>
      </c>
      <c r="D86" s="37">
        <v>1.8</v>
      </c>
      <c r="E86" s="37" t="s">
        <v>45</v>
      </c>
    </row>
    <row r="87" spans="1:5" x14ac:dyDescent="0.25">
      <c r="A87" s="37" t="s">
        <v>44</v>
      </c>
      <c r="B87" s="37" t="s">
        <v>42</v>
      </c>
      <c r="C87" s="38">
        <v>42941</v>
      </c>
      <c r="D87" s="37">
        <v>0</v>
      </c>
      <c r="E87" s="37" t="s">
        <v>45</v>
      </c>
    </row>
    <row r="88" spans="1:5" x14ac:dyDescent="0.25">
      <c r="A88" s="37" t="s">
        <v>44</v>
      </c>
      <c r="B88" s="37" t="s">
        <v>42</v>
      </c>
      <c r="C88" s="38">
        <v>42942</v>
      </c>
      <c r="D88" s="37">
        <v>5.6</v>
      </c>
      <c r="E88" s="37" t="s">
        <v>45</v>
      </c>
    </row>
    <row r="89" spans="1:5" x14ac:dyDescent="0.25">
      <c r="A89" s="37" t="s">
        <v>44</v>
      </c>
      <c r="B89" s="37" t="s">
        <v>42</v>
      </c>
      <c r="C89" s="38">
        <v>42943</v>
      </c>
      <c r="D89" s="37">
        <v>4.3</v>
      </c>
      <c r="E89" s="37" t="s">
        <v>45</v>
      </c>
    </row>
    <row r="90" spans="1:5" x14ac:dyDescent="0.25">
      <c r="A90" s="37" t="s">
        <v>44</v>
      </c>
      <c r="B90" s="37" t="s">
        <v>42</v>
      </c>
      <c r="C90" s="38">
        <v>42944</v>
      </c>
      <c r="D90" s="37">
        <v>2</v>
      </c>
      <c r="E90" s="37" t="s">
        <v>45</v>
      </c>
    </row>
    <row r="91" spans="1:5" x14ac:dyDescent="0.25">
      <c r="A91" s="37" t="s">
        <v>44</v>
      </c>
      <c r="B91" s="37" t="s">
        <v>42</v>
      </c>
      <c r="C91" s="38">
        <v>42945</v>
      </c>
      <c r="D91" s="37">
        <v>5.4</v>
      </c>
      <c r="E91" s="37" t="s">
        <v>45</v>
      </c>
    </row>
    <row r="92" spans="1:5" x14ac:dyDescent="0.25">
      <c r="A92" s="42" t="s">
        <v>44</v>
      </c>
      <c r="B92" s="42" t="s">
        <v>42</v>
      </c>
      <c r="C92" s="43">
        <v>42946</v>
      </c>
      <c r="D92" s="42">
        <v>6.4</v>
      </c>
      <c r="E92" s="42" t="s">
        <v>45</v>
      </c>
    </row>
    <row r="93" spans="1:5" x14ac:dyDescent="0.25">
      <c r="A93" s="42" t="s">
        <v>44</v>
      </c>
      <c r="B93" s="42" t="s">
        <v>42</v>
      </c>
      <c r="C93" s="43">
        <v>42947</v>
      </c>
      <c r="D93" s="42">
        <v>11.6</v>
      </c>
      <c r="E93" s="42" t="s">
        <v>45</v>
      </c>
    </row>
    <row r="94" spans="1:5" x14ac:dyDescent="0.25">
      <c r="A94" s="42" t="s">
        <v>44</v>
      </c>
      <c r="B94" s="42" t="s">
        <v>42</v>
      </c>
      <c r="C94" s="43">
        <v>42948</v>
      </c>
      <c r="D94" s="42">
        <v>1.1000000000000001</v>
      </c>
      <c r="E94" s="42" t="s">
        <v>45</v>
      </c>
    </row>
    <row r="95" spans="1:5" x14ac:dyDescent="0.25">
      <c r="A95" s="42" t="s">
        <v>44</v>
      </c>
      <c r="B95" s="42" t="s">
        <v>42</v>
      </c>
      <c r="C95" s="43">
        <v>42949</v>
      </c>
      <c r="D95" s="42">
        <v>2.5</v>
      </c>
      <c r="E95" s="42" t="s">
        <v>45</v>
      </c>
    </row>
    <row r="96" spans="1:5" x14ac:dyDescent="0.25">
      <c r="A96" s="42" t="s">
        <v>44</v>
      </c>
      <c r="B96" s="42" t="s">
        <v>42</v>
      </c>
      <c r="C96" s="43">
        <v>42950</v>
      </c>
      <c r="D96" s="42">
        <v>5.0999999999999996</v>
      </c>
      <c r="E96" s="42" t="s">
        <v>45</v>
      </c>
    </row>
    <row r="97" spans="1:5" x14ac:dyDescent="0.25">
      <c r="A97" s="42" t="s">
        <v>44</v>
      </c>
      <c r="B97" s="42" t="s">
        <v>42</v>
      </c>
      <c r="C97" s="43">
        <v>42951</v>
      </c>
      <c r="D97" s="42">
        <v>1.9</v>
      </c>
      <c r="E97" s="42" t="s">
        <v>45</v>
      </c>
    </row>
    <row r="98" spans="1:5" x14ac:dyDescent="0.25">
      <c r="A98" s="42" t="s">
        <v>44</v>
      </c>
      <c r="B98" s="42" t="s">
        <v>42</v>
      </c>
      <c r="C98" s="43">
        <v>42952</v>
      </c>
      <c r="D98" s="42">
        <v>2.1</v>
      </c>
      <c r="E98" s="42" t="s">
        <v>45</v>
      </c>
    </row>
    <row r="99" spans="1:5" x14ac:dyDescent="0.25">
      <c r="A99" s="42" t="s">
        <v>44</v>
      </c>
      <c r="B99" s="42" t="s">
        <v>42</v>
      </c>
      <c r="C99" s="43">
        <v>42953</v>
      </c>
      <c r="D99" s="42">
        <v>8.4</v>
      </c>
      <c r="E99" s="42" t="s">
        <v>45</v>
      </c>
    </row>
    <row r="100" spans="1:5" x14ac:dyDescent="0.25">
      <c r="A100" s="42" t="s">
        <v>44</v>
      </c>
      <c r="B100" s="42" t="s">
        <v>42</v>
      </c>
      <c r="C100" s="43">
        <v>42954</v>
      </c>
      <c r="D100" s="42">
        <v>13.1</v>
      </c>
      <c r="E100" s="42" t="s">
        <v>45</v>
      </c>
    </row>
    <row r="101" spans="1:5" x14ac:dyDescent="0.25">
      <c r="A101" s="42" t="s">
        <v>44</v>
      </c>
      <c r="B101" s="42" t="s">
        <v>42</v>
      </c>
      <c r="C101" s="43">
        <v>42955</v>
      </c>
      <c r="D101" s="42">
        <v>2.1</v>
      </c>
      <c r="E101" s="42" t="s">
        <v>45</v>
      </c>
    </row>
    <row r="102" spans="1:5" x14ac:dyDescent="0.25">
      <c r="A102" s="42" t="s">
        <v>44</v>
      </c>
      <c r="B102" s="42" t="s">
        <v>42</v>
      </c>
      <c r="C102" s="43">
        <v>42956</v>
      </c>
      <c r="D102" s="42">
        <v>7.1</v>
      </c>
      <c r="E102" s="42" t="s">
        <v>45</v>
      </c>
    </row>
    <row r="103" spans="1:5" x14ac:dyDescent="0.25">
      <c r="A103" s="42" t="s">
        <v>44</v>
      </c>
      <c r="B103" s="42" t="s">
        <v>42</v>
      </c>
      <c r="C103" s="43">
        <v>42957</v>
      </c>
      <c r="D103" s="42">
        <v>0</v>
      </c>
      <c r="E103" s="42" t="s">
        <v>45</v>
      </c>
    </row>
    <row r="104" spans="1:5" x14ac:dyDescent="0.25">
      <c r="A104" s="42" t="s">
        <v>44</v>
      </c>
      <c r="B104" s="42" t="s">
        <v>42</v>
      </c>
      <c r="C104" s="43">
        <v>42958</v>
      </c>
      <c r="D104" s="42">
        <v>0.3</v>
      </c>
      <c r="E104" s="42" t="s">
        <v>45</v>
      </c>
    </row>
    <row r="105" spans="1:5" x14ac:dyDescent="0.25">
      <c r="A105" s="42" t="s">
        <v>44</v>
      </c>
      <c r="B105" s="42" t="s">
        <v>42</v>
      </c>
      <c r="C105" s="43">
        <v>42959</v>
      </c>
      <c r="D105" s="42">
        <v>0.1</v>
      </c>
      <c r="E105" s="42" t="s">
        <v>45</v>
      </c>
    </row>
    <row r="106" spans="1:5" x14ac:dyDescent="0.25">
      <c r="A106" s="42" t="s">
        <v>44</v>
      </c>
      <c r="B106" s="42" t="s">
        <v>42</v>
      </c>
      <c r="C106" s="43">
        <v>42960</v>
      </c>
      <c r="D106" s="42">
        <v>7.3</v>
      </c>
      <c r="E106" s="42" t="s">
        <v>45</v>
      </c>
    </row>
    <row r="107" spans="1:5" x14ac:dyDescent="0.25">
      <c r="A107" s="42" t="s">
        <v>44</v>
      </c>
      <c r="B107" s="42" t="s">
        <v>42</v>
      </c>
      <c r="C107" s="43">
        <v>42961</v>
      </c>
      <c r="D107" s="42">
        <v>9.9</v>
      </c>
      <c r="E107" s="42" t="s">
        <v>45</v>
      </c>
    </row>
    <row r="108" spans="1:5" x14ac:dyDescent="0.25">
      <c r="A108" s="42" t="s">
        <v>44</v>
      </c>
      <c r="B108" s="42" t="s">
        <v>42</v>
      </c>
      <c r="C108" s="43">
        <v>42962</v>
      </c>
      <c r="D108" s="42">
        <v>3.3</v>
      </c>
      <c r="E108" s="42" t="s">
        <v>45</v>
      </c>
    </row>
    <row r="109" spans="1:5" x14ac:dyDescent="0.25">
      <c r="A109" s="42" t="s">
        <v>44</v>
      </c>
      <c r="B109" s="42" t="s">
        <v>42</v>
      </c>
      <c r="C109" s="43">
        <v>42963</v>
      </c>
      <c r="D109" s="42">
        <v>5.2</v>
      </c>
      <c r="E109" s="42" t="s">
        <v>45</v>
      </c>
    </row>
    <row r="110" spans="1:5" x14ac:dyDescent="0.25">
      <c r="A110" s="42" t="s">
        <v>44</v>
      </c>
      <c r="B110" s="42" t="s">
        <v>42</v>
      </c>
      <c r="C110" s="43">
        <v>42964</v>
      </c>
      <c r="D110" s="42">
        <v>1.1000000000000001</v>
      </c>
      <c r="E110" s="42" t="s">
        <v>45</v>
      </c>
    </row>
    <row r="111" spans="1:5" x14ac:dyDescent="0.25">
      <c r="A111" s="42" t="s">
        <v>44</v>
      </c>
      <c r="B111" s="42" t="s">
        <v>42</v>
      </c>
      <c r="C111" s="43">
        <v>42965</v>
      </c>
      <c r="D111" s="42">
        <v>0.3</v>
      </c>
      <c r="E111" s="42" t="s">
        <v>45</v>
      </c>
    </row>
    <row r="112" spans="1:5" x14ac:dyDescent="0.25">
      <c r="A112" s="42" t="s">
        <v>44</v>
      </c>
      <c r="B112" s="42" t="s">
        <v>42</v>
      </c>
      <c r="C112" s="43">
        <v>42966</v>
      </c>
      <c r="D112" s="42">
        <v>4.3</v>
      </c>
      <c r="E112" s="42" t="s">
        <v>45</v>
      </c>
    </row>
    <row r="113" spans="1:5" x14ac:dyDescent="0.25">
      <c r="A113" s="42" t="s">
        <v>44</v>
      </c>
      <c r="B113" s="42" t="s">
        <v>42</v>
      </c>
      <c r="C113" s="43">
        <v>42967</v>
      </c>
      <c r="D113" s="42">
        <v>4.7</v>
      </c>
      <c r="E113" s="42" t="s">
        <v>45</v>
      </c>
    </row>
    <row r="114" spans="1:5" x14ac:dyDescent="0.25">
      <c r="A114" s="42" t="s">
        <v>44</v>
      </c>
      <c r="B114" s="42" t="s">
        <v>42</v>
      </c>
      <c r="C114" s="43">
        <v>42968</v>
      </c>
      <c r="D114" s="42">
        <v>11.7</v>
      </c>
      <c r="E114" s="42" t="s">
        <v>45</v>
      </c>
    </row>
    <row r="115" spans="1:5" x14ac:dyDescent="0.25">
      <c r="A115" s="42" t="s">
        <v>44</v>
      </c>
      <c r="B115" s="42" t="s">
        <v>42</v>
      </c>
      <c r="C115" s="43">
        <v>42969</v>
      </c>
      <c r="D115" s="42">
        <v>9.4</v>
      </c>
      <c r="E115" s="42" t="s">
        <v>45</v>
      </c>
    </row>
    <row r="116" spans="1:5" x14ac:dyDescent="0.25">
      <c r="A116" s="42" t="s">
        <v>44</v>
      </c>
      <c r="B116" s="42" t="s">
        <v>42</v>
      </c>
      <c r="C116" s="43">
        <v>42970</v>
      </c>
      <c r="D116" s="42">
        <v>10.7</v>
      </c>
      <c r="E116" s="42" t="s">
        <v>45</v>
      </c>
    </row>
    <row r="117" spans="1:5" x14ac:dyDescent="0.25">
      <c r="A117" s="42" t="s">
        <v>44</v>
      </c>
      <c r="B117" s="42" t="s">
        <v>42</v>
      </c>
      <c r="C117" s="43">
        <v>42971</v>
      </c>
      <c r="D117" s="42">
        <v>3.4</v>
      </c>
      <c r="E117" s="42" t="s">
        <v>45</v>
      </c>
    </row>
    <row r="118" spans="1:5" x14ac:dyDescent="0.25">
      <c r="A118" s="42" t="s">
        <v>44</v>
      </c>
      <c r="B118" s="42" t="s">
        <v>42</v>
      </c>
      <c r="C118" s="43">
        <v>42972</v>
      </c>
      <c r="D118" s="42">
        <v>7.1</v>
      </c>
      <c r="E118" s="42" t="s">
        <v>45</v>
      </c>
    </row>
    <row r="119" spans="1:5" x14ac:dyDescent="0.25">
      <c r="A119" s="42" t="s">
        <v>44</v>
      </c>
      <c r="B119" s="42" t="s">
        <v>42</v>
      </c>
      <c r="C119" s="43">
        <v>42973</v>
      </c>
      <c r="D119" s="42">
        <v>4.7</v>
      </c>
      <c r="E119" s="42" t="s">
        <v>45</v>
      </c>
    </row>
    <row r="120" spans="1:5" x14ac:dyDescent="0.25">
      <c r="A120" s="42" t="s">
        <v>44</v>
      </c>
      <c r="B120" s="42" t="s">
        <v>42</v>
      </c>
      <c r="C120" s="43">
        <v>42974</v>
      </c>
      <c r="D120" s="42">
        <v>11.9</v>
      </c>
      <c r="E120" s="42" t="s">
        <v>45</v>
      </c>
    </row>
    <row r="121" spans="1:5" x14ac:dyDescent="0.25">
      <c r="A121" s="42" t="s">
        <v>44</v>
      </c>
      <c r="B121" s="42" t="s">
        <v>42</v>
      </c>
      <c r="C121" s="43">
        <v>42975</v>
      </c>
      <c r="D121" s="42">
        <v>11.8</v>
      </c>
      <c r="E121" s="42" t="s">
        <v>45</v>
      </c>
    </row>
    <row r="122" spans="1:5" x14ac:dyDescent="0.25">
      <c r="A122" s="42" t="s">
        <v>44</v>
      </c>
      <c r="B122" s="42" t="s">
        <v>42</v>
      </c>
      <c r="C122" s="43">
        <v>42976</v>
      </c>
      <c r="D122" s="42">
        <v>11.7</v>
      </c>
      <c r="E122" s="42" t="s">
        <v>45</v>
      </c>
    </row>
    <row r="123" spans="1:5" x14ac:dyDescent="0.25">
      <c r="A123" s="42" t="s">
        <v>44</v>
      </c>
      <c r="B123" s="42" t="s">
        <v>42</v>
      </c>
      <c r="C123" s="43">
        <v>42977</v>
      </c>
      <c r="D123" s="42">
        <v>1.8</v>
      </c>
      <c r="E123" s="42" t="s">
        <v>45</v>
      </c>
    </row>
    <row r="124" spans="1:5" x14ac:dyDescent="0.25">
      <c r="A124" s="42" t="s">
        <v>44</v>
      </c>
      <c r="B124" s="42" t="s">
        <v>42</v>
      </c>
      <c r="C124" s="43">
        <v>42978</v>
      </c>
      <c r="D124" s="42">
        <v>2.6</v>
      </c>
      <c r="E124" s="42" t="s">
        <v>45</v>
      </c>
    </row>
    <row r="125" spans="1:5" x14ac:dyDescent="0.25">
      <c r="A125" s="42" t="s">
        <v>44</v>
      </c>
      <c r="B125" s="42" t="s">
        <v>42</v>
      </c>
      <c r="C125" s="43">
        <v>42979</v>
      </c>
      <c r="D125" s="42">
        <v>4.4000000000000004</v>
      </c>
      <c r="E125" s="42" t="s">
        <v>45</v>
      </c>
    </row>
    <row r="126" spans="1:5" x14ac:dyDescent="0.25">
      <c r="A126" s="42" t="s">
        <v>44</v>
      </c>
      <c r="B126" s="42" t="s">
        <v>42</v>
      </c>
      <c r="C126" s="43">
        <v>42980</v>
      </c>
      <c r="D126" s="42">
        <v>5.6</v>
      </c>
      <c r="E126" s="42" t="s">
        <v>45</v>
      </c>
    </row>
    <row r="127" spans="1:5" x14ac:dyDescent="0.25">
      <c r="A127" s="42" t="s">
        <v>44</v>
      </c>
      <c r="B127" s="42" t="s">
        <v>42</v>
      </c>
      <c r="C127" s="43">
        <v>42981</v>
      </c>
      <c r="D127" s="42">
        <v>10.8</v>
      </c>
      <c r="E127" s="42" t="s">
        <v>45</v>
      </c>
    </row>
    <row r="128" spans="1:5" x14ac:dyDescent="0.25">
      <c r="A128" s="42" t="s">
        <v>44</v>
      </c>
      <c r="B128" s="42" t="s">
        <v>42</v>
      </c>
      <c r="C128" s="43">
        <v>42982</v>
      </c>
      <c r="D128" s="42">
        <v>8</v>
      </c>
      <c r="E128" s="42" t="s">
        <v>45</v>
      </c>
    </row>
    <row r="129" spans="1:5" x14ac:dyDescent="0.25">
      <c r="A129" s="42" t="s">
        <v>44</v>
      </c>
      <c r="B129" s="42" t="s">
        <v>42</v>
      </c>
      <c r="C129" s="43">
        <v>42983</v>
      </c>
      <c r="D129" s="42">
        <v>3.1</v>
      </c>
      <c r="E129" s="42" t="s">
        <v>45</v>
      </c>
    </row>
    <row r="130" spans="1:5" x14ac:dyDescent="0.25">
      <c r="A130" s="42" t="s">
        <v>44</v>
      </c>
      <c r="B130" s="42" t="s">
        <v>42</v>
      </c>
      <c r="C130" s="43">
        <v>42984</v>
      </c>
      <c r="D130" s="42">
        <v>2.6</v>
      </c>
      <c r="E130" s="42" t="s">
        <v>45</v>
      </c>
    </row>
    <row r="131" spans="1:5" x14ac:dyDescent="0.25">
      <c r="A131" s="42" t="s">
        <v>44</v>
      </c>
      <c r="B131" s="42" t="s">
        <v>42</v>
      </c>
      <c r="C131" s="43">
        <v>42985</v>
      </c>
      <c r="D131" s="42">
        <v>0.5</v>
      </c>
      <c r="E131" s="42" t="s">
        <v>45</v>
      </c>
    </row>
    <row r="132" spans="1:5" x14ac:dyDescent="0.25">
      <c r="A132" s="42" t="s">
        <v>44</v>
      </c>
      <c r="B132" s="42" t="s">
        <v>42</v>
      </c>
      <c r="C132" s="43">
        <v>42986</v>
      </c>
      <c r="D132" s="42">
        <v>0</v>
      </c>
      <c r="E132" s="42" t="s">
        <v>45</v>
      </c>
    </row>
    <row r="133" spans="1:5" x14ac:dyDescent="0.25">
      <c r="A133" s="42" t="s">
        <v>44</v>
      </c>
      <c r="B133" s="42" t="s">
        <v>42</v>
      </c>
      <c r="C133" s="43">
        <v>42987</v>
      </c>
      <c r="D133" s="42">
        <v>2.4</v>
      </c>
      <c r="E133" s="42" t="s">
        <v>45</v>
      </c>
    </row>
    <row r="134" spans="1:5" x14ac:dyDescent="0.25">
      <c r="A134" s="42" t="s">
        <v>44</v>
      </c>
      <c r="B134" s="42" t="s">
        <v>42</v>
      </c>
      <c r="C134" s="43">
        <v>42988</v>
      </c>
      <c r="D134" s="42">
        <v>6.3</v>
      </c>
      <c r="E134" s="42" t="s">
        <v>45</v>
      </c>
    </row>
    <row r="135" spans="1:5" x14ac:dyDescent="0.25">
      <c r="A135" s="42" t="s">
        <v>44</v>
      </c>
      <c r="B135" s="42" t="s">
        <v>42</v>
      </c>
      <c r="C135" s="43">
        <v>42989</v>
      </c>
      <c r="D135" s="42">
        <v>3.2</v>
      </c>
      <c r="E135" s="42" t="s">
        <v>45</v>
      </c>
    </row>
    <row r="136" spans="1:5" x14ac:dyDescent="0.25">
      <c r="A136" s="42" t="s">
        <v>44</v>
      </c>
      <c r="B136" s="42" t="s">
        <v>42</v>
      </c>
      <c r="C136" s="43">
        <v>42990</v>
      </c>
      <c r="D136" s="42">
        <v>4.3</v>
      </c>
      <c r="E136" s="42" t="s">
        <v>45</v>
      </c>
    </row>
    <row r="137" spans="1:5" x14ac:dyDescent="0.25">
      <c r="A137" s="42" t="s">
        <v>44</v>
      </c>
      <c r="B137" s="42" t="s">
        <v>42</v>
      </c>
      <c r="C137" s="43">
        <v>42991</v>
      </c>
      <c r="D137" s="42">
        <v>3.3</v>
      </c>
      <c r="E137" s="42" t="s">
        <v>45</v>
      </c>
    </row>
    <row r="138" spans="1:5" x14ac:dyDescent="0.25">
      <c r="A138" s="42" t="s">
        <v>44</v>
      </c>
      <c r="B138" s="42" t="s">
        <v>42</v>
      </c>
      <c r="C138" s="43">
        <v>42992</v>
      </c>
      <c r="D138" s="42">
        <v>2.1</v>
      </c>
      <c r="E138" s="42" t="s">
        <v>45</v>
      </c>
    </row>
    <row r="139" spans="1:5" x14ac:dyDescent="0.25">
      <c r="A139" s="42" t="s">
        <v>44</v>
      </c>
      <c r="B139" s="42" t="s">
        <v>42</v>
      </c>
      <c r="C139" s="43">
        <v>42993</v>
      </c>
      <c r="D139" s="42">
        <v>2.6</v>
      </c>
      <c r="E139" s="42" t="s">
        <v>45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uebersicht</vt:lpstr>
      <vt:lpstr>lufttemp</vt:lpstr>
      <vt:lpstr>sonnenscheindauer</vt:lpstr>
      <vt:lpstr>uebersicht!Druckbereich</vt:lpstr>
      <vt:lpstr>uebersicht!Drucktitel</vt:lpstr>
    </vt:vector>
  </TitlesOfParts>
  <Company>Ruhrverband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Schönfeld</dc:creator>
  <cp:lastModifiedBy>Annika Schönfeld</cp:lastModifiedBy>
  <cp:lastPrinted>2017-10-13T06:51:29Z</cp:lastPrinted>
  <dcterms:created xsi:type="dcterms:W3CDTF">2017-05-26T10:50:32Z</dcterms:created>
  <dcterms:modified xsi:type="dcterms:W3CDTF">2017-10-13T06:53:18Z</dcterms:modified>
</cp:coreProperties>
</file>