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60" yWindow="405" windowWidth="18675" windowHeight="12045" activeTab="1"/>
  </bookViews>
  <sheets>
    <sheet name="Datacrons" sheetId="1" r:id="rId1"/>
    <sheet name="Out" sheetId="2" r:id="rId2"/>
    <sheet name="Trad. Capacité" sheetId="3" r:id="rId3"/>
    <sheet name="Feuil3" sheetId="4" r:id="rId4"/>
  </sheets>
  <definedNames>
    <definedName name="_xlnm._FilterDatabase" localSheetId="1" hidden="1">Out!$A$1:$I$91</definedName>
  </definedNames>
  <calcPr calcId="0"/>
</workbook>
</file>

<file path=xl/calcChain.xml><?xml version="1.0" encoding="utf-8"?>
<calcChain xmlns="http://schemas.openxmlformats.org/spreadsheetml/2006/main">
  <c r="N13" i="1" l="1"/>
  <c r="N3" i="1"/>
  <c r="S3" i="1" s="1"/>
  <c r="N4" i="1"/>
  <c r="S4" i="1" s="1"/>
  <c r="N5" i="1"/>
  <c r="N6" i="1"/>
  <c r="N7" i="1"/>
  <c r="S7" i="1" s="1"/>
  <c r="N8" i="1"/>
  <c r="S8" i="1" s="1"/>
  <c r="N9" i="1"/>
  <c r="N10" i="1"/>
  <c r="N11" i="1"/>
  <c r="S11" i="1" s="1"/>
  <c r="N12" i="1"/>
  <c r="S12" i="1" s="1"/>
  <c r="N14" i="1"/>
  <c r="N15" i="1"/>
  <c r="S15" i="1" s="1"/>
  <c r="N16" i="1"/>
  <c r="S16" i="1" s="1"/>
  <c r="N17" i="1"/>
  <c r="N18" i="1"/>
  <c r="N19" i="1"/>
  <c r="S19" i="1" s="1"/>
  <c r="N20" i="1"/>
  <c r="S20" i="1" s="1"/>
  <c r="N21" i="1"/>
  <c r="N22" i="1"/>
  <c r="N23" i="1"/>
  <c r="S23" i="1" s="1"/>
  <c r="N24" i="1"/>
  <c r="S24" i="1" s="1"/>
  <c r="N25" i="1"/>
  <c r="N26" i="1"/>
  <c r="N27" i="1"/>
  <c r="S27" i="1" s="1"/>
  <c r="N28" i="1"/>
  <c r="S28" i="1" s="1"/>
  <c r="N29" i="1"/>
  <c r="N30" i="1"/>
  <c r="N31" i="1"/>
  <c r="S31" i="1" s="1"/>
  <c r="N32" i="1"/>
  <c r="S32" i="1" s="1"/>
  <c r="N33" i="1"/>
  <c r="N34" i="1"/>
  <c r="N35" i="1"/>
  <c r="S35" i="1" s="1"/>
  <c r="N36" i="1"/>
  <c r="S36" i="1" s="1"/>
  <c r="N37" i="1"/>
  <c r="N38" i="1"/>
  <c r="N39" i="1"/>
  <c r="S39" i="1" s="1"/>
  <c r="N40" i="1"/>
  <c r="S40" i="1" s="1"/>
  <c r="N41" i="1"/>
  <c r="N42" i="1"/>
  <c r="N43" i="1"/>
  <c r="S43" i="1" s="1"/>
  <c r="N44" i="1"/>
  <c r="S44" i="1" s="1"/>
  <c r="N45" i="1"/>
  <c r="N46" i="1"/>
  <c r="N47" i="1"/>
  <c r="S47" i="1" s="1"/>
  <c r="N48" i="1"/>
  <c r="S48" i="1" s="1"/>
  <c r="N49" i="1"/>
  <c r="N50" i="1"/>
  <c r="N51" i="1"/>
  <c r="S51" i="1" s="1"/>
  <c r="N52" i="1"/>
  <c r="S52" i="1" s="1"/>
  <c r="N53" i="1"/>
  <c r="N54" i="1"/>
  <c r="N55" i="1"/>
  <c r="S55" i="1" s="1"/>
  <c r="N56" i="1"/>
  <c r="S56" i="1" s="1"/>
  <c r="N57" i="1"/>
  <c r="N58" i="1"/>
  <c r="N59" i="1"/>
  <c r="S59" i="1" s="1"/>
  <c r="N60" i="1"/>
  <c r="S60" i="1" s="1"/>
  <c r="N61" i="1"/>
  <c r="N62" i="1"/>
  <c r="N63" i="1"/>
  <c r="S63" i="1" s="1"/>
  <c r="N64" i="1"/>
  <c r="S64" i="1" s="1"/>
  <c r="N65" i="1"/>
  <c r="N66" i="1"/>
  <c r="N67" i="1"/>
  <c r="S67" i="1" s="1"/>
  <c r="N68" i="1"/>
  <c r="S68" i="1" s="1"/>
  <c r="N69" i="1"/>
  <c r="N70" i="1"/>
  <c r="N71" i="1"/>
  <c r="S71" i="1" s="1"/>
  <c r="N72" i="1"/>
  <c r="S72" i="1" s="1"/>
  <c r="N73" i="1"/>
  <c r="N74" i="1"/>
  <c r="N75" i="1"/>
  <c r="S75" i="1" s="1"/>
  <c r="N76" i="1"/>
  <c r="S76" i="1" s="1"/>
  <c r="N77" i="1"/>
  <c r="N78" i="1"/>
  <c r="N79" i="1"/>
  <c r="S79" i="1" s="1"/>
  <c r="N80" i="1"/>
  <c r="S80" i="1" s="1"/>
  <c r="N81" i="1"/>
  <c r="N82" i="1"/>
  <c r="N83" i="1"/>
  <c r="S83" i="1" s="1"/>
  <c r="N84" i="1"/>
  <c r="S84" i="1" s="1"/>
  <c r="N85" i="1"/>
  <c r="N86" i="1"/>
  <c r="N87" i="1"/>
  <c r="S87" i="1" s="1"/>
  <c r="N88" i="1"/>
  <c r="S88" i="1" s="1"/>
  <c r="N89" i="1"/>
  <c r="N90" i="1"/>
  <c r="N91" i="1"/>
  <c r="S91" i="1" s="1"/>
  <c r="N92" i="1"/>
  <c r="S92" i="1" s="1"/>
  <c r="N93" i="1"/>
  <c r="N94" i="1"/>
  <c r="N95" i="1"/>
  <c r="S95" i="1" s="1"/>
  <c r="N96" i="1"/>
  <c r="S96" i="1" s="1"/>
  <c r="N97" i="1"/>
  <c r="N98" i="1"/>
  <c r="N99" i="1"/>
  <c r="S99" i="1" s="1"/>
  <c r="N100" i="1"/>
  <c r="S100" i="1" s="1"/>
  <c r="N101" i="1"/>
  <c r="N102" i="1"/>
  <c r="N103" i="1"/>
  <c r="S103" i="1" s="1"/>
  <c r="N104" i="1"/>
  <c r="S104" i="1" s="1"/>
  <c r="N105" i="1"/>
  <c r="N106" i="1"/>
  <c r="N107" i="1"/>
  <c r="S107" i="1" s="1"/>
  <c r="N108" i="1"/>
  <c r="S108" i="1" s="1"/>
  <c r="N109" i="1"/>
  <c r="N110" i="1"/>
  <c r="N2" i="1"/>
  <c r="S2" i="1" s="1"/>
  <c r="M4" i="1"/>
  <c r="M5" i="1"/>
  <c r="M6" i="1"/>
  <c r="O6" i="1" s="1"/>
  <c r="M7" i="1"/>
  <c r="O7" i="1" s="1"/>
  <c r="M8" i="1"/>
  <c r="M9" i="1"/>
  <c r="M10" i="1"/>
  <c r="O10" i="1" s="1"/>
  <c r="M11" i="1"/>
  <c r="O11" i="1" s="1"/>
  <c r="M12" i="1"/>
  <c r="M13" i="1"/>
  <c r="M14" i="1"/>
  <c r="O14" i="1" s="1"/>
  <c r="M15" i="1"/>
  <c r="O15" i="1" s="1"/>
  <c r="M16" i="1"/>
  <c r="M17" i="1"/>
  <c r="M18" i="1"/>
  <c r="O18" i="1" s="1"/>
  <c r="M19" i="1"/>
  <c r="O19" i="1" s="1"/>
  <c r="M20" i="1"/>
  <c r="M21" i="1"/>
  <c r="M22" i="1"/>
  <c r="O22" i="1" s="1"/>
  <c r="M23" i="1"/>
  <c r="O23" i="1" s="1"/>
  <c r="M24" i="1"/>
  <c r="M25" i="1"/>
  <c r="M26" i="1"/>
  <c r="O26" i="1" s="1"/>
  <c r="M27" i="1"/>
  <c r="O27" i="1" s="1"/>
  <c r="M28" i="1"/>
  <c r="P28" i="1" s="1"/>
  <c r="M29" i="1"/>
  <c r="M30" i="1"/>
  <c r="O30" i="1" s="1"/>
  <c r="M31" i="1"/>
  <c r="O31" i="1" s="1"/>
  <c r="M32" i="1"/>
  <c r="M33" i="1"/>
  <c r="M34" i="1"/>
  <c r="O34" i="1" s="1"/>
  <c r="M35" i="1"/>
  <c r="P35" i="1" s="1"/>
  <c r="M36" i="1"/>
  <c r="P36" i="1" s="1"/>
  <c r="M37" i="1"/>
  <c r="M38" i="1"/>
  <c r="O38" i="1" s="1"/>
  <c r="M39" i="1"/>
  <c r="P39" i="1" s="1"/>
  <c r="M40" i="1"/>
  <c r="P40" i="1" s="1"/>
  <c r="M41" i="1"/>
  <c r="M42" i="1"/>
  <c r="O42" i="1" s="1"/>
  <c r="M43" i="1"/>
  <c r="P43" i="1" s="1"/>
  <c r="M44" i="1"/>
  <c r="P44" i="1" s="1"/>
  <c r="M45" i="1"/>
  <c r="M46" i="1"/>
  <c r="O46" i="1" s="1"/>
  <c r="M47" i="1"/>
  <c r="P47" i="1" s="1"/>
  <c r="M48" i="1"/>
  <c r="P48" i="1" s="1"/>
  <c r="M49" i="1"/>
  <c r="M50" i="1"/>
  <c r="O50" i="1" s="1"/>
  <c r="M51" i="1"/>
  <c r="P51" i="1" s="1"/>
  <c r="M52" i="1"/>
  <c r="P52" i="1" s="1"/>
  <c r="M53" i="1"/>
  <c r="M54" i="1"/>
  <c r="O54" i="1" s="1"/>
  <c r="M55" i="1"/>
  <c r="P55" i="1" s="1"/>
  <c r="M56" i="1"/>
  <c r="P56" i="1" s="1"/>
  <c r="M57" i="1"/>
  <c r="M58" i="1"/>
  <c r="O58" i="1" s="1"/>
  <c r="M59" i="1"/>
  <c r="P59" i="1" s="1"/>
  <c r="M60" i="1"/>
  <c r="P60" i="1" s="1"/>
  <c r="M61" i="1"/>
  <c r="M62" i="1"/>
  <c r="O62" i="1" s="1"/>
  <c r="M63" i="1"/>
  <c r="P63" i="1" s="1"/>
  <c r="M64" i="1"/>
  <c r="P64" i="1" s="1"/>
  <c r="M65" i="1"/>
  <c r="M66" i="1"/>
  <c r="O66" i="1" s="1"/>
  <c r="M67" i="1"/>
  <c r="P67" i="1" s="1"/>
  <c r="M68" i="1"/>
  <c r="P68" i="1" s="1"/>
  <c r="M69" i="1"/>
  <c r="M70" i="1"/>
  <c r="P70" i="1" s="1"/>
  <c r="M71" i="1"/>
  <c r="P71" i="1" s="1"/>
  <c r="M72" i="1"/>
  <c r="P72" i="1" s="1"/>
  <c r="M73" i="1"/>
  <c r="M74" i="1"/>
  <c r="P74" i="1" s="1"/>
  <c r="M75" i="1"/>
  <c r="P75" i="1" s="1"/>
  <c r="M76" i="1"/>
  <c r="P76" i="1" s="1"/>
  <c r="M77" i="1"/>
  <c r="M78" i="1"/>
  <c r="P78" i="1" s="1"/>
  <c r="M79" i="1"/>
  <c r="P79" i="1" s="1"/>
  <c r="M80" i="1"/>
  <c r="P80" i="1" s="1"/>
  <c r="M81" i="1"/>
  <c r="M82" i="1"/>
  <c r="P82" i="1" s="1"/>
  <c r="M83" i="1"/>
  <c r="P83" i="1" s="1"/>
  <c r="M84" i="1"/>
  <c r="P84" i="1" s="1"/>
  <c r="M85" i="1"/>
  <c r="M86" i="1"/>
  <c r="P86" i="1" s="1"/>
  <c r="M87" i="1"/>
  <c r="O87" i="1" s="1"/>
  <c r="M88" i="1"/>
  <c r="M89" i="1"/>
  <c r="M90" i="1"/>
  <c r="P90" i="1" s="1"/>
  <c r="M91" i="1"/>
  <c r="P91" i="1" s="1"/>
  <c r="M92" i="1"/>
  <c r="P92" i="1" s="1"/>
  <c r="M93" i="1"/>
  <c r="M94" i="1"/>
  <c r="P94" i="1" s="1"/>
  <c r="M95" i="1"/>
  <c r="P95" i="1" s="1"/>
  <c r="M96" i="1"/>
  <c r="P96" i="1" s="1"/>
  <c r="M97" i="1"/>
  <c r="M98" i="1"/>
  <c r="P98" i="1" s="1"/>
  <c r="M99" i="1"/>
  <c r="P99" i="1" s="1"/>
  <c r="M100" i="1"/>
  <c r="P100" i="1" s="1"/>
  <c r="M101" i="1"/>
  <c r="M102" i="1"/>
  <c r="P102" i="1" s="1"/>
  <c r="M103" i="1"/>
  <c r="P103" i="1" s="1"/>
  <c r="M104" i="1"/>
  <c r="P104" i="1" s="1"/>
  <c r="M105" i="1"/>
  <c r="M106" i="1"/>
  <c r="P106" i="1" s="1"/>
  <c r="M107" i="1"/>
  <c r="P107" i="1" s="1"/>
  <c r="M108" i="1"/>
  <c r="P108" i="1" s="1"/>
  <c r="M109" i="1"/>
  <c r="M110" i="1"/>
  <c r="P110" i="1" s="1"/>
  <c r="M3" i="1"/>
  <c r="O3" i="1" s="1"/>
  <c r="M2" i="1"/>
  <c r="L2" i="1"/>
  <c r="L8" i="1"/>
  <c r="Z8" i="1"/>
  <c r="AA8" i="1"/>
  <c r="AB8" i="1"/>
  <c r="AC8" i="1"/>
  <c r="AC4" i="1"/>
  <c r="AC5" i="1"/>
  <c r="AC6" i="1"/>
  <c r="AC7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B4" i="1"/>
  <c r="AB5" i="1"/>
  <c r="AB6" i="1"/>
  <c r="AB7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C3" i="1"/>
  <c r="AB3" i="1"/>
  <c r="AA4" i="1"/>
  <c r="AA5" i="1"/>
  <c r="AA6" i="1"/>
  <c r="AA7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Z4" i="1"/>
  <c r="Z5" i="1"/>
  <c r="Z6" i="1"/>
  <c r="Z7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AA3" i="1"/>
  <c r="Z3" i="1"/>
  <c r="L14" i="1"/>
  <c r="AD14" i="1" s="1"/>
  <c r="L20" i="1"/>
  <c r="L26" i="1"/>
  <c r="AD26" i="1" s="1"/>
  <c r="L35" i="1"/>
  <c r="L41" i="1"/>
  <c r="AE41" i="1" s="1"/>
  <c r="L47" i="1"/>
  <c r="L53" i="1"/>
  <c r="AE53" i="1" s="1"/>
  <c r="L57" i="1"/>
  <c r="AE57" i="1" s="1"/>
  <c r="L63" i="1"/>
  <c r="L67" i="1"/>
  <c r="L76" i="1"/>
  <c r="L80" i="1"/>
  <c r="L84" i="1"/>
  <c r="L86" i="1"/>
  <c r="AD86" i="1" s="1"/>
  <c r="L94" i="1"/>
  <c r="AD94" i="1" s="1"/>
  <c r="L101" i="1"/>
  <c r="AE101" i="1" s="1"/>
  <c r="L105" i="1"/>
  <c r="AE105" i="1" s="1"/>
  <c r="K108" i="1" l="1"/>
  <c r="P2" i="1"/>
  <c r="K104" i="1"/>
  <c r="K100" i="1"/>
  <c r="K96" i="1"/>
  <c r="K92" i="1"/>
  <c r="AD2" i="1"/>
  <c r="L3" i="1"/>
  <c r="AD3" i="1" s="1"/>
  <c r="J9" i="1"/>
  <c r="J4" i="1"/>
  <c r="K107" i="1"/>
  <c r="K103" i="1"/>
  <c r="K99" i="1"/>
  <c r="K95" i="1"/>
  <c r="J57" i="1"/>
  <c r="J53" i="1"/>
  <c r="J49" i="1"/>
  <c r="J45" i="1"/>
  <c r="J41" i="1"/>
  <c r="J37" i="1"/>
  <c r="J33" i="1"/>
  <c r="J29" i="1"/>
  <c r="J25" i="1"/>
  <c r="J21" i="1"/>
  <c r="J17" i="1"/>
  <c r="J13" i="1"/>
  <c r="K91" i="1"/>
  <c r="K87" i="1"/>
  <c r="K83" i="1"/>
  <c r="K79" i="1"/>
  <c r="K75" i="1"/>
  <c r="K71" i="1"/>
  <c r="K67" i="1"/>
  <c r="K63" i="1"/>
  <c r="K59" i="1"/>
  <c r="K55" i="1"/>
  <c r="K51" i="1"/>
  <c r="K47" i="1"/>
  <c r="K43" i="1"/>
  <c r="K39" i="1"/>
  <c r="AD53" i="1"/>
  <c r="A53" i="1" s="1"/>
  <c r="O110" i="1"/>
  <c r="O94" i="1"/>
  <c r="O78" i="1"/>
  <c r="Q106" i="1"/>
  <c r="U106" i="1" s="1"/>
  <c r="Q80" i="1"/>
  <c r="Q55" i="1"/>
  <c r="O106" i="1"/>
  <c r="O90" i="1"/>
  <c r="Q90" i="1" s="1"/>
  <c r="U90" i="1" s="1"/>
  <c r="O74" i="1"/>
  <c r="Q102" i="1"/>
  <c r="U102" i="1" s="1"/>
  <c r="Q76" i="1"/>
  <c r="U76" i="1" s="1"/>
  <c r="Q47" i="1"/>
  <c r="U47" i="1" s="1"/>
  <c r="O102" i="1"/>
  <c r="O86" i="1"/>
  <c r="O70" i="1"/>
  <c r="Q98" i="1"/>
  <c r="U98" i="1" s="1"/>
  <c r="Q72" i="1"/>
  <c r="U72" i="1" s="1"/>
  <c r="Q39" i="1"/>
  <c r="AD101" i="1"/>
  <c r="A101" i="1" s="1"/>
  <c r="O98" i="1"/>
  <c r="O82" i="1"/>
  <c r="Q110" i="1"/>
  <c r="Q84" i="1"/>
  <c r="U84" i="1" s="1"/>
  <c r="Q63" i="1"/>
  <c r="U63" i="1" s="1"/>
  <c r="AE8" i="1"/>
  <c r="AD8" i="1"/>
  <c r="AE94" i="1"/>
  <c r="X94" i="1" s="1"/>
  <c r="AE14" i="1"/>
  <c r="A14" i="1" s="1"/>
  <c r="P105" i="1"/>
  <c r="Q105" i="1"/>
  <c r="U105" i="1" s="1"/>
  <c r="O105" i="1"/>
  <c r="AE80" i="1"/>
  <c r="AD80" i="1"/>
  <c r="AE26" i="1"/>
  <c r="A26" i="1" s="1"/>
  <c r="AD63" i="1"/>
  <c r="AE63" i="1"/>
  <c r="AD35" i="1"/>
  <c r="AE35" i="1"/>
  <c r="A94" i="1"/>
  <c r="AE76" i="1"/>
  <c r="AD76" i="1"/>
  <c r="AD67" i="1"/>
  <c r="AE67" i="1"/>
  <c r="AD47" i="1"/>
  <c r="AE47" i="1"/>
  <c r="AE20" i="1"/>
  <c r="AD20" i="1"/>
  <c r="K88" i="1"/>
  <c r="K84" i="1"/>
  <c r="K80" i="1"/>
  <c r="K76" i="1"/>
  <c r="K72" i="1"/>
  <c r="K68" i="1"/>
  <c r="K64" i="1"/>
  <c r="K60" i="1"/>
  <c r="K56" i="1"/>
  <c r="AD105" i="1"/>
  <c r="A105" i="1" s="1"/>
  <c r="AD57" i="1"/>
  <c r="A57" i="1" s="1"/>
  <c r="AD41" i="1"/>
  <c r="A41" i="1" s="1"/>
  <c r="AE86" i="1"/>
  <c r="A86" i="1" s="1"/>
  <c r="AE84" i="1"/>
  <c r="AD84" i="1"/>
  <c r="P109" i="1"/>
  <c r="Q109" i="1"/>
  <c r="U109" i="1" s="1"/>
  <c r="O109" i="1"/>
  <c r="P101" i="1"/>
  <c r="Q101" i="1"/>
  <c r="U101" i="1" s="1"/>
  <c r="O101" i="1"/>
  <c r="P97" i="1"/>
  <c r="Q97" i="1"/>
  <c r="U97" i="1" s="1"/>
  <c r="O97" i="1"/>
  <c r="P93" i="1"/>
  <c r="O93" i="1"/>
  <c r="O89" i="1"/>
  <c r="P85" i="1"/>
  <c r="O85" i="1"/>
  <c r="Q85" i="1"/>
  <c r="U85" i="1" s="1"/>
  <c r="P81" i="1"/>
  <c r="O81" i="1"/>
  <c r="Q81" i="1"/>
  <c r="U81" i="1" s="1"/>
  <c r="P77" i="1"/>
  <c r="O77" i="1"/>
  <c r="Q77" i="1"/>
  <c r="U77" i="1" s="1"/>
  <c r="P73" i="1"/>
  <c r="O73" i="1"/>
  <c r="Q73" i="1"/>
  <c r="U73" i="1" s="1"/>
  <c r="P69" i="1"/>
  <c r="O69" i="1"/>
  <c r="P65" i="1"/>
  <c r="Q65" i="1"/>
  <c r="U65" i="1" s="1"/>
  <c r="O65" i="1"/>
  <c r="P61" i="1"/>
  <c r="Q61" i="1"/>
  <c r="U61" i="1" s="1"/>
  <c r="O61" i="1"/>
  <c r="P57" i="1"/>
  <c r="Q57" i="1"/>
  <c r="U57" i="1" s="1"/>
  <c r="O57" i="1"/>
  <c r="P53" i="1"/>
  <c r="Q53" i="1"/>
  <c r="U53" i="1" s="1"/>
  <c r="O53" i="1"/>
  <c r="P49" i="1"/>
  <c r="Q49" i="1"/>
  <c r="U49" i="1" s="1"/>
  <c r="O49" i="1"/>
  <c r="P45" i="1"/>
  <c r="Q45" i="1"/>
  <c r="U45" i="1" s="1"/>
  <c r="O45" i="1"/>
  <c r="P41" i="1"/>
  <c r="Q41" i="1"/>
  <c r="U41" i="1" s="1"/>
  <c r="O41" i="1"/>
  <c r="P37" i="1"/>
  <c r="Q37" i="1"/>
  <c r="U37" i="1" s="1"/>
  <c r="O37" i="1"/>
  <c r="P33" i="1"/>
  <c r="Q33" i="1"/>
  <c r="U33" i="1" s="1"/>
  <c r="O33" i="1"/>
  <c r="P29" i="1"/>
  <c r="Q29" i="1"/>
  <c r="U29" i="1" s="1"/>
  <c r="O29" i="1"/>
  <c r="Q25" i="1"/>
  <c r="U25" i="1" s="1"/>
  <c r="P25" i="1"/>
  <c r="O25" i="1"/>
  <c r="P21" i="1"/>
  <c r="Q21" i="1"/>
  <c r="U21" i="1" s="1"/>
  <c r="O21" i="1"/>
  <c r="P17" i="1"/>
  <c r="Q17" i="1"/>
  <c r="U17" i="1" s="1"/>
  <c r="O17" i="1"/>
  <c r="P13" i="1"/>
  <c r="Q13" i="1"/>
  <c r="U13" i="1" s="1"/>
  <c r="O13" i="1"/>
  <c r="P9" i="1"/>
  <c r="Q9" i="1"/>
  <c r="U9" i="1" s="1"/>
  <c r="O9" i="1"/>
  <c r="P5" i="1"/>
  <c r="Q5" i="1"/>
  <c r="U5" i="1" s="1"/>
  <c r="O5" i="1"/>
  <c r="R109" i="1"/>
  <c r="T109" i="1"/>
  <c r="V109" i="1" s="1"/>
  <c r="D109" i="1" s="1"/>
  <c r="S109" i="1"/>
  <c r="R105" i="1"/>
  <c r="T105" i="1"/>
  <c r="V105" i="1" s="1"/>
  <c r="S105" i="1"/>
  <c r="R101" i="1"/>
  <c r="T101" i="1"/>
  <c r="V101" i="1" s="1"/>
  <c r="S101" i="1"/>
  <c r="R97" i="1"/>
  <c r="T97" i="1"/>
  <c r="V97" i="1" s="1"/>
  <c r="D97" i="1" s="1"/>
  <c r="S97" i="1"/>
  <c r="R93" i="1"/>
  <c r="S93" i="1"/>
  <c r="R89" i="1"/>
  <c r="P89" i="1" s="1"/>
  <c r="S89" i="1"/>
  <c r="R85" i="1"/>
  <c r="T85" i="1"/>
  <c r="V85" i="1" s="1"/>
  <c r="D85" i="1" s="1"/>
  <c r="S85" i="1"/>
  <c r="R81" i="1"/>
  <c r="T81" i="1"/>
  <c r="V81" i="1" s="1"/>
  <c r="D81" i="1" s="1"/>
  <c r="S81" i="1"/>
  <c r="R77" i="1"/>
  <c r="T77" i="1"/>
  <c r="V77" i="1" s="1"/>
  <c r="S77" i="1"/>
  <c r="R73" i="1"/>
  <c r="S73" i="1"/>
  <c r="R69" i="1"/>
  <c r="T69" i="1"/>
  <c r="V69" i="1" s="1"/>
  <c r="S69" i="1"/>
  <c r="R65" i="1"/>
  <c r="T65" i="1"/>
  <c r="V65" i="1" s="1"/>
  <c r="D65" i="1" s="1"/>
  <c r="S65" i="1"/>
  <c r="R61" i="1"/>
  <c r="T61" i="1"/>
  <c r="V61" i="1" s="1"/>
  <c r="D61" i="1" s="1"/>
  <c r="S61" i="1"/>
  <c r="R57" i="1"/>
  <c r="T57" i="1"/>
  <c r="V57" i="1" s="1"/>
  <c r="S57" i="1"/>
  <c r="R53" i="1"/>
  <c r="T53" i="1"/>
  <c r="V53" i="1" s="1"/>
  <c r="S53" i="1"/>
  <c r="R49" i="1"/>
  <c r="T49" i="1"/>
  <c r="V49" i="1" s="1"/>
  <c r="S49" i="1"/>
  <c r="R45" i="1"/>
  <c r="T45" i="1"/>
  <c r="V45" i="1" s="1"/>
  <c r="S45" i="1"/>
  <c r="R41" i="1"/>
  <c r="T41" i="1"/>
  <c r="V41" i="1" s="1"/>
  <c r="S41" i="1"/>
  <c r="R37" i="1"/>
  <c r="T37" i="1"/>
  <c r="V37" i="1" s="1"/>
  <c r="S37" i="1"/>
  <c r="R33" i="1"/>
  <c r="T33" i="1"/>
  <c r="V33" i="1" s="1"/>
  <c r="S33" i="1"/>
  <c r="R29" i="1"/>
  <c r="T29" i="1"/>
  <c r="V29" i="1" s="1"/>
  <c r="S29" i="1"/>
  <c r="R25" i="1"/>
  <c r="T25" i="1"/>
  <c r="V25" i="1" s="1"/>
  <c r="S25" i="1"/>
  <c r="R21" i="1"/>
  <c r="T21" i="1"/>
  <c r="V21" i="1" s="1"/>
  <c r="D21" i="1" s="1"/>
  <c r="S21" i="1"/>
  <c r="R17" i="1"/>
  <c r="T17" i="1"/>
  <c r="V17" i="1" s="1"/>
  <c r="D17" i="1" s="1"/>
  <c r="S17" i="1"/>
  <c r="R13" i="1"/>
  <c r="T13" i="1" s="1"/>
  <c r="V13" i="1" s="1"/>
  <c r="S13" i="1"/>
  <c r="R9" i="1"/>
  <c r="T9" i="1"/>
  <c r="V9" i="1" s="1"/>
  <c r="D9" i="1" s="1"/>
  <c r="S9" i="1"/>
  <c r="R5" i="1"/>
  <c r="T5" i="1"/>
  <c r="V5" i="1" s="1"/>
  <c r="D5" i="1" s="1"/>
  <c r="S5" i="1"/>
  <c r="Q93" i="1"/>
  <c r="U93" i="1" s="1"/>
  <c r="AE2" i="1"/>
  <c r="Q66" i="1"/>
  <c r="U66" i="1" s="1"/>
  <c r="P66" i="1"/>
  <c r="Q62" i="1"/>
  <c r="U62" i="1" s="1"/>
  <c r="P62" i="1"/>
  <c r="Q58" i="1"/>
  <c r="U58" i="1" s="1"/>
  <c r="P58" i="1"/>
  <c r="Q54" i="1"/>
  <c r="U54" i="1" s="1"/>
  <c r="P54" i="1"/>
  <c r="Q50" i="1"/>
  <c r="U50" i="1" s="1"/>
  <c r="P50" i="1"/>
  <c r="Q46" i="1"/>
  <c r="U46" i="1" s="1"/>
  <c r="P46" i="1"/>
  <c r="Q42" i="1"/>
  <c r="U42" i="1" s="1"/>
  <c r="P42" i="1"/>
  <c r="Q38" i="1"/>
  <c r="U38" i="1" s="1"/>
  <c r="P38" i="1"/>
  <c r="Q34" i="1"/>
  <c r="U34" i="1" s="1"/>
  <c r="P34" i="1"/>
  <c r="Q30" i="1"/>
  <c r="U30" i="1" s="1"/>
  <c r="P30" i="1"/>
  <c r="P26" i="1"/>
  <c r="Q26" i="1"/>
  <c r="U26" i="1" s="1"/>
  <c r="P22" i="1"/>
  <c r="Q22" i="1"/>
  <c r="U22" i="1" s="1"/>
  <c r="P18" i="1"/>
  <c r="Q18" i="1"/>
  <c r="U18" i="1" s="1"/>
  <c r="Q14" i="1"/>
  <c r="U14" i="1" s="1"/>
  <c r="P14" i="1"/>
  <c r="Q10" i="1"/>
  <c r="U10" i="1" s="1"/>
  <c r="P10" i="1"/>
  <c r="P6" i="1"/>
  <c r="Q6" i="1"/>
  <c r="U6" i="1" s="1"/>
  <c r="T110" i="1"/>
  <c r="V110" i="1" s="1"/>
  <c r="D110" i="1" s="1"/>
  <c r="R110" i="1"/>
  <c r="T106" i="1"/>
  <c r="V106" i="1" s="1"/>
  <c r="D106" i="1" s="1"/>
  <c r="R106" i="1"/>
  <c r="T102" i="1"/>
  <c r="V102" i="1" s="1"/>
  <c r="D102" i="1" s="1"/>
  <c r="R102" i="1"/>
  <c r="T98" i="1"/>
  <c r="V98" i="1" s="1"/>
  <c r="R98" i="1"/>
  <c r="T94" i="1"/>
  <c r="V94" i="1" s="1"/>
  <c r="R94" i="1"/>
  <c r="T90" i="1"/>
  <c r="V90" i="1" s="1"/>
  <c r="R90" i="1"/>
  <c r="T86" i="1"/>
  <c r="V86" i="1" s="1"/>
  <c r="R86" i="1"/>
  <c r="T82" i="1"/>
  <c r="V82" i="1" s="1"/>
  <c r="D82" i="1" s="1"/>
  <c r="R82" i="1"/>
  <c r="T78" i="1"/>
  <c r="V78" i="1" s="1"/>
  <c r="D78" i="1" s="1"/>
  <c r="R78" i="1"/>
  <c r="R74" i="1"/>
  <c r="T70" i="1"/>
  <c r="V70" i="1" s="1"/>
  <c r="D70" i="1" s="1"/>
  <c r="R70" i="1"/>
  <c r="T66" i="1"/>
  <c r="V66" i="1" s="1"/>
  <c r="R66" i="1"/>
  <c r="T62" i="1"/>
  <c r="V62" i="1" s="1"/>
  <c r="R62" i="1"/>
  <c r="T58" i="1"/>
  <c r="V58" i="1" s="1"/>
  <c r="D58" i="1" s="1"/>
  <c r="R58" i="1"/>
  <c r="T54" i="1"/>
  <c r="V54" i="1" s="1"/>
  <c r="D54" i="1" s="1"/>
  <c r="R54" i="1"/>
  <c r="T50" i="1"/>
  <c r="V50" i="1" s="1"/>
  <c r="D50" i="1" s="1"/>
  <c r="R50" i="1"/>
  <c r="T46" i="1"/>
  <c r="V46" i="1" s="1"/>
  <c r="D46" i="1" s="1"/>
  <c r="R46" i="1"/>
  <c r="T42" i="1"/>
  <c r="V42" i="1" s="1"/>
  <c r="D42" i="1" s="1"/>
  <c r="R42" i="1"/>
  <c r="T38" i="1"/>
  <c r="V38" i="1" s="1"/>
  <c r="D38" i="1" s="1"/>
  <c r="R38" i="1"/>
  <c r="R34" i="1"/>
  <c r="T30" i="1"/>
  <c r="V30" i="1" s="1"/>
  <c r="D30" i="1" s="1"/>
  <c r="R30" i="1"/>
  <c r="T26" i="1"/>
  <c r="V26" i="1" s="1"/>
  <c r="R26" i="1"/>
  <c r="T22" i="1"/>
  <c r="V22" i="1" s="1"/>
  <c r="D22" i="1" s="1"/>
  <c r="R22" i="1"/>
  <c r="T18" i="1"/>
  <c r="V18" i="1" s="1"/>
  <c r="D18" i="1" s="1"/>
  <c r="R18" i="1"/>
  <c r="T14" i="1"/>
  <c r="V14" i="1" s="1"/>
  <c r="R14" i="1"/>
  <c r="T10" i="1"/>
  <c r="V10" i="1" s="1"/>
  <c r="D10" i="1" s="1"/>
  <c r="R10" i="1"/>
  <c r="T6" i="1"/>
  <c r="V6" i="1" s="1"/>
  <c r="D6" i="1" s="1"/>
  <c r="R6" i="1"/>
  <c r="O2" i="1"/>
  <c r="O107" i="1"/>
  <c r="O103" i="1"/>
  <c r="O99" i="1"/>
  <c r="O95" i="1"/>
  <c r="Q95" i="1" s="1"/>
  <c r="U95" i="1" s="1"/>
  <c r="O91" i="1"/>
  <c r="Q91" i="1" s="1"/>
  <c r="U91" i="1" s="1"/>
  <c r="O83" i="1"/>
  <c r="O79" i="1"/>
  <c r="O75" i="1"/>
  <c r="O71" i="1"/>
  <c r="Q71" i="1" s="1"/>
  <c r="U71" i="1" s="1"/>
  <c r="O67" i="1"/>
  <c r="O63" i="1"/>
  <c r="O59" i="1"/>
  <c r="O55" i="1"/>
  <c r="O51" i="1"/>
  <c r="O47" i="1"/>
  <c r="O43" i="1"/>
  <c r="O39" i="1"/>
  <c r="O35" i="1"/>
  <c r="Q2" i="1"/>
  <c r="U2" i="1" s="1"/>
  <c r="Q107" i="1"/>
  <c r="U107" i="1" s="1"/>
  <c r="Q103" i="1"/>
  <c r="U103" i="1" s="1"/>
  <c r="Q99" i="1"/>
  <c r="U99" i="1" s="1"/>
  <c r="Q94" i="1"/>
  <c r="U94" i="1" s="1"/>
  <c r="Q64" i="1"/>
  <c r="U64" i="1" s="1"/>
  <c r="Q56" i="1"/>
  <c r="U56" i="1" s="1"/>
  <c r="Q48" i="1"/>
  <c r="U48" i="1" s="1"/>
  <c r="Q40" i="1"/>
  <c r="U40" i="1" s="1"/>
  <c r="P32" i="1"/>
  <c r="Q32" i="1"/>
  <c r="U32" i="1" s="1"/>
  <c r="P24" i="1"/>
  <c r="Q24" i="1"/>
  <c r="U24" i="1" s="1"/>
  <c r="P20" i="1"/>
  <c r="Q20" i="1"/>
  <c r="U20" i="1" s="1"/>
  <c r="P16" i="1"/>
  <c r="Q16" i="1"/>
  <c r="U16" i="1" s="1"/>
  <c r="P12" i="1"/>
  <c r="Q12" i="1"/>
  <c r="U12" i="1" s="1"/>
  <c r="P8" i="1"/>
  <c r="Q8" i="1"/>
  <c r="U8" i="1" s="1"/>
  <c r="P4" i="1"/>
  <c r="Q4" i="1"/>
  <c r="U4" i="1" s="1"/>
  <c r="R108" i="1"/>
  <c r="T108" i="1"/>
  <c r="V108" i="1" s="1"/>
  <c r="D108" i="1" s="1"/>
  <c r="R104" i="1"/>
  <c r="T104" i="1"/>
  <c r="V104" i="1" s="1"/>
  <c r="R100" i="1"/>
  <c r="T100" i="1" s="1"/>
  <c r="V100" i="1" s="1"/>
  <c r="D100" i="1" s="1"/>
  <c r="R96" i="1"/>
  <c r="T96" i="1"/>
  <c r="V96" i="1" s="1"/>
  <c r="D96" i="1" s="1"/>
  <c r="R92" i="1"/>
  <c r="T92" i="1" s="1"/>
  <c r="V92" i="1" s="1"/>
  <c r="D92" i="1" s="1"/>
  <c r="R88" i="1"/>
  <c r="T88" i="1" s="1"/>
  <c r="V88" i="1" s="1"/>
  <c r="D88" i="1" s="1"/>
  <c r="R84" i="1"/>
  <c r="T84" i="1"/>
  <c r="V84" i="1" s="1"/>
  <c r="R80" i="1"/>
  <c r="T80" i="1"/>
  <c r="V80" i="1" s="1"/>
  <c r="R76" i="1"/>
  <c r="T76" i="1"/>
  <c r="V76" i="1" s="1"/>
  <c r="R72" i="1"/>
  <c r="T72" i="1"/>
  <c r="V72" i="1" s="1"/>
  <c r="R68" i="1"/>
  <c r="T68" i="1"/>
  <c r="V68" i="1" s="1"/>
  <c r="R64" i="1"/>
  <c r="T64" i="1"/>
  <c r="V64" i="1" s="1"/>
  <c r="D64" i="1" s="1"/>
  <c r="R60" i="1"/>
  <c r="T60" i="1"/>
  <c r="V60" i="1" s="1"/>
  <c r="R56" i="1"/>
  <c r="T56" i="1"/>
  <c r="V56" i="1" s="1"/>
  <c r="D56" i="1" s="1"/>
  <c r="R52" i="1"/>
  <c r="T52" i="1"/>
  <c r="V52" i="1" s="1"/>
  <c r="D52" i="1" s="1"/>
  <c r="R48" i="1"/>
  <c r="T48" i="1"/>
  <c r="V48" i="1" s="1"/>
  <c r="D48" i="1" s="1"/>
  <c r="R44" i="1"/>
  <c r="T44" i="1"/>
  <c r="V44" i="1" s="1"/>
  <c r="D44" i="1" s="1"/>
  <c r="R40" i="1"/>
  <c r="T40" i="1"/>
  <c r="V40" i="1" s="1"/>
  <c r="D40" i="1" s="1"/>
  <c r="R36" i="1"/>
  <c r="T36" i="1"/>
  <c r="V36" i="1" s="1"/>
  <c r="D36" i="1" s="1"/>
  <c r="R32" i="1"/>
  <c r="T32" i="1"/>
  <c r="V32" i="1" s="1"/>
  <c r="D32" i="1" s="1"/>
  <c r="R28" i="1"/>
  <c r="T28" i="1"/>
  <c r="V28" i="1" s="1"/>
  <c r="R24" i="1"/>
  <c r="T24" i="1"/>
  <c r="V24" i="1" s="1"/>
  <c r="D24" i="1" s="1"/>
  <c r="R20" i="1"/>
  <c r="T20" i="1"/>
  <c r="V20" i="1" s="1"/>
  <c r="R16" i="1"/>
  <c r="T16" i="1"/>
  <c r="V16" i="1" s="1"/>
  <c r="D16" i="1" s="1"/>
  <c r="R12" i="1"/>
  <c r="T12" i="1"/>
  <c r="V12" i="1" s="1"/>
  <c r="D12" i="1" s="1"/>
  <c r="R8" i="1"/>
  <c r="T8" i="1"/>
  <c r="V8" i="1" s="1"/>
  <c r="R4" i="1"/>
  <c r="T4" i="1"/>
  <c r="V4" i="1" s="1"/>
  <c r="D4" i="1" s="1"/>
  <c r="S110" i="1"/>
  <c r="S106" i="1"/>
  <c r="S102" i="1"/>
  <c r="S98" i="1"/>
  <c r="S94" i="1"/>
  <c r="S90" i="1"/>
  <c r="S86" i="1"/>
  <c r="S82" i="1"/>
  <c r="S78" i="1"/>
  <c r="S74" i="1"/>
  <c r="S70" i="1"/>
  <c r="S66" i="1"/>
  <c r="S62" i="1"/>
  <c r="S58" i="1"/>
  <c r="S54" i="1"/>
  <c r="S50" i="1"/>
  <c r="S46" i="1"/>
  <c r="S42" i="1"/>
  <c r="S38" i="1"/>
  <c r="S34" i="1"/>
  <c r="S30" i="1"/>
  <c r="S26" i="1"/>
  <c r="S22" i="1"/>
  <c r="S18" i="1"/>
  <c r="S14" i="1"/>
  <c r="S10" i="1"/>
  <c r="S6" i="1"/>
  <c r="Q92" i="1"/>
  <c r="U92" i="1" s="1"/>
  <c r="Q83" i="1"/>
  <c r="U83" i="1" s="1"/>
  <c r="Q79" i="1"/>
  <c r="U79" i="1" s="1"/>
  <c r="Q75" i="1"/>
  <c r="U75" i="1" s="1"/>
  <c r="Q70" i="1"/>
  <c r="U70" i="1" s="1"/>
  <c r="Q60" i="1"/>
  <c r="U60" i="1" s="1"/>
  <c r="Q52" i="1"/>
  <c r="U52" i="1" s="1"/>
  <c r="Q44" i="1"/>
  <c r="U44" i="1" s="1"/>
  <c r="Q36" i="1"/>
  <c r="U36" i="1" s="1"/>
  <c r="K52" i="1"/>
  <c r="K48" i="1"/>
  <c r="K44" i="1"/>
  <c r="K40" i="1"/>
  <c r="K36" i="1"/>
  <c r="P3" i="1"/>
  <c r="Q3" i="1"/>
  <c r="U3" i="1" s="1"/>
  <c r="P31" i="1"/>
  <c r="Q31" i="1"/>
  <c r="U31" i="1" s="1"/>
  <c r="P27" i="1"/>
  <c r="Q27" i="1"/>
  <c r="U27" i="1" s="1"/>
  <c r="P23" i="1"/>
  <c r="Q23" i="1"/>
  <c r="U23" i="1" s="1"/>
  <c r="P19" i="1"/>
  <c r="Q19" i="1"/>
  <c r="U19" i="1" s="1"/>
  <c r="P15" i="1"/>
  <c r="Q15" i="1"/>
  <c r="U15" i="1" s="1"/>
  <c r="P11" i="1"/>
  <c r="Q11" i="1"/>
  <c r="U11" i="1" s="1"/>
  <c r="P7" i="1"/>
  <c r="Q7" i="1"/>
  <c r="U7" i="1" s="1"/>
  <c r="R2" i="1"/>
  <c r="T2" i="1"/>
  <c r="V2" i="1" s="1"/>
  <c r="R107" i="1"/>
  <c r="T107" i="1"/>
  <c r="V107" i="1" s="1"/>
  <c r="D107" i="1" s="1"/>
  <c r="R103" i="1"/>
  <c r="T103" i="1"/>
  <c r="V103" i="1" s="1"/>
  <c r="D103" i="1" s="1"/>
  <c r="R99" i="1"/>
  <c r="T99" i="1"/>
  <c r="V99" i="1" s="1"/>
  <c r="D99" i="1" s="1"/>
  <c r="R95" i="1"/>
  <c r="T95" i="1"/>
  <c r="V95" i="1" s="1"/>
  <c r="R91" i="1"/>
  <c r="T91" i="1"/>
  <c r="V91" i="1" s="1"/>
  <c r="R87" i="1"/>
  <c r="P87" i="1" s="1"/>
  <c r="Q87" i="1" s="1"/>
  <c r="U87" i="1" s="1"/>
  <c r="R83" i="1"/>
  <c r="T83" i="1"/>
  <c r="V83" i="1" s="1"/>
  <c r="D83" i="1" s="1"/>
  <c r="R79" i="1"/>
  <c r="T79" i="1"/>
  <c r="V79" i="1" s="1"/>
  <c r="D79" i="1" s="1"/>
  <c r="R75" i="1"/>
  <c r="T75" i="1" s="1"/>
  <c r="V75" i="1" s="1"/>
  <c r="D75" i="1" s="1"/>
  <c r="R71" i="1"/>
  <c r="T71" i="1"/>
  <c r="V71" i="1" s="1"/>
  <c r="R67" i="1"/>
  <c r="T67" i="1"/>
  <c r="V67" i="1" s="1"/>
  <c r="R63" i="1"/>
  <c r="T63" i="1"/>
  <c r="V63" i="1" s="1"/>
  <c r="R59" i="1"/>
  <c r="T59" i="1"/>
  <c r="V59" i="1" s="1"/>
  <c r="D59" i="1" s="1"/>
  <c r="R55" i="1"/>
  <c r="T55" i="1"/>
  <c r="V55" i="1" s="1"/>
  <c r="R51" i="1"/>
  <c r="T51" i="1"/>
  <c r="V51" i="1" s="1"/>
  <c r="D51" i="1" s="1"/>
  <c r="R47" i="1"/>
  <c r="T47" i="1"/>
  <c r="V47" i="1" s="1"/>
  <c r="R43" i="1"/>
  <c r="T43" i="1"/>
  <c r="V43" i="1" s="1"/>
  <c r="D43" i="1" s="1"/>
  <c r="R39" i="1"/>
  <c r="T39" i="1"/>
  <c r="V39" i="1" s="1"/>
  <c r="D39" i="1" s="1"/>
  <c r="R35" i="1"/>
  <c r="T35" i="1"/>
  <c r="V35" i="1" s="1"/>
  <c r="R31" i="1"/>
  <c r="T31" i="1"/>
  <c r="V31" i="1" s="1"/>
  <c r="D31" i="1" s="1"/>
  <c r="R27" i="1"/>
  <c r="T27" i="1"/>
  <c r="V27" i="1" s="1"/>
  <c r="D27" i="1" s="1"/>
  <c r="R23" i="1"/>
  <c r="T23" i="1"/>
  <c r="V23" i="1" s="1"/>
  <c r="D23" i="1" s="1"/>
  <c r="R19" i="1"/>
  <c r="T19" i="1"/>
  <c r="V19" i="1" s="1"/>
  <c r="D19" i="1" s="1"/>
  <c r="R15" i="1"/>
  <c r="T15" i="1"/>
  <c r="V15" i="1" s="1"/>
  <c r="D15" i="1" s="1"/>
  <c r="R11" i="1"/>
  <c r="T11" i="1"/>
  <c r="V11" i="1" s="1"/>
  <c r="D11" i="1" s="1"/>
  <c r="R7" i="1"/>
  <c r="T7" i="1"/>
  <c r="V7" i="1" s="1"/>
  <c r="D7" i="1" s="1"/>
  <c r="R3" i="1"/>
  <c r="T3" i="1"/>
  <c r="V3" i="1" s="1"/>
  <c r="D3" i="1" s="1"/>
  <c r="O108" i="1"/>
  <c r="O104" i="1"/>
  <c r="O100" i="1"/>
  <c r="O96" i="1"/>
  <c r="O92" i="1"/>
  <c r="O88" i="1"/>
  <c r="O84" i="1"/>
  <c r="O80" i="1"/>
  <c r="O76" i="1"/>
  <c r="O72" i="1"/>
  <c r="O68" i="1"/>
  <c r="Q68" i="1" s="1"/>
  <c r="U68" i="1" s="1"/>
  <c r="O64" i="1"/>
  <c r="O60" i="1"/>
  <c r="O56" i="1"/>
  <c r="O52" i="1"/>
  <c r="O48" i="1"/>
  <c r="O44" i="1"/>
  <c r="O40" i="1"/>
  <c r="O36" i="1"/>
  <c r="O32" i="1"/>
  <c r="O28" i="1"/>
  <c r="Q28" i="1" s="1"/>
  <c r="U28" i="1" s="1"/>
  <c r="O24" i="1"/>
  <c r="O20" i="1"/>
  <c r="O16" i="1"/>
  <c r="O12" i="1"/>
  <c r="O8" i="1"/>
  <c r="O4" i="1"/>
  <c r="Q108" i="1"/>
  <c r="U108" i="1" s="1"/>
  <c r="Q104" i="1"/>
  <c r="U104" i="1" s="1"/>
  <c r="Q100" i="1"/>
  <c r="U100" i="1" s="1"/>
  <c r="Q96" i="1"/>
  <c r="U96" i="1" s="1"/>
  <c r="Q86" i="1"/>
  <c r="U86" i="1" s="1"/>
  <c r="Q82" i="1"/>
  <c r="U82" i="1" s="1"/>
  <c r="Q78" i="1"/>
  <c r="U78" i="1" s="1"/>
  <c r="Q74" i="1"/>
  <c r="U74" i="1" s="1"/>
  <c r="Q67" i="1"/>
  <c r="U67" i="1" s="1"/>
  <c r="Q59" i="1"/>
  <c r="U59" i="1" s="1"/>
  <c r="Q51" i="1"/>
  <c r="U51" i="1" s="1"/>
  <c r="Q43" i="1"/>
  <c r="U43" i="1" s="1"/>
  <c r="Q35" i="1"/>
  <c r="U35" i="1" s="1"/>
  <c r="K35" i="1"/>
  <c r="K31" i="1"/>
  <c r="K27" i="1"/>
  <c r="K23" i="1"/>
  <c r="K19" i="1"/>
  <c r="K15" i="1"/>
  <c r="K11" i="1"/>
  <c r="K6" i="1"/>
  <c r="K32" i="1"/>
  <c r="K28" i="1"/>
  <c r="K24" i="1"/>
  <c r="K20" i="1"/>
  <c r="K16" i="1"/>
  <c r="K12" i="1"/>
  <c r="K7" i="1"/>
  <c r="L87" i="1"/>
  <c r="L42" i="1"/>
  <c r="L68" i="1"/>
  <c r="L106" i="1"/>
  <c r="L64" i="1"/>
  <c r="L102" i="1"/>
  <c r="L81" i="1"/>
  <c r="L58" i="1"/>
  <c r="L36" i="1"/>
  <c r="L9" i="1"/>
  <c r="L4" i="1"/>
  <c r="L48" i="1"/>
  <c r="L85" i="1"/>
  <c r="L15" i="1"/>
  <c r="L95" i="1"/>
  <c r="L77" i="1"/>
  <c r="L54" i="1"/>
  <c r="Y53" i="1"/>
  <c r="L27" i="1"/>
  <c r="L21" i="1"/>
  <c r="J107" i="1"/>
  <c r="J103" i="1"/>
  <c r="J99" i="1"/>
  <c r="J95" i="1"/>
  <c r="J91" i="1"/>
  <c r="J87" i="1"/>
  <c r="J83" i="1"/>
  <c r="J79" i="1"/>
  <c r="J75" i="1"/>
  <c r="J71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15" i="1"/>
  <c r="J11" i="1"/>
  <c r="J6" i="1"/>
  <c r="K109" i="1"/>
  <c r="K105" i="1"/>
  <c r="K101" i="1"/>
  <c r="K97" i="1"/>
  <c r="K93" i="1"/>
  <c r="K89" i="1"/>
  <c r="K85" i="1"/>
  <c r="K81" i="1"/>
  <c r="K77" i="1"/>
  <c r="K73" i="1"/>
  <c r="K69" i="1"/>
  <c r="K65" i="1"/>
  <c r="K61" i="1"/>
  <c r="K57" i="1"/>
  <c r="K53" i="1"/>
  <c r="K49" i="1"/>
  <c r="K45" i="1"/>
  <c r="K41" i="1"/>
  <c r="K37" i="1"/>
  <c r="K33" i="1"/>
  <c r="K29" i="1"/>
  <c r="K25" i="1"/>
  <c r="K21" i="1"/>
  <c r="K17" i="1"/>
  <c r="K13" i="1"/>
  <c r="K9" i="1"/>
  <c r="K4" i="1"/>
  <c r="K3" i="1"/>
  <c r="J8" i="1"/>
  <c r="K8" i="1"/>
  <c r="J108" i="1"/>
  <c r="J104" i="1"/>
  <c r="J100" i="1"/>
  <c r="J96" i="1"/>
  <c r="J92" i="1"/>
  <c r="J88" i="1"/>
  <c r="J84" i="1"/>
  <c r="J80" i="1"/>
  <c r="J76" i="1"/>
  <c r="J72" i="1"/>
  <c r="J68" i="1"/>
  <c r="J64" i="1"/>
  <c r="J60" i="1"/>
  <c r="J56" i="1"/>
  <c r="J52" i="1"/>
  <c r="J48" i="1"/>
  <c r="J44" i="1"/>
  <c r="J40" i="1"/>
  <c r="J36" i="1"/>
  <c r="J32" i="1"/>
  <c r="J28" i="1"/>
  <c r="J24" i="1"/>
  <c r="J20" i="1"/>
  <c r="J16" i="1"/>
  <c r="J12" i="1"/>
  <c r="J7" i="1"/>
  <c r="K110" i="1"/>
  <c r="K106" i="1"/>
  <c r="K102" i="1"/>
  <c r="K98" i="1"/>
  <c r="K94" i="1"/>
  <c r="K90" i="1"/>
  <c r="K86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  <c r="K14" i="1"/>
  <c r="K10" i="1"/>
  <c r="K5" i="1"/>
  <c r="J110" i="1"/>
  <c r="J106" i="1"/>
  <c r="J102" i="1"/>
  <c r="J98" i="1"/>
  <c r="J94" i="1"/>
  <c r="J90" i="1"/>
  <c r="J86" i="1"/>
  <c r="J82" i="1"/>
  <c r="J78" i="1"/>
  <c r="J74" i="1"/>
  <c r="J70" i="1"/>
  <c r="J66" i="1"/>
  <c r="J62" i="1"/>
  <c r="J58" i="1"/>
  <c r="J54" i="1"/>
  <c r="J50" i="1"/>
  <c r="J46" i="1"/>
  <c r="J42" i="1"/>
  <c r="J38" i="1"/>
  <c r="J34" i="1"/>
  <c r="J30" i="1"/>
  <c r="J26" i="1"/>
  <c r="J22" i="1"/>
  <c r="J18" i="1"/>
  <c r="J14" i="1"/>
  <c r="J10" i="1"/>
  <c r="J5" i="1"/>
  <c r="J109" i="1"/>
  <c r="J105" i="1"/>
  <c r="J101" i="1"/>
  <c r="J97" i="1"/>
  <c r="J93" i="1"/>
  <c r="J89" i="1"/>
  <c r="J85" i="1"/>
  <c r="J81" i="1"/>
  <c r="J77" i="1"/>
  <c r="J73" i="1"/>
  <c r="J69" i="1"/>
  <c r="J65" i="1"/>
  <c r="J61" i="1"/>
  <c r="J3" i="1"/>
  <c r="C72" i="1" l="1"/>
  <c r="C76" i="1"/>
  <c r="AE3" i="1"/>
  <c r="W35" i="1"/>
  <c r="B35" i="1" s="1"/>
  <c r="W67" i="1"/>
  <c r="B67" i="1" s="1"/>
  <c r="W86" i="1"/>
  <c r="B86" i="1" s="1"/>
  <c r="B108" i="1"/>
  <c r="W108" i="1"/>
  <c r="B11" i="1"/>
  <c r="W11" i="1"/>
  <c r="B19" i="1"/>
  <c r="W19" i="1"/>
  <c r="B27" i="1"/>
  <c r="W27" i="1"/>
  <c r="B3" i="1"/>
  <c r="W3" i="1"/>
  <c r="W44" i="1"/>
  <c r="B44" i="1"/>
  <c r="W75" i="1"/>
  <c r="B75" i="1" s="1"/>
  <c r="W8" i="1"/>
  <c r="B8" i="1" s="1"/>
  <c r="W16" i="1"/>
  <c r="B16" i="1"/>
  <c r="W24" i="1"/>
  <c r="B24" i="1"/>
  <c r="W40" i="1"/>
  <c r="B40" i="1"/>
  <c r="W94" i="1"/>
  <c r="B94" i="1" s="1"/>
  <c r="W2" i="1"/>
  <c r="D2" i="1" s="1"/>
  <c r="B6" i="1"/>
  <c r="W6" i="1"/>
  <c r="B22" i="1"/>
  <c r="W22" i="1"/>
  <c r="W9" i="1"/>
  <c r="B9" i="1"/>
  <c r="W41" i="1"/>
  <c r="B41" i="1" s="1"/>
  <c r="W57" i="1"/>
  <c r="B57" i="1" s="1"/>
  <c r="W81" i="1"/>
  <c r="B81" i="1"/>
  <c r="W109" i="1"/>
  <c r="B109" i="1"/>
  <c r="W84" i="1"/>
  <c r="B84" i="1" s="1"/>
  <c r="W76" i="1"/>
  <c r="B76" i="1" s="1"/>
  <c r="B43" i="1"/>
  <c r="W43" i="1"/>
  <c r="W96" i="1"/>
  <c r="B96" i="1"/>
  <c r="W68" i="1"/>
  <c r="B68" i="1"/>
  <c r="B87" i="1"/>
  <c r="W52" i="1"/>
  <c r="B52" i="1"/>
  <c r="B79" i="1"/>
  <c r="W79" i="1"/>
  <c r="W48" i="1"/>
  <c r="B48" i="1"/>
  <c r="B99" i="1"/>
  <c r="W99" i="1"/>
  <c r="W14" i="1"/>
  <c r="D14" i="1" s="1"/>
  <c r="B30" i="1"/>
  <c r="W30" i="1"/>
  <c r="B38" i="1"/>
  <c r="W38" i="1"/>
  <c r="B46" i="1"/>
  <c r="W46" i="1"/>
  <c r="B54" i="1"/>
  <c r="W54" i="1"/>
  <c r="W62" i="1"/>
  <c r="D62" i="1" s="1"/>
  <c r="W5" i="1"/>
  <c r="B5" i="1"/>
  <c r="W21" i="1"/>
  <c r="B21" i="1"/>
  <c r="W25" i="1"/>
  <c r="B25" i="1" s="1"/>
  <c r="W37" i="1"/>
  <c r="B37" i="1" s="1"/>
  <c r="W53" i="1"/>
  <c r="B53" i="1" s="1"/>
  <c r="W77" i="1"/>
  <c r="B77" i="1" s="1"/>
  <c r="W101" i="1"/>
  <c r="D101" i="1" s="1"/>
  <c r="W105" i="1"/>
  <c r="B105" i="1" s="1"/>
  <c r="C110" i="1"/>
  <c r="U110" i="1"/>
  <c r="C39" i="1"/>
  <c r="U39" i="1"/>
  <c r="B102" i="1"/>
  <c r="W102" i="1"/>
  <c r="C55" i="1"/>
  <c r="U55" i="1"/>
  <c r="B51" i="1"/>
  <c r="W51" i="1"/>
  <c r="B78" i="1"/>
  <c r="W78" i="1"/>
  <c r="W100" i="1"/>
  <c r="B100" i="1" s="1"/>
  <c r="B7" i="1"/>
  <c r="W7" i="1"/>
  <c r="B15" i="1"/>
  <c r="W15" i="1"/>
  <c r="B23" i="1"/>
  <c r="W23" i="1"/>
  <c r="B31" i="1"/>
  <c r="W31" i="1"/>
  <c r="W60" i="1"/>
  <c r="B60" i="1" s="1"/>
  <c r="B83" i="1"/>
  <c r="W83" i="1"/>
  <c r="B4" i="1"/>
  <c r="W4" i="1"/>
  <c r="W12" i="1"/>
  <c r="B12" i="1"/>
  <c r="W20" i="1"/>
  <c r="B20" i="1" s="1"/>
  <c r="W32" i="1"/>
  <c r="B32" i="1"/>
  <c r="W56" i="1"/>
  <c r="B56" i="1"/>
  <c r="B103" i="1"/>
  <c r="W103" i="1"/>
  <c r="B71" i="1"/>
  <c r="W71" i="1"/>
  <c r="D71" i="1" s="1"/>
  <c r="W91" i="1"/>
  <c r="D91" i="1" s="1"/>
  <c r="B18" i="1"/>
  <c r="W18" i="1"/>
  <c r="W26" i="1"/>
  <c r="B26" i="1" s="1"/>
  <c r="D41" i="1"/>
  <c r="W17" i="1"/>
  <c r="B17" i="1"/>
  <c r="W33" i="1"/>
  <c r="D33" i="1" s="1"/>
  <c r="W49" i="1"/>
  <c r="B49" i="1" s="1"/>
  <c r="W65" i="1"/>
  <c r="B65" i="1"/>
  <c r="W97" i="1"/>
  <c r="B97" i="1"/>
  <c r="W72" i="1"/>
  <c r="B72" i="1" s="1"/>
  <c r="C80" i="1"/>
  <c r="U80" i="1"/>
  <c r="B59" i="1"/>
  <c r="W59" i="1"/>
  <c r="B82" i="1"/>
  <c r="W82" i="1"/>
  <c r="W104" i="1"/>
  <c r="D104" i="1" s="1"/>
  <c r="W28" i="1"/>
  <c r="D28" i="1" s="1"/>
  <c r="B28" i="1"/>
  <c r="W36" i="1"/>
  <c r="B36" i="1"/>
  <c r="B70" i="1"/>
  <c r="W70" i="1"/>
  <c r="W92" i="1"/>
  <c r="B92" i="1" s="1"/>
  <c r="D20" i="1"/>
  <c r="D60" i="1"/>
  <c r="D68" i="1"/>
  <c r="D76" i="1"/>
  <c r="D84" i="1"/>
  <c r="W64" i="1"/>
  <c r="B64" i="1"/>
  <c r="B107" i="1"/>
  <c r="W107" i="1"/>
  <c r="B95" i="1"/>
  <c r="W95" i="1"/>
  <c r="D95" i="1" s="1"/>
  <c r="D86" i="1"/>
  <c r="D94" i="1"/>
  <c r="B10" i="1"/>
  <c r="W10" i="1"/>
  <c r="B42" i="1"/>
  <c r="W42" i="1"/>
  <c r="B50" i="1"/>
  <c r="W50" i="1"/>
  <c r="B58" i="1"/>
  <c r="W58" i="1"/>
  <c r="W66" i="1"/>
  <c r="D66" i="1" s="1"/>
  <c r="D53" i="1"/>
  <c r="D105" i="1"/>
  <c r="W13" i="1"/>
  <c r="D13" i="1" s="1"/>
  <c r="W29" i="1"/>
  <c r="B29" i="1" s="1"/>
  <c r="W45" i="1"/>
  <c r="D45" i="1" s="1"/>
  <c r="W61" i="1"/>
  <c r="B61" i="1"/>
  <c r="W85" i="1"/>
  <c r="B85" i="1"/>
  <c r="W63" i="1"/>
  <c r="D63" i="1" s="1"/>
  <c r="W98" i="1"/>
  <c r="B98" i="1" s="1"/>
  <c r="B47" i="1"/>
  <c r="W47" i="1"/>
  <c r="D47" i="1" s="1"/>
  <c r="B90" i="1"/>
  <c r="W90" i="1"/>
  <c r="D90" i="1" s="1"/>
  <c r="B106" i="1"/>
  <c r="W106" i="1"/>
  <c r="X20" i="1"/>
  <c r="A2" i="1"/>
  <c r="Y26" i="1"/>
  <c r="C102" i="1"/>
  <c r="C98" i="1"/>
  <c r="A63" i="1"/>
  <c r="A76" i="1"/>
  <c r="C84" i="1"/>
  <c r="A35" i="1"/>
  <c r="T34" i="1"/>
  <c r="V34" i="1" s="1"/>
  <c r="D34" i="1" s="1"/>
  <c r="T74" i="1"/>
  <c r="V74" i="1" s="1"/>
  <c r="D74" i="1" s="1"/>
  <c r="Q69" i="1"/>
  <c r="U69" i="1" s="1"/>
  <c r="C47" i="1"/>
  <c r="A67" i="1"/>
  <c r="C106" i="1"/>
  <c r="T73" i="1"/>
  <c r="V73" i="1" s="1"/>
  <c r="D73" i="1" s="1"/>
  <c r="A47" i="1"/>
  <c r="T93" i="1"/>
  <c r="V93" i="1" s="1"/>
  <c r="D93" i="1" s="1"/>
  <c r="C63" i="1"/>
  <c r="E92" i="1"/>
  <c r="Q89" i="1"/>
  <c r="U89" i="1" s="1"/>
  <c r="C87" i="1"/>
  <c r="C28" i="1"/>
  <c r="E88" i="1"/>
  <c r="E100" i="1"/>
  <c r="C95" i="1"/>
  <c r="C69" i="1"/>
  <c r="AE85" i="1"/>
  <c r="AD85" i="1"/>
  <c r="AE36" i="1"/>
  <c r="AD36" i="1"/>
  <c r="AE64" i="1"/>
  <c r="AD64" i="1"/>
  <c r="AD87" i="1"/>
  <c r="AE87" i="1"/>
  <c r="C59" i="1"/>
  <c r="C82" i="1"/>
  <c r="C104" i="1"/>
  <c r="E11" i="1"/>
  <c r="E19" i="1"/>
  <c r="E35" i="1"/>
  <c r="E51" i="1"/>
  <c r="E59" i="1"/>
  <c r="E67" i="1"/>
  <c r="E83" i="1"/>
  <c r="AD27" i="1"/>
  <c r="AE27" i="1"/>
  <c r="AE48" i="1"/>
  <c r="AD48" i="1"/>
  <c r="AD58" i="1"/>
  <c r="AE58" i="1"/>
  <c r="AD106" i="1"/>
  <c r="AE106" i="1"/>
  <c r="C35" i="1"/>
  <c r="C67" i="1"/>
  <c r="C86" i="1"/>
  <c r="C108" i="1"/>
  <c r="C60" i="1"/>
  <c r="C83" i="1"/>
  <c r="E4" i="1"/>
  <c r="E12" i="1"/>
  <c r="E20" i="1"/>
  <c r="E28" i="1"/>
  <c r="E36" i="1"/>
  <c r="E44" i="1"/>
  <c r="E52" i="1"/>
  <c r="E60" i="1"/>
  <c r="E68" i="1"/>
  <c r="E76" i="1"/>
  <c r="E84" i="1"/>
  <c r="E108" i="1"/>
  <c r="C8" i="1"/>
  <c r="C16" i="1"/>
  <c r="C24" i="1"/>
  <c r="P88" i="1"/>
  <c r="Q88" i="1" s="1"/>
  <c r="U88" i="1" s="1"/>
  <c r="C64" i="1"/>
  <c r="C107" i="1"/>
  <c r="E6" i="1"/>
  <c r="E14" i="1"/>
  <c r="E22" i="1"/>
  <c r="E30" i="1"/>
  <c r="E38" i="1"/>
  <c r="E46" i="1"/>
  <c r="E54" i="1"/>
  <c r="E62" i="1"/>
  <c r="E70" i="1"/>
  <c r="E78" i="1"/>
  <c r="E86" i="1"/>
  <c r="E94" i="1"/>
  <c r="E102" i="1"/>
  <c r="E110" i="1"/>
  <c r="C10" i="1"/>
  <c r="C34" i="1"/>
  <c r="C42" i="1"/>
  <c r="C50" i="1"/>
  <c r="C58" i="1"/>
  <c r="C66" i="1"/>
  <c r="E13" i="1"/>
  <c r="E29" i="1"/>
  <c r="E45" i="1"/>
  <c r="E61" i="1"/>
  <c r="E77" i="1"/>
  <c r="E109" i="1"/>
  <c r="C17" i="1"/>
  <c r="C33" i="1"/>
  <c r="C49" i="1"/>
  <c r="C65" i="1"/>
  <c r="C73" i="1"/>
  <c r="C101" i="1"/>
  <c r="A8" i="1"/>
  <c r="AD95" i="1"/>
  <c r="AE95" i="1"/>
  <c r="AE4" i="1"/>
  <c r="AD4" i="1"/>
  <c r="AE81" i="1"/>
  <c r="AD81" i="1"/>
  <c r="AE68" i="1"/>
  <c r="AD68" i="1"/>
  <c r="C43" i="1"/>
  <c r="C74" i="1"/>
  <c r="C96" i="1"/>
  <c r="E7" i="1"/>
  <c r="E15" i="1"/>
  <c r="E23" i="1"/>
  <c r="E31" i="1"/>
  <c r="E39" i="1"/>
  <c r="E47" i="1"/>
  <c r="E55" i="1"/>
  <c r="E63" i="1"/>
  <c r="E71" i="1"/>
  <c r="E79" i="1"/>
  <c r="T87" i="1"/>
  <c r="V87" i="1" s="1"/>
  <c r="D87" i="1" s="1"/>
  <c r="E95" i="1"/>
  <c r="E103" i="1"/>
  <c r="E2" i="1"/>
  <c r="C11" i="1"/>
  <c r="C19" i="1"/>
  <c r="C27" i="1"/>
  <c r="C36" i="1"/>
  <c r="C70" i="1"/>
  <c r="C92" i="1"/>
  <c r="C40" i="1"/>
  <c r="C94" i="1"/>
  <c r="C2" i="1"/>
  <c r="C6" i="1"/>
  <c r="C22" i="1"/>
  <c r="E9" i="1"/>
  <c r="E25" i="1"/>
  <c r="E41" i="1"/>
  <c r="E57" i="1"/>
  <c r="T89" i="1"/>
  <c r="V89" i="1" s="1"/>
  <c r="D89" i="1" s="1"/>
  <c r="E105" i="1"/>
  <c r="C13" i="1"/>
  <c r="C29" i="1"/>
  <c r="C45" i="1"/>
  <c r="C61" i="1"/>
  <c r="C85" i="1"/>
  <c r="C97" i="1"/>
  <c r="A84" i="1"/>
  <c r="C105" i="1"/>
  <c r="AE21" i="1"/>
  <c r="AD21" i="1"/>
  <c r="AD54" i="1"/>
  <c r="AE54" i="1"/>
  <c r="AD15" i="1"/>
  <c r="AE15" i="1"/>
  <c r="AE9" i="1"/>
  <c r="AD9" i="1"/>
  <c r="AD102" i="1"/>
  <c r="AE102" i="1"/>
  <c r="AD42" i="1"/>
  <c r="AE42" i="1"/>
  <c r="C51" i="1"/>
  <c r="C78" i="1"/>
  <c r="C100" i="1"/>
  <c r="C3" i="1"/>
  <c r="C44" i="1"/>
  <c r="C75" i="1"/>
  <c r="C68" i="1"/>
  <c r="E8" i="1"/>
  <c r="E16" i="1"/>
  <c r="E24" i="1"/>
  <c r="E32" i="1"/>
  <c r="E40" i="1"/>
  <c r="E48" i="1"/>
  <c r="E56" i="1"/>
  <c r="E64" i="1"/>
  <c r="E72" i="1"/>
  <c r="E80" i="1"/>
  <c r="E96" i="1"/>
  <c r="E104" i="1"/>
  <c r="C4" i="1"/>
  <c r="C12" i="1"/>
  <c r="C20" i="1"/>
  <c r="C32" i="1"/>
  <c r="C48" i="1"/>
  <c r="C99" i="1"/>
  <c r="C71" i="1"/>
  <c r="E10" i="1"/>
  <c r="E18" i="1"/>
  <c r="E26" i="1"/>
  <c r="E42" i="1"/>
  <c r="E50" i="1"/>
  <c r="E58" i="1"/>
  <c r="E66" i="1"/>
  <c r="E82" i="1"/>
  <c r="E90" i="1"/>
  <c r="E98" i="1"/>
  <c r="E106" i="1"/>
  <c r="C14" i="1"/>
  <c r="C30" i="1"/>
  <c r="C38" i="1"/>
  <c r="C46" i="1"/>
  <c r="C54" i="1"/>
  <c r="C62" i="1"/>
  <c r="C93" i="1"/>
  <c r="E5" i="1"/>
  <c r="E21" i="1"/>
  <c r="E37" i="1"/>
  <c r="E53" i="1"/>
  <c r="E69" i="1"/>
  <c r="E85" i="1"/>
  <c r="E101" i="1"/>
  <c r="C9" i="1"/>
  <c r="C41" i="1"/>
  <c r="C57" i="1"/>
  <c r="C81" i="1"/>
  <c r="A20" i="1"/>
  <c r="A3" i="1"/>
  <c r="A80" i="1"/>
  <c r="AE77" i="1"/>
  <c r="AD77" i="1"/>
  <c r="C91" i="1"/>
  <c r="E3" i="1"/>
  <c r="E27" i="1"/>
  <c r="E43" i="1"/>
  <c r="E75" i="1"/>
  <c r="E91" i="1"/>
  <c r="E99" i="1"/>
  <c r="E107" i="1"/>
  <c r="C7" i="1"/>
  <c r="C15" i="1"/>
  <c r="C23" i="1"/>
  <c r="C31" i="1"/>
  <c r="C52" i="1"/>
  <c r="C79" i="1"/>
  <c r="C56" i="1"/>
  <c r="C103" i="1"/>
  <c r="C90" i="1"/>
  <c r="C18" i="1"/>
  <c r="C26" i="1"/>
  <c r="E17" i="1"/>
  <c r="E33" i="1"/>
  <c r="E49" i="1"/>
  <c r="E65" i="1"/>
  <c r="E81" i="1"/>
  <c r="E97" i="1"/>
  <c r="C5" i="1"/>
  <c r="C21" i="1"/>
  <c r="C25" i="1"/>
  <c r="C37" i="1"/>
  <c r="C53" i="1"/>
  <c r="C77" i="1"/>
  <c r="C109" i="1"/>
  <c r="Y20" i="1"/>
  <c r="Y63" i="1"/>
  <c r="X63" i="1"/>
  <c r="L22" i="1"/>
  <c r="Y105" i="1"/>
  <c r="X105" i="1"/>
  <c r="X26" i="1"/>
  <c r="Y47" i="1"/>
  <c r="X47" i="1"/>
  <c r="Y84" i="1"/>
  <c r="X84" i="1"/>
  <c r="L55" i="1"/>
  <c r="L96" i="1"/>
  <c r="Y101" i="1"/>
  <c r="X101" i="1"/>
  <c r="L10" i="1"/>
  <c r="L59" i="1"/>
  <c r="L103" i="1"/>
  <c r="L107" i="1"/>
  <c r="L5" i="1"/>
  <c r="X14" i="1"/>
  <c r="Y14" i="1"/>
  <c r="Y67" i="1"/>
  <c r="X67" i="1"/>
  <c r="Y76" i="1"/>
  <c r="X76" i="1"/>
  <c r="L28" i="1"/>
  <c r="L78" i="1"/>
  <c r="L16" i="1"/>
  <c r="L49" i="1"/>
  <c r="Y41" i="1"/>
  <c r="X41" i="1"/>
  <c r="L37" i="1"/>
  <c r="L82" i="1"/>
  <c r="L65" i="1"/>
  <c r="L69" i="1"/>
  <c r="X53" i="1"/>
  <c r="Y94" i="1"/>
  <c r="L43" i="1"/>
  <c r="Y35" i="1"/>
  <c r="X35" i="1"/>
  <c r="Y2" i="1"/>
  <c r="X2" i="1"/>
  <c r="Y80" i="1"/>
  <c r="X80" i="1"/>
  <c r="Y3" i="1"/>
  <c r="X3" i="1"/>
  <c r="Y57" i="1"/>
  <c r="X57" i="1"/>
  <c r="Y8" i="1"/>
  <c r="X8" i="1"/>
  <c r="X86" i="1"/>
  <c r="Y86" i="1"/>
  <c r="L88" i="1"/>
  <c r="B101" i="1" l="1"/>
  <c r="D35" i="1"/>
  <c r="B45" i="1"/>
  <c r="D25" i="1"/>
  <c r="D37" i="1"/>
  <c r="D26" i="1"/>
  <c r="B104" i="1"/>
  <c r="D57" i="1"/>
  <c r="D8" i="1"/>
  <c r="B63" i="1"/>
  <c r="B13" i="1"/>
  <c r="D67" i="1"/>
  <c r="B2" i="1"/>
  <c r="B66" i="1"/>
  <c r="W74" i="1"/>
  <c r="B74" i="1" s="1"/>
  <c r="D72" i="1"/>
  <c r="D49" i="1"/>
  <c r="E93" i="1"/>
  <c r="W80" i="1"/>
  <c r="D80" i="1" s="1"/>
  <c r="B33" i="1"/>
  <c r="B91" i="1"/>
  <c r="D29" i="1"/>
  <c r="B14" i="1"/>
  <c r="D77" i="1"/>
  <c r="W93" i="1"/>
  <c r="B93" i="1" s="1"/>
  <c r="D98" i="1"/>
  <c r="W88" i="1"/>
  <c r="B88" i="1"/>
  <c r="E74" i="1"/>
  <c r="W89" i="1"/>
  <c r="B89" i="1"/>
  <c r="B62" i="1"/>
  <c r="B110" i="1"/>
  <c r="W110" i="1"/>
  <c r="W69" i="1"/>
  <c r="D69" i="1" s="1"/>
  <c r="B69" i="1"/>
  <c r="W34" i="1"/>
  <c r="B34" i="1" s="1"/>
  <c r="W73" i="1"/>
  <c r="B73" i="1" s="1"/>
  <c r="W55" i="1"/>
  <c r="D55" i="1" s="1"/>
  <c r="B39" i="1"/>
  <c r="W39" i="1"/>
  <c r="W87" i="1"/>
  <c r="A87" i="1"/>
  <c r="E34" i="1"/>
  <c r="A106" i="1"/>
  <c r="E73" i="1"/>
  <c r="A77" i="1"/>
  <c r="A102" i="1"/>
  <c r="A15" i="1"/>
  <c r="A81" i="1"/>
  <c r="A64" i="1"/>
  <c r="A85" i="1"/>
  <c r="A9" i="1"/>
  <c r="AE69" i="1"/>
  <c r="AD69" i="1"/>
  <c r="AD78" i="1"/>
  <c r="AE78" i="1"/>
  <c r="AE5" i="1"/>
  <c r="AD5" i="1"/>
  <c r="AD55" i="1"/>
  <c r="AE55" i="1"/>
  <c r="AE88" i="1"/>
  <c r="AD88" i="1"/>
  <c r="AE37" i="1"/>
  <c r="AD37" i="1"/>
  <c r="AE16" i="1"/>
  <c r="AD16" i="1"/>
  <c r="AD59" i="1"/>
  <c r="AE59" i="1"/>
  <c r="AE96" i="1"/>
  <c r="AD96" i="1"/>
  <c r="A21" i="1"/>
  <c r="E87" i="1"/>
  <c r="C88" i="1"/>
  <c r="AD43" i="1"/>
  <c r="AE43" i="1"/>
  <c r="AE65" i="1"/>
  <c r="AD65" i="1"/>
  <c r="A95" i="1"/>
  <c r="A58" i="1"/>
  <c r="A27" i="1"/>
  <c r="AD10" i="1"/>
  <c r="AE10" i="1"/>
  <c r="AD22" i="1"/>
  <c r="AE22" i="1"/>
  <c r="AE28" i="1"/>
  <c r="AD28" i="1"/>
  <c r="A28" i="1" s="1"/>
  <c r="AD107" i="1"/>
  <c r="AE107" i="1"/>
  <c r="AD82" i="1"/>
  <c r="AE82" i="1"/>
  <c r="AE49" i="1"/>
  <c r="AD49" i="1"/>
  <c r="AD103" i="1"/>
  <c r="AE103" i="1"/>
  <c r="A42" i="1"/>
  <c r="A54" i="1"/>
  <c r="E89" i="1"/>
  <c r="A68" i="1"/>
  <c r="A4" i="1"/>
  <c r="A48" i="1"/>
  <c r="A36" i="1"/>
  <c r="C89" i="1"/>
  <c r="L70" i="1"/>
  <c r="L44" i="1"/>
  <c r="L66" i="1"/>
  <c r="Y36" i="1"/>
  <c r="X36" i="1"/>
  <c r="Y15" i="1"/>
  <c r="X15" i="1"/>
  <c r="L29" i="1"/>
  <c r="Y4" i="1"/>
  <c r="X4" i="1"/>
  <c r="L108" i="1"/>
  <c r="X58" i="1"/>
  <c r="Y58" i="1"/>
  <c r="Y85" i="1"/>
  <c r="X85" i="1"/>
  <c r="L97" i="1"/>
  <c r="L6" i="1"/>
  <c r="X54" i="1"/>
  <c r="Y54" i="1"/>
  <c r="L23" i="1"/>
  <c r="X42" i="1"/>
  <c r="Y42" i="1"/>
  <c r="Y64" i="1"/>
  <c r="X64" i="1"/>
  <c r="L38" i="1"/>
  <c r="L17" i="1"/>
  <c r="Y27" i="1"/>
  <c r="X27" i="1"/>
  <c r="X106" i="1"/>
  <c r="Y106" i="1"/>
  <c r="L60" i="1"/>
  <c r="Y95" i="1"/>
  <c r="X95" i="1"/>
  <c r="Y87" i="1"/>
  <c r="X87" i="1"/>
  <c r="Y81" i="1"/>
  <c r="X81" i="1"/>
  <c r="Y48" i="1"/>
  <c r="X48" i="1"/>
  <c r="L79" i="1"/>
  <c r="X102" i="1"/>
  <c r="Y102" i="1"/>
  <c r="L11" i="1"/>
  <c r="L89" i="1"/>
  <c r="Y68" i="1"/>
  <c r="X68" i="1"/>
  <c r="L83" i="1"/>
  <c r="L50" i="1"/>
  <c r="Y77" i="1"/>
  <c r="X77" i="1"/>
  <c r="L104" i="1"/>
  <c r="Y9" i="1"/>
  <c r="X9" i="1"/>
  <c r="L56" i="1"/>
  <c r="Y21" i="1"/>
  <c r="X21" i="1"/>
  <c r="B55" i="1" l="1"/>
  <c r="B80" i="1"/>
  <c r="A37" i="1"/>
  <c r="A107" i="1"/>
  <c r="A22" i="1"/>
  <c r="AE104" i="1"/>
  <c r="AD104" i="1"/>
  <c r="AD11" i="1"/>
  <c r="AE11" i="1"/>
  <c r="AE108" i="1"/>
  <c r="AD108" i="1"/>
  <c r="AD66" i="1"/>
  <c r="AE66" i="1"/>
  <c r="AE17" i="1"/>
  <c r="AD17" i="1"/>
  <c r="AE44" i="1"/>
  <c r="AD44" i="1"/>
  <c r="A43" i="1"/>
  <c r="AE56" i="1"/>
  <c r="AD56" i="1"/>
  <c r="AD38" i="1"/>
  <c r="AE38" i="1"/>
  <c r="AD6" i="1"/>
  <c r="AE6" i="1"/>
  <c r="AD70" i="1"/>
  <c r="AE70" i="1"/>
  <c r="A103" i="1"/>
  <c r="A82" i="1"/>
  <c r="A10" i="1"/>
  <c r="A65" i="1"/>
  <c r="A59" i="1"/>
  <c r="A55" i="1"/>
  <c r="A78" i="1"/>
  <c r="AD83" i="1"/>
  <c r="AE83" i="1"/>
  <c r="AE60" i="1"/>
  <c r="AD60" i="1"/>
  <c r="AD50" i="1"/>
  <c r="AE50" i="1"/>
  <c r="AE89" i="1"/>
  <c r="AD89" i="1"/>
  <c r="AD79" i="1"/>
  <c r="AE79" i="1"/>
  <c r="AD23" i="1"/>
  <c r="AE23" i="1"/>
  <c r="AE97" i="1"/>
  <c r="AD97" i="1"/>
  <c r="AE29" i="1"/>
  <c r="AD29" i="1"/>
  <c r="A49" i="1"/>
  <c r="A96" i="1"/>
  <c r="A16" i="1"/>
  <c r="A88" i="1"/>
  <c r="A5" i="1"/>
  <c r="A69" i="1"/>
  <c r="L61" i="1"/>
  <c r="Y49" i="1"/>
  <c r="X49" i="1"/>
  <c r="Y88" i="1"/>
  <c r="X88" i="1"/>
  <c r="X78" i="1"/>
  <c r="Y78" i="1"/>
  <c r="L18" i="1"/>
  <c r="X22" i="1"/>
  <c r="Y22" i="1"/>
  <c r="Y96" i="1"/>
  <c r="X96" i="1"/>
  <c r="Y28" i="1"/>
  <c r="X28" i="1"/>
  <c r="L45" i="1"/>
  <c r="Y37" i="1"/>
  <c r="X37" i="1"/>
  <c r="Y5" i="1"/>
  <c r="X5" i="1"/>
  <c r="L109" i="1"/>
  <c r="Y69" i="1"/>
  <c r="X69" i="1"/>
  <c r="Y55" i="1"/>
  <c r="X55" i="1"/>
  <c r="L51" i="1"/>
  <c r="L90" i="1"/>
  <c r="Y16" i="1"/>
  <c r="X16" i="1"/>
  <c r="L24" i="1"/>
  <c r="L98" i="1"/>
  <c r="L30" i="1"/>
  <c r="Y43" i="1"/>
  <c r="X43" i="1"/>
  <c r="L12" i="1"/>
  <c r="Y103" i="1"/>
  <c r="X103" i="1"/>
  <c r="X82" i="1"/>
  <c r="Y82" i="1"/>
  <c r="X10" i="1"/>
  <c r="Y10" i="1"/>
  <c r="Y59" i="1"/>
  <c r="X59" i="1"/>
  <c r="L39" i="1"/>
  <c r="L7" i="1"/>
  <c r="Y107" i="1"/>
  <c r="X107" i="1"/>
  <c r="Y65" i="1"/>
  <c r="X65" i="1"/>
  <c r="L71" i="1"/>
  <c r="A97" i="1" l="1"/>
  <c r="A6" i="1"/>
  <c r="A17" i="1"/>
  <c r="A108" i="1"/>
  <c r="A29" i="1"/>
  <c r="A89" i="1"/>
  <c r="A60" i="1"/>
  <c r="A70" i="1"/>
  <c r="A38" i="1"/>
  <c r="A44" i="1"/>
  <c r="A104" i="1"/>
  <c r="AE109" i="1"/>
  <c r="AD109" i="1"/>
  <c r="AE12" i="1"/>
  <c r="AD12" i="1"/>
  <c r="AD90" i="1"/>
  <c r="AE90" i="1"/>
  <c r="AD18" i="1"/>
  <c r="AE18" i="1"/>
  <c r="AD98" i="1"/>
  <c r="AE98" i="1"/>
  <c r="AD71" i="1"/>
  <c r="AE71" i="1"/>
  <c r="AE24" i="1"/>
  <c r="AD24" i="1"/>
  <c r="AD51" i="1"/>
  <c r="AE51" i="1"/>
  <c r="AE61" i="1"/>
  <c r="AD61" i="1"/>
  <c r="A23" i="1"/>
  <c r="A56" i="1"/>
  <c r="A66" i="1"/>
  <c r="A11" i="1"/>
  <c r="AD7" i="1"/>
  <c r="AE7" i="1"/>
  <c r="AD39" i="1"/>
  <c r="AE39" i="1"/>
  <c r="AD30" i="1"/>
  <c r="AE30" i="1"/>
  <c r="AE45" i="1"/>
  <c r="AD45" i="1"/>
  <c r="A79" i="1"/>
  <c r="A50" i="1"/>
  <c r="A83" i="1"/>
  <c r="X6" i="1"/>
  <c r="Y6" i="1"/>
  <c r="Y11" i="1"/>
  <c r="X11" i="1"/>
  <c r="Y89" i="1"/>
  <c r="X89" i="1"/>
  <c r="X66" i="1"/>
  <c r="Y66" i="1"/>
  <c r="L13" i="1"/>
  <c r="Y97" i="1"/>
  <c r="X97" i="1"/>
  <c r="Y79" i="1"/>
  <c r="X79" i="1"/>
  <c r="L91" i="1"/>
  <c r="Y108" i="1"/>
  <c r="X108" i="1"/>
  <c r="L19" i="1"/>
  <c r="L99" i="1"/>
  <c r="L72" i="1"/>
  <c r="X38" i="1"/>
  <c r="Y38" i="1"/>
  <c r="Y83" i="1"/>
  <c r="X83" i="1"/>
  <c r="Y29" i="1"/>
  <c r="X29" i="1"/>
  <c r="L25" i="1"/>
  <c r="X50" i="1"/>
  <c r="Y50" i="1"/>
  <c r="Y44" i="1"/>
  <c r="X44" i="1"/>
  <c r="Y60" i="1"/>
  <c r="X60" i="1"/>
  <c r="L110" i="1"/>
  <c r="Y17" i="1"/>
  <c r="X17" i="1"/>
  <c r="X70" i="1"/>
  <c r="Y70" i="1"/>
  <c r="L40" i="1"/>
  <c r="L31" i="1"/>
  <c r="Y23" i="1"/>
  <c r="X23" i="1"/>
  <c r="L52" i="1"/>
  <c r="Y104" i="1"/>
  <c r="X104" i="1"/>
  <c r="L46" i="1"/>
  <c r="Y56" i="1"/>
  <c r="X56" i="1"/>
  <c r="L62" i="1"/>
  <c r="A45" i="1" l="1"/>
  <c r="A61" i="1"/>
  <c r="A24" i="1"/>
  <c r="A109" i="1"/>
  <c r="A30" i="1"/>
  <c r="A7" i="1"/>
  <c r="A51" i="1"/>
  <c r="A71" i="1"/>
  <c r="A18" i="1"/>
  <c r="AD62" i="1"/>
  <c r="AE62" i="1"/>
  <c r="AD31" i="1"/>
  <c r="AE31" i="1"/>
  <c r="AE72" i="1"/>
  <c r="AD72" i="1"/>
  <c r="A12" i="1"/>
  <c r="AD46" i="1"/>
  <c r="AE46" i="1"/>
  <c r="AD110" i="1"/>
  <c r="AE110" i="1"/>
  <c r="AD19" i="1"/>
  <c r="AE19" i="1"/>
  <c r="AE52" i="1"/>
  <c r="AD52" i="1"/>
  <c r="AE40" i="1"/>
  <c r="AD40" i="1"/>
  <c r="AE25" i="1"/>
  <c r="AD25" i="1"/>
  <c r="AD99" i="1"/>
  <c r="AE99" i="1"/>
  <c r="AD91" i="1"/>
  <c r="AE91" i="1"/>
  <c r="AE13" i="1"/>
  <c r="AD13" i="1"/>
  <c r="A39" i="1"/>
  <c r="A98" i="1"/>
  <c r="A90" i="1"/>
  <c r="Y24" i="1"/>
  <c r="X24" i="1"/>
  <c r="X90" i="1"/>
  <c r="Y90" i="1"/>
  <c r="Y12" i="1"/>
  <c r="X12" i="1"/>
  <c r="Y7" i="1"/>
  <c r="X7" i="1"/>
  <c r="Y39" i="1"/>
  <c r="X39" i="1"/>
  <c r="X98" i="1"/>
  <c r="Y98" i="1"/>
  <c r="Y71" i="1"/>
  <c r="X71" i="1"/>
  <c r="X30" i="1"/>
  <c r="Y30" i="1"/>
  <c r="Y61" i="1"/>
  <c r="X61" i="1"/>
  <c r="L100" i="1"/>
  <c r="L92" i="1"/>
  <c r="Y51" i="1"/>
  <c r="X51" i="1"/>
  <c r="Y45" i="1"/>
  <c r="X45" i="1"/>
  <c r="L32" i="1"/>
  <c r="Y109" i="1"/>
  <c r="X109" i="1"/>
  <c r="L73" i="1"/>
  <c r="X18" i="1"/>
  <c r="Y18" i="1"/>
  <c r="A13" i="1" l="1"/>
  <c r="A40" i="1"/>
  <c r="A31" i="1"/>
  <c r="A91" i="1"/>
  <c r="A110" i="1"/>
  <c r="A72" i="1"/>
  <c r="AE92" i="1"/>
  <c r="AD92" i="1"/>
  <c r="A99" i="1"/>
  <c r="A19" i="1"/>
  <c r="A46" i="1"/>
  <c r="AE32" i="1"/>
  <c r="AD32" i="1"/>
  <c r="AE73" i="1"/>
  <c r="AD73" i="1"/>
  <c r="AE100" i="1"/>
  <c r="AD100" i="1"/>
  <c r="A25" i="1"/>
  <c r="A52" i="1"/>
  <c r="A62" i="1"/>
  <c r="Y91" i="1"/>
  <c r="X91" i="1"/>
  <c r="Y19" i="1"/>
  <c r="X19" i="1"/>
  <c r="X110" i="1"/>
  <c r="Y110" i="1"/>
  <c r="Y99" i="1"/>
  <c r="X99" i="1"/>
  <c r="Y72" i="1"/>
  <c r="X72" i="1"/>
  <c r="Y40" i="1"/>
  <c r="X40" i="1"/>
  <c r="X62" i="1"/>
  <c r="Y62" i="1"/>
  <c r="Y31" i="1"/>
  <c r="X31" i="1"/>
  <c r="L33" i="1"/>
  <c r="L74" i="1"/>
  <c r="L93" i="1"/>
  <c r="Y25" i="1"/>
  <c r="X25" i="1"/>
  <c r="Y52" i="1"/>
  <c r="X52" i="1"/>
  <c r="Y13" i="1"/>
  <c r="X13" i="1"/>
  <c r="X46" i="1"/>
  <c r="Y46" i="1"/>
  <c r="A92" i="1" l="1"/>
  <c r="A73" i="1"/>
  <c r="AE93" i="1"/>
  <c r="AD93" i="1"/>
  <c r="AD74" i="1"/>
  <c r="AE74" i="1"/>
  <c r="AE33" i="1"/>
  <c r="AD33" i="1"/>
  <c r="A100" i="1"/>
  <c r="A32" i="1"/>
  <c r="Y73" i="1"/>
  <c r="X73" i="1"/>
  <c r="Y92" i="1"/>
  <c r="X92" i="1"/>
  <c r="L34" i="1"/>
  <c r="Y32" i="1"/>
  <c r="X32" i="1"/>
  <c r="L75" i="1"/>
  <c r="Y100" i="1"/>
  <c r="X100" i="1"/>
  <c r="AD34" i="1" l="1"/>
  <c r="AE34" i="1"/>
  <c r="A74" i="1"/>
  <c r="AD75" i="1"/>
  <c r="AE75" i="1"/>
  <c r="A33" i="1"/>
  <c r="A93" i="1"/>
  <c r="Y33" i="1"/>
  <c r="X33" i="1"/>
  <c r="X74" i="1"/>
  <c r="Y74" i="1"/>
  <c r="Y93" i="1"/>
  <c r="X93" i="1"/>
  <c r="A34" i="1" l="1"/>
  <c r="A75" i="1"/>
  <c r="Y75" i="1"/>
  <c r="X75" i="1"/>
  <c r="X34" i="1"/>
  <c r="Y34" i="1"/>
</calcChain>
</file>

<file path=xl/sharedStrings.xml><?xml version="1.0" encoding="utf-8"?>
<sst xmlns="http://schemas.openxmlformats.org/spreadsheetml/2006/main" count="1244" uniqueCount="475">
  <si>
    <t>Planete</t>
  </si>
  <si>
    <t>Gain</t>
  </si>
  <si>
    <t>Coordonnees</t>
  </si>
  <si>
    <t>Liens</t>
  </si>
  <si>
    <t>Alderaan datacrons</t>
  </si>
  <si>
    <t>Aim +4</t>
  </si>
  <si>
    <t>X: 1107, Y: 80</t>
  </si>
  <si>
    <t>Presence +3</t>
  </si>
  <si>
    <t>X: -82, Y: -268</t>
  </si>
  <si>
    <t>Willpower +3</t>
  </si>
  <si>
    <t>X: -2508, Y: -427</t>
  </si>
  <si>
    <t>Strength +4</t>
  </si>
  <si>
    <t>X: 2190, Y: -2019</t>
  </si>
  <si>
    <t>Endurance +3</t>
  </si>
  <si>
    <t>X: 2721, Y: 2496</t>
  </si>
  <si>
    <t>Balmorra (Empire) datacrons</t>
  </si>
  <si>
    <t>Strength +2</t>
  </si>
  <si>
    <t>X: 727, Y: 2033</t>
  </si>
  <si>
    <t>Aim +2</t>
  </si>
  <si>
    <t>X: -1017, Y: 1514</t>
  </si>
  <si>
    <t>Willpower +2</t>
  </si>
  <si>
    <t>X: 191, Y: -346</t>
  </si>
  <si>
    <t>Cunning +2</t>
  </si>
  <si>
    <t>X: 1853, Y: 111</t>
  </si>
  <si>
    <t>Green Matrix Shard</t>
  </si>
  <si>
    <t>X: -505, Y: 1990</t>
  </si>
  <si>
    <t>Balmorra (Republic) datacrons</t>
  </si>
  <si>
    <t>Cunning +4</t>
  </si>
  <si>
    <t>Presence +4</t>
  </si>
  <si>
    <t>X: 730, Y: 2030</t>
  </si>
  <si>
    <t>X: -485, Y: -233</t>
  </si>
  <si>
    <t>Willpower +4</t>
  </si>
  <si>
    <t>X: -779, Y: 2069</t>
  </si>
  <si>
    <t>Belsavis datacrons</t>
  </si>
  <si>
    <t>X: -501, Y: 768</t>
  </si>
  <si>
    <t>Endurance +4</t>
  </si>
  <si>
    <t>X: -992, Y: -450</t>
  </si>
  <si>
    <t>X: -1915, Y: -476</t>
  </si>
  <si>
    <t>X: -785, Y: -1930</t>
  </si>
  <si>
    <t>X: -315, Y: -2172</t>
  </si>
  <si>
    <t>Corellia datacrons</t>
  </si>
  <si>
    <t>X: -2755, Y: -2005</t>
  </si>
  <si>
    <t>REPUBLIC - Willpower +4</t>
  </si>
  <si>
    <t>X: 703, Y: 1717</t>
  </si>
  <si>
    <t>Blue Matrix Shard</t>
  </si>
  <si>
    <t>X: -2425, Y: -1063</t>
  </si>
  <si>
    <t>X: 3425, Y: -3209</t>
  </si>
  <si>
    <t>X: 3140, Y: -1790</t>
  </si>
  <si>
    <t>X: -2658, Y: -3114</t>
  </si>
  <si>
    <t>X: 702, Y: -1884</t>
  </si>
  <si>
    <t>EMPIRE Willpower +4</t>
  </si>
  <si>
    <t>X: -2404, Y: 2948</t>
  </si>
  <si>
    <t>Coruscant datacrons</t>
  </si>
  <si>
    <t>Presence +2</t>
  </si>
  <si>
    <t>X: 2320, Y: 1055</t>
  </si>
  <si>
    <t>Yellow Matrix Shard</t>
  </si>
  <si>
    <t>X: 905, Y: 4557</t>
  </si>
  <si>
    <t>X: -3087, Y: 3030</t>
  </si>
  <si>
    <t>Endurance +2</t>
  </si>
  <si>
    <t>X: -3729, Y: 161</t>
  </si>
  <si>
    <t>X: 1021, Y: 3967</t>
  </si>
  <si>
    <t>Dromund Kaas datacrons</t>
  </si>
  <si>
    <t>X: 855, Y: 643</t>
  </si>
  <si>
    <t>X: 581, Y: 798</t>
  </si>
  <si>
    <t>X: -1219, Y: 209</t>
  </si>
  <si>
    <t>X: -187, Y: 1738</t>
  </si>
  <si>
    <t>X: -793, Y: 1450</t>
  </si>
  <si>
    <t>Hoth datacrons</t>
  </si>
  <si>
    <t>X: 1039, Y: -1243</t>
  </si>
  <si>
    <t>Red Matrix Shard</t>
  </si>
  <si>
    <t>X: -738, Y: 1705</t>
  </si>
  <si>
    <t>X: 2837, Y: -375</t>
  </si>
  <si>
    <t>X: 3144, Y: 475</t>
  </si>
  <si>
    <t>X: -4102, Y: 115</t>
  </si>
  <si>
    <t>Hutta datacrons</t>
  </si>
  <si>
    <t>X: -96, Y: 861</t>
  </si>
  <si>
    <t>X: -9, Y: 319</t>
  </si>
  <si>
    <t>X: 648, Y: -107</t>
  </si>
  <si>
    <t>Ilum datacrons</t>
  </si>
  <si>
    <t>X: 920, Y: 1075</t>
  </si>
  <si>
    <t>X: 103, Y: -80</t>
  </si>
  <si>
    <t>X: 543, Y: 544</t>
  </si>
  <si>
    <t>X: 304, Y: -1568</t>
  </si>
  <si>
    <t>X: 311, Y: -377</t>
  </si>
  <si>
    <t>Korriban datacrons</t>
  </si>
  <si>
    <t>X: 529, Y: 65</t>
  </si>
  <si>
    <t>X: 150, Y: 78</t>
  </si>
  <si>
    <t>X: -55, Y: 379</t>
  </si>
  <si>
    <t>Nar Shaddaa datacrons</t>
  </si>
  <si>
    <t>Republic - Aim +3</t>
  </si>
  <si>
    <t>X: -3362, Y: -3316</t>
  </si>
  <si>
    <t>Republic - Presence +3</t>
  </si>
  <si>
    <t>X: 3338, Y: -3287</t>
  </si>
  <si>
    <t>Cunning +3</t>
  </si>
  <si>
    <t>X: 1958, Y: 3288</t>
  </si>
  <si>
    <t>Republic - Strength +3</t>
  </si>
  <si>
    <t>X: 2156, Y: 3103</t>
  </si>
  <si>
    <t>X: 1781, Y: 3084</t>
  </si>
  <si>
    <t>Empire - Aim +3</t>
  </si>
  <si>
    <t>X: -3699, Y: -1692</t>
  </si>
  <si>
    <t>Empire - Presence +3</t>
  </si>
  <si>
    <t>X: 2930, Y: 400</t>
  </si>
  <si>
    <t>Empire - Strength +3</t>
  </si>
  <si>
    <t>X: 2017, Y: 2441</t>
  </si>
  <si>
    <t>Ord Mantell datacrons</t>
  </si>
  <si>
    <t>X: 778, Y: 133</t>
  </si>
  <si>
    <t>X: -971, Y: 201</t>
  </si>
  <si>
    <t>X: -660, Y: -561</t>
  </si>
  <si>
    <t>Quesh datacrons</t>
  </si>
  <si>
    <t>X: 425, Y: -132</t>
  </si>
  <si>
    <t>X: 207, Y: 773</t>
  </si>
  <si>
    <t>X: 557, Y: 1422</t>
  </si>
  <si>
    <t>Republic Fleet datacrons</t>
  </si>
  <si>
    <t>Stats +10</t>
  </si>
  <si>
    <t>X: 0, Y: 0</t>
  </si>
  <si>
    <t>Taris datacrons</t>
  </si>
  <si>
    <t>REPUBLIC Strength +2 or EMPIRE Presence +4</t>
  </si>
  <si>
    <t>X: 1187, Y: -571</t>
  </si>
  <si>
    <t>REPUBLIC Aim +2 or EMPIRE Endurance +3</t>
  </si>
  <si>
    <t>X: -1515, Y: -253</t>
  </si>
  <si>
    <t>REPUBLIC Cunning +2 or EMPIRE Aim + 4</t>
  </si>
  <si>
    <t>X: 1047, Y: 454</t>
  </si>
  <si>
    <t>REPUBLIC Willpower + 2</t>
  </si>
  <si>
    <t>X: -362, Y: -227</t>
  </si>
  <si>
    <t>REPUBLIC Green Matrix Shard</t>
  </si>
  <si>
    <t>X: 1059, Y: 1039</t>
  </si>
  <si>
    <t>X: 444, Y: -772</t>
  </si>
  <si>
    <t>EMPIRE Cunning +4</t>
  </si>
  <si>
    <t>X: -643, Y: 1606</t>
  </si>
  <si>
    <t>Tatooine datacrons</t>
  </si>
  <si>
    <t>Republic - Cunning +3</t>
  </si>
  <si>
    <t>X: 2140, Y: -3671</t>
  </si>
  <si>
    <t>X: 2115, Y: -596</t>
  </si>
  <si>
    <t>Aim +3</t>
  </si>
  <si>
    <t>X: -628, Y: -30</t>
  </si>
  <si>
    <t>X: -2391, Y: -1381</t>
  </si>
  <si>
    <t>Strength +3</t>
  </si>
  <si>
    <t>Empire - Cunning +3</t>
  </si>
  <si>
    <t>X: 726, Y: 3137</t>
  </si>
  <si>
    <t>Tython datacrons</t>
  </si>
  <si>
    <t>X: -33, Y: -102</t>
  </si>
  <si>
    <t>Willpower + 2</t>
  </si>
  <si>
    <t>X: -648, Y: -72</t>
  </si>
  <si>
    <t>X: -93, Y: 922</t>
  </si>
  <si>
    <t>Voss datacrons</t>
  </si>
  <si>
    <t>X: -29, Y: 372</t>
  </si>
  <si>
    <t>X: 2144, Y: -840</t>
  </si>
  <si>
    <t>X: -1950, Y: -2220</t>
  </si>
  <si>
    <t>X: 655, Y: 2049</t>
  </si>
  <si>
    <t>X: 515, Y: 175</t>
  </si>
  <si>
    <t>X</t>
  </si>
  <si>
    <t>Y</t>
  </si>
  <si>
    <t>Debut X</t>
  </si>
  <si>
    <t>Fin X</t>
  </si>
  <si>
    <t>Debut Y</t>
  </si>
  <si>
    <t>Fin Y</t>
  </si>
  <si>
    <t xml:space="preserve"> 1107</t>
  </si>
  <si>
    <t xml:space="preserve"> 80</t>
  </si>
  <si>
    <t xml:space="preserve"> -82</t>
  </si>
  <si>
    <t xml:space="preserve"> -268</t>
  </si>
  <si>
    <t xml:space="preserve"> -2508</t>
  </si>
  <si>
    <t xml:space="preserve"> -427</t>
  </si>
  <si>
    <t xml:space="preserve"> 2190</t>
  </si>
  <si>
    <t xml:space="preserve"> -2019</t>
  </si>
  <si>
    <t xml:space="preserve"> 2721</t>
  </si>
  <si>
    <t xml:space="preserve"> 2496</t>
  </si>
  <si>
    <t xml:space="preserve"> 727</t>
  </si>
  <si>
    <t xml:space="preserve"> 2033</t>
  </si>
  <si>
    <t xml:space="preserve"> -1017</t>
  </si>
  <si>
    <t xml:space="preserve"> 1514</t>
  </si>
  <si>
    <t xml:space="preserve"> 191</t>
  </si>
  <si>
    <t xml:space="preserve"> -346</t>
  </si>
  <si>
    <t xml:space="preserve"> 1853</t>
  </si>
  <si>
    <t xml:space="preserve"> 111</t>
  </si>
  <si>
    <t xml:space="preserve"> -505</t>
  </si>
  <si>
    <t xml:space="preserve"> 1990</t>
  </si>
  <si>
    <t xml:space="preserve"> 730</t>
  </si>
  <si>
    <t xml:space="preserve"> 2030</t>
  </si>
  <si>
    <t xml:space="preserve"> -485</t>
  </si>
  <si>
    <t xml:space="preserve"> -233</t>
  </si>
  <si>
    <t xml:space="preserve"> -779</t>
  </si>
  <si>
    <t xml:space="preserve"> 2069</t>
  </si>
  <si>
    <t xml:space="preserve"> -501</t>
  </si>
  <si>
    <t xml:space="preserve"> 768</t>
  </si>
  <si>
    <t xml:space="preserve"> -992</t>
  </si>
  <si>
    <t xml:space="preserve"> -450</t>
  </si>
  <si>
    <t xml:space="preserve"> -1915</t>
  </si>
  <si>
    <t xml:space="preserve"> -476</t>
  </si>
  <si>
    <t xml:space="preserve"> -785</t>
  </si>
  <si>
    <t xml:space="preserve"> -1930</t>
  </si>
  <si>
    <t xml:space="preserve"> -315</t>
  </si>
  <si>
    <t xml:space="preserve"> -2172</t>
  </si>
  <si>
    <t xml:space="preserve"> -2755</t>
  </si>
  <si>
    <t xml:space="preserve"> -2005</t>
  </si>
  <si>
    <t xml:space="preserve"> 703</t>
  </si>
  <si>
    <t xml:space="preserve"> 1717</t>
  </si>
  <si>
    <t xml:space="preserve"> -2425</t>
  </si>
  <si>
    <t xml:space="preserve"> -1063</t>
  </si>
  <si>
    <t xml:space="preserve"> 3425</t>
  </si>
  <si>
    <t xml:space="preserve"> -3209</t>
  </si>
  <si>
    <t xml:space="preserve"> 3140</t>
  </si>
  <si>
    <t xml:space="preserve"> -1790</t>
  </si>
  <si>
    <t xml:space="preserve"> -2658</t>
  </si>
  <si>
    <t xml:space="preserve"> -3114</t>
  </si>
  <si>
    <t xml:space="preserve"> 702</t>
  </si>
  <si>
    <t xml:space="preserve"> -1884</t>
  </si>
  <si>
    <t xml:space="preserve"> -2404</t>
  </si>
  <si>
    <t xml:space="preserve"> 2948</t>
  </si>
  <si>
    <t xml:space="preserve"> 2320</t>
  </si>
  <si>
    <t xml:space="preserve"> 1055</t>
  </si>
  <si>
    <t xml:space="preserve"> 905</t>
  </si>
  <si>
    <t xml:space="preserve"> 4557</t>
  </si>
  <si>
    <t xml:space="preserve"> -3087</t>
  </si>
  <si>
    <t xml:space="preserve"> 3030</t>
  </si>
  <si>
    <t xml:space="preserve"> -3729</t>
  </si>
  <si>
    <t xml:space="preserve"> 161</t>
  </si>
  <si>
    <t xml:space="preserve"> 1021</t>
  </si>
  <si>
    <t xml:space="preserve"> 3967</t>
  </si>
  <si>
    <t xml:space="preserve"> 855</t>
  </si>
  <si>
    <t xml:space="preserve"> 643</t>
  </si>
  <si>
    <t xml:space="preserve"> 581</t>
  </si>
  <si>
    <t xml:space="preserve"> 798</t>
  </si>
  <si>
    <t xml:space="preserve"> -1219</t>
  </si>
  <si>
    <t xml:space="preserve"> 209</t>
  </si>
  <si>
    <t xml:space="preserve"> -187</t>
  </si>
  <si>
    <t xml:space="preserve"> 1738</t>
  </si>
  <si>
    <t xml:space="preserve"> -793</t>
  </si>
  <si>
    <t xml:space="preserve"> 1450</t>
  </si>
  <si>
    <t xml:space="preserve"> 1039</t>
  </si>
  <si>
    <t xml:space="preserve"> -1243</t>
  </si>
  <si>
    <t xml:space="preserve"> -738</t>
  </si>
  <si>
    <t xml:space="preserve"> 1705</t>
  </si>
  <si>
    <t xml:space="preserve"> 2837</t>
  </si>
  <si>
    <t xml:space="preserve"> -375</t>
  </si>
  <si>
    <t xml:space="preserve"> 3144</t>
  </si>
  <si>
    <t xml:space="preserve"> 475</t>
  </si>
  <si>
    <t xml:space="preserve"> -4102</t>
  </si>
  <si>
    <t xml:space="preserve"> 115</t>
  </si>
  <si>
    <t xml:space="preserve"> -96</t>
  </si>
  <si>
    <t xml:space="preserve"> 861</t>
  </si>
  <si>
    <t xml:space="preserve"> -9</t>
  </si>
  <si>
    <t xml:space="preserve"> 319</t>
  </si>
  <si>
    <t xml:space="preserve"> 648</t>
  </si>
  <si>
    <t xml:space="preserve"> -107</t>
  </si>
  <si>
    <t xml:space="preserve"> 920</t>
  </si>
  <si>
    <t xml:space="preserve"> 1075</t>
  </si>
  <si>
    <t xml:space="preserve"> 103</t>
  </si>
  <si>
    <t xml:space="preserve"> -80</t>
  </si>
  <si>
    <t xml:space="preserve"> 543</t>
  </si>
  <si>
    <t xml:space="preserve"> 544</t>
  </si>
  <si>
    <t xml:space="preserve"> 304</t>
  </si>
  <si>
    <t xml:space="preserve"> -1568</t>
  </si>
  <si>
    <t xml:space="preserve"> 311</t>
  </si>
  <si>
    <t xml:space="preserve"> -377</t>
  </si>
  <si>
    <t xml:space="preserve"> 529</t>
  </si>
  <si>
    <t xml:space="preserve"> 65</t>
  </si>
  <si>
    <t xml:space="preserve"> 150</t>
  </si>
  <si>
    <t xml:space="preserve"> 78</t>
  </si>
  <si>
    <t xml:space="preserve"> -55</t>
  </si>
  <si>
    <t xml:space="preserve"> 379</t>
  </si>
  <si>
    <t xml:space="preserve"> -3362</t>
  </si>
  <si>
    <t xml:space="preserve"> -3316</t>
  </si>
  <si>
    <t xml:space="preserve"> 3338</t>
  </si>
  <si>
    <t xml:space="preserve"> -3287</t>
  </si>
  <si>
    <t xml:space="preserve"> 1958</t>
  </si>
  <si>
    <t xml:space="preserve"> 3288</t>
  </si>
  <si>
    <t xml:space="preserve"> 2156</t>
  </si>
  <si>
    <t xml:space="preserve"> 3103</t>
  </si>
  <si>
    <t xml:space="preserve"> 1781</t>
  </si>
  <si>
    <t xml:space="preserve"> 3084</t>
  </si>
  <si>
    <t xml:space="preserve"> -3699</t>
  </si>
  <si>
    <t xml:space="preserve"> -1692</t>
  </si>
  <si>
    <t xml:space="preserve"> 2930</t>
  </si>
  <si>
    <t xml:space="preserve"> 400</t>
  </si>
  <si>
    <t xml:space="preserve"> 2017</t>
  </si>
  <si>
    <t xml:space="preserve"> 2441</t>
  </si>
  <si>
    <t xml:space="preserve"> 778</t>
  </si>
  <si>
    <t xml:space="preserve"> 133</t>
  </si>
  <si>
    <t xml:space="preserve"> -971</t>
  </si>
  <si>
    <t xml:space="preserve"> 201</t>
  </si>
  <si>
    <t xml:space="preserve"> -660</t>
  </si>
  <si>
    <t xml:space="preserve"> -561</t>
  </si>
  <si>
    <t xml:space="preserve"> 425</t>
  </si>
  <si>
    <t xml:space="preserve"> -132</t>
  </si>
  <si>
    <t xml:space="preserve"> 207</t>
  </si>
  <si>
    <t xml:space="preserve"> 773</t>
  </si>
  <si>
    <t xml:space="preserve"> 557</t>
  </si>
  <si>
    <t xml:space="preserve"> 1422</t>
  </si>
  <si>
    <t xml:space="preserve"> 0</t>
  </si>
  <si>
    <t xml:space="preserve"> 1187</t>
  </si>
  <si>
    <t xml:space="preserve"> -571</t>
  </si>
  <si>
    <t xml:space="preserve"> -1515</t>
  </si>
  <si>
    <t xml:space="preserve"> -253</t>
  </si>
  <si>
    <t xml:space="preserve"> 1047</t>
  </si>
  <si>
    <t xml:space="preserve"> 454</t>
  </si>
  <si>
    <t xml:space="preserve"> -362</t>
  </si>
  <si>
    <t xml:space="preserve"> -227</t>
  </si>
  <si>
    <t xml:space="preserve"> 1059</t>
  </si>
  <si>
    <t xml:space="preserve"> 444</t>
  </si>
  <si>
    <t xml:space="preserve"> -772</t>
  </si>
  <si>
    <t xml:space="preserve"> -643</t>
  </si>
  <si>
    <t xml:space="preserve"> 1606</t>
  </si>
  <si>
    <t xml:space="preserve"> 2140</t>
  </si>
  <si>
    <t xml:space="preserve"> -3671</t>
  </si>
  <si>
    <t xml:space="preserve"> 2115</t>
  </si>
  <si>
    <t xml:space="preserve"> -596</t>
  </si>
  <si>
    <t xml:space="preserve"> -628</t>
  </si>
  <si>
    <t xml:space="preserve"> -30</t>
  </si>
  <si>
    <t xml:space="preserve"> -2391</t>
  </si>
  <si>
    <t xml:space="preserve"> -1381</t>
  </si>
  <si>
    <t xml:space="preserve"> 726</t>
  </si>
  <si>
    <t xml:space="preserve"> 3137</t>
  </si>
  <si>
    <t xml:space="preserve"> -33</t>
  </si>
  <si>
    <t xml:space="preserve"> -102</t>
  </si>
  <si>
    <t xml:space="preserve"> -648</t>
  </si>
  <si>
    <t xml:space="preserve"> -72</t>
  </si>
  <si>
    <t xml:space="preserve"> -93</t>
  </si>
  <si>
    <t xml:space="preserve"> 922</t>
  </si>
  <si>
    <t xml:space="preserve"> -29</t>
  </si>
  <si>
    <t xml:space="preserve"> 372</t>
  </si>
  <si>
    <t xml:space="preserve"> 2144</t>
  </si>
  <si>
    <t xml:space="preserve"> -840</t>
  </si>
  <si>
    <t xml:space="preserve"> -1950</t>
  </si>
  <si>
    <t xml:space="preserve"> -2220</t>
  </si>
  <si>
    <t xml:space="preserve"> 655</t>
  </si>
  <si>
    <t xml:space="preserve"> 2049</t>
  </si>
  <si>
    <t xml:space="preserve"> 515</t>
  </si>
  <si>
    <t xml:space="preserve"> 175</t>
  </si>
  <si>
    <t>http://www.swtor-spy.com/datacrons/alderaan/327/#Alderaan_datacron_Aim4</t>
  </si>
  <si>
    <t>http://www.swtor-spy.com/datacrons/alderaan/327/#Alderaan_datacron_Presence3</t>
  </si>
  <si>
    <t>http://www.swtor-spy.com/datacrons/alderaan/327/#Alderaan_datacron_Willpower3</t>
  </si>
  <si>
    <t>http://www.swtor-spy.com/datacrons/alderaan/327/#Alderaan_datacron_Strength4</t>
  </si>
  <si>
    <t>http://www.swtor-spy.com/datacrons/alderaan/327/#Alderaan_datacron_Endurance3</t>
  </si>
  <si>
    <t>http://www.swtor-spy.com/datacrons/balmorra-empire/193/#Balmorra%20%28Empire%29_datacron_Strength2</t>
  </si>
  <si>
    <t>http://www.swtor-spy.com/datacrons/balmorra-empire/193/#Balmorra%20%28Empire%29_datacron_Aim2</t>
  </si>
  <si>
    <t>http://www.swtor-spy.com/datacrons/balmorra-empire/193/#Balmorra%20%28Empire%29_datacron_Willpower2</t>
  </si>
  <si>
    <t>http://www.swtor-spy.com/datacrons/balmorra-empire/193/#Balmorra%20%28Empire%29_datacron_Cunning2</t>
  </si>
  <si>
    <t>http://www.swtor-spy.com/datacrons/balmorra-empire/193/#Balmorra%20%28Empire%29_datacron_GreenMatrixShard</t>
  </si>
  <si>
    <t>http://www.swtor-spy.com/datacrons/balmorra-republic/332/#Balmorra%20%28Republic%29_datacron_Aim4</t>
  </si>
  <si>
    <t>http://www.swtor-spy.com/datacrons/balmorra-republic/332/#Balmorra%20%28Republic%29_datacron_Cunning4</t>
  </si>
  <si>
    <t>http://www.swtor-spy.com/datacrons/balmorra-republic/332/#Balmorra%20%28Republic%29_datacron_Presence4</t>
  </si>
  <si>
    <t>http://www.swtor-spy.com/datacrons/balmorra-republic/332/#Balmorra%20%28Republic%29_datacron_Endurance3</t>
  </si>
  <si>
    <t>http://www.swtor-spy.com/datacrons/balmorra-republic/332/#Balmorra%20%28Republic%29_datacron_Willpower4</t>
  </si>
  <si>
    <t>http://www.swtor-spy.com/datacrons/belsavis/643/#Belsavis_datacron_Willpower4</t>
  </si>
  <si>
    <t>http://www.swtor-spy.com/datacrons/belsavis/643/#Belsavis_datacron_Endurance4</t>
  </si>
  <si>
    <t>http://www.swtor-spy.com/datacrons/belsavis/643/#Belsavis_datacron_Presence4</t>
  </si>
  <si>
    <t>http://www.swtor-spy.com/datacrons/belsavis/643/#Belsavis_datacron_Aim4</t>
  </si>
  <si>
    <t>http://www.swtor-spy.com/datacrons/belsavis/643/#Belsavis_datacron_GreenMatrixShard</t>
  </si>
  <si>
    <t>http://www.swtor-spy.com/datacrons/corellia/970/#Corellia_datacron_Strength4</t>
  </si>
  <si>
    <t>http://www.swtor-spy.com/datacrons/corellia/970/#Corellia_datacron_REPUBLICWillpower4</t>
  </si>
  <si>
    <t>http://www.swtor-spy.com/datacrons/corellia/970/#Corellia_datacron_BlueMatrixShard</t>
  </si>
  <si>
    <t>http://www.swtor-spy.com/datacrons/corellia/970/#Corellia_datacron_Presence4</t>
  </si>
  <si>
    <t>http://www.swtor-spy.com/datacrons/corellia/970/#Corellia_datacron_Aim4</t>
  </si>
  <si>
    <t>http://www.swtor-spy.com/datacrons/corellia/970/#Corellia_datacron_Cunning4</t>
  </si>
  <si>
    <t>http://www.swtor-spy.com/datacrons/corellia/970/#Corellia_datacron_GreenMatrixShard</t>
  </si>
  <si>
    <t>http://www.swtor-spy.com/datacrons/corellia/970/#Corellia_datacron_EMPIREWillpower4</t>
  </si>
  <si>
    <t>http://www.swtor-spy.com/datacrons/coruscant/41/#Coruscant_datacron_Presence2</t>
  </si>
  <si>
    <t>http://www.swtor-spy.com/datacrons/coruscant/41/#Coruscant_datacron_YellowMatrixShard</t>
  </si>
  <si>
    <t>http://www.swtor-spy.com/datacrons/coruscant/41/#Coruscant_datacron_Strength2</t>
  </si>
  <si>
    <t>http://www.swtor-spy.com/datacrons/coruscant/41/#Coruscant_datacron_Endurance2</t>
  </si>
  <si>
    <t>http://www.swtor-spy.com/datacrons/coruscant/41/#Coruscant_datacron_Cunning2</t>
  </si>
  <si>
    <t>http://www.swtor-spy.com/datacrons/dromund-kaas/115/#Dromund%20Kaas_datacron_Strength2</t>
  </si>
  <si>
    <t>http://www.swtor-spy.com/datacrons/dromund-kaas/115/#Dromund%20Kaas_datacron_Presence2</t>
  </si>
  <si>
    <t>http://www.swtor-spy.com/datacrons/dromund-kaas/115/#Dromund%20Kaas_datacron_Cunning2</t>
  </si>
  <si>
    <t>http://www.swtor-spy.com/datacrons/dromund-kaas/115/#Dromund%20Kaas_datacron_YellowMatrixShard</t>
  </si>
  <si>
    <t>http://www.swtor-spy.com/datacrons/dromund-kaas/115/#Dromund%20Kaas_datacron_Endurance2</t>
  </si>
  <si>
    <t>http://www.swtor-spy.com/datacrons/hoth-2/802/#Hoth_datacron_Presence4</t>
  </si>
  <si>
    <t>http://www.swtor-spy.com/datacrons/hoth-2/802/#Hoth_datacron_RedMatrixShard</t>
  </si>
  <si>
    <t>http://www.swtor-spy.com/datacrons/hoth-2/802/#Hoth_datacron_Endurance4</t>
  </si>
  <si>
    <t>http://www.swtor-spy.com/datacrons/hoth-2/802/#Hoth_datacron_Cunning4</t>
  </si>
  <si>
    <t>http://www.swtor-spy.com/datacrons/hoth-2/802/#Hoth_datacron_Strength4</t>
  </si>
  <si>
    <t>http://www.swtor-spy.com/datacrons/hutta/9/#Hutta_datacron_Aim2</t>
  </si>
  <si>
    <t>http://www.swtor-spy.com/datacrons/hutta/9/#Hutta_datacron_BlueMatrixShard</t>
  </si>
  <si>
    <t>http://www.swtor-spy.com/datacrons/hutta/9/#Hutta_datacron_Presence2</t>
  </si>
  <si>
    <t>http://www.swtor-spy.com/datacrons/ilum-2/1633/#Ilum_datacron_Aim4</t>
  </si>
  <si>
    <t>http://www.swtor-spy.com/datacrons/ilum-2/1633/#Ilum_datacron_Endurance4</t>
  </si>
  <si>
    <t>http://www.swtor-spy.com/datacrons/ilum-2/1633/#Ilum_datacron_RedMatrixShard</t>
  </si>
  <si>
    <t>http://www.swtor-spy.com/datacrons/ilum-2/1633/#Ilum_datacron_Willpower4</t>
  </si>
  <si>
    <t>http://www.swtor-spy.com/datacrons/ilum-2/1633/#Ilum_datacron_YellowMatrixShard</t>
  </si>
  <si>
    <t>http://www.swtor-spy.com/datacrons/korriban/7/#Korriban_datacron_Willpower2</t>
  </si>
  <si>
    <t>http://www.swtor-spy.com/datacrons/korriban/7/#Korriban_datacron_Endurance2</t>
  </si>
  <si>
    <t>http://www.swtor-spy.com/datacrons/korriban/7/#Korriban_datacron_RedMatrixShard</t>
  </si>
  <si>
    <t>http://www.swtor-spy.com/datacrons/nar-shaddaa/94/#Nar%20Shaddaa_datacron_RepublicAim3</t>
  </si>
  <si>
    <t>http://www.swtor-spy.com/datacrons/nar-shaddaa/94/#Nar%20Shaddaa_datacron_RepublicPresence3</t>
  </si>
  <si>
    <t>http://www.swtor-spy.com/datacrons/nar-shaddaa/94/#Nar%20Shaddaa_datacron_Cunning3</t>
  </si>
  <si>
    <t>http://www.swtor-spy.com/datacrons/nar-shaddaa/94/#Nar%20Shaddaa_datacron_RepublicStrength3</t>
  </si>
  <si>
    <t>http://www.swtor-spy.com/datacrons/nar-shaddaa/94/#Nar%20Shaddaa_datacron_YellowMatrixShard</t>
  </si>
  <si>
    <t>http://www.swtor-spy.com/datacrons/nar-shaddaa/94/#Nar%20Shaddaa_datacron_EmpireAim3</t>
  </si>
  <si>
    <t>http://www.swtor-spy.com/datacrons/nar-shaddaa/94/#Nar%20Shaddaa_datacron_EmpirePresence3</t>
  </si>
  <si>
    <t>http://www.swtor-spy.com/datacrons/nar-shaddaa/94/#Nar%20Shaddaa_datacron_EmpireStrength3</t>
  </si>
  <si>
    <t>http://www.swtor-spy.com/datacrons/ord-mantell/8/#Ord%20Mantell_datacron_RedMatrixShard</t>
  </si>
  <si>
    <t>http://www.swtor-spy.com/datacrons/ord-mantell/8/#Ord%20Mantell_datacron_Presence2</t>
  </si>
  <si>
    <t>http://www.swtor-spy.com/datacrons/ord-mantell/8/#Ord%20Mantell_datacron_Aim2</t>
  </si>
  <si>
    <t>http://www.swtor-spy.com/datacrons/quesh/906/#Quesh_datacron_Cunning4</t>
  </si>
  <si>
    <t>http://www.swtor-spy.com/datacrons/quesh/906/#Quesh_datacron_Endurance4</t>
  </si>
  <si>
    <t>http://www.swtor-spy.com/datacrons/quesh/906/#Quesh_datacron_Strength4</t>
  </si>
  <si>
    <t>http://www.swtor-spy.com/datacrons/republic-fleet/2014/#Republic%20Fleet_datacron_Stats10</t>
  </si>
  <si>
    <t>http://www.swtor-spy.com/datacrons/taris/69/#Taris_datacron_REPUBLICStrength2orEMPIREPresence4</t>
  </si>
  <si>
    <t>http://www.swtor-spy.com/datacrons/taris/69/#Taris_datacron_REPUBLICAim2orEMPIREEndurance3</t>
  </si>
  <si>
    <t>http://www.swtor-spy.com/datacrons/taris/69/#Taris_datacron_REPUBLICCunning2orEMPIREAim4</t>
  </si>
  <si>
    <t>http://www.swtor-spy.com/datacrons/taris/69/#Taris_datacron_REPUBLICWillpower2</t>
  </si>
  <si>
    <t>http://www.swtor-spy.com/datacrons/taris/69/#Taris_datacron_REPUBLICGreenMatrixShard</t>
  </si>
  <si>
    <t>http://www.swtor-spy.com/datacrons/taris/69/#Taris_datacron_EMPIREWillpower4</t>
  </si>
  <si>
    <t>http://www.swtor-spy.com/datacrons/taris/69/#Taris_datacron_EMPIRECunning4</t>
  </si>
  <si>
    <t>http://www.swtor-spy.com/datacrons/tatooine/139/#Tatooine_datacron_RepublicCunning3</t>
  </si>
  <si>
    <t>http://www.swtor-spy.com/datacrons/tatooine/139/#Tatooine_datacron_Willpower3</t>
  </si>
  <si>
    <t>http://www.swtor-spy.com/datacrons/tatooine/139/#Tatooine_datacron_Aim3</t>
  </si>
  <si>
    <t>http://www.swtor-spy.com/datacrons/tatooine/139/#Tatooine_datacron_BlueMatrixShard</t>
  </si>
  <si>
    <t>http://www.swtor-spy.com/datacrons/tatooine/139/#Tatooine_datacron_Strength3</t>
  </si>
  <si>
    <t>http://www.swtor-spy.com/datacrons/tatooine/139/#Tatooine_datacron_EmpireCunning3</t>
  </si>
  <si>
    <t>http://www.swtor-spy.com/datacrons/tython/31/#Tython_datacron_Endurance2</t>
  </si>
  <si>
    <t>http://www.swtor-spy.com/datacrons/tython/31/#Tython_datacron_Willpower2</t>
  </si>
  <si>
    <t>http://www.swtor-spy.com/datacrons/tython/31/#Tython_datacron_BlueMatrixShard</t>
  </si>
  <si>
    <t>http://www.swtor-spy.com/datacrons/voss/858/#Voss_datacron_Willpower4</t>
  </si>
  <si>
    <t>http://www.swtor-spy.com/datacrons/voss/858/#Voss_datacron_Presence4</t>
  </si>
  <si>
    <t>http://www.swtor-spy.com/datacrons/voss/858/#Voss_datacron_Endurance4</t>
  </si>
  <si>
    <t>http://www.swtor-spy.com/datacrons/voss/858/#Voss_datacron_Strength4</t>
  </si>
  <si>
    <t>http://www.swtor-spy.com/datacrons/voss/858/#Voss_datacron_Cunning4</t>
  </si>
  <si>
    <t>Empire</t>
  </si>
  <si>
    <t>Republic</t>
  </si>
  <si>
    <t>Calcul Empire</t>
  </si>
  <si>
    <t>Calcul Republic</t>
  </si>
  <si>
    <t>Planete Calcul</t>
  </si>
  <si>
    <t>Catégorie de Gain</t>
  </si>
  <si>
    <t>Ident. EMPIRE dans col. GAIN</t>
  </si>
  <si>
    <t>Ident. REPUBLIC dans col. GAIN</t>
  </si>
  <si>
    <t>Val Gain EMPIRE</t>
  </si>
  <si>
    <t>Val Gain REPUBLIC</t>
  </si>
  <si>
    <t>Capacité Spé. REPUBLIC</t>
  </si>
  <si>
    <t>Capacité Spé. EMPIRE</t>
  </si>
  <si>
    <t>Deb. Capacité Spé. REPUBLIC</t>
  </si>
  <si>
    <t>Fin. Capacité Spé. EMPIRE</t>
  </si>
  <si>
    <t>Deb. Capacité Spé. EMPIRE</t>
  </si>
  <si>
    <t>Fin. Capacité Spé. REPUBLIC</t>
  </si>
  <si>
    <t>Final Gain REPUBLIC</t>
  </si>
  <si>
    <t>Final Gain EMPIRE</t>
  </si>
  <si>
    <t>Final Gain REPUBLIC - Français</t>
  </si>
  <si>
    <t>Final Gain EMPIRE - Français</t>
  </si>
  <si>
    <t>Visée</t>
  </si>
  <si>
    <t>Présence</t>
  </si>
  <si>
    <t>Volonté</t>
  </si>
  <si>
    <t>Puissance</t>
  </si>
  <si>
    <t>Endurance</t>
  </si>
  <si>
    <t>Aim</t>
  </si>
  <si>
    <t>Presence</t>
  </si>
  <si>
    <t>Willpower</t>
  </si>
  <si>
    <t>Strength</t>
  </si>
  <si>
    <t>Stats</t>
  </si>
  <si>
    <t>Cunning</t>
  </si>
  <si>
    <t>Alderaan</t>
  </si>
  <si>
    <t/>
  </si>
  <si>
    <t>+4</t>
  </si>
  <si>
    <t>+3</t>
  </si>
  <si>
    <t>Balmorra</t>
  </si>
  <si>
    <t>+2</t>
  </si>
  <si>
    <t>Belsavis</t>
  </si>
  <si>
    <t>Corellia</t>
  </si>
  <si>
    <t>Coruscant</t>
  </si>
  <si>
    <t>Dromund Kaas</t>
  </si>
  <si>
    <t>Hoth</t>
  </si>
  <si>
    <t>Hutta</t>
  </si>
  <si>
    <t>Ilum</t>
  </si>
  <si>
    <t>Korriban</t>
  </si>
  <si>
    <t>Nar Shaddaa</t>
  </si>
  <si>
    <t>Ord Mantell</t>
  </si>
  <si>
    <t>Quesh</t>
  </si>
  <si>
    <t>Republic Fleet</t>
  </si>
  <si>
    <t>+10</t>
  </si>
  <si>
    <t>Taris</t>
  </si>
  <si>
    <t xml:space="preserve">+2 </t>
  </si>
  <si>
    <t>+ 4</t>
  </si>
  <si>
    <t>+ 2</t>
  </si>
  <si>
    <t>Tatooine</t>
  </si>
  <si>
    <t>Tython</t>
  </si>
  <si>
    <t>Voss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</si>
</sst>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9" fillId="5" borderId="4" xfId="9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9" fillId="5" borderId="4" xfId="9" applyAlignment="1">
      <alignment vertical="center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AE110"/>
  <sheetViews>
    <sheetView workbookViewId="0">
      <selection activeCell="K1" sqref="A1:K1048576"/>
    </sheetView>
  </sheetViews>
  <sheetFormatPr baseColWidth="10" defaultRowHeight="15" x14ac:dyDescent="0.25"/>
  <cols>
    <col min="1" max="1" width="22" customWidth="1"/>
    <col min="2" max="2" width="21.85546875" bestFit="1" customWidth="1"/>
    <col min="3" max="3" width="10.28515625" style="1" customWidth="1"/>
    <col min="4" max="4" width="21.85546875" bestFit="1" customWidth="1"/>
    <col min="5" max="5" width="9.7109375" customWidth="1"/>
    <col min="6" max="6" width="28" style="2" bestFit="1" customWidth="1"/>
    <col min="7" max="7" width="40.7109375" style="2" bestFit="1" customWidth="1"/>
    <col min="8" max="8" width="15.5703125" style="2" bestFit="1" customWidth="1"/>
    <col min="9" max="9" width="110" style="2" bestFit="1" customWidth="1"/>
    <col min="10" max="11" width="10" style="1" customWidth="1"/>
    <col min="12" max="12" width="28" customWidth="1"/>
    <col min="13" max="13" width="9.42578125" style="1" customWidth="1"/>
    <col min="14" max="14" width="8" style="1" customWidth="1"/>
    <col min="15" max="15" width="11" style="1" customWidth="1"/>
    <col min="16" max="16" width="10.140625" style="1" customWidth="1"/>
    <col min="17" max="17" width="20" style="1" bestFit="1" customWidth="1"/>
    <col min="18" max="18" width="11" style="1" customWidth="1"/>
    <col min="19" max="19" width="10.85546875" style="1" customWidth="1"/>
    <col min="20" max="20" width="15.42578125" style="1" customWidth="1"/>
    <col min="21" max="21" width="18.140625" bestFit="1" customWidth="1"/>
    <col min="22" max="22" width="11.42578125" customWidth="1"/>
    <col min="23" max="23" width="43" bestFit="1" customWidth="1"/>
    <col min="26" max="29" width="10" style="1" customWidth="1"/>
    <col min="30" max="30" width="14.140625" customWidth="1"/>
    <col min="31" max="31" width="15.7109375" customWidth="1"/>
  </cols>
  <sheetData>
    <row r="1" spans="1:31" s="3" customFormat="1" ht="75" x14ac:dyDescent="0.25">
      <c r="A1" s="3" t="s">
        <v>0</v>
      </c>
      <c r="B1" s="4" t="s">
        <v>436</v>
      </c>
      <c r="C1" s="4" t="s">
        <v>427</v>
      </c>
      <c r="D1" s="4" t="s">
        <v>437</v>
      </c>
      <c r="E1" s="4" t="s">
        <v>426</v>
      </c>
      <c r="F1" s="5" t="s">
        <v>0</v>
      </c>
      <c r="G1" s="5" t="s">
        <v>1</v>
      </c>
      <c r="H1" s="5" t="s">
        <v>2</v>
      </c>
      <c r="I1" s="5" t="s">
        <v>3</v>
      </c>
      <c r="J1" s="4" t="s">
        <v>150</v>
      </c>
      <c r="K1" s="4" t="s">
        <v>151</v>
      </c>
      <c r="L1" s="4" t="s">
        <v>422</v>
      </c>
      <c r="M1" s="4" t="s">
        <v>425</v>
      </c>
      <c r="N1" s="4" t="s">
        <v>424</v>
      </c>
      <c r="O1" s="4" t="s">
        <v>430</v>
      </c>
      <c r="P1" s="4" t="s">
        <v>433</v>
      </c>
      <c r="Q1" s="4" t="s">
        <v>428</v>
      </c>
      <c r="R1" s="4" t="s">
        <v>432</v>
      </c>
      <c r="S1" s="4" t="s">
        <v>431</v>
      </c>
      <c r="T1" s="4" t="s">
        <v>429</v>
      </c>
      <c r="U1" s="4" t="s">
        <v>434</v>
      </c>
      <c r="V1" s="4" t="s">
        <v>435</v>
      </c>
      <c r="W1" s="4" t="s">
        <v>423</v>
      </c>
      <c r="X1" s="4" t="s">
        <v>418</v>
      </c>
      <c r="Y1" s="4" t="s">
        <v>419</v>
      </c>
      <c r="Z1" s="4" t="s">
        <v>152</v>
      </c>
      <c r="AA1" s="4" t="s">
        <v>153</v>
      </c>
      <c r="AB1" s="4" t="s">
        <v>154</v>
      </c>
      <c r="AC1" s="4" t="s">
        <v>155</v>
      </c>
      <c r="AD1" s="4" t="s">
        <v>420</v>
      </c>
      <c r="AE1" s="4" t="s">
        <v>421</v>
      </c>
    </row>
    <row r="2" spans="1:31" x14ac:dyDescent="0.25">
      <c r="A2" t="str">
        <f>IF(AND(AD2="Non",AE2="Non"),MID(L2,1,SEARCH("datacrons",L2)-2),IF(AND(AD2="Oui",AE2="Non"),MID(L2,1,SEARCH("(Empire) datacrons",L2)-2),IF(AND(AD2="Non",AE2="Oui"),MID(L2,1,SEARCH("(Republic) datacrons",L2)-2),"")))</f>
        <v>Alderaan</v>
      </c>
      <c r="B2" t="str">
        <f>IF(NOT(ISNA(VLOOKUP(U2,'Trad. Capacité'!$A$1:$B$16,2,FALSE))),VLOOKUP(U2,'Trad. Capacité'!A$1:B$16,2,FALSE),IF(W2&lt;&gt;"",W2,""))</f>
        <v/>
      </c>
      <c r="C2" s="1" t="str">
        <f>IF(AND(Q2&lt;&gt;"",NOT(ISERR(SEARCH("+",Q2)))),MID(Q2,SEARCH("+",Q2),3),IF(AND(N2&lt;&gt;"Oui",G2&lt;&gt;"",NOT(ISERR(SEARCH("+",G2)))),MID(G2,SEARCH("+",G2),3),""))</f>
        <v/>
      </c>
      <c r="D2" t="str">
        <f>IF(NOT(ISNA(VLOOKUP(V2,'Trad. Capacité'!$A$1:$B$16,2,FALSE))),VLOOKUP(V2,'Trad. Capacité'!A$1:B$16,2,FALSE),IF(W2&lt;&gt;"",W2,""))</f>
        <v/>
      </c>
      <c r="E2" t="str">
        <f>IF(AND(T2&lt;&gt;"",NOT(ISERR(SEARCH("+",T2)))),MID(T2,SEARCH("+",T2),3),IF(AND(M2&lt;&gt;"Oui",G2&lt;&gt;"",NOT(ISERR(SEARCH("+",G2)))),MID(G2,SEARCH("+",G2),3),""))</f>
        <v/>
      </c>
      <c r="F2" s="2" t="s">
        <v>4</v>
      </c>
      <c r="L2" t="str">
        <f>IF(F2&lt;&gt;"",F2,L1)</f>
        <v>Alderaan datacrons</v>
      </c>
      <c r="M2" s="1" t="str">
        <f>IF(NOT(ISERR(SEARCH("REPUBLIC",G2))),"Oui","Non")</f>
        <v>Non</v>
      </c>
      <c r="N2" s="1" t="str">
        <f>IF(NOT(ISERR(SEARCH("EMPIRE",G2))),"Oui","Non")</f>
        <v>Non</v>
      </c>
      <c r="O2" s="1" t="str">
        <f>IF(M2="Oui",SEARCH("REPUBLIC",G2)+9,"")</f>
        <v/>
      </c>
      <c r="P2" s="1" t="str">
        <f>IF(AND(M2="Oui",N2="Oui"),R2-10,IF(M2="Oui",LEN(G2)+1,""))</f>
        <v/>
      </c>
      <c r="Q2" s="1" t="str">
        <f>IF(M2="Oui",SUBSTITUTE(MID(G2,O2,P2-O2),"-",""),"")</f>
        <v/>
      </c>
      <c r="R2" s="1" t="str">
        <f>IF(N2="Oui",SEARCH("EMPIRE",G2)+7,"")</f>
        <v/>
      </c>
      <c r="S2" s="1" t="str">
        <f>IF(N2="Oui",LEN(G2)+1,"")</f>
        <v/>
      </c>
      <c r="T2" s="1" t="str">
        <f>IF(N2="Oui",SUBSTITUTE(MID(G2,R2,S2-R2),"-",""),"")</f>
        <v/>
      </c>
      <c r="U2" t="str">
        <f>IF(AND(Q2&lt;&gt;"",NOT(ISERR(SEARCH("+",Q2)))),TRIM(MID(Q2,1,SEARCH("+",Q2)-1)),IF(Q2&lt;&gt;"",TRIM(Q2),IF(AND(N2&lt;&gt;"Oui",G2&lt;&gt;"",NOT(ISERR(SEARCH("+",G2)))),TRIM(MID(G2,1,SEARCH("+",G2)-1)),"")))</f>
        <v/>
      </c>
      <c r="V2" t="str">
        <f>IF(AND(T2&lt;&gt;"",NOT(ISERR(SEARCH("+",T2)))),TRIM(MID(T2,1,SEARCH("+",T2)-1)),IF(T2&lt;&gt;"",TRIM(T2),IF(AND(M2&lt;&gt;"Oui",G2&lt;&gt;"",NOT(ISERR(SEARCH("+",G2)))),TRIM(MID(G2,1,SEARCH("+",G2)-1)),"")))</f>
        <v/>
      </c>
      <c r="W2" t="str">
        <f>IF(AND(U2="",V2="",G2&lt;&gt;""),G2,"")</f>
        <v/>
      </c>
      <c r="X2" t="str">
        <f>IF(OR(AND(AD2="Non",AE2="Non"),AD2="Oui"),"Oui","Non")</f>
        <v>Oui</v>
      </c>
      <c r="Y2" t="str">
        <f>IF(OR(AND(AD2="Non",AE2="Non"),AE2="Oui"),"Oui","Non")</f>
        <v>Oui</v>
      </c>
      <c r="AD2" t="str">
        <f>IF(ISERR(SEARCH("(Empire)",L2)),"Non","Oui")</f>
        <v>Non</v>
      </c>
      <c r="AE2" t="str">
        <f>IF(ISERR(SEARCH("(Republic)",L2)),"Non","Oui")</f>
        <v>Non</v>
      </c>
    </row>
    <row r="3" spans="1:31" x14ac:dyDescent="0.25">
      <c r="A3" t="str">
        <f>IF(AND(AD3="Non",AE3="Non"),MID(L3,1,SEARCH("datacrons",L3)-2),IF(AND(AD3="Oui",AE3="Non"),MID(L3,1,SEARCH("(Empire) datacrons",L3)-2),IF(AND(AD3="Non",AE3="Oui"),MID(L3,1,SEARCH("(Republic) datacrons",L3)-2),"")))</f>
        <v>Alderaan</v>
      </c>
      <c r="B3" t="str">
        <f>IF(NOT(ISNA(VLOOKUP(U3,'Trad. Capacité'!$A$1:$B$16,2,FALSE))),VLOOKUP(U3,'Trad. Capacité'!A$1:B$16,2,FALSE),IF(W3&lt;&gt;"",W3,""))</f>
        <v>Visée</v>
      </c>
      <c r="C3" s="1" t="str">
        <f>IF(AND(Q3&lt;&gt;"",NOT(ISERR(SEARCH("+",Q3)))),MID(Q3,SEARCH("+",Q3),3),IF(AND(N3&lt;&gt;"Oui",G3&lt;&gt;"",NOT(ISERR(SEARCH("+",G3)))),MID(G3,SEARCH("+",G3),3),""))</f>
        <v>+4</v>
      </c>
      <c r="D3" t="str">
        <f>IF(NOT(ISNA(VLOOKUP(V3,'Trad. Capacité'!$A$1:$B$16,2,FALSE))),VLOOKUP(V3,'Trad. Capacité'!A$1:B$16,2,FALSE),IF(W3&lt;&gt;"",W3,""))</f>
        <v>Visée</v>
      </c>
      <c r="E3" t="str">
        <f>IF(AND(T3&lt;&gt;"",NOT(ISERR(SEARCH("+",T3)))),MID(T3,SEARCH("+",T3),3),IF(AND(M3&lt;&gt;"Oui",G3&lt;&gt;"",NOT(ISERR(SEARCH("+",G3)))),MID(G3,SEARCH("+",G3),3),""))</f>
        <v>+4</v>
      </c>
      <c r="G3" s="2" t="s">
        <v>5</v>
      </c>
      <c r="H3" s="2" t="s">
        <v>6</v>
      </c>
      <c r="I3" s="2" t="s">
        <v>328</v>
      </c>
      <c r="J3" s="1" t="str">
        <f>MID(H3,Z3,AA3-Z3)</f>
        <v xml:space="preserve"> 1107</v>
      </c>
      <c r="K3" s="1" t="str">
        <f>MID(H3,AB3,AC3-AB3)</f>
        <v xml:space="preserve"> 80</v>
      </c>
      <c r="L3" t="str">
        <f>IF(F3&lt;&gt;"",F3,L2)</f>
        <v>Alderaan datacrons</v>
      </c>
      <c r="M3" s="1" t="str">
        <f>IF(NOT(ISERR(SEARCH("REPUBLIC",G3))),"Oui","Non")</f>
        <v>Non</v>
      </c>
      <c r="N3" s="1" t="str">
        <f>IF(NOT(ISERR(SEARCH("EMPIRE",G3))),"Oui","Non")</f>
        <v>Non</v>
      </c>
      <c r="O3" s="1" t="str">
        <f>IF(M3="Oui",SEARCH("REPUBLIC",G3)+9,"")</f>
        <v/>
      </c>
      <c r="P3" s="1" t="str">
        <f>IF(AND(M3="Oui",N3="Oui"),R3-10,IF(M3="Oui",LEN(G3)+1,""))</f>
        <v/>
      </c>
      <c r="Q3" s="1" t="str">
        <f>IF(M3="Oui",SUBSTITUTE(MID(G3,O3,P3-O3),"-",""),"")</f>
        <v/>
      </c>
      <c r="R3" s="1" t="str">
        <f>IF(N3="Oui",SEARCH("EMPIRE",G3)+7,"")</f>
        <v/>
      </c>
      <c r="S3" s="1" t="str">
        <f>IF(N3="Oui",LEN(G3)+1,"")</f>
        <v/>
      </c>
      <c r="T3" s="1" t="str">
        <f>IF(N3="Oui",SUBSTITUTE(MID(G3,R3,S3-R3),"-",""),"")</f>
        <v/>
      </c>
      <c r="U3" t="str">
        <f>IF(AND(Q3&lt;&gt;"",NOT(ISERR(SEARCH("+",Q3)))),TRIM(MID(Q3,1,SEARCH("+",Q3)-1)),IF(Q3&lt;&gt;"",TRIM(Q3),IF(AND(N3&lt;&gt;"Oui",G3&lt;&gt;"",NOT(ISERR(SEARCH("+",G3)))),TRIM(MID(G3,1,SEARCH("+",G3)-1)),"")))</f>
        <v>Aim</v>
      </c>
      <c r="V3" t="str">
        <f>IF(AND(T3&lt;&gt;"",NOT(ISERR(SEARCH("+",T3)))),TRIM(MID(T3,1,SEARCH("+",T3)-1)),IF(T3&lt;&gt;"",TRIM(T3),IF(AND(M3&lt;&gt;"Oui",G3&lt;&gt;"",NOT(ISERR(SEARCH("+",G3)))),TRIM(MID(G3,1,SEARCH("+",G3)-1)),"")))</f>
        <v>Aim</v>
      </c>
      <c r="W3" t="str">
        <f>IF(AND(U3="",V3="",G3&lt;&gt;""),G3,"")</f>
        <v/>
      </c>
      <c r="X3" t="str">
        <f>IF(OR(AND(AD3="Non",AE3="Non"),AD3="Oui"),"Oui","Non")</f>
        <v>Oui</v>
      </c>
      <c r="Y3" t="str">
        <f>IF(OR(AND(AD3="Non",AE3="Non"),AE3="Oui"),"Oui","Non")</f>
        <v>Oui</v>
      </c>
      <c r="Z3" s="1">
        <f>SEARCH("X:",H3)+2</f>
        <v>3</v>
      </c>
      <c r="AA3" s="1">
        <f>SEARCH(",",H3)</f>
        <v>8</v>
      </c>
      <c r="AB3" s="1">
        <f>SEARCH("Y:",H3)+2</f>
        <v>12</v>
      </c>
      <c r="AC3" s="1">
        <f>LEN(H3)+1</f>
        <v>15</v>
      </c>
      <c r="AD3" t="str">
        <f>IF(ISERR(SEARCH("(Empire)",L3)),"Non","Oui")</f>
        <v>Non</v>
      </c>
      <c r="AE3" t="str">
        <f>IF(ISERR(SEARCH("(Republic)",L3)),"Non","Oui")</f>
        <v>Non</v>
      </c>
    </row>
    <row r="4" spans="1:31" x14ac:dyDescent="0.25">
      <c r="A4" t="str">
        <f>IF(AND(AD4="Non",AE4="Non"),MID(L4,1,SEARCH("datacrons",L4)-2),IF(AND(AD4="Oui",AE4="Non"),MID(L4,1,SEARCH("(Empire) datacrons",L4)-2),IF(AND(AD4="Non",AE4="Oui"),MID(L4,1,SEARCH("(Republic) datacrons",L4)-2),"")))</f>
        <v>Alderaan</v>
      </c>
      <c r="B4" t="str">
        <f>IF(NOT(ISNA(VLOOKUP(U4,'Trad. Capacité'!$A$1:$B$16,2,FALSE))),VLOOKUP(U4,'Trad. Capacité'!A$1:B$16,2,FALSE),IF(W4&lt;&gt;"",W4,""))</f>
        <v>Présence</v>
      </c>
      <c r="C4" s="1" t="str">
        <f>IF(AND(Q4&lt;&gt;"",NOT(ISERR(SEARCH("+",Q4)))),MID(Q4,SEARCH("+",Q4),3),IF(AND(N4&lt;&gt;"Oui",G4&lt;&gt;"",NOT(ISERR(SEARCH("+",G4)))),MID(G4,SEARCH("+",G4),3),""))</f>
        <v>+3</v>
      </c>
      <c r="D4" t="str">
        <f>IF(NOT(ISNA(VLOOKUP(V4,'Trad. Capacité'!$A$1:$B$16,2,FALSE))),VLOOKUP(V4,'Trad. Capacité'!A$1:B$16,2,FALSE),IF(W4&lt;&gt;"",W4,""))</f>
        <v>Présence</v>
      </c>
      <c r="E4" t="str">
        <f>IF(AND(T4&lt;&gt;"",NOT(ISERR(SEARCH("+",T4)))),MID(T4,SEARCH("+",T4),3),IF(AND(M4&lt;&gt;"Oui",G4&lt;&gt;"",NOT(ISERR(SEARCH("+",G4)))),MID(G4,SEARCH("+",G4),3),""))</f>
        <v>+3</v>
      </c>
      <c r="G4" s="2" t="s">
        <v>7</v>
      </c>
      <c r="H4" s="2" t="s">
        <v>8</v>
      </c>
      <c r="I4" s="2" t="s">
        <v>329</v>
      </c>
      <c r="J4" s="1" t="str">
        <f>MID(H4,Z4,AA4-Z4)</f>
        <v xml:space="preserve"> -82</v>
      </c>
      <c r="K4" s="1" t="str">
        <f>MID(H4,AB4,AC4-AB4)</f>
        <v xml:space="preserve"> -268</v>
      </c>
      <c r="L4" t="str">
        <f>IF(F4&lt;&gt;"",F4,L3)</f>
        <v>Alderaan datacrons</v>
      </c>
      <c r="M4" s="1" t="str">
        <f>IF(NOT(ISERR(SEARCH("REPUBLIC",G4))),"Oui","Non")</f>
        <v>Non</v>
      </c>
      <c r="N4" s="1" t="str">
        <f>IF(NOT(ISERR(SEARCH("EMPIRE",G4))),"Oui","Non")</f>
        <v>Non</v>
      </c>
      <c r="O4" s="1" t="str">
        <f>IF(M4="Oui",SEARCH("REPUBLIC",G4)+9,"")</f>
        <v/>
      </c>
      <c r="P4" s="1" t="str">
        <f>IF(AND(M4="Oui",N4="Oui"),R4-10,IF(M4="Oui",LEN(G4)+1,""))</f>
        <v/>
      </c>
      <c r="Q4" s="1" t="str">
        <f>IF(M4="Oui",SUBSTITUTE(MID(G4,O4,P4-O4),"-",""),"")</f>
        <v/>
      </c>
      <c r="R4" s="1" t="str">
        <f>IF(N4="Oui",SEARCH("EMPIRE",G4)+7,"")</f>
        <v/>
      </c>
      <c r="S4" s="1" t="str">
        <f>IF(N4="Oui",LEN(G4)+1,"")</f>
        <v/>
      </c>
      <c r="T4" s="1" t="str">
        <f>IF(N4="Oui",SUBSTITUTE(MID(G4,R4,S4-R4),"-",""),"")</f>
        <v/>
      </c>
      <c r="U4" t="str">
        <f>IF(AND(Q4&lt;&gt;"",NOT(ISERR(SEARCH("+",Q4)))),TRIM(MID(Q4,1,SEARCH("+",Q4)-1)),IF(Q4&lt;&gt;"",TRIM(Q4),IF(AND(N4&lt;&gt;"Oui",G4&lt;&gt;"",NOT(ISERR(SEARCH("+",G4)))),TRIM(MID(G4,1,SEARCH("+",G4)-1)),"")))</f>
        <v>Presence</v>
      </c>
      <c r="V4" t="str">
        <f>IF(AND(T4&lt;&gt;"",NOT(ISERR(SEARCH("+",T4)))),TRIM(MID(T4,1,SEARCH("+",T4)-1)),IF(T4&lt;&gt;"",TRIM(T4),IF(AND(M4&lt;&gt;"Oui",G4&lt;&gt;"",NOT(ISERR(SEARCH("+",G4)))),TRIM(MID(G4,1,SEARCH("+",G4)-1)),"")))</f>
        <v>Presence</v>
      </c>
      <c r="W4" t="str">
        <f>IF(AND(U4="",V4="",G4&lt;&gt;""),G4,"")</f>
        <v/>
      </c>
      <c r="X4" t="str">
        <f>IF(OR(AND(AD4="Non",AE4="Non"),AD4="Oui"),"Oui","Non")</f>
        <v>Oui</v>
      </c>
      <c r="Y4" t="str">
        <f>IF(OR(AND(AD4="Non",AE4="Non"),AE4="Oui"),"Oui","Non")</f>
        <v>Oui</v>
      </c>
      <c r="Z4" s="1">
        <f>SEARCH("X:",H4)+2</f>
        <v>3</v>
      </c>
      <c r="AA4" s="1">
        <f>SEARCH(",",H4)</f>
        <v>7</v>
      </c>
      <c r="AB4" s="1">
        <f>SEARCH("Y:",H4)+2</f>
        <v>11</v>
      </c>
      <c r="AC4" s="1">
        <f>LEN(H4)+1</f>
        <v>16</v>
      </c>
      <c r="AD4" t="str">
        <f>IF(ISERR(SEARCH("(Empire)",L4)),"Non","Oui")</f>
        <v>Non</v>
      </c>
      <c r="AE4" t="str">
        <f>IF(ISERR(SEARCH("(Republic)",L4)),"Non","Oui")</f>
        <v>Non</v>
      </c>
    </row>
    <row r="5" spans="1:31" x14ac:dyDescent="0.25">
      <c r="A5" t="str">
        <f>IF(AND(AD5="Non",AE5="Non"),MID(L5,1,SEARCH("datacrons",L5)-2),IF(AND(AD5="Oui",AE5="Non"),MID(L5,1,SEARCH("(Empire) datacrons",L5)-2),IF(AND(AD5="Non",AE5="Oui"),MID(L5,1,SEARCH("(Republic) datacrons",L5)-2),"")))</f>
        <v>Alderaan</v>
      </c>
      <c r="B5" t="str">
        <f>IF(NOT(ISNA(VLOOKUP(U5,'Trad. Capacité'!$A$1:$B$16,2,FALSE))),VLOOKUP(U5,'Trad. Capacité'!A$1:B$16,2,FALSE),IF(W5&lt;&gt;"",W5,""))</f>
        <v>Volonté</v>
      </c>
      <c r="C5" s="1" t="str">
        <f>IF(AND(Q5&lt;&gt;"",NOT(ISERR(SEARCH("+",Q5)))),MID(Q5,SEARCH("+",Q5),3),IF(AND(N5&lt;&gt;"Oui",G5&lt;&gt;"",NOT(ISERR(SEARCH("+",G5)))),MID(G5,SEARCH("+",G5),3),""))</f>
        <v>+3</v>
      </c>
      <c r="D5" t="str">
        <f>IF(NOT(ISNA(VLOOKUP(V5,'Trad. Capacité'!$A$1:$B$16,2,FALSE))),VLOOKUP(V5,'Trad. Capacité'!A$1:B$16,2,FALSE),IF(W5&lt;&gt;"",W5,""))</f>
        <v>Volonté</v>
      </c>
      <c r="E5" t="str">
        <f>IF(AND(T5&lt;&gt;"",NOT(ISERR(SEARCH("+",T5)))),MID(T5,SEARCH("+",T5),3),IF(AND(M5&lt;&gt;"Oui",G5&lt;&gt;"",NOT(ISERR(SEARCH("+",G5)))),MID(G5,SEARCH("+",G5),3),""))</f>
        <v>+3</v>
      </c>
      <c r="G5" s="2" t="s">
        <v>9</v>
      </c>
      <c r="H5" s="2" t="s">
        <v>10</v>
      </c>
      <c r="I5" s="2" t="s">
        <v>330</v>
      </c>
      <c r="J5" s="1" t="str">
        <f>MID(H5,Z5,AA5-Z5)</f>
        <v xml:space="preserve"> -2508</v>
      </c>
      <c r="K5" s="1" t="str">
        <f>MID(H5,AB5,AC5-AB5)</f>
        <v xml:space="preserve"> -427</v>
      </c>
      <c r="L5" t="str">
        <f>IF(F5&lt;&gt;"",F5,L4)</f>
        <v>Alderaan datacrons</v>
      </c>
      <c r="M5" s="1" t="str">
        <f>IF(NOT(ISERR(SEARCH("REPUBLIC",G5))),"Oui","Non")</f>
        <v>Non</v>
      </c>
      <c r="N5" s="1" t="str">
        <f>IF(NOT(ISERR(SEARCH("EMPIRE",G5))),"Oui","Non")</f>
        <v>Non</v>
      </c>
      <c r="O5" s="1" t="str">
        <f>IF(M5="Oui",SEARCH("REPUBLIC",G5)+9,"")</f>
        <v/>
      </c>
      <c r="P5" s="1" t="str">
        <f>IF(AND(M5="Oui",N5="Oui"),R5-10,IF(M5="Oui",LEN(G5)+1,""))</f>
        <v/>
      </c>
      <c r="Q5" s="1" t="str">
        <f>IF(M5="Oui",SUBSTITUTE(MID(G5,O5,P5-O5),"-",""),"")</f>
        <v/>
      </c>
      <c r="R5" s="1" t="str">
        <f>IF(N5="Oui",SEARCH("EMPIRE",G5)+7,"")</f>
        <v/>
      </c>
      <c r="S5" s="1" t="str">
        <f>IF(N5="Oui",LEN(G5)+1,"")</f>
        <v/>
      </c>
      <c r="T5" s="1" t="str">
        <f>IF(N5="Oui",SUBSTITUTE(MID(G5,R5,S5-R5),"-",""),"")</f>
        <v/>
      </c>
      <c r="U5" t="str">
        <f>IF(AND(Q5&lt;&gt;"",NOT(ISERR(SEARCH("+",Q5)))),TRIM(MID(Q5,1,SEARCH("+",Q5)-1)),IF(Q5&lt;&gt;"",TRIM(Q5),IF(AND(N5&lt;&gt;"Oui",G5&lt;&gt;"",NOT(ISERR(SEARCH("+",G5)))),TRIM(MID(G5,1,SEARCH("+",G5)-1)),"")))</f>
        <v>Willpower</v>
      </c>
      <c r="V5" t="str">
        <f>IF(AND(T5&lt;&gt;"",NOT(ISERR(SEARCH("+",T5)))),TRIM(MID(T5,1,SEARCH("+",T5)-1)),IF(T5&lt;&gt;"",TRIM(T5),IF(AND(M5&lt;&gt;"Oui",G5&lt;&gt;"",NOT(ISERR(SEARCH("+",G5)))),TRIM(MID(G5,1,SEARCH("+",G5)-1)),"")))</f>
        <v>Willpower</v>
      </c>
      <c r="W5" t="str">
        <f>IF(AND(U5="",V5="",G5&lt;&gt;""),G5,"")</f>
        <v/>
      </c>
      <c r="X5" t="str">
        <f>IF(OR(AND(AD5="Non",AE5="Non"),AD5="Oui"),"Oui","Non")</f>
        <v>Oui</v>
      </c>
      <c r="Y5" t="str">
        <f>IF(OR(AND(AD5="Non",AE5="Non"),AE5="Oui"),"Oui","Non")</f>
        <v>Oui</v>
      </c>
      <c r="Z5" s="1">
        <f>SEARCH("X:",H5)+2</f>
        <v>3</v>
      </c>
      <c r="AA5" s="1">
        <f>SEARCH(",",H5)</f>
        <v>9</v>
      </c>
      <c r="AB5" s="1">
        <f>SEARCH("Y:",H5)+2</f>
        <v>13</v>
      </c>
      <c r="AC5" s="1">
        <f>LEN(H5)+1</f>
        <v>18</v>
      </c>
      <c r="AD5" t="str">
        <f>IF(ISERR(SEARCH("(Empire)",L5)),"Non","Oui")</f>
        <v>Non</v>
      </c>
      <c r="AE5" t="str">
        <f>IF(ISERR(SEARCH("(Republic)",L5)),"Non","Oui")</f>
        <v>Non</v>
      </c>
    </row>
    <row r="6" spans="1:31" x14ac:dyDescent="0.25">
      <c r="A6" t="str">
        <f>IF(AND(AD6="Non",AE6="Non"),MID(L6,1,SEARCH("datacrons",L6)-2),IF(AND(AD6="Oui",AE6="Non"),MID(L6,1,SEARCH("(Empire) datacrons",L6)-2),IF(AND(AD6="Non",AE6="Oui"),MID(L6,1,SEARCH("(Republic) datacrons",L6)-2),"")))</f>
        <v>Alderaan</v>
      </c>
      <c r="B6" t="str">
        <f>IF(NOT(ISNA(VLOOKUP(U6,'Trad. Capacité'!$A$1:$B$16,2,FALSE))),VLOOKUP(U6,'Trad. Capacité'!A$1:B$16,2,FALSE),IF(W6&lt;&gt;"",W6,""))</f>
        <v>Puissance</v>
      </c>
      <c r="C6" s="1" t="str">
        <f>IF(AND(Q6&lt;&gt;"",NOT(ISERR(SEARCH("+",Q6)))),MID(Q6,SEARCH("+",Q6),3),IF(AND(N6&lt;&gt;"Oui",G6&lt;&gt;"",NOT(ISERR(SEARCH("+",G6)))),MID(G6,SEARCH("+",G6),3),""))</f>
        <v>+4</v>
      </c>
      <c r="D6" t="str">
        <f>IF(NOT(ISNA(VLOOKUP(V6,'Trad. Capacité'!$A$1:$B$16,2,FALSE))),VLOOKUP(V6,'Trad. Capacité'!A$1:B$16,2,FALSE),IF(W6&lt;&gt;"",W6,""))</f>
        <v>Puissance</v>
      </c>
      <c r="E6" t="str">
        <f>IF(AND(T6&lt;&gt;"",NOT(ISERR(SEARCH("+",T6)))),MID(T6,SEARCH("+",T6),3),IF(AND(M6&lt;&gt;"Oui",G6&lt;&gt;"",NOT(ISERR(SEARCH("+",G6)))),MID(G6,SEARCH("+",G6),3),""))</f>
        <v>+4</v>
      </c>
      <c r="G6" s="2" t="s">
        <v>11</v>
      </c>
      <c r="H6" s="2" t="s">
        <v>12</v>
      </c>
      <c r="I6" s="2" t="s">
        <v>331</v>
      </c>
      <c r="J6" s="1" t="str">
        <f>MID(H6,Z6,AA6-Z6)</f>
        <v xml:space="preserve"> 2190</v>
      </c>
      <c r="K6" s="1" t="str">
        <f>MID(H6,AB6,AC6-AB6)</f>
        <v xml:space="preserve"> -2019</v>
      </c>
      <c r="L6" t="str">
        <f>IF(F6&lt;&gt;"",F6,L5)</f>
        <v>Alderaan datacrons</v>
      </c>
      <c r="M6" s="1" t="str">
        <f>IF(NOT(ISERR(SEARCH("REPUBLIC",G6))),"Oui","Non")</f>
        <v>Non</v>
      </c>
      <c r="N6" s="1" t="str">
        <f>IF(NOT(ISERR(SEARCH("EMPIRE",G6))),"Oui","Non")</f>
        <v>Non</v>
      </c>
      <c r="O6" s="1" t="str">
        <f>IF(M6="Oui",SEARCH("REPUBLIC",G6)+9,"")</f>
        <v/>
      </c>
      <c r="P6" s="1" t="str">
        <f>IF(AND(M6="Oui",N6="Oui"),R6-10,IF(M6="Oui",LEN(G6)+1,""))</f>
        <v/>
      </c>
      <c r="Q6" s="1" t="str">
        <f>IF(M6="Oui",SUBSTITUTE(MID(G6,O6,P6-O6),"-",""),"")</f>
        <v/>
      </c>
      <c r="R6" s="1" t="str">
        <f>IF(N6="Oui",SEARCH("EMPIRE",G6)+7,"")</f>
        <v/>
      </c>
      <c r="S6" s="1" t="str">
        <f>IF(N6="Oui",LEN(G6)+1,"")</f>
        <v/>
      </c>
      <c r="T6" s="1" t="str">
        <f>IF(N6="Oui",SUBSTITUTE(MID(G6,R6,S6-R6),"-",""),"")</f>
        <v/>
      </c>
      <c r="U6" t="str">
        <f>IF(AND(Q6&lt;&gt;"",NOT(ISERR(SEARCH("+",Q6)))),TRIM(MID(Q6,1,SEARCH("+",Q6)-1)),IF(Q6&lt;&gt;"",TRIM(Q6),IF(AND(N6&lt;&gt;"Oui",G6&lt;&gt;"",NOT(ISERR(SEARCH("+",G6)))),TRIM(MID(G6,1,SEARCH("+",G6)-1)),"")))</f>
        <v>Strength</v>
      </c>
      <c r="V6" t="str">
        <f>IF(AND(T6&lt;&gt;"",NOT(ISERR(SEARCH("+",T6)))),TRIM(MID(T6,1,SEARCH("+",T6)-1)),IF(T6&lt;&gt;"",TRIM(T6),IF(AND(M6&lt;&gt;"Oui",G6&lt;&gt;"",NOT(ISERR(SEARCH("+",G6)))),TRIM(MID(G6,1,SEARCH("+",G6)-1)),"")))</f>
        <v>Strength</v>
      </c>
      <c r="W6" t="str">
        <f>IF(AND(U6="",V6="",G6&lt;&gt;""),G6,"")</f>
        <v/>
      </c>
      <c r="X6" t="str">
        <f>IF(OR(AND(AD6="Non",AE6="Non"),AD6="Oui"),"Oui","Non")</f>
        <v>Oui</v>
      </c>
      <c r="Y6" t="str">
        <f>IF(OR(AND(AD6="Non",AE6="Non"),AE6="Oui"),"Oui","Non")</f>
        <v>Oui</v>
      </c>
      <c r="Z6" s="1">
        <f>SEARCH("X:",H6)+2</f>
        <v>3</v>
      </c>
      <c r="AA6" s="1">
        <f>SEARCH(",",H6)</f>
        <v>8</v>
      </c>
      <c r="AB6" s="1">
        <f>SEARCH("Y:",H6)+2</f>
        <v>12</v>
      </c>
      <c r="AC6" s="1">
        <f>LEN(H6)+1</f>
        <v>18</v>
      </c>
      <c r="AD6" t="str">
        <f>IF(ISERR(SEARCH("(Empire)",L6)),"Non","Oui")</f>
        <v>Non</v>
      </c>
      <c r="AE6" t="str">
        <f>IF(ISERR(SEARCH("(Republic)",L6)),"Non","Oui")</f>
        <v>Non</v>
      </c>
    </row>
    <row r="7" spans="1:31" x14ac:dyDescent="0.25">
      <c r="A7" t="str">
        <f>IF(AND(AD7="Non",AE7="Non"),MID(L7,1,SEARCH("datacrons",L7)-2),IF(AND(AD7="Oui",AE7="Non"),MID(L7,1,SEARCH("(Empire) datacrons",L7)-2),IF(AND(AD7="Non",AE7="Oui"),MID(L7,1,SEARCH("(Republic) datacrons",L7)-2),"")))</f>
        <v>Alderaan</v>
      </c>
      <c r="B7" t="str">
        <f>IF(NOT(ISNA(VLOOKUP(U7,'Trad. Capacité'!$A$1:$B$16,2,FALSE))),VLOOKUP(U7,'Trad. Capacité'!A$1:B$16,2,FALSE),IF(W7&lt;&gt;"",W7,""))</f>
        <v>Endurance</v>
      </c>
      <c r="C7" s="1" t="str">
        <f>IF(AND(Q7&lt;&gt;"",NOT(ISERR(SEARCH("+",Q7)))),MID(Q7,SEARCH("+",Q7),3),IF(AND(N7&lt;&gt;"Oui",G7&lt;&gt;"",NOT(ISERR(SEARCH("+",G7)))),MID(G7,SEARCH("+",G7),3),""))</f>
        <v>+3</v>
      </c>
      <c r="D7" t="str">
        <f>IF(NOT(ISNA(VLOOKUP(V7,'Trad. Capacité'!$A$1:$B$16,2,FALSE))),VLOOKUP(V7,'Trad. Capacité'!A$1:B$16,2,FALSE),IF(W7&lt;&gt;"",W7,""))</f>
        <v>Endurance</v>
      </c>
      <c r="E7" t="str">
        <f>IF(AND(T7&lt;&gt;"",NOT(ISERR(SEARCH("+",T7)))),MID(T7,SEARCH("+",T7),3),IF(AND(M7&lt;&gt;"Oui",G7&lt;&gt;"",NOT(ISERR(SEARCH("+",G7)))),MID(G7,SEARCH("+",G7),3),""))</f>
        <v>+3</v>
      </c>
      <c r="G7" s="2" t="s">
        <v>13</v>
      </c>
      <c r="H7" s="2" t="s">
        <v>14</v>
      </c>
      <c r="I7" s="2" t="s">
        <v>332</v>
      </c>
      <c r="J7" s="1" t="str">
        <f>MID(H7,Z7,AA7-Z7)</f>
        <v xml:space="preserve"> 2721</v>
      </c>
      <c r="K7" s="1" t="str">
        <f>MID(H7,AB7,AC7-AB7)</f>
        <v xml:space="preserve"> 2496</v>
      </c>
      <c r="L7" t="str">
        <f>IF(F7&lt;&gt;"",F7,L6)</f>
        <v>Alderaan datacrons</v>
      </c>
      <c r="M7" s="1" t="str">
        <f>IF(NOT(ISERR(SEARCH("REPUBLIC",G7))),"Oui","Non")</f>
        <v>Non</v>
      </c>
      <c r="N7" s="1" t="str">
        <f>IF(NOT(ISERR(SEARCH("EMPIRE",G7))),"Oui","Non")</f>
        <v>Non</v>
      </c>
      <c r="O7" s="1" t="str">
        <f>IF(M7="Oui",SEARCH("REPUBLIC",G7)+9,"")</f>
        <v/>
      </c>
      <c r="P7" s="1" t="str">
        <f>IF(AND(M7="Oui",N7="Oui"),R7-10,IF(M7="Oui",LEN(G7)+1,""))</f>
        <v/>
      </c>
      <c r="Q7" s="1" t="str">
        <f>IF(M7="Oui",SUBSTITUTE(MID(G7,O7,P7-O7),"-",""),"")</f>
        <v/>
      </c>
      <c r="R7" s="1" t="str">
        <f>IF(N7="Oui",SEARCH("EMPIRE",G7)+7,"")</f>
        <v/>
      </c>
      <c r="S7" s="1" t="str">
        <f>IF(N7="Oui",LEN(G7)+1,"")</f>
        <v/>
      </c>
      <c r="T7" s="1" t="str">
        <f>IF(N7="Oui",SUBSTITUTE(MID(G7,R7,S7-R7),"-",""),"")</f>
        <v/>
      </c>
      <c r="U7" t="str">
        <f>IF(AND(Q7&lt;&gt;"",NOT(ISERR(SEARCH("+",Q7)))),TRIM(MID(Q7,1,SEARCH("+",Q7)-1)),IF(Q7&lt;&gt;"",TRIM(Q7),IF(AND(N7&lt;&gt;"Oui",G7&lt;&gt;"",NOT(ISERR(SEARCH("+",G7)))),TRIM(MID(G7,1,SEARCH("+",G7)-1)),"")))</f>
        <v>Endurance</v>
      </c>
      <c r="V7" t="str">
        <f>IF(AND(T7&lt;&gt;"",NOT(ISERR(SEARCH("+",T7)))),TRIM(MID(T7,1,SEARCH("+",T7)-1)),IF(T7&lt;&gt;"",TRIM(T7),IF(AND(M7&lt;&gt;"Oui",G7&lt;&gt;"",NOT(ISERR(SEARCH("+",G7)))),TRIM(MID(G7,1,SEARCH("+",G7)-1)),"")))</f>
        <v>Endurance</v>
      </c>
      <c r="W7" t="str">
        <f>IF(AND(U7="",V7="",G7&lt;&gt;""),G7,"")</f>
        <v/>
      </c>
      <c r="X7" t="str">
        <f>IF(OR(AND(AD7="Non",AE7="Non"),AD7="Oui"),"Oui","Non")</f>
        <v>Oui</v>
      </c>
      <c r="Y7" t="str">
        <f>IF(OR(AND(AD7="Non",AE7="Non"),AE7="Oui"),"Oui","Non")</f>
        <v>Oui</v>
      </c>
      <c r="Z7" s="1">
        <f>SEARCH("X:",H7)+2</f>
        <v>3</v>
      </c>
      <c r="AA7" s="1">
        <f>SEARCH(",",H7)</f>
        <v>8</v>
      </c>
      <c r="AB7" s="1">
        <f>SEARCH("Y:",H7)+2</f>
        <v>12</v>
      </c>
      <c r="AC7" s="1">
        <f>LEN(H7)+1</f>
        <v>17</v>
      </c>
      <c r="AD7" t="str">
        <f>IF(ISERR(SEARCH("(Empire)",L7)),"Non","Oui")</f>
        <v>Non</v>
      </c>
      <c r="AE7" t="str">
        <f>IF(ISERR(SEARCH("(Republic)",L7)),"Non","Oui")</f>
        <v>Non</v>
      </c>
    </row>
    <row r="8" spans="1:31" x14ac:dyDescent="0.25">
      <c r="A8" t="str">
        <f>IF(AND(AD8="Non",AE8="Non"),MID(L8,1,SEARCH("datacrons",L8)-2),IF(AND(AD8="Oui",AE8="Non"),MID(L8,1,SEARCH("(Empire) datacrons",L8)-2),IF(AND(AD8="Non",AE8="Oui"),MID(L8,1,SEARCH("(Republic) datacrons",L8)-2),"")))</f>
        <v>Balmorra</v>
      </c>
      <c r="B8" t="str">
        <f>IF(NOT(ISNA(VLOOKUP(U8,'Trad. Capacité'!$A$1:$B$16,2,FALSE))),VLOOKUP(U8,'Trad. Capacité'!A$1:B$16,2,FALSE),IF(W8&lt;&gt;"",W8,""))</f>
        <v/>
      </c>
      <c r="C8" s="1" t="str">
        <f>IF(AND(Q8&lt;&gt;"",NOT(ISERR(SEARCH("+",Q8)))),MID(Q8,SEARCH("+",Q8),3),IF(AND(N8&lt;&gt;"Oui",G8&lt;&gt;"",NOT(ISERR(SEARCH("+",G8)))),MID(G8,SEARCH("+",G8),3),""))</f>
        <v/>
      </c>
      <c r="D8" t="str">
        <f>IF(NOT(ISNA(VLOOKUP(V8,'Trad. Capacité'!$A$1:$B$16,2,FALSE))),VLOOKUP(V8,'Trad. Capacité'!A$1:B$16,2,FALSE),IF(W8&lt;&gt;"",W8,""))</f>
        <v/>
      </c>
      <c r="E8" t="str">
        <f>IF(AND(T8&lt;&gt;"",NOT(ISERR(SEARCH("+",T8)))),MID(T8,SEARCH("+",T8),3),IF(AND(M8&lt;&gt;"Oui",G8&lt;&gt;"",NOT(ISERR(SEARCH("+",G8)))),MID(G8,SEARCH("+",G8),3),""))</f>
        <v/>
      </c>
      <c r="F8" s="2" t="s">
        <v>15</v>
      </c>
      <c r="J8" s="1" t="e">
        <f>MID(H8,Z8,AA8-Z8)</f>
        <v>#VALUE!</v>
      </c>
      <c r="K8" s="1" t="e">
        <f>MID(H8,AB8,AC8-AB8)</f>
        <v>#VALUE!</v>
      </c>
      <c r="L8" t="str">
        <f>IF(F8&lt;&gt;"",F8,L7)</f>
        <v>Balmorra (Empire) datacrons</v>
      </c>
      <c r="M8" s="1" t="str">
        <f>IF(NOT(ISERR(SEARCH("REPUBLIC",G8))),"Oui","Non")</f>
        <v>Non</v>
      </c>
      <c r="N8" s="1" t="str">
        <f>IF(NOT(ISERR(SEARCH("EMPIRE",G8))),"Oui","Non")</f>
        <v>Non</v>
      </c>
      <c r="O8" s="1" t="str">
        <f>IF(M8="Oui",SEARCH("REPUBLIC",G8)+9,"")</f>
        <v/>
      </c>
      <c r="P8" s="1" t="str">
        <f>IF(AND(M8="Oui",N8="Oui"),R8-10,IF(M8="Oui",LEN(G8)+1,""))</f>
        <v/>
      </c>
      <c r="Q8" s="1" t="str">
        <f>IF(M8="Oui",SUBSTITUTE(MID(G8,O8,P8-O8),"-",""),"")</f>
        <v/>
      </c>
      <c r="R8" s="1" t="str">
        <f>IF(N8="Oui",SEARCH("EMPIRE",G8)+7,"")</f>
        <v/>
      </c>
      <c r="S8" s="1" t="str">
        <f>IF(N8="Oui",LEN(G8)+1,"")</f>
        <v/>
      </c>
      <c r="T8" s="1" t="str">
        <f>IF(N8="Oui",SUBSTITUTE(MID(G8,R8,S8-R8),"-",""),"")</f>
        <v/>
      </c>
      <c r="U8" t="str">
        <f>IF(AND(Q8&lt;&gt;"",NOT(ISERR(SEARCH("+",Q8)))),TRIM(MID(Q8,1,SEARCH("+",Q8)-1)),IF(Q8&lt;&gt;"",TRIM(Q8),IF(AND(N8&lt;&gt;"Oui",G8&lt;&gt;"",NOT(ISERR(SEARCH("+",G8)))),TRIM(MID(G8,1,SEARCH("+",G8)-1)),"")))</f>
        <v/>
      </c>
      <c r="V8" t="str">
        <f>IF(AND(T8&lt;&gt;"",NOT(ISERR(SEARCH("+",T8)))),TRIM(MID(T8,1,SEARCH("+",T8)-1)),IF(T8&lt;&gt;"",TRIM(T8),IF(AND(M8&lt;&gt;"Oui",G8&lt;&gt;"",NOT(ISERR(SEARCH("+",G8)))),TRIM(MID(G8,1,SEARCH("+",G8)-1)),"")))</f>
        <v/>
      </c>
      <c r="W8" t="str">
        <f>IF(AND(U8="",V8="",G8&lt;&gt;""),G8,"")</f>
        <v/>
      </c>
      <c r="X8" t="str">
        <f>IF(OR(AND(AD8="Non",AE8="Non"),AD8="Oui"),"Oui","Non")</f>
        <v>Oui</v>
      </c>
      <c r="Y8" t="str">
        <f>IF(OR(AND(AD8="Non",AE8="Non"),AE8="Oui"),"Oui","Non")</f>
        <v>Non</v>
      </c>
      <c r="Z8" s="1" t="e">
        <f>SEARCH("X:",H8)+2</f>
        <v>#VALUE!</v>
      </c>
      <c r="AA8" s="1" t="e">
        <f>SEARCH(",",H8)</f>
        <v>#VALUE!</v>
      </c>
      <c r="AB8" s="1" t="e">
        <f>SEARCH("Y:",H8)+2</f>
        <v>#VALUE!</v>
      </c>
      <c r="AC8" s="1">
        <f>LEN(H8)+1</f>
        <v>1</v>
      </c>
      <c r="AD8" t="str">
        <f>IF(ISERR(SEARCH("(Empire)",L8)),"Non","Oui")</f>
        <v>Oui</v>
      </c>
      <c r="AE8" t="str">
        <f>IF(ISERR(SEARCH("(Republic)",L8)),"Non","Oui")</f>
        <v>Non</v>
      </c>
    </row>
    <row r="9" spans="1:31" x14ac:dyDescent="0.25">
      <c r="A9" t="str">
        <f>IF(AND(AD9="Non",AE9="Non"),MID(L9,1,SEARCH("datacrons",L9)-2),IF(AND(AD9="Oui",AE9="Non"),MID(L9,1,SEARCH("(Empire) datacrons",L9)-2),IF(AND(AD9="Non",AE9="Oui"),MID(L9,1,SEARCH("(Republic) datacrons",L9)-2),"")))</f>
        <v>Balmorra</v>
      </c>
      <c r="B9" t="str">
        <f>IF(NOT(ISNA(VLOOKUP(U9,'Trad. Capacité'!$A$1:$B$16,2,FALSE))),VLOOKUP(U9,'Trad. Capacité'!A$1:B$16,2,FALSE),IF(W9&lt;&gt;"",W9,""))</f>
        <v>Puissance</v>
      </c>
      <c r="C9" s="1" t="str">
        <f>IF(AND(Q9&lt;&gt;"",NOT(ISERR(SEARCH("+",Q9)))),MID(Q9,SEARCH("+",Q9),3),IF(AND(N9&lt;&gt;"Oui",G9&lt;&gt;"",NOT(ISERR(SEARCH("+",G9)))),MID(G9,SEARCH("+",G9),3),""))</f>
        <v>+2</v>
      </c>
      <c r="D9" t="str">
        <f>IF(NOT(ISNA(VLOOKUP(V9,'Trad. Capacité'!$A$1:$B$16,2,FALSE))),VLOOKUP(V9,'Trad. Capacité'!A$1:B$16,2,FALSE),IF(W9&lt;&gt;"",W9,""))</f>
        <v>Puissance</v>
      </c>
      <c r="E9" t="str">
        <f>IF(AND(T9&lt;&gt;"",NOT(ISERR(SEARCH("+",T9)))),MID(T9,SEARCH("+",T9),3),IF(AND(M9&lt;&gt;"Oui",G9&lt;&gt;"",NOT(ISERR(SEARCH("+",G9)))),MID(G9,SEARCH("+",G9),3),""))</f>
        <v>+2</v>
      </c>
      <c r="G9" s="2" t="s">
        <v>16</v>
      </c>
      <c r="H9" s="2" t="s">
        <v>17</v>
      </c>
      <c r="I9" s="2" t="s">
        <v>333</v>
      </c>
      <c r="J9" s="1" t="str">
        <f>MID(H9,Z9,AA9-Z9)</f>
        <v xml:space="preserve"> 727</v>
      </c>
      <c r="K9" s="1" t="str">
        <f>MID(H9,AB9,AC9-AB9)</f>
        <v xml:space="preserve"> 2033</v>
      </c>
      <c r="L9" t="str">
        <f>IF(F9&lt;&gt;"",F9,L8)</f>
        <v>Balmorra (Empire) datacrons</v>
      </c>
      <c r="M9" s="1" t="str">
        <f>IF(NOT(ISERR(SEARCH("REPUBLIC",G9))),"Oui","Non")</f>
        <v>Non</v>
      </c>
      <c r="N9" s="1" t="str">
        <f>IF(NOT(ISERR(SEARCH("EMPIRE",G9))),"Oui","Non")</f>
        <v>Non</v>
      </c>
      <c r="O9" s="1" t="str">
        <f>IF(M9="Oui",SEARCH("REPUBLIC",G9)+9,"")</f>
        <v/>
      </c>
      <c r="P9" s="1" t="str">
        <f>IF(AND(M9="Oui",N9="Oui"),R9-10,IF(M9="Oui",LEN(G9)+1,""))</f>
        <v/>
      </c>
      <c r="Q9" s="1" t="str">
        <f>IF(M9="Oui",SUBSTITUTE(MID(G9,O9,P9-O9),"-",""),"")</f>
        <v/>
      </c>
      <c r="R9" s="1" t="str">
        <f>IF(N9="Oui",SEARCH("EMPIRE",G9)+7,"")</f>
        <v/>
      </c>
      <c r="S9" s="1" t="str">
        <f>IF(N9="Oui",LEN(G9)+1,"")</f>
        <v/>
      </c>
      <c r="T9" s="1" t="str">
        <f>IF(N9="Oui",SUBSTITUTE(MID(G9,R9,S9-R9),"-",""),"")</f>
        <v/>
      </c>
      <c r="U9" t="str">
        <f>IF(AND(Q9&lt;&gt;"",NOT(ISERR(SEARCH("+",Q9)))),TRIM(MID(Q9,1,SEARCH("+",Q9)-1)),IF(Q9&lt;&gt;"",TRIM(Q9),IF(AND(N9&lt;&gt;"Oui",G9&lt;&gt;"",NOT(ISERR(SEARCH("+",G9)))),TRIM(MID(G9,1,SEARCH("+",G9)-1)),"")))</f>
        <v>Strength</v>
      </c>
      <c r="V9" t="str">
        <f>IF(AND(T9&lt;&gt;"",NOT(ISERR(SEARCH("+",T9)))),TRIM(MID(T9,1,SEARCH("+",T9)-1)),IF(T9&lt;&gt;"",TRIM(T9),IF(AND(M9&lt;&gt;"Oui",G9&lt;&gt;"",NOT(ISERR(SEARCH("+",G9)))),TRIM(MID(G9,1,SEARCH("+",G9)-1)),"")))</f>
        <v>Strength</v>
      </c>
      <c r="W9" t="str">
        <f>IF(AND(U9="",V9="",G9&lt;&gt;""),G9,"")</f>
        <v/>
      </c>
      <c r="X9" t="str">
        <f>IF(OR(AND(AD9="Non",AE9="Non"),AD9="Oui"),"Oui","Non")</f>
        <v>Oui</v>
      </c>
      <c r="Y9" t="str">
        <f>IF(OR(AND(AD9="Non",AE9="Non"),AE9="Oui"),"Oui","Non")</f>
        <v>Non</v>
      </c>
      <c r="Z9" s="1">
        <f>SEARCH("X:",H9)+2</f>
        <v>3</v>
      </c>
      <c r="AA9" s="1">
        <f>SEARCH(",",H9)</f>
        <v>7</v>
      </c>
      <c r="AB9" s="1">
        <f>SEARCH("Y:",H9)+2</f>
        <v>11</v>
      </c>
      <c r="AC9" s="1">
        <f>LEN(H9)+1</f>
        <v>16</v>
      </c>
      <c r="AD9" t="str">
        <f>IF(ISERR(SEARCH("(Empire)",L9)),"Non","Oui")</f>
        <v>Oui</v>
      </c>
      <c r="AE9" t="str">
        <f>IF(ISERR(SEARCH("(Republic)",L9)),"Non","Oui")</f>
        <v>Non</v>
      </c>
    </row>
    <row r="10" spans="1:31" x14ac:dyDescent="0.25">
      <c r="A10" t="str">
        <f>IF(AND(AD10="Non",AE10="Non"),MID(L10,1,SEARCH("datacrons",L10)-2),IF(AND(AD10="Oui",AE10="Non"),MID(L10,1,SEARCH("(Empire) datacrons",L10)-2),IF(AND(AD10="Non",AE10="Oui"),MID(L10,1,SEARCH("(Republic) datacrons",L10)-2),"")))</f>
        <v>Balmorra</v>
      </c>
      <c r="B10" t="str">
        <f>IF(NOT(ISNA(VLOOKUP(U10,'Trad. Capacité'!$A$1:$B$16,2,FALSE))),VLOOKUP(U10,'Trad. Capacité'!A$1:B$16,2,FALSE),IF(W10&lt;&gt;"",W10,""))</f>
        <v>Visée</v>
      </c>
      <c r="C10" s="1" t="str">
        <f>IF(AND(Q10&lt;&gt;"",NOT(ISERR(SEARCH("+",Q10)))),MID(Q10,SEARCH("+",Q10),3),IF(AND(N10&lt;&gt;"Oui",G10&lt;&gt;"",NOT(ISERR(SEARCH("+",G10)))),MID(G10,SEARCH("+",G10),3),""))</f>
        <v>+2</v>
      </c>
      <c r="D10" t="str">
        <f>IF(NOT(ISNA(VLOOKUP(V10,'Trad. Capacité'!$A$1:$B$16,2,FALSE))),VLOOKUP(V10,'Trad. Capacité'!A$1:B$16,2,FALSE),IF(W10&lt;&gt;"",W10,""))</f>
        <v>Visée</v>
      </c>
      <c r="E10" t="str">
        <f>IF(AND(T10&lt;&gt;"",NOT(ISERR(SEARCH("+",T10)))),MID(T10,SEARCH("+",T10),3),IF(AND(M10&lt;&gt;"Oui",G10&lt;&gt;"",NOT(ISERR(SEARCH("+",G10)))),MID(G10,SEARCH("+",G10),3),""))</f>
        <v>+2</v>
      </c>
      <c r="G10" s="2" t="s">
        <v>18</v>
      </c>
      <c r="H10" s="2" t="s">
        <v>19</v>
      </c>
      <c r="I10" s="2" t="s">
        <v>334</v>
      </c>
      <c r="J10" s="1" t="str">
        <f>MID(H10,Z10,AA10-Z10)</f>
        <v xml:space="preserve"> -1017</v>
      </c>
      <c r="K10" s="1" t="str">
        <f>MID(H10,AB10,AC10-AB10)</f>
        <v xml:space="preserve"> 1514</v>
      </c>
      <c r="L10" t="str">
        <f>IF(F10&lt;&gt;"",F10,L9)</f>
        <v>Balmorra (Empire) datacrons</v>
      </c>
      <c r="M10" s="1" t="str">
        <f>IF(NOT(ISERR(SEARCH("REPUBLIC",G10))),"Oui","Non")</f>
        <v>Non</v>
      </c>
      <c r="N10" s="1" t="str">
        <f>IF(NOT(ISERR(SEARCH("EMPIRE",G10))),"Oui","Non")</f>
        <v>Non</v>
      </c>
      <c r="O10" s="1" t="str">
        <f>IF(M10="Oui",SEARCH("REPUBLIC",G10)+9,"")</f>
        <v/>
      </c>
      <c r="P10" s="1" t="str">
        <f>IF(AND(M10="Oui",N10="Oui"),R10-10,IF(M10="Oui",LEN(G10)+1,""))</f>
        <v/>
      </c>
      <c r="Q10" s="1" t="str">
        <f>IF(M10="Oui",SUBSTITUTE(MID(G10,O10,P10-O10),"-",""),"")</f>
        <v/>
      </c>
      <c r="R10" s="1" t="str">
        <f>IF(N10="Oui",SEARCH("EMPIRE",G10)+7,"")</f>
        <v/>
      </c>
      <c r="S10" s="1" t="str">
        <f>IF(N10="Oui",LEN(G10)+1,"")</f>
        <v/>
      </c>
      <c r="T10" s="1" t="str">
        <f>IF(N10="Oui",SUBSTITUTE(MID(G10,R10,S10-R10),"-",""),"")</f>
        <v/>
      </c>
      <c r="U10" t="str">
        <f>IF(AND(Q10&lt;&gt;"",NOT(ISERR(SEARCH("+",Q10)))),TRIM(MID(Q10,1,SEARCH("+",Q10)-1)),IF(Q10&lt;&gt;"",TRIM(Q10),IF(AND(N10&lt;&gt;"Oui",G10&lt;&gt;"",NOT(ISERR(SEARCH("+",G10)))),TRIM(MID(G10,1,SEARCH("+",G10)-1)),"")))</f>
        <v>Aim</v>
      </c>
      <c r="V10" t="str">
        <f>IF(AND(T10&lt;&gt;"",NOT(ISERR(SEARCH("+",T10)))),TRIM(MID(T10,1,SEARCH("+",T10)-1)),IF(T10&lt;&gt;"",TRIM(T10),IF(AND(M10&lt;&gt;"Oui",G10&lt;&gt;"",NOT(ISERR(SEARCH("+",G10)))),TRIM(MID(G10,1,SEARCH("+",G10)-1)),"")))</f>
        <v>Aim</v>
      </c>
      <c r="W10" t="str">
        <f>IF(AND(U10="",V10="",G10&lt;&gt;""),G10,"")</f>
        <v/>
      </c>
      <c r="X10" t="str">
        <f>IF(OR(AND(AD10="Non",AE10="Non"),AD10="Oui"),"Oui","Non")</f>
        <v>Oui</v>
      </c>
      <c r="Y10" t="str">
        <f>IF(OR(AND(AD10="Non",AE10="Non"),AE10="Oui"),"Oui","Non")</f>
        <v>Non</v>
      </c>
      <c r="Z10" s="1">
        <f>SEARCH("X:",H10)+2</f>
        <v>3</v>
      </c>
      <c r="AA10" s="1">
        <f>SEARCH(",",H10)</f>
        <v>9</v>
      </c>
      <c r="AB10" s="1">
        <f>SEARCH("Y:",H10)+2</f>
        <v>13</v>
      </c>
      <c r="AC10" s="1">
        <f>LEN(H10)+1</f>
        <v>18</v>
      </c>
      <c r="AD10" t="str">
        <f>IF(ISERR(SEARCH("(Empire)",L10)),"Non","Oui")</f>
        <v>Oui</v>
      </c>
      <c r="AE10" t="str">
        <f>IF(ISERR(SEARCH("(Republic)",L10)),"Non","Oui")</f>
        <v>Non</v>
      </c>
    </row>
    <row r="11" spans="1:31" x14ac:dyDescent="0.25">
      <c r="A11" t="str">
        <f>IF(AND(AD11="Non",AE11="Non"),MID(L11,1,SEARCH("datacrons",L11)-2),IF(AND(AD11="Oui",AE11="Non"),MID(L11,1,SEARCH("(Empire) datacrons",L11)-2),IF(AND(AD11="Non",AE11="Oui"),MID(L11,1,SEARCH("(Republic) datacrons",L11)-2),"")))</f>
        <v>Balmorra</v>
      </c>
      <c r="B11" t="str">
        <f>IF(NOT(ISNA(VLOOKUP(U11,'Trad. Capacité'!$A$1:$B$16,2,FALSE))),VLOOKUP(U11,'Trad. Capacité'!A$1:B$16,2,FALSE),IF(W11&lt;&gt;"",W11,""))</f>
        <v>Volonté</v>
      </c>
      <c r="C11" s="1" t="str">
        <f>IF(AND(Q11&lt;&gt;"",NOT(ISERR(SEARCH("+",Q11)))),MID(Q11,SEARCH("+",Q11),3),IF(AND(N11&lt;&gt;"Oui",G11&lt;&gt;"",NOT(ISERR(SEARCH("+",G11)))),MID(G11,SEARCH("+",G11),3),""))</f>
        <v>+2</v>
      </c>
      <c r="D11" t="str">
        <f>IF(NOT(ISNA(VLOOKUP(V11,'Trad. Capacité'!$A$1:$B$16,2,FALSE))),VLOOKUP(V11,'Trad. Capacité'!A$1:B$16,2,FALSE),IF(W11&lt;&gt;"",W11,""))</f>
        <v>Volonté</v>
      </c>
      <c r="E11" t="str">
        <f>IF(AND(T11&lt;&gt;"",NOT(ISERR(SEARCH("+",T11)))),MID(T11,SEARCH("+",T11),3),IF(AND(M11&lt;&gt;"Oui",G11&lt;&gt;"",NOT(ISERR(SEARCH("+",G11)))),MID(G11,SEARCH("+",G11),3),""))</f>
        <v>+2</v>
      </c>
      <c r="G11" s="2" t="s">
        <v>20</v>
      </c>
      <c r="H11" s="2" t="s">
        <v>21</v>
      </c>
      <c r="I11" s="2" t="s">
        <v>335</v>
      </c>
      <c r="J11" s="1" t="str">
        <f>MID(H11,Z11,AA11-Z11)</f>
        <v xml:space="preserve"> 191</v>
      </c>
      <c r="K11" s="1" t="str">
        <f>MID(H11,AB11,AC11-AB11)</f>
        <v xml:space="preserve"> -346</v>
      </c>
      <c r="L11" t="str">
        <f>IF(F11&lt;&gt;"",F11,L10)</f>
        <v>Balmorra (Empire) datacrons</v>
      </c>
      <c r="M11" s="1" t="str">
        <f>IF(NOT(ISERR(SEARCH("REPUBLIC",G11))),"Oui","Non")</f>
        <v>Non</v>
      </c>
      <c r="N11" s="1" t="str">
        <f>IF(NOT(ISERR(SEARCH("EMPIRE",G11))),"Oui","Non")</f>
        <v>Non</v>
      </c>
      <c r="O11" s="1" t="str">
        <f>IF(M11="Oui",SEARCH("REPUBLIC",G11)+9,"")</f>
        <v/>
      </c>
      <c r="P11" s="1" t="str">
        <f>IF(AND(M11="Oui",N11="Oui"),R11-10,IF(M11="Oui",LEN(G11)+1,""))</f>
        <v/>
      </c>
      <c r="Q11" s="1" t="str">
        <f>IF(M11="Oui",SUBSTITUTE(MID(G11,O11,P11-O11),"-",""),"")</f>
        <v/>
      </c>
      <c r="R11" s="1" t="str">
        <f>IF(N11="Oui",SEARCH("EMPIRE",G11)+7,"")</f>
        <v/>
      </c>
      <c r="S11" s="1" t="str">
        <f>IF(N11="Oui",LEN(G11)+1,"")</f>
        <v/>
      </c>
      <c r="T11" s="1" t="str">
        <f>IF(N11="Oui",SUBSTITUTE(MID(G11,R11,S11-R11),"-",""),"")</f>
        <v/>
      </c>
      <c r="U11" t="str">
        <f>IF(AND(Q11&lt;&gt;"",NOT(ISERR(SEARCH("+",Q11)))),TRIM(MID(Q11,1,SEARCH("+",Q11)-1)),IF(Q11&lt;&gt;"",TRIM(Q11),IF(AND(N11&lt;&gt;"Oui",G11&lt;&gt;"",NOT(ISERR(SEARCH("+",G11)))),TRIM(MID(G11,1,SEARCH("+",G11)-1)),"")))</f>
        <v>Willpower</v>
      </c>
      <c r="V11" t="str">
        <f>IF(AND(T11&lt;&gt;"",NOT(ISERR(SEARCH("+",T11)))),TRIM(MID(T11,1,SEARCH("+",T11)-1)),IF(T11&lt;&gt;"",TRIM(T11),IF(AND(M11&lt;&gt;"Oui",G11&lt;&gt;"",NOT(ISERR(SEARCH("+",G11)))),TRIM(MID(G11,1,SEARCH("+",G11)-1)),"")))</f>
        <v>Willpower</v>
      </c>
      <c r="W11" t="str">
        <f>IF(AND(U11="",V11="",G11&lt;&gt;""),G11,"")</f>
        <v/>
      </c>
      <c r="X11" t="str">
        <f>IF(OR(AND(AD11="Non",AE11="Non"),AD11="Oui"),"Oui","Non")</f>
        <v>Oui</v>
      </c>
      <c r="Y11" t="str">
        <f>IF(OR(AND(AD11="Non",AE11="Non"),AE11="Oui"),"Oui","Non")</f>
        <v>Non</v>
      </c>
      <c r="Z11" s="1">
        <f>SEARCH("X:",H11)+2</f>
        <v>3</v>
      </c>
      <c r="AA11" s="1">
        <f>SEARCH(",",H11)</f>
        <v>7</v>
      </c>
      <c r="AB11" s="1">
        <f>SEARCH("Y:",H11)+2</f>
        <v>11</v>
      </c>
      <c r="AC11" s="1">
        <f>LEN(H11)+1</f>
        <v>16</v>
      </c>
      <c r="AD11" t="str">
        <f>IF(ISERR(SEARCH("(Empire)",L11)),"Non","Oui")</f>
        <v>Oui</v>
      </c>
      <c r="AE11" t="str">
        <f>IF(ISERR(SEARCH("(Republic)",L11)),"Non","Oui")</f>
        <v>Non</v>
      </c>
    </row>
    <row r="12" spans="1:31" x14ac:dyDescent="0.25">
      <c r="A12" t="str">
        <f>IF(AND(AD12="Non",AE12="Non"),MID(L12,1,SEARCH("datacrons",L12)-2),IF(AND(AD12="Oui",AE12="Non"),MID(L12,1,SEARCH("(Empire) datacrons",L12)-2),IF(AND(AD12="Non",AE12="Oui"),MID(L12,1,SEARCH("(Republic) datacrons",L12)-2),"")))</f>
        <v>Balmorra</v>
      </c>
      <c r="B12" t="str">
        <f>IF(NOT(ISNA(VLOOKUP(U12,'Trad. Capacité'!$A$1:$B$16,2,FALSE))),VLOOKUP(U12,'Trad. Capacité'!A$1:B$16,2,FALSE),IF(W12&lt;&gt;"",W12,""))</f>
        <v>Cunning</v>
      </c>
      <c r="C12" s="1" t="str">
        <f>IF(AND(Q12&lt;&gt;"",NOT(ISERR(SEARCH("+",Q12)))),MID(Q12,SEARCH("+",Q12),3),IF(AND(N12&lt;&gt;"Oui",G12&lt;&gt;"",NOT(ISERR(SEARCH("+",G12)))),MID(G12,SEARCH("+",G12),3),""))</f>
        <v>+2</v>
      </c>
      <c r="D12" t="str">
        <f>IF(NOT(ISNA(VLOOKUP(V12,'Trad. Capacité'!$A$1:$B$16,2,FALSE))),VLOOKUP(V12,'Trad. Capacité'!A$1:B$16,2,FALSE),IF(W12&lt;&gt;"",W12,""))</f>
        <v>Cunning</v>
      </c>
      <c r="E12" t="str">
        <f>IF(AND(T12&lt;&gt;"",NOT(ISERR(SEARCH("+",T12)))),MID(T12,SEARCH("+",T12),3),IF(AND(M12&lt;&gt;"Oui",G12&lt;&gt;"",NOT(ISERR(SEARCH("+",G12)))),MID(G12,SEARCH("+",G12),3),""))</f>
        <v>+2</v>
      </c>
      <c r="G12" s="2" t="s">
        <v>22</v>
      </c>
      <c r="H12" s="2" t="s">
        <v>23</v>
      </c>
      <c r="I12" s="2" t="s">
        <v>336</v>
      </c>
      <c r="J12" s="1" t="str">
        <f>MID(H12,Z12,AA12-Z12)</f>
        <v xml:space="preserve"> 1853</v>
      </c>
      <c r="K12" s="1" t="str">
        <f>MID(H12,AB12,AC12-AB12)</f>
        <v xml:space="preserve"> 111</v>
      </c>
      <c r="L12" t="str">
        <f>IF(F12&lt;&gt;"",F12,L11)</f>
        <v>Balmorra (Empire) datacrons</v>
      </c>
      <c r="M12" s="1" t="str">
        <f>IF(NOT(ISERR(SEARCH("REPUBLIC",G12))),"Oui","Non")</f>
        <v>Non</v>
      </c>
      <c r="N12" s="1" t="str">
        <f>IF(NOT(ISERR(SEARCH("EMPIRE",G12))),"Oui","Non")</f>
        <v>Non</v>
      </c>
      <c r="O12" s="1" t="str">
        <f>IF(M12="Oui",SEARCH("REPUBLIC",G12)+9,"")</f>
        <v/>
      </c>
      <c r="P12" s="1" t="str">
        <f>IF(AND(M12="Oui",N12="Oui"),R12-10,IF(M12="Oui",LEN(G12)+1,""))</f>
        <v/>
      </c>
      <c r="Q12" s="1" t="str">
        <f>IF(M12="Oui",SUBSTITUTE(MID(G12,O12,P12-O12),"-",""),"")</f>
        <v/>
      </c>
      <c r="R12" s="1" t="str">
        <f>IF(N12="Oui",SEARCH("EMPIRE",G12)+7,"")</f>
        <v/>
      </c>
      <c r="S12" s="1" t="str">
        <f>IF(N12="Oui",LEN(G12)+1,"")</f>
        <v/>
      </c>
      <c r="T12" s="1" t="str">
        <f>IF(N12="Oui",SUBSTITUTE(MID(G12,R12,S12-R12),"-",""),"")</f>
        <v/>
      </c>
      <c r="U12" t="str">
        <f>IF(AND(Q12&lt;&gt;"",NOT(ISERR(SEARCH("+",Q12)))),TRIM(MID(Q12,1,SEARCH("+",Q12)-1)),IF(Q12&lt;&gt;"",TRIM(Q12),IF(AND(N12&lt;&gt;"Oui",G12&lt;&gt;"",NOT(ISERR(SEARCH("+",G12)))),TRIM(MID(G12,1,SEARCH("+",G12)-1)),"")))</f>
        <v>Cunning</v>
      </c>
      <c r="V12" t="str">
        <f>IF(AND(T12&lt;&gt;"",NOT(ISERR(SEARCH("+",T12)))),TRIM(MID(T12,1,SEARCH("+",T12)-1)),IF(T12&lt;&gt;"",TRIM(T12),IF(AND(M12&lt;&gt;"Oui",G12&lt;&gt;"",NOT(ISERR(SEARCH("+",G12)))),TRIM(MID(G12,1,SEARCH("+",G12)-1)),"")))</f>
        <v>Cunning</v>
      </c>
      <c r="W12" t="str">
        <f>IF(AND(U12="",V12="",G12&lt;&gt;""),G12,"")</f>
        <v/>
      </c>
      <c r="X12" t="str">
        <f>IF(OR(AND(AD12="Non",AE12="Non"),AD12="Oui"),"Oui","Non")</f>
        <v>Oui</v>
      </c>
      <c r="Y12" t="str">
        <f>IF(OR(AND(AD12="Non",AE12="Non"),AE12="Oui"),"Oui","Non")</f>
        <v>Non</v>
      </c>
      <c r="Z12" s="1">
        <f>SEARCH("X:",H12)+2</f>
        <v>3</v>
      </c>
      <c r="AA12" s="1">
        <f>SEARCH(",",H12)</f>
        <v>8</v>
      </c>
      <c r="AB12" s="1">
        <f>SEARCH("Y:",H12)+2</f>
        <v>12</v>
      </c>
      <c r="AC12" s="1">
        <f>LEN(H12)+1</f>
        <v>16</v>
      </c>
      <c r="AD12" t="str">
        <f>IF(ISERR(SEARCH("(Empire)",L12)),"Non","Oui")</f>
        <v>Oui</v>
      </c>
      <c r="AE12" t="str">
        <f>IF(ISERR(SEARCH("(Republic)",L12)),"Non","Oui")</f>
        <v>Non</v>
      </c>
    </row>
    <row r="13" spans="1:31" x14ac:dyDescent="0.25">
      <c r="A13" t="str">
        <f>IF(AND(AD13="Non",AE13="Non"),MID(L13,1,SEARCH("datacrons",L13)-2),IF(AND(AD13="Oui",AE13="Non"),MID(L13,1,SEARCH("(Empire) datacrons",L13)-2),IF(AND(AD13="Non",AE13="Oui"),MID(L13,1,SEARCH("(Republic) datacrons",L13)-2),"")))</f>
        <v>Balmorra</v>
      </c>
      <c r="B13" t="str">
        <f>IF(NOT(ISNA(VLOOKUP(U13,'Trad. Capacité'!$A$1:$B$16,2,FALSE))),VLOOKUP(U13,'Trad. Capacité'!A$1:B$16,2,FALSE),IF(W13&lt;&gt;"",W13,""))</f>
        <v>Green Matrix Shard</v>
      </c>
      <c r="C13" s="1" t="str">
        <f>IF(AND(Q13&lt;&gt;"",NOT(ISERR(SEARCH("+",Q13)))),MID(Q13,SEARCH("+",Q13),3),IF(AND(N13&lt;&gt;"Oui",G13&lt;&gt;"",NOT(ISERR(SEARCH("+",G13)))),MID(G13,SEARCH("+",G13),3),""))</f>
        <v/>
      </c>
      <c r="D13" t="str">
        <f>IF(NOT(ISNA(VLOOKUP(V13,'Trad. Capacité'!$A$1:$B$16,2,FALSE))),VLOOKUP(V13,'Trad. Capacité'!A$1:B$16,2,FALSE),IF(W13&lt;&gt;"",W13,""))</f>
        <v>Green Matrix Shard</v>
      </c>
      <c r="E13" t="str">
        <f>IF(AND(T13&lt;&gt;"",NOT(ISERR(SEARCH("+",T13)))),MID(T13,SEARCH("+",T13),3),IF(AND(M13&lt;&gt;"Oui",G13&lt;&gt;"",NOT(ISERR(SEARCH("+",G13)))),MID(G13,SEARCH("+",G13),3),""))</f>
        <v/>
      </c>
      <c r="G13" s="2" t="s">
        <v>24</v>
      </c>
      <c r="H13" s="2" t="s">
        <v>25</v>
      </c>
      <c r="I13" s="2" t="s">
        <v>337</v>
      </c>
      <c r="J13" s="1" t="str">
        <f>MID(H13,Z13,AA13-Z13)</f>
        <v xml:space="preserve"> -505</v>
      </c>
      <c r="K13" s="1" t="str">
        <f>MID(H13,AB13,AC13-AB13)</f>
        <v xml:space="preserve"> 1990</v>
      </c>
      <c r="L13" t="str">
        <f>IF(F13&lt;&gt;"",F13,L12)</f>
        <v>Balmorra (Empire) datacrons</v>
      </c>
      <c r="M13" s="1" t="str">
        <f>IF(NOT(ISERR(SEARCH("REPUBLIC",G13))),"Oui","Non")</f>
        <v>Non</v>
      </c>
      <c r="N13" s="1" t="str">
        <f>IF(NOT(ISERR(SEARCH("EMPIRE",G13))),"Oui","Non")</f>
        <v>Non</v>
      </c>
      <c r="O13" s="1" t="str">
        <f>IF(M13="Oui",SEARCH("REPUBLIC",G13)+9,"")</f>
        <v/>
      </c>
      <c r="P13" s="1" t="str">
        <f>IF(AND(M13="Oui",N13="Oui"),R13-10,IF(M13="Oui",LEN(G13)+1,""))</f>
        <v/>
      </c>
      <c r="Q13" s="1" t="str">
        <f>IF(M13="Oui",SUBSTITUTE(MID(G13,O13,P13-O13),"-",""),"")</f>
        <v/>
      </c>
      <c r="R13" s="1" t="str">
        <f>IF(N13="Oui",SEARCH("EMPIRE",G13)+7,"")</f>
        <v/>
      </c>
      <c r="S13" s="1" t="str">
        <f>IF(N13="Oui",LEN(G13)+1,"")</f>
        <v/>
      </c>
      <c r="T13" s="1" t="str">
        <f>IF(N13="Oui",SUBSTITUTE(MID(G13,R13,S13-R13),"-",""),"")</f>
        <v/>
      </c>
      <c r="U13" t="str">
        <f>IF(AND(Q13&lt;&gt;"",NOT(ISERR(SEARCH("+",Q13)))),TRIM(MID(Q13,1,SEARCH("+",Q13)-1)),IF(Q13&lt;&gt;"",TRIM(Q13),IF(AND(N13&lt;&gt;"Oui",G13&lt;&gt;"",NOT(ISERR(SEARCH("+",G13)))),TRIM(MID(G13,1,SEARCH("+",G13)-1)),"")))</f>
        <v/>
      </c>
      <c r="V13" t="str">
        <f>IF(AND(T13&lt;&gt;"",NOT(ISERR(SEARCH("+",T13)))),TRIM(MID(T13,1,SEARCH("+",T13)-1)),IF(T13&lt;&gt;"",TRIM(T13),IF(AND(M13&lt;&gt;"Oui",G13&lt;&gt;"",NOT(ISERR(SEARCH("+",G13)))),TRIM(MID(G13,1,SEARCH("+",G13)-1)),"")))</f>
        <v/>
      </c>
      <c r="W13" t="str">
        <f>IF(AND(U13="",V13="",G13&lt;&gt;""),G13,"")</f>
        <v>Green Matrix Shard</v>
      </c>
      <c r="X13" t="str">
        <f>IF(OR(AND(AD13="Non",AE13="Non"),AD13="Oui"),"Oui","Non")</f>
        <v>Oui</v>
      </c>
      <c r="Y13" t="str">
        <f>IF(OR(AND(AD13="Non",AE13="Non"),AE13="Oui"),"Oui","Non")</f>
        <v>Non</v>
      </c>
      <c r="Z13" s="1">
        <f>SEARCH("X:",H13)+2</f>
        <v>3</v>
      </c>
      <c r="AA13" s="1">
        <f>SEARCH(",",H13)</f>
        <v>8</v>
      </c>
      <c r="AB13" s="1">
        <f>SEARCH("Y:",H13)+2</f>
        <v>12</v>
      </c>
      <c r="AC13" s="1">
        <f>LEN(H13)+1</f>
        <v>17</v>
      </c>
      <c r="AD13" t="str">
        <f>IF(ISERR(SEARCH("(Empire)",L13)),"Non","Oui")</f>
        <v>Oui</v>
      </c>
      <c r="AE13" t="str">
        <f>IF(ISERR(SEARCH("(Republic)",L13)),"Non","Oui")</f>
        <v>Non</v>
      </c>
    </row>
    <row r="14" spans="1:31" x14ac:dyDescent="0.25">
      <c r="A14" t="str">
        <f>IF(AND(AD14="Non",AE14="Non"),MID(L14,1,SEARCH("datacrons",L14)-2),IF(AND(AD14="Oui",AE14="Non"),MID(L14,1,SEARCH("(Empire) datacrons",L14)-2),IF(AND(AD14="Non",AE14="Oui"),MID(L14,1,SEARCH("(Republic) datacrons",L14)-2),"")))</f>
        <v>Balmorra</v>
      </c>
      <c r="B14" t="str">
        <f>IF(NOT(ISNA(VLOOKUP(U14,'Trad. Capacité'!$A$1:$B$16,2,FALSE))),VLOOKUP(U14,'Trad. Capacité'!A$1:B$16,2,FALSE),IF(W14&lt;&gt;"",W14,""))</f>
        <v/>
      </c>
      <c r="C14" s="1" t="str">
        <f>IF(AND(Q14&lt;&gt;"",NOT(ISERR(SEARCH("+",Q14)))),MID(Q14,SEARCH("+",Q14),3),IF(AND(N14&lt;&gt;"Oui",G14&lt;&gt;"",NOT(ISERR(SEARCH("+",G14)))),MID(G14,SEARCH("+",G14),3),""))</f>
        <v/>
      </c>
      <c r="D14" t="str">
        <f>IF(NOT(ISNA(VLOOKUP(V14,'Trad. Capacité'!$A$1:$B$16,2,FALSE))),VLOOKUP(V14,'Trad. Capacité'!A$1:B$16,2,FALSE),IF(W14&lt;&gt;"",W14,""))</f>
        <v/>
      </c>
      <c r="E14" t="str">
        <f>IF(AND(T14&lt;&gt;"",NOT(ISERR(SEARCH("+",T14)))),MID(T14,SEARCH("+",T14),3),IF(AND(M14&lt;&gt;"Oui",G14&lt;&gt;"",NOT(ISERR(SEARCH("+",G14)))),MID(G14,SEARCH("+",G14),3),""))</f>
        <v/>
      </c>
      <c r="F14" s="2" t="s">
        <v>26</v>
      </c>
      <c r="J14" s="1" t="e">
        <f>MID(H14,Z14,AA14-Z14)</f>
        <v>#VALUE!</v>
      </c>
      <c r="K14" s="1" t="e">
        <f>MID(H14,AB14,AC14-AB14)</f>
        <v>#VALUE!</v>
      </c>
      <c r="L14" t="str">
        <f>IF(F14&lt;&gt;"",F14,L13)</f>
        <v>Balmorra (Republic) datacrons</v>
      </c>
      <c r="M14" s="1" t="str">
        <f>IF(NOT(ISERR(SEARCH("REPUBLIC",G14))),"Oui","Non")</f>
        <v>Non</v>
      </c>
      <c r="N14" s="1" t="str">
        <f>IF(NOT(ISERR(SEARCH("EMPIRE",G14))),"Oui","Non")</f>
        <v>Non</v>
      </c>
      <c r="O14" s="1" t="str">
        <f>IF(M14="Oui",SEARCH("REPUBLIC",G14)+9,"")</f>
        <v/>
      </c>
      <c r="P14" s="1" t="str">
        <f>IF(AND(M14="Oui",N14="Oui"),R14-10,IF(M14="Oui",LEN(G14)+1,""))</f>
        <v/>
      </c>
      <c r="Q14" s="1" t="str">
        <f>IF(M14="Oui",SUBSTITUTE(MID(G14,O14,P14-O14),"-",""),"")</f>
        <v/>
      </c>
      <c r="R14" s="1" t="str">
        <f>IF(N14="Oui",SEARCH("EMPIRE",G14)+7,"")</f>
        <v/>
      </c>
      <c r="S14" s="1" t="str">
        <f>IF(N14="Oui",LEN(G14)+1,"")</f>
        <v/>
      </c>
      <c r="T14" s="1" t="str">
        <f>IF(N14="Oui",SUBSTITUTE(MID(G14,R14,S14-R14),"-",""),"")</f>
        <v/>
      </c>
      <c r="U14" t="str">
        <f>IF(AND(Q14&lt;&gt;"",NOT(ISERR(SEARCH("+",Q14)))),TRIM(MID(Q14,1,SEARCH("+",Q14)-1)),IF(Q14&lt;&gt;"",TRIM(Q14),IF(AND(N14&lt;&gt;"Oui",G14&lt;&gt;"",NOT(ISERR(SEARCH("+",G14)))),TRIM(MID(G14,1,SEARCH("+",G14)-1)),"")))</f>
        <v/>
      </c>
      <c r="V14" t="str">
        <f>IF(AND(T14&lt;&gt;"",NOT(ISERR(SEARCH("+",T14)))),TRIM(MID(T14,1,SEARCH("+",T14)-1)),IF(T14&lt;&gt;"",TRIM(T14),IF(AND(M14&lt;&gt;"Oui",G14&lt;&gt;"",NOT(ISERR(SEARCH("+",G14)))),TRIM(MID(G14,1,SEARCH("+",G14)-1)),"")))</f>
        <v/>
      </c>
      <c r="W14" t="str">
        <f>IF(AND(U14="",V14="",G14&lt;&gt;""),G14,"")</f>
        <v/>
      </c>
      <c r="X14" t="str">
        <f>IF(OR(AND(AD14="Non",AE14="Non"),AD14="Oui"),"Oui","Non")</f>
        <v>Non</v>
      </c>
      <c r="Y14" t="str">
        <f>IF(OR(AND(AD14="Non",AE14="Non"),AE14="Oui"),"Oui","Non")</f>
        <v>Oui</v>
      </c>
      <c r="Z14" s="1" t="e">
        <f>SEARCH("X:",H14)+2</f>
        <v>#VALUE!</v>
      </c>
      <c r="AA14" s="1" t="e">
        <f>SEARCH(",",H14)</f>
        <v>#VALUE!</v>
      </c>
      <c r="AB14" s="1" t="e">
        <f>SEARCH("Y:",H14)+2</f>
        <v>#VALUE!</v>
      </c>
      <c r="AC14" s="1">
        <f>LEN(H14)+1</f>
        <v>1</v>
      </c>
      <c r="AD14" t="str">
        <f>IF(ISERR(SEARCH("(Empire)",L14)),"Non","Oui")</f>
        <v>Non</v>
      </c>
      <c r="AE14" t="str">
        <f>IF(ISERR(SEARCH("(Republic)",L14)),"Non","Oui")</f>
        <v>Oui</v>
      </c>
    </row>
    <row r="15" spans="1:31" x14ac:dyDescent="0.25">
      <c r="A15" t="str">
        <f>IF(AND(AD15="Non",AE15="Non"),MID(L15,1,SEARCH("datacrons",L15)-2),IF(AND(AD15="Oui",AE15="Non"),MID(L15,1,SEARCH("(Empire) datacrons",L15)-2),IF(AND(AD15="Non",AE15="Oui"),MID(L15,1,SEARCH("(Republic) datacrons",L15)-2),"")))</f>
        <v>Balmorra</v>
      </c>
      <c r="B15" t="str">
        <f>IF(NOT(ISNA(VLOOKUP(U15,'Trad. Capacité'!$A$1:$B$16,2,FALSE))),VLOOKUP(U15,'Trad. Capacité'!A$1:B$16,2,FALSE),IF(W15&lt;&gt;"",W15,""))</f>
        <v>Visée</v>
      </c>
      <c r="C15" s="1" t="str">
        <f>IF(AND(Q15&lt;&gt;"",NOT(ISERR(SEARCH("+",Q15)))),MID(Q15,SEARCH("+",Q15),3),IF(AND(N15&lt;&gt;"Oui",G15&lt;&gt;"",NOT(ISERR(SEARCH("+",G15)))),MID(G15,SEARCH("+",G15),3),""))</f>
        <v>+4</v>
      </c>
      <c r="D15" t="str">
        <f>IF(NOT(ISNA(VLOOKUP(V15,'Trad. Capacité'!$A$1:$B$16,2,FALSE))),VLOOKUP(V15,'Trad. Capacité'!A$1:B$16,2,FALSE),IF(W15&lt;&gt;"",W15,""))</f>
        <v>Visée</v>
      </c>
      <c r="E15" t="str">
        <f>IF(AND(T15&lt;&gt;"",NOT(ISERR(SEARCH("+",T15)))),MID(T15,SEARCH("+",T15),3),IF(AND(M15&lt;&gt;"Oui",G15&lt;&gt;"",NOT(ISERR(SEARCH("+",G15)))),MID(G15,SEARCH("+",G15),3),""))</f>
        <v>+4</v>
      </c>
      <c r="G15" s="2" t="s">
        <v>5</v>
      </c>
      <c r="H15" s="2" t="s">
        <v>21</v>
      </c>
      <c r="I15" s="2" t="s">
        <v>338</v>
      </c>
      <c r="J15" s="1" t="str">
        <f>MID(H15,Z15,AA15-Z15)</f>
        <v xml:space="preserve"> 191</v>
      </c>
      <c r="K15" s="1" t="str">
        <f>MID(H15,AB15,AC15-AB15)</f>
        <v xml:space="preserve"> -346</v>
      </c>
      <c r="L15" t="str">
        <f>IF(F15&lt;&gt;"",F15,L14)</f>
        <v>Balmorra (Republic) datacrons</v>
      </c>
      <c r="M15" s="1" t="str">
        <f>IF(NOT(ISERR(SEARCH("REPUBLIC",G15))),"Oui","Non")</f>
        <v>Non</v>
      </c>
      <c r="N15" s="1" t="str">
        <f>IF(NOT(ISERR(SEARCH("EMPIRE",G15))),"Oui","Non")</f>
        <v>Non</v>
      </c>
      <c r="O15" s="1" t="str">
        <f>IF(M15="Oui",SEARCH("REPUBLIC",G15)+9,"")</f>
        <v/>
      </c>
      <c r="P15" s="1" t="str">
        <f>IF(AND(M15="Oui",N15="Oui"),R15-10,IF(M15="Oui",LEN(G15)+1,""))</f>
        <v/>
      </c>
      <c r="Q15" s="1" t="str">
        <f>IF(M15="Oui",SUBSTITUTE(MID(G15,O15,P15-O15),"-",""),"")</f>
        <v/>
      </c>
      <c r="R15" s="1" t="str">
        <f>IF(N15="Oui",SEARCH("EMPIRE",G15)+7,"")</f>
        <v/>
      </c>
      <c r="S15" s="1" t="str">
        <f>IF(N15="Oui",LEN(G15)+1,"")</f>
        <v/>
      </c>
      <c r="T15" s="1" t="str">
        <f>IF(N15="Oui",SUBSTITUTE(MID(G15,R15,S15-R15),"-",""),"")</f>
        <v/>
      </c>
      <c r="U15" t="str">
        <f>IF(AND(Q15&lt;&gt;"",NOT(ISERR(SEARCH("+",Q15)))),TRIM(MID(Q15,1,SEARCH("+",Q15)-1)),IF(Q15&lt;&gt;"",TRIM(Q15),IF(AND(N15&lt;&gt;"Oui",G15&lt;&gt;"",NOT(ISERR(SEARCH("+",G15)))),TRIM(MID(G15,1,SEARCH("+",G15)-1)),"")))</f>
        <v>Aim</v>
      </c>
      <c r="V15" t="str">
        <f>IF(AND(T15&lt;&gt;"",NOT(ISERR(SEARCH("+",T15)))),TRIM(MID(T15,1,SEARCH("+",T15)-1)),IF(T15&lt;&gt;"",TRIM(T15),IF(AND(M15&lt;&gt;"Oui",G15&lt;&gt;"",NOT(ISERR(SEARCH("+",G15)))),TRIM(MID(G15,1,SEARCH("+",G15)-1)),"")))</f>
        <v>Aim</v>
      </c>
      <c r="W15" t="str">
        <f>IF(AND(U15="",V15="",G15&lt;&gt;""),G15,"")</f>
        <v/>
      </c>
      <c r="X15" t="str">
        <f>IF(OR(AND(AD15="Non",AE15="Non"),AD15="Oui"),"Oui","Non")</f>
        <v>Non</v>
      </c>
      <c r="Y15" t="str">
        <f>IF(OR(AND(AD15="Non",AE15="Non"),AE15="Oui"),"Oui","Non")</f>
        <v>Oui</v>
      </c>
      <c r="Z15" s="1">
        <f>SEARCH("X:",H15)+2</f>
        <v>3</v>
      </c>
      <c r="AA15" s="1">
        <f>SEARCH(",",H15)</f>
        <v>7</v>
      </c>
      <c r="AB15" s="1">
        <f>SEARCH("Y:",H15)+2</f>
        <v>11</v>
      </c>
      <c r="AC15" s="1">
        <f>LEN(H15)+1</f>
        <v>16</v>
      </c>
      <c r="AD15" t="str">
        <f>IF(ISERR(SEARCH("(Empire)",L15)),"Non","Oui")</f>
        <v>Non</v>
      </c>
      <c r="AE15" t="str">
        <f>IF(ISERR(SEARCH("(Republic)",L15)),"Non","Oui")</f>
        <v>Oui</v>
      </c>
    </row>
    <row r="16" spans="1:31" x14ac:dyDescent="0.25">
      <c r="A16" t="str">
        <f>IF(AND(AD16="Non",AE16="Non"),MID(L16,1,SEARCH("datacrons",L16)-2),IF(AND(AD16="Oui",AE16="Non"),MID(L16,1,SEARCH("(Empire) datacrons",L16)-2),IF(AND(AD16="Non",AE16="Oui"),MID(L16,1,SEARCH("(Republic) datacrons",L16)-2),"")))</f>
        <v>Balmorra</v>
      </c>
      <c r="B16" t="str">
        <f>IF(NOT(ISNA(VLOOKUP(U16,'Trad. Capacité'!$A$1:$B$16,2,FALSE))),VLOOKUP(U16,'Trad. Capacité'!A$1:B$16,2,FALSE),IF(W16&lt;&gt;"",W16,""))</f>
        <v>Cunning</v>
      </c>
      <c r="C16" s="1" t="str">
        <f>IF(AND(Q16&lt;&gt;"",NOT(ISERR(SEARCH("+",Q16)))),MID(Q16,SEARCH("+",Q16),3),IF(AND(N16&lt;&gt;"Oui",G16&lt;&gt;"",NOT(ISERR(SEARCH("+",G16)))),MID(G16,SEARCH("+",G16),3),""))</f>
        <v>+4</v>
      </c>
      <c r="D16" t="str">
        <f>IF(NOT(ISNA(VLOOKUP(V16,'Trad. Capacité'!$A$1:$B$16,2,FALSE))),VLOOKUP(V16,'Trad. Capacité'!A$1:B$16,2,FALSE),IF(W16&lt;&gt;"",W16,""))</f>
        <v>Cunning</v>
      </c>
      <c r="E16" t="str">
        <f>IF(AND(T16&lt;&gt;"",NOT(ISERR(SEARCH("+",T16)))),MID(T16,SEARCH("+",T16),3),IF(AND(M16&lt;&gt;"Oui",G16&lt;&gt;"",NOT(ISERR(SEARCH("+",G16)))),MID(G16,SEARCH("+",G16),3),""))</f>
        <v>+4</v>
      </c>
      <c r="G16" s="2" t="s">
        <v>27</v>
      </c>
      <c r="H16" s="2" t="s">
        <v>19</v>
      </c>
      <c r="I16" s="2" t="s">
        <v>339</v>
      </c>
      <c r="J16" s="1" t="str">
        <f>MID(H16,Z16,AA16-Z16)</f>
        <v xml:space="preserve"> -1017</v>
      </c>
      <c r="K16" s="1" t="str">
        <f>MID(H16,AB16,AC16-AB16)</f>
        <v xml:space="preserve"> 1514</v>
      </c>
      <c r="L16" t="str">
        <f>IF(F16&lt;&gt;"",F16,L15)</f>
        <v>Balmorra (Republic) datacrons</v>
      </c>
      <c r="M16" s="1" t="str">
        <f>IF(NOT(ISERR(SEARCH("REPUBLIC",G16))),"Oui","Non")</f>
        <v>Non</v>
      </c>
      <c r="N16" s="1" t="str">
        <f>IF(NOT(ISERR(SEARCH("EMPIRE",G16))),"Oui","Non")</f>
        <v>Non</v>
      </c>
      <c r="O16" s="1" t="str">
        <f>IF(M16="Oui",SEARCH("REPUBLIC",G16)+9,"")</f>
        <v/>
      </c>
      <c r="P16" s="1" t="str">
        <f>IF(AND(M16="Oui",N16="Oui"),R16-10,IF(M16="Oui",LEN(G16)+1,""))</f>
        <v/>
      </c>
      <c r="Q16" s="1" t="str">
        <f>IF(M16="Oui",SUBSTITUTE(MID(G16,O16,P16-O16),"-",""),"")</f>
        <v/>
      </c>
      <c r="R16" s="1" t="str">
        <f>IF(N16="Oui",SEARCH("EMPIRE",G16)+7,"")</f>
        <v/>
      </c>
      <c r="S16" s="1" t="str">
        <f>IF(N16="Oui",LEN(G16)+1,"")</f>
        <v/>
      </c>
      <c r="T16" s="1" t="str">
        <f>IF(N16="Oui",SUBSTITUTE(MID(G16,R16,S16-R16),"-",""),"")</f>
        <v/>
      </c>
      <c r="U16" t="str">
        <f>IF(AND(Q16&lt;&gt;"",NOT(ISERR(SEARCH("+",Q16)))),TRIM(MID(Q16,1,SEARCH("+",Q16)-1)),IF(Q16&lt;&gt;"",TRIM(Q16),IF(AND(N16&lt;&gt;"Oui",G16&lt;&gt;"",NOT(ISERR(SEARCH("+",G16)))),TRIM(MID(G16,1,SEARCH("+",G16)-1)),"")))</f>
        <v>Cunning</v>
      </c>
      <c r="V16" t="str">
        <f>IF(AND(T16&lt;&gt;"",NOT(ISERR(SEARCH("+",T16)))),TRIM(MID(T16,1,SEARCH("+",T16)-1)),IF(T16&lt;&gt;"",TRIM(T16),IF(AND(M16&lt;&gt;"Oui",G16&lt;&gt;"",NOT(ISERR(SEARCH("+",G16)))),TRIM(MID(G16,1,SEARCH("+",G16)-1)),"")))</f>
        <v>Cunning</v>
      </c>
      <c r="W16" t="str">
        <f>IF(AND(U16="",V16="",G16&lt;&gt;""),G16,"")</f>
        <v/>
      </c>
      <c r="X16" t="str">
        <f>IF(OR(AND(AD16="Non",AE16="Non"),AD16="Oui"),"Oui","Non")</f>
        <v>Non</v>
      </c>
      <c r="Y16" t="str">
        <f>IF(OR(AND(AD16="Non",AE16="Non"),AE16="Oui"),"Oui","Non")</f>
        <v>Oui</v>
      </c>
      <c r="Z16" s="1">
        <f>SEARCH("X:",H16)+2</f>
        <v>3</v>
      </c>
      <c r="AA16" s="1">
        <f>SEARCH(",",H16)</f>
        <v>9</v>
      </c>
      <c r="AB16" s="1">
        <f>SEARCH("Y:",H16)+2</f>
        <v>13</v>
      </c>
      <c r="AC16" s="1">
        <f>LEN(H16)+1</f>
        <v>18</v>
      </c>
      <c r="AD16" t="str">
        <f>IF(ISERR(SEARCH("(Empire)",L16)),"Non","Oui")</f>
        <v>Non</v>
      </c>
      <c r="AE16" t="str">
        <f>IF(ISERR(SEARCH("(Republic)",L16)),"Non","Oui")</f>
        <v>Oui</v>
      </c>
    </row>
    <row r="17" spans="1:31" x14ac:dyDescent="0.25">
      <c r="A17" t="str">
        <f>IF(AND(AD17="Non",AE17="Non"),MID(L17,1,SEARCH("datacrons",L17)-2),IF(AND(AD17="Oui",AE17="Non"),MID(L17,1,SEARCH("(Empire) datacrons",L17)-2),IF(AND(AD17="Non",AE17="Oui"),MID(L17,1,SEARCH("(Republic) datacrons",L17)-2),"")))</f>
        <v>Balmorra</v>
      </c>
      <c r="B17" t="str">
        <f>IF(NOT(ISNA(VLOOKUP(U17,'Trad. Capacité'!$A$1:$B$16,2,FALSE))),VLOOKUP(U17,'Trad. Capacité'!A$1:B$16,2,FALSE),IF(W17&lt;&gt;"",W17,""))</f>
        <v>Présence</v>
      </c>
      <c r="C17" s="1" t="str">
        <f>IF(AND(Q17&lt;&gt;"",NOT(ISERR(SEARCH("+",Q17)))),MID(Q17,SEARCH("+",Q17),3),IF(AND(N17&lt;&gt;"Oui",G17&lt;&gt;"",NOT(ISERR(SEARCH("+",G17)))),MID(G17,SEARCH("+",G17),3),""))</f>
        <v>+4</v>
      </c>
      <c r="D17" t="str">
        <f>IF(NOT(ISNA(VLOOKUP(V17,'Trad. Capacité'!$A$1:$B$16,2,FALSE))),VLOOKUP(V17,'Trad. Capacité'!A$1:B$16,2,FALSE),IF(W17&lt;&gt;"",W17,""))</f>
        <v>Présence</v>
      </c>
      <c r="E17" t="str">
        <f>IF(AND(T17&lt;&gt;"",NOT(ISERR(SEARCH("+",T17)))),MID(T17,SEARCH("+",T17),3),IF(AND(M17&lt;&gt;"Oui",G17&lt;&gt;"",NOT(ISERR(SEARCH("+",G17)))),MID(G17,SEARCH("+",G17),3),""))</f>
        <v>+4</v>
      </c>
      <c r="G17" s="2" t="s">
        <v>28</v>
      </c>
      <c r="H17" s="2" t="s">
        <v>29</v>
      </c>
      <c r="I17" s="2" t="s">
        <v>340</v>
      </c>
      <c r="J17" s="1" t="str">
        <f>MID(H17,Z17,AA17-Z17)</f>
        <v xml:space="preserve"> 730</v>
      </c>
      <c r="K17" s="1" t="str">
        <f>MID(H17,AB17,AC17-AB17)</f>
        <v xml:space="preserve"> 2030</v>
      </c>
      <c r="L17" t="str">
        <f>IF(F17&lt;&gt;"",F17,L16)</f>
        <v>Balmorra (Republic) datacrons</v>
      </c>
      <c r="M17" s="1" t="str">
        <f>IF(NOT(ISERR(SEARCH("REPUBLIC",G17))),"Oui","Non")</f>
        <v>Non</v>
      </c>
      <c r="N17" s="1" t="str">
        <f>IF(NOT(ISERR(SEARCH("EMPIRE",G17))),"Oui","Non")</f>
        <v>Non</v>
      </c>
      <c r="O17" s="1" t="str">
        <f>IF(M17="Oui",SEARCH("REPUBLIC",G17)+9,"")</f>
        <v/>
      </c>
      <c r="P17" s="1" t="str">
        <f>IF(AND(M17="Oui",N17="Oui"),R17-10,IF(M17="Oui",LEN(G17)+1,""))</f>
        <v/>
      </c>
      <c r="Q17" s="1" t="str">
        <f>IF(M17="Oui",SUBSTITUTE(MID(G17,O17,P17-O17),"-",""),"")</f>
        <v/>
      </c>
      <c r="R17" s="1" t="str">
        <f>IF(N17="Oui",SEARCH("EMPIRE",G17)+7,"")</f>
        <v/>
      </c>
      <c r="S17" s="1" t="str">
        <f>IF(N17="Oui",LEN(G17)+1,"")</f>
        <v/>
      </c>
      <c r="T17" s="1" t="str">
        <f>IF(N17="Oui",SUBSTITUTE(MID(G17,R17,S17-R17),"-",""),"")</f>
        <v/>
      </c>
      <c r="U17" t="str">
        <f>IF(AND(Q17&lt;&gt;"",NOT(ISERR(SEARCH("+",Q17)))),TRIM(MID(Q17,1,SEARCH("+",Q17)-1)),IF(Q17&lt;&gt;"",TRIM(Q17),IF(AND(N17&lt;&gt;"Oui",G17&lt;&gt;"",NOT(ISERR(SEARCH("+",G17)))),TRIM(MID(G17,1,SEARCH("+",G17)-1)),"")))</f>
        <v>Presence</v>
      </c>
      <c r="V17" t="str">
        <f>IF(AND(T17&lt;&gt;"",NOT(ISERR(SEARCH("+",T17)))),TRIM(MID(T17,1,SEARCH("+",T17)-1)),IF(T17&lt;&gt;"",TRIM(T17),IF(AND(M17&lt;&gt;"Oui",G17&lt;&gt;"",NOT(ISERR(SEARCH("+",G17)))),TRIM(MID(G17,1,SEARCH("+",G17)-1)),"")))</f>
        <v>Presence</v>
      </c>
      <c r="W17" t="str">
        <f>IF(AND(U17="",V17="",G17&lt;&gt;""),G17,"")</f>
        <v/>
      </c>
      <c r="X17" t="str">
        <f>IF(OR(AND(AD17="Non",AE17="Non"),AD17="Oui"),"Oui","Non")</f>
        <v>Non</v>
      </c>
      <c r="Y17" t="str">
        <f>IF(OR(AND(AD17="Non",AE17="Non"),AE17="Oui"),"Oui","Non")</f>
        <v>Oui</v>
      </c>
      <c r="Z17" s="1">
        <f>SEARCH("X:",H17)+2</f>
        <v>3</v>
      </c>
      <c r="AA17" s="1">
        <f>SEARCH(",",H17)</f>
        <v>7</v>
      </c>
      <c r="AB17" s="1">
        <f>SEARCH("Y:",H17)+2</f>
        <v>11</v>
      </c>
      <c r="AC17" s="1">
        <f>LEN(H17)+1</f>
        <v>16</v>
      </c>
      <c r="AD17" t="str">
        <f>IF(ISERR(SEARCH("(Empire)",L17)),"Non","Oui")</f>
        <v>Non</v>
      </c>
      <c r="AE17" t="str">
        <f>IF(ISERR(SEARCH("(Republic)",L17)),"Non","Oui")</f>
        <v>Oui</v>
      </c>
    </row>
    <row r="18" spans="1:31" x14ac:dyDescent="0.25">
      <c r="A18" t="str">
        <f>IF(AND(AD18="Non",AE18="Non"),MID(L18,1,SEARCH("datacrons",L18)-2),IF(AND(AD18="Oui",AE18="Non"),MID(L18,1,SEARCH("(Empire) datacrons",L18)-2),IF(AND(AD18="Non",AE18="Oui"),MID(L18,1,SEARCH("(Republic) datacrons",L18)-2),"")))</f>
        <v>Balmorra</v>
      </c>
      <c r="B18" t="str">
        <f>IF(NOT(ISNA(VLOOKUP(U18,'Trad. Capacité'!$A$1:$B$16,2,FALSE))),VLOOKUP(U18,'Trad. Capacité'!A$1:B$16,2,FALSE),IF(W18&lt;&gt;"",W18,""))</f>
        <v>Endurance</v>
      </c>
      <c r="C18" s="1" t="str">
        <f>IF(AND(Q18&lt;&gt;"",NOT(ISERR(SEARCH("+",Q18)))),MID(Q18,SEARCH("+",Q18),3),IF(AND(N18&lt;&gt;"Oui",G18&lt;&gt;"",NOT(ISERR(SEARCH("+",G18)))),MID(G18,SEARCH("+",G18),3),""))</f>
        <v>+3</v>
      </c>
      <c r="D18" t="str">
        <f>IF(NOT(ISNA(VLOOKUP(V18,'Trad. Capacité'!$A$1:$B$16,2,FALSE))),VLOOKUP(V18,'Trad. Capacité'!A$1:B$16,2,FALSE),IF(W18&lt;&gt;"",W18,""))</f>
        <v>Endurance</v>
      </c>
      <c r="E18" t="str">
        <f>IF(AND(T18&lt;&gt;"",NOT(ISERR(SEARCH("+",T18)))),MID(T18,SEARCH("+",T18),3),IF(AND(M18&lt;&gt;"Oui",G18&lt;&gt;"",NOT(ISERR(SEARCH("+",G18)))),MID(G18,SEARCH("+",G18),3),""))</f>
        <v>+3</v>
      </c>
      <c r="G18" s="2" t="s">
        <v>13</v>
      </c>
      <c r="H18" s="2" t="s">
        <v>30</v>
      </c>
      <c r="I18" s="2" t="s">
        <v>341</v>
      </c>
      <c r="J18" s="1" t="str">
        <f>MID(H18,Z18,AA18-Z18)</f>
        <v xml:space="preserve"> -485</v>
      </c>
      <c r="K18" s="1" t="str">
        <f>MID(H18,AB18,AC18-AB18)</f>
        <v xml:space="preserve"> -233</v>
      </c>
      <c r="L18" t="str">
        <f>IF(F18&lt;&gt;"",F18,L17)</f>
        <v>Balmorra (Republic) datacrons</v>
      </c>
      <c r="M18" s="1" t="str">
        <f>IF(NOT(ISERR(SEARCH("REPUBLIC",G18))),"Oui","Non")</f>
        <v>Non</v>
      </c>
      <c r="N18" s="1" t="str">
        <f>IF(NOT(ISERR(SEARCH("EMPIRE",G18))),"Oui","Non")</f>
        <v>Non</v>
      </c>
      <c r="O18" s="1" t="str">
        <f>IF(M18="Oui",SEARCH("REPUBLIC",G18)+9,"")</f>
        <v/>
      </c>
      <c r="P18" s="1" t="str">
        <f>IF(AND(M18="Oui",N18="Oui"),R18-10,IF(M18="Oui",LEN(G18)+1,""))</f>
        <v/>
      </c>
      <c r="Q18" s="1" t="str">
        <f>IF(M18="Oui",SUBSTITUTE(MID(G18,O18,P18-O18),"-",""),"")</f>
        <v/>
      </c>
      <c r="R18" s="1" t="str">
        <f>IF(N18="Oui",SEARCH("EMPIRE",G18)+7,"")</f>
        <v/>
      </c>
      <c r="S18" s="1" t="str">
        <f>IF(N18="Oui",LEN(G18)+1,"")</f>
        <v/>
      </c>
      <c r="T18" s="1" t="str">
        <f>IF(N18="Oui",SUBSTITUTE(MID(G18,R18,S18-R18),"-",""),"")</f>
        <v/>
      </c>
      <c r="U18" t="str">
        <f>IF(AND(Q18&lt;&gt;"",NOT(ISERR(SEARCH("+",Q18)))),TRIM(MID(Q18,1,SEARCH("+",Q18)-1)),IF(Q18&lt;&gt;"",TRIM(Q18),IF(AND(N18&lt;&gt;"Oui",G18&lt;&gt;"",NOT(ISERR(SEARCH("+",G18)))),TRIM(MID(G18,1,SEARCH("+",G18)-1)),"")))</f>
        <v>Endurance</v>
      </c>
      <c r="V18" t="str">
        <f>IF(AND(T18&lt;&gt;"",NOT(ISERR(SEARCH("+",T18)))),TRIM(MID(T18,1,SEARCH("+",T18)-1)),IF(T18&lt;&gt;"",TRIM(T18),IF(AND(M18&lt;&gt;"Oui",G18&lt;&gt;"",NOT(ISERR(SEARCH("+",G18)))),TRIM(MID(G18,1,SEARCH("+",G18)-1)),"")))</f>
        <v>Endurance</v>
      </c>
      <c r="W18" t="str">
        <f>IF(AND(U18="",V18="",G18&lt;&gt;""),G18,"")</f>
        <v/>
      </c>
      <c r="X18" t="str">
        <f>IF(OR(AND(AD18="Non",AE18="Non"),AD18="Oui"),"Oui","Non")</f>
        <v>Non</v>
      </c>
      <c r="Y18" t="str">
        <f>IF(OR(AND(AD18="Non",AE18="Non"),AE18="Oui"),"Oui","Non")</f>
        <v>Oui</v>
      </c>
      <c r="Z18" s="1">
        <f>SEARCH("X:",H18)+2</f>
        <v>3</v>
      </c>
      <c r="AA18" s="1">
        <f>SEARCH(",",H18)</f>
        <v>8</v>
      </c>
      <c r="AB18" s="1">
        <f>SEARCH("Y:",H18)+2</f>
        <v>12</v>
      </c>
      <c r="AC18" s="1">
        <f>LEN(H18)+1</f>
        <v>17</v>
      </c>
      <c r="AD18" t="str">
        <f>IF(ISERR(SEARCH("(Empire)",L18)),"Non","Oui")</f>
        <v>Non</v>
      </c>
      <c r="AE18" t="str">
        <f>IF(ISERR(SEARCH("(Republic)",L18)),"Non","Oui")</f>
        <v>Oui</v>
      </c>
    </row>
    <row r="19" spans="1:31" x14ac:dyDescent="0.25">
      <c r="A19" t="str">
        <f>IF(AND(AD19="Non",AE19="Non"),MID(L19,1,SEARCH("datacrons",L19)-2),IF(AND(AD19="Oui",AE19="Non"),MID(L19,1,SEARCH("(Empire) datacrons",L19)-2),IF(AND(AD19="Non",AE19="Oui"),MID(L19,1,SEARCH("(Republic) datacrons",L19)-2),"")))</f>
        <v>Balmorra</v>
      </c>
      <c r="B19" t="str">
        <f>IF(NOT(ISNA(VLOOKUP(U19,'Trad. Capacité'!$A$1:$B$16,2,FALSE))),VLOOKUP(U19,'Trad. Capacité'!A$1:B$16,2,FALSE),IF(W19&lt;&gt;"",W19,""))</f>
        <v>Volonté</v>
      </c>
      <c r="C19" s="1" t="str">
        <f>IF(AND(Q19&lt;&gt;"",NOT(ISERR(SEARCH("+",Q19)))),MID(Q19,SEARCH("+",Q19),3),IF(AND(N19&lt;&gt;"Oui",G19&lt;&gt;"",NOT(ISERR(SEARCH("+",G19)))),MID(G19,SEARCH("+",G19),3),""))</f>
        <v>+4</v>
      </c>
      <c r="D19" t="str">
        <f>IF(NOT(ISNA(VLOOKUP(V19,'Trad. Capacité'!$A$1:$B$16,2,FALSE))),VLOOKUP(V19,'Trad. Capacité'!A$1:B$16,2,FALSE),IF(W19&lt;&gt;"",W19,""))</f>
        <v>Volonté</v>
      </c>
      <c r="E19" t="str">
        <f>IF(AND(T19&lt;&gt;"",NOT(ISERR(SEARCH("+",T19)))),MID(T19,SEARCH("+",T19),3),IF(AND(M19&lt;&gt;"Oui",G19&lt;&gt;"",NOT(ISERR(SEARCH("+",G19)))),MID(G19,SEARCH("+",G19),3),""))</f>
        <v>+4</v>
      </c>
      <c r="G19" s="2" t="s">
        <v>31</v>
      </c>
      <c r="H19" s="2" t="s">
        <v>32</v>
      </c>
      <c r="I19" s="2" t="s">
        <v>342</v>
      </c>
      <c r="J19" s="1" t="str">
        <f>MID(H19,Z19,AA19-Z19)</f>
        <v xml:space="preserve"> -779</v>
      </c>
      <c r="K19" s="1" t="str">
        <f>MID(H19,AB19,AC19-AB19)</f>
        <v xml:space="preserve"> 2069</v>
      </c>
      <c r="L19" t="str">
        <f>IF(F19&lt;&gt;"",F19,L18)</f>
        <v>Balmorra (Republic) datacrons</v>
      </c>
      <c r="M19" s="1" t="str">
        <f>IF(NOT(ISERR(SEARCH("REPUBLIC",G19))),"Oui","Non")</f>
        <v>Non</v>
      </c>
      <c r="N19" s="1" t="str">
        <f>IF(NOT(ISERR(SEARCH("EMPIRE",G19))),"Oui","Non")</f>
        <v>Non</v>
      </c>
      <c r="O19" s="1" t="str">
        <f>IF(M19="Oui",SEARCH("REPUBLIC",G19)+9,"")</f>
        <v/>
      </c>
      <c r="P19" s="1" t="str">
        <f>IF(AND(M19="Oui",N19="Oui"),R19-10,IF(M19="Oui",LEN(G19)+1,""))</f>
        <v/>
      </c>
      <c r="Q19" s="1" t="str">
        <f>IF(M19="Oui",SUBSTITUTE(MID(G19,O19,P19-O19),"-",""),"")</f>
        <v/>
      </c>
      <c r="R19" s="1" t="str">
        <f>IF(N19="Oui",SEARCH("EMPIRE",G19)+7,"")</f>
        <v/>
      </c>
      <c r="S19" s="1" t="str">
        <f>IF(N19="Oui",LEN(G19)+1,"")</f>
        <v/>
      </c>
      <c r="T19" s="1" t="str">
        <f>IF(N19="Oui",SUBSTITUTE(MID(G19,R19,S19-R19),"-",""),"")</f>
        <v/>
      </c>
      <c r="U19" t="str">
        <f>IF(AND(Q19&lt;&gt;"",NOT(ISERR(SEARCH("+",Q19)))),TRIM(MID(Q19,1,SEARCH("+",Q19)-1)),IF(Q19&lt;&gt;"",TRIM(Q19),IF(AND(N19&lt;&gt;"Oui",G19&lt;&gt;"",NOT(ISERR(SEARCH("+",G19)))),TRIM(MID(G19,1,SEARCH("+",G19)-1)),"")))</f>
        <v>Willpower</v>
      </c>
      <c r="V19" t="str">
        <f>IF(AND(T19&lt;&gt;"",NOT(ISERR(SEARCH("+",T19)))),TRIM(MID(T19,1,SEARCH("+",T19)-1)),IF(T19&lt;&gt;"",TRIM(T19),IF(AND(M19&lt;&gt;"Oui",G19&lt;&gt;"",NOT(ISERR(SEARCH("+",G19)))),TRIM(MID(G19,1,SEARCH("+",G19)-1)),"")))</f>
        <v>Willpower</v>
      </c>
      <c r="W19" t="str">
        <f>IF(AND(U19="",V19="",G19&lt;&gt;""),G19,"")</f>
        <v/>
      </c>
      <c r="X19" t="str">
        <f>IF(OR(AND(AD19="Non",AE19="Non"),AD19="Oui"),"Oui","Non")</f>
        <v>Non</v>
      </c>
      <c r="Y19" t="str">
        <f>IF(OR(AND(AD19="Non",AE19="Non"),AE19="Oui"),"Oui","Non")</f>
        <v>Oui</v>
      </c>
      <c r="Z19" s="1">
        <f>SEARCH("X:",H19)+2</f>
        <v>3</v>
      </c>
      <c r="AA19" s="1">
        <f>SEARCH(",",H19)</f>
        <v>8</v>
      </c>
      <c r="AB19" s="1">
        <f>SEARCH("Y:",H19)+2</f>
        <v>12</v>
      </c>
      <c r="AC19" s="1">
        <f>LEN(H19)+1</f>
        <v>17</v>
      </c>
      <c r="AD19" t="str">
        <f>IF(ISERR(SEARCH("(Empire)",L19)),"Non","Oui")</f>
        <v>Non</v>
      </c>
      <c r="AE19" t="str">
        <f>IF(ISERR(SEARCH("(Republic)",L19)),"Non","Oui")</f>
        <v>Oui</v>
      </c>
    </row>
    <row r="20" spans="1:31" x14ac:dyDescent="0.25">
      <c r="A20" t="str">
        <f>IF(AND(AD20="Non",AE20="Non"),MID(L20,1,SEARCH("datacrons",L20)-2),IF(AND(AD20="Oui",AE20="Non"),MID(L20,1,SEARCH("(Empire) datacrons",L20)-2),IF(AND(AD20="Non",AE20="Oui"),MID(L20,1,SEARCH("(Republic) datacrons",L20)-2),"")))</f>
        <v>Belsavis</v>
      </c>
      <c r="B20" t="str">
        <f>IF(NOT(ISNA(VLOOKUP(U20,'Trad. Capacité'!$A$1:$B$16,2,FALSE))),VLOOKUP(U20,'Trad. Capacité'!A$1:B$16,2,FALSE),IF(W20&lt;&gt;"",W20,""))</f>
        <v/>
      </c>
      <c r="C20" s="1" t="str">
        <f>IF(AND(Q20&lt;&gt;"",NOT(ISERR(SEARCH("+",Q20)))),MID(Q20,SEARCH("+",Q20),3),IF(AND(N20&lt;&gt;"Oui",G20&lt;&gt;"",NOT(ISERR(SEARCH("+",G20)))),MID(G20,SEARCH("+",G20),3),""))</f>
        <v/>
      </c>
      <c r="D20" t="str">
        <f>IF(NOT(ISNA(VLOOKUP(V20,'Trad. Capacité'!$A$1:$B$16,2,FALSE))),VLOOKUP(V20,'Trad. Capacité'!A$1:B$16,2,FALSE),IF(W20&lt;&gt;"",W20,""))</f>
        <v/>
      </c>
      <c r="E20" t="str">
        <f>IF(AND(T20&lt;&gt;"",NOT(ISERR(SEARCH("+",T20)))),MID(T20,SEARCH("+",T20),3),IF(AND(M20&lt;&gt;"Oui",G20&lt;&gt;"",NOT(ISERR(SEARCH("+",G20)))),MID(G20,SEARCH("+",G20),3),""))</f>
        <v/>
      </c>
      <c r="F20" s="2" t="s">
        <v>33</v>
      </c>
      <c r="J20" s="1" t="e">
        <f>MID(H20,Z20,AA20-Z20)</f>
        <v>#VALUE!</v>
      </c>
      <c r="K20" s="1" t="e">
        <f>MID(H20,AB20,AC20-AB20)</f>
        <v>#VALUE!</v>
      </c>
      <c r="L20" t="str">
        <f>IF(F20&lt;&gt;"",F20,L19)</f>
        <v>Belsavis datacrons</v>
      </c>
      <c r="M20" s="1" t="str">
        <f>IF(NOT(ISERR(SEARCH("REPUBLIC",G20))),"Oui","Non")</f>
        <v>Non</v>
      </c>
      <c r="N20" s="1" t="str">
        <f>IF(NOT(ISERR(SEARCH("EMPIRE",G20))),"Oui","Non")</f>
        <v>Non</v>
      </c>
      <c r="O20" s="1" t="str">
        <f>IF(M20="Oui",SEARCH("REPUBLIC",G20)+9,"")</f>
        <v/>
      </c>
      <c r="P20" s="1" t="str">
        <f>IF(AND(M20="Oui",N20="Oui"),R20-10,IF(M20="Oui",LEN(G20)+1,""))</f>
        <v/>
      </c>
      <c r="Q20" s="1" t="str">
        <f>IF(M20="Oui",SUBSTITUTE(MID(G20,O20,P20-O20),"-",""),"")</f>
        <v/>
      </c>
      <c r="R20" s="1" t="str">
        <f>IF(N20="Oui",SEARCH("EMPIRE",G20)+7,"")</f>
        <v/>
      </c>
      <c r="S20" s="1" t="str">
        <f>IF(N20="Oui",LEN(G20)+1,"")</f>
        <v/>
      </c>
      <c r="T20" s="1" t="str">
        <f>IF(N20="Oui",SUBSTITUTE(MID(G20,R20,S20-R20),"-",""),"")</f>
        <v/>
      </c>
      <c r="U20" t="str">
        <f>IF(AND(Q20&lt;&gt;"",NOT(ISERR(SEARCH("+",Q20)))),TRIM(MID(Q20,1,SEARCH("+",Q20)-1)),IF(Q20&lt;&gt;"",TRIM(Q20),IF(AND(N20&lt;&gt;"Oui",G20&lt;&gt;"",NOT(ISERR(SEARCH("+",G20)))),TRIM(MID(G20,1,SEARCH("+",G20)-1)),"")))</f>
        <v/>
      </c>
      <c r="V20" t="str">
        <f>IF(AND(T20&lt;&gt;"",NOT(ISERR(SEARCH("+",T20)))),TRIM(MID(T20,1,SEARCH("+",T20)-1)),IF(T20&lt;&gt;"",TRIM(T20),IF(AND(M20&lt;&gt;"Oui",G20&lt;&gt;"",NOT(ISERR(SEARCH("+",G20)))),TRIM(MID(G20,1,SEARCH("+",G20)-1)),"")))</f>
        <v/>
      </c>
      <c r="W20" t="str">
        <f>IF(AND(U20="",V20="",G20&lt;&gt;""),G20,"")</f>
        <v/>
      </c>
      <c r="X20" t="str">
        <f>IF(OR(AND(AD20="Non",AE20="Non"),AD20="Oui"),"Oui","Non")</f>
        <v>Oui</v>
      </c>
      <c r="Y20" t="str">
        <f>IF(OR(AND(AD20="Non",AE20="Non"),AE20="Oui"),"Oui","Non")</f>
        <v>Oui</v>
      </c>
      <c r="Z20" s="1" t="e">
        <f>SEARCH("X:",H20)+2</f>
        <v>#VALUE!</v>
      </c>
      <c r="AA20" s="1" t="e">
        <f>SEARCH(",",H20)</f>
        <v>#VALUE!</v>
      </c>
      <c r="AB20" s="1" t="e">
        <f>SEARCH("Y:",H20)+2</f>
        <v>#VALUE!</v>
      </c>
      <c r="AC20" s="1">
        <f>LEN(H20)+1</f>
        <v>1</v>
      </c>
      <c r="AD20" t="str">
        <f>IF(ISERR(SEARCH("(Empire)",L20)),"Non","Oui")</f>
        <v>Non</v>
      </c>
      <c r="AE20" t="str">
        <f>IF(ISERR(SEARCH("(Republic)",L20)),"Non","Oui")</f>
        <v>Non</v>
      </c>
    </row>
    <row r="21" spans="1:31" x14ac:dyDescent="0.25">
      <c r="A21" t="str">
        <f>IF(AND(AD21="Non",AE21="Non"),MID(L21,1,SEARCH("datacrons",L21)-2),IF(AND(AD21="Oui",AE21="Non"),MID(L21,1,SEARCH("(Empire) datacrons",L21)-2),IF(AND(AD21="Non",AE21="Oui"),MID(L21,1,SEARCH("(Republic) datacrons",L21)-2),"")))</f>
        <v>Belsavis</v>
      </c>
      <c r="B21" t="str">
        <f>IF(NOT(ISNA(VLOOKUP(U21,'Trad. Capacité'!$A$1:$B$16,2,FALSE))),VLOOKUP(U21,'Trad. Capacité'!A$1:B$16,2,FALSE),IF(W21&lt;&gt;"",W21,""))</f>
        <v>Volonté</v>
      </c>
      <c r="C21" s="1" t="str">
        <f>IF(AND(Q21&lt;&gt;"",NOT(ISERR(SEARCH("+",Q21)))),MID(Q21,SEARCH("+",Q21),3),IF(AND(N21&lt;&gt;"Oui",G21&lt;&gt;"",NOT(ISERR(SEARCH("+",G21)))),MID(G21,SEARCH("+",G21),3),""))</f>
        <v>+4</v>
      </c>
      <c r="D21" t="str">
        <f>IF(NOT(ISNA(VLOOKUP(V21,'Trad. Capacité'!$A$1:$B$16,2,FALSE))),VLOOKUP(V21,'Trad. Capacité'!A$1:B$16,2,FALSE),IF(W21&lt;&gt;"",W21,""))</f>
        <v>Volonté</v>
      </c>
      <c r="E21" t="str">
        <f>IF(AND(T21&lt;&gt;"",NOT(ISERR(SEARCH("+",T21)))),MID(T21,SEARCH("+",T21),3),IF(AND(M21&lt;&gt;"Oui",G21&lt;&gt;"",NOT(ISERR(SEARCH("+",G21)))),MID(G21,SEARCH("+",G21),3),""))</f>
        <v>+4</v>
      </c>
      <c r="G21" s="2" t="s">
        <v>31</v>
      </c>
      <c r="H21" s="2" t="s">
        <v>34</v>
      </c>
      <c r="I21" s="2" t="s">
        <v>343</v>
      </c>
      <c r="J21" s="1" t="str">
        <f>MID(H21,Z21,AA21-Z21)</f>
        <v xml:space="preserve"> -501</v>
      </c>
      <c r="K21" s="1" t="str">
        <f>MID(H21,AB21,AC21-AB21)</f>
        <v xml:space="preserve"> 768</v>
      </c>
      <c r="L21" t="str">
        <f>IF(F21&lt;&gt;"",F21,L20)</f>
        <v>Belsavis datacrons</v>
      </c>
      <c r="M21" s="1" t="str">
        <f>IF(NOT(ISERR(SEARCH("REPUBLIC",G21))),"Oui","Non")</f>
        <v>Non</v>
      </c>
      <c r="N21" s="1" t="str">
        <f>IF(NOT(ISERR(SEARCH("EMPIRE",G21))),"Oui","Non")</f>
        <v>Non</v>
      </c>
      <c r="O21" s="1" t="str">
        <f>IF(M21="Oui",SEARCH("REPUBLIC",G21)+9,"")</f>
        <v/>
      </c>
      <c r="P21" s="1" t="str">
        <f>IF(AND(M21="Oui",N21="Oui"),R21-10,IF(M21="Oui",LEN(G21)+1,""))</f>
        <v/>
      </c>
      <c r="Q21" s="1" t="str">
        <f>IF(M21="Oui",SUBSTITUTE(MID(G21,O21,P21-O21),"-",""),"")</f>
        <v/>
      </c>
      <c r="R21" s="1" t="str">
        <f>IF(N21="Oui",SEARCH("EMPIRE",G21)+7,"")</f>
        <v/>
      </c>
      <c r="S21" s="1" t="str">
        <f>IF(N21="Oui",LEN(G21)+1,"")</f>
        <v/>
      </c>
      <c r="T21" s="1" t="str">
        <f>IF(N21="Oui",SUBSTITUTE(MID(G21,R21,S21-R21),"-",""),"")</f>
        <v/>
      </c>
      <c r="U21" t="str">
        <f>IF(AND(Q21&lt;&gt;"",NOT(ISERR(SEARCH("+",Q21)))),TRIM(MID(Q21,1,SEARCH("+",Q21)-1)),IF(Q21&lt;&gt;"",TRIM(Q21),IF(AND(N21&lt;&gt;"Oui",G21&lt;&gt;"",NOT(ISERR(SEARCH("+",G21)))),TRIM(MID(G21,1,SEARCH("+",G21)-1)),"")))</f>
        <v>Willpower</v>
      </c>
      <c r="V21" t="str">
        <f>IF(AND(T21&lt;&gt;"",NOT(ISERR(SEARCH("+",T21)))),TRIM(MID(T21,1,SEARCH("+",T21)-1)),IF(T21&lt;&gt;"",TRIM(T21),IF(AND(M21&lt;&gt;"Oui",G21&lt;&gt;"",NOT(ISERR(SEARCH("+",G21)))),TRIM(MID(G21,1,SEARCH("+",G21)-1)),"")))</f>
        <v>Willpower</v>
      </c>
      <c r="W21" t="str">
        <f>IF(AND(U21="",V21="",G21&lt;&gt;""),G21,"")</f>
        <v/>
      </c>
      <c r="X21" t="str">
        <f>IF(OR(AND(AD21="Non",AE21="Non"),AD21="Oui"),"Oui","Non")</f>
        <v>Oui</v>
      </c>
      <c r="Y21" t="str">
        <f>IF(OR(AND(AD21="Non",AE21="Non"),AE21="Oui"),"Oui","Non")</f>
        <v>Oui</v>
      </c>
      <c r="Z21" s="1">
        <f>SEARCH("X:",H21)+2</f>
        <v>3</v>
      </c>
      <c r="AA21" s="1">
        <f>SEARCH(",",H21)</f>
        <v>8</v>
      </c>
      <c r="AB21" s="1">
        <f>SEARCH("Y:",H21)+2</f>
        <v>12</v>
      </c>
      <c r="AC21" s="1">
        <f>LEN(H21)+1</f>
        <v>16</v>
      </c>
      <c r="AD21" t="str">
        <f>IF(ISERR(SEARCH("(Empire)",L21)),"Non","Oui")</f>
        <v>Non</v>
      </c>
      <c r="AE21" t="str">
        <f>IF(ISERR(SEARCH("(Republic)",L21)),"Non","Oui")</f>
        <v>Non</v>
      </c>
    </row>
    <row r="22" spans="1:31" x14ac:dyDescent="0.25">
      <c r="A22" t="str">
        <f>IF(AND(AD22="Non",AE22="Non"),MID(L22,1,SEARCH("datacrons",L22)-2),IF(AND(AD22="Oui",AE22="Non"),MID(L22,1,SEARCH("(Empire) datacrons",L22)-2),IF(AND(AD22="Non",AE22="Oui"),MID(L22,1,SEARCH("(Republic) datacrons",L22)-2),"")))</f>
        <v>Belsavis</v>
      </c>
      <c r="B22" t="str">
        <f>IF(NOT(ISNA(VLOOKUP(U22,'Trad. Capacité'!$A$1:$B$16,2,FALSE))),VLOOKUP(U22,'Trad. Capacité'!A$1:B$16,2,FALSE),IF(W22&lt;&gt;"",W22,""))</f>
        <v>Endurance</v>
      </c>
      <c r="C22" s="1" t="str">
        <f>IF(AND(Q22&lt;&gt;"",NOT(ISERR(SEARCH("+",Q22)))),MID(Q22,SEARCH("+",Q22),3),IF(AND(N22&lt;&gt;"Oui",G22&lt;&gt;"",NOT(ISERR(SEARCH("+",G22)))),MID(G22,SEARCH("+",G22),3),""))</f>
        <v>+4</v>
      </c>
      <c r="D22" t="str">
        <f>IF(NOT(ISNA(VLOOKUP(V22,'Trad. Capacité'!$A$1:$B$16,2,FALSE))),VLOOKUP(V22,'Trad. Capacité'!A$1:B$16,2,FALSE),IF(W22&lt;&gt;"",W22,""))</f>
        <v>Endurance</v>
      </c>
      <c r="E22" t="str">
        <f>IF(AND(T22&lt;&gt;"",NOT(ISERR(SEARCH("+",T22)))),MID(T22,SEARCH("+",T22),3),IF(AND(M22&lt;&gt;"Oui",G22&lt;&gt;"",NOT(ISERR(SEARCH("+",G22)))),MID(G22,SEARCH("+",G22),3),""))</f>
        <v>+4</v>
      </c>
      <c r="G22" s="2" t="s">
        <v>35</v>
      </c>
      <c r="H22" s="2" t="s">
        <v>36</v>
      </c>
      <c r="I22" s="2" t="s">
        <v>344</v>
      </c>
      <c r="J22" s="1" t="str">
        <f>MID(H22,Z22,AA22-Z22)</f>
        <v xml:space="preserve"> -992</v>
      </c>
      <c r="K22" s="1" t="str">
        <f>MID(H22,AB22,AC22-AB22)</f>
        <v xml:space="preserve"> -450</v>
      </c>
      <c r="L22" t="str">
        <f>IF(F22&lt;&gt;"",F22,L21)</f>
        <v>Belsavis datacrons</v>
      </c>
      <c r="M22" s="1" t="str">
        <f>IF(NOT(ISERR(SEARCH("REPUBLIC",G22))),"Oui","Non")</f>
        <v>Non</v>
      </c>
      <c r="N22" s="1" t="str">
        <f>IF(NOT(ISERR(SEARCH("EMPIRE",G22))),"Oui","Non")</f>
        <v>Non</v>
      </c>
      <c r="O22" s="1" t="str">
        <f>IF(M22="Oui",SEARCH("REPUBLIC",G22)+9,"")</f>
        <v/>
      </c>
      <c r="P22" s="1" t="str">
        <f>IF(AND(M22="Oui",N22="Oui"),R22-10,IF(M22="Oui",LEN(G22)+1,""))</f>
        <v/>
      </c>
      <c r="Q22" s="1" t="str">
        <f>IF(M22="Oui",SUBSTITUTE(MID(G22,O22,P22-O22),"-",""),"")</f>
        <v/>
      </c>
      <c r="R22" s="1" t="str">
        <f>IF(N22="Oui",SEARCH("EMPIRE",G22)+7,"")</f>
        <v/>
      </c>
      <c r="S22" s="1" t="str">
        <f>IF(N22="Oui",LEN(G22)+1,"")</f>
        <v/>
      </c>
      <c r="T22" s="1" t="str">
        <f>IF(N22="Oui",SUBSTITUTE(MID(G22,R22,S22-R22),"-",""),"")</f>
        <v/>
      </c>
      <c r="U22" t="str">
        <f>IF(AND(Q22&lt;&gt;"",NOT(ISERR(SEARCH("+",Q22)))),TRIM(MID(Q22,1,SEARCH("+",Q22)-1)),IF(Q22&lt;&gt;"",TRIM(Q22),IF(AND(N22&lt;&gt;"Oui",G22&lt;&gt;"",NOT(ISERR(SEARCH("+",G22)))),TRIM(MID(G22,1,SEARCH("+",G22)-1)),"")))</f>
        <v>Endurance</v>
      </c>
      <c r="V22" t="str">
        <f>IF(AND(T22&lt;&gt;"",NOT(ISERR(SEARCH("+",T22)))),TRIM(MID(T22,1,SEARCH("+",T22)-1)),IF(T22&lt;&gt;"",TRIM(T22),IF(AND(M22&lt;&gt;"Oui",G22&lt;&gt;"",NOT(ISERR(SEARCH("+",G22)))),TRIM(MID(G22,1,SEARCH("+",G22)-1)),"")))</f>
        <v>Endurance</v>
      </c>
      <c r="W22" t="str">
        <f>IF(AND(U22="",V22="",G22&lt;&gt;""),G22,"")</f>
        <v/>
      </c>
      <c r="X22" t="str">
        <f>IF(OR(AND(AD22="Non",AE22="Non"),AD22="Oui"),"Oui","Non")</f>
        <v>Oui</v>
      </c>
      <c r="Y22" t="str">
        <f>IF(OR(AND(AD22="Non",AE22="Non"),AE22="Oui"),"Oui","Non")</f>
        <v>Oui</v>
      </c>
      <c r="Z22" s="1">
        <f>SEARCH("X:",H22)+2</f>
        <v>3</v>
      </c>
      <c r="AA22" s="1">
        <f>SEARCH(",",H22)</f>
        <v>8</v>
      </c>
      <c r="AB22" s="1">
        <f>SEARCH("Y:",H22)+2</f>
        <v>12</v>
      </c>
      <c r="AC22" s="1">
        <f>LEN(H22)+1</f>
        <v>17</v>
      </c>
      <c r="AD22" t="str">
        <f>IF(ISERR(SEARCH("(Empire)",L22)),"Non","Oui")</f>
        <v>Non</v>
      </c>
      <c r="AE22" t="str">
        <f>IF(ISERR(SEARCH("(Republic)",L22)),"Non","Oui")</f>
        <v>Non</v>
      </c>
    </row>
    <row r="23" spans="1:31" x14ac:dyDescent="0.25">
      <c r="A23" t="str">
        <f>IF(AND(AD23="Non",AE23="Non"),MID(L23,1,SEARCH("datacrons",L23)-2),IF(AND(AD23="Oui",AE23="Non"),MID(L23,1,SEARCH("(Empire) datacrons",L23)-2),IF(AND(AD23="Non",AE23="Oui"),MID(L23,1,SEARCH("(Republic) datacrons",L23)-2),"")))</f>
        <v>Belsavis</v>
      </c>
      <c r="B23" t="str">
        <f>IF(NOT(ISNA(VLOOKUP(U23,'Trad. Capacité'!$A$1:$B$16,2,FALSE))),VLOOKUP(U23,'Trad. Capacité'!A$1:B$16,2,FALSE),IF(W23&lt;&gt;"",W23,""))</f>
        <v>Présence</v>
      </c>
      <c r="C23" s="1" t="str">
        <f>IF(AND(Q23&lt;&gt;"",NOT(ISERR(SEARCH("+",Q23)))),MID(Q23,SEARCH("+",Q23),3),IF(AND(N23&lt;&gt;"Oui",G23&lt;&gt;"",NOT(ISERR(SEARCH("+",G23)))),MID(G23,SEARCH("+",G23),3),""))</f>
        <v>+4</v>
      </c>
      <c r="D23" t="str">
        <f>IF(NOT(ISNA(VLOOKUP(V23,'Trad. Capacité'!$A$1:$B$16,2,FALSE))),VLOOKUP(V23,'Trad. Capacité'!A$1:B$16,2,FALSE),IF(W23&lt;&gt;"",W23,""))</f>
        <v>Présence</v>
      </c>
      <c r="E23" t="str">
        <f>IF(AND(T23&lt;&gt;"",NOT(ISERR(SEARCH("+",T23)))),MID(T23,SEARCH("+",T23),3),IF(AND(M23&lt;&gt;"Oui",G23&lt;&gt;"",NOT(ISERR(SEARCH("+",G23)))),MID(G23,SEARCH("+",G23),3),""))</f>
        <v>+4</v>
      </c>
      <c r="G23" s="2" t="s">
        <v>28</v>
      </c>
      <c r="H23" s="2" t="s">
        <v>37</v>
      </c>
      <c r="I23" s="2" t="s">
        <v>345</v>
      </c>
      <c r="J23" s="1" t="str">
        <f>MID(H23,Z23,AA23-Z23)</f>
        <v xml:space="preserve"> -1915</v>
      </c>
      <c r="K23" s="1" t="str">
        <f>MID(H23,AB23,AC23-AB23)</f>
        <v xml:space="preserve"> -476</v>
      </c>
      <c r="L23" t="str">
        <f>IF(F23&lt;&gt;"",F23,L22)</f>
        <v>Belsavis datacrons</v>
      </c>
      <c r="M23" s="1" t="str">
        <f>IF(NOT(ISERR(SEARCH("REPUBLIC",G23))),"Oui","Non")</f>
        <v>Non</v>
      </c>
      <c r="N23" s="1" t="str">
        <f>IF(NOT(ISERR(SEARCH("EMPIRE",G23))),"Oui","Non")</f>
        <v>Non</v>
      </c>
      <c r="O23" s="1" t="str">
        <f>IF(M23="Oui",SEARCH("REPUBLIC",G23)+9,"")</f>
        <v/>
      </c>
      <c r="P23" s="1" t="str">
        <f>IF(AND(M23="Oui",N23="Oui"),R23-10,IF(M23="Oui",LEN(G23)+1,""))</f>
        <v/>
      </c>
      <c r="Q23" s="1" t="str">
        <f>IF(M23="Oui",SUBSTITUTE(MID(G23,O23,P23-O23),"-",""),"")</f>
        <v/>
      </c>
      <c r="R23" s="1" t="str">
        <f>IF(N23="Oui",SEARCH("EMPIRE",G23)+7,"")</f>
        <v/>
      </c>
      <c r="S23" s="1" t="str">
        <f>IF(N23="Oui",LEN(G23)+1,"")</f>
        <v/>
      </c>
      <c r="T23" s="1" t="str">
        <f>IF(N23="Oui",SUBSTITUTE(MID(G23,R23,S23-R23),"-",""),"")</f>
        <v/>
      </c>
      <c r="U23" t="str">
        <f>IF(AND(Q23&lt;&gt;"",NOT(ISERR(SEARCH("+",Q23)))),TRIM(MID(Q23,1,SEARCH("+",Q23)-1)),IF(Q23&lt;&gt;"",TRIM(Q23),IF(AND(N23&lt;&gt;"Oui",G23&lt;&gt;"",NOT(ISERR(SEARCH("+",G23)))),TRIM(MID(G23,1,SEARCH("+",G23)-1)),"")))</f>
        <v>Presence</v>
      </c>
      <c r="V23" t="str">
        <f>IF(AND(T23&lt;&gt;"",NOT(ISERR(SEARCH("+",T23)))),TRIM(MID(T23,1,SEARCH("+",T23)-1)),IF(T23&lt;&gt;"",TRIM(T23),IF(AND(M23&lt;&gt;"Oui",G23&lt;&gt;"",NOT(ISERR(SEARCH("+",G23)))),TRIM(MID(G23,1,SEARCH("+",G23)-1)),"")))</f>
        <v>Presence</v>
      </c>
      <c r="W23" t="str">
        <f>IF(AND(U23="",V23="",G23&lt;&gt;""),G23,"")</f>
        <v/>
      </c>
      <c r="X23" t="str">
        <f>IF(OR(AND(AD23="Non",AE23="Non"),AD23="Oui"),"Oui","Non")</f>
        <v>Oui</v>
      </c>
      <c r="Y23" t="str">
        <f>IF(OR(AND(AD23="Non",AE23="Non"),AE23="Oui"),"Oui","Non")</f>
        <v>Oui</v>
      </c>
      <c r="Z23" s="1">
        <f>SEARCH("X:",H23)+2</f>
        <v>3</v>
      </c>
      <c r="AA23" s="1">
        <f>SEARCH(",",H23)</f>
        <v>9</v>
      </c>
      <c r="AB23" s="1">
        <f>SEARCH("Y:",H23)+2</f>
        <v>13</v>
      </c>
      <c r="AC23" s="1">
        <f>LEN(H23)+1</f>
        <v>18</v>
      </c>
      <c r="AD23" t="str">
        <f>IF(ISERR(SEARCH("(Empire)",L23)),"Non","Oui")</f>
        <v>Non</v>
      </c>
      <c r="AE23" t="str">
        <f>IF(ISERR(SEARCH("(Republic)",L23)),"Non","Oui")</f>
        <v>Non</v>
      </c>
    </row>
    <row r="24" spans="1:31" x14ac:dyDescent="0.25">
      <c r="A24" t="str">
        <f>IF(AND(AD24="Non",AE24="Non"),MID(L24,1,SEARCH("datacrons",L24)-2),IF(AND(AD24="Oui",AE24="Non"),MID(L24,1,SEARCH("(Empire) datacrons",L24)-2),IF(AND(AD24="Non",AE24="Oui"),MID(L24,1,SEARCH("(Republic) datacrons",L24)-2),"")))</f>
        <v>Belsavis</v>
      </c>
      <c r="B24" t="str">
        <f>IF(NOT(ISNA(VLOOKUP(U24,'Trad. Capacité'!$A$1:$B$16,2,FALSE))),VLOOKUP(U24,'Trad. Capacité'!A$1:B$16,2,FALSE),IF(W24&lt;&gt;"",W24,""))</f>
        <v>Visée</v>
      </c>
      <c r="C24" s="1" t="str">
        <f>IF(AND(Q24&lt;&gt;"",NOT(ISERR(SEARCH("+",Q24)))),MID(Q24,SEARCH("+",Q24),3),IF(AND(N24&lt;&gt;"Oui",G24&lt;&gt;"",NOT(ISERR(SEARCH("+",G24)))),MID(G24,SEARCH("+",G24),3),""))</f>
        <v>+4</v>
      </c>
      <c r="D24" t="str">
        <f>IF(NOT(ISNA(VLOOKUP(V24,'Trad. Capacité'!$A$1:$B$16,2,FALSE))),VLOOKUP(V24,'Trad. Capacité'!A$1:B$16,2,FALSE),IF(W24&lt;&gt;"",W24,""))</f>
        <v>Visée</v>
      </c>
      <c r="E24" t="str">
        <f>IF(AND(T24&lt;&gt;"",NOT(ISERR(SEARCH("+",T24)))),MID(T24,SEARCH("+",T24),3),IF(AND(M24&lt;&gt;"Oui",G24&lt;&gt;"",NOT(ISERR(SEARCH("+",G24)))),MID(G24,SEARCH("+",G24),3),""))</f>
        <v>+4</v>
      </c>
      <c r="G24" s="2" t="s">
        <v>5</v>
      </c>
      <c r="H24" s="2" t="s">
        <v>38</v>
      </c>
      <c r="I24" s="2" t="s">
        <v>346</v>
      </c>
      <c r="J24" s="1" t="str">
        <f>MID(H24,Z24,AA24-Z24)</f>
        <v xml:space="preserve"> -785</v>
      </c>
      <c r="K24" s="1" t="str">
        <f>MID(H24,AB24,AC24-AB24)</f>
        <v xml:space="preserve"> -1930</v>
      </c>
      <c r="L24" t="str">
        <f>IF(F24&lt;&gt;"",F24,L23)</f>
        <v>Belsavis datacrons</v>
      </c>
      <c r="M24" s="1" t="str">
        <f>IF(NOT(ISERR(SEARCH("REPUBLIC",G24))),"Oui","Non")</f>
        <v>Non</v>
      </c>
      <c r="N24" s="1" t="str">
        <f>IF(NOT(ISERR(SEARCH("EMPIRE",G24))),"Oui","Non")</f>
        <v>Non</v>
      </c>
      <c r="O24" s="1" t="str">
        <f>IF(M24="Oui",SEARCH("REPUBLIC",G24)+9,"")</f>
        <v/>
      </c>
      <c r="P24" s="1" t="str">
        <f>IF(AND(M24="Oui",N24="Oui"),R24-10,IF(M24="Oui",LEN(G24)+1,""))</f>
        <v/>
      </c>
      <c r="Q24" s="1" t="str">
        <f>IF(M24="Oui",SUBSTITUTE(MID(G24,O24,P24-O24),"-",""),"")</f>
        <v/>
      </c>
      <c r="R24" s="1" t="str">
        <f>IF(N24="Oui",SEARCH("EMPIRE",G24)+7,"")</f>
        <v/>
      </c>
      <c r="S24" s="1" t="str">
        <f>IF(N24="Oui",LEN(G24)+1,"")</f>
        <v/>
      </c>
      <c r="T24" s="1" t="str">
        <f>IF(N24="Oui",SUBSTITUTE(MID(G24,R24,S24-R24),"-",""),"")</f>
        <v/>
      </c>
      <c r="U24" t="str">
        <f>IF(AND(Q24&lt;&gt;"",NOT(ISERR(SEARCH("+",Q24)))),TRIM(MID(Q24,1,SEARCH("+",Q24)-1)),IF(Q24&lt;&gt;"",TRIM(Q24),IF(AND(N24&lt;&gt;"Oui",G24&lt;&gt;"",NOT(ISERR(SEARCH("+",G24)))),TRIM(MID(G24,1,SEARCH("+",G24)-1)),"")))</f>
        <v>Aim</v>
      </c>
      <c r="V24" t="str">
        <f>IF(AND(T24&lt;&gt;"",NOT(ISERR(SEARCH("+",T24)))),TRIM(MID(T24,1,SEARCH("+",T24)-1)),IF(T24&lt;&gt;"",TRIM(T24),IF(AND(M24&lt;&gt;"Oui",G24&lt;&gt;"",NOT(ISERR(SEARCH("+",G24)))),TRIM(MID(G24,1,SEARCH("+",G24)-1)),"")))</f>
        <v>Aim</v>
      </c>
      <c r="W24" t="str">
        <f>IF(AND(U24="",V24="",G24&lt;&gt;""),G24,"")</f>
        <v/>
      </c>
      <c r="X24" t="str">
        <f>IF(OR(AND(AD24="Non",AE24="Non"),AD24="Oui"),"Oui","Non")</f>
        <v>Oui</v>
      </c>
      <c r="Y24" t="str">
        <f>IF(OR(AND(AD24="Non",AE24="Non"),AE24="Oui"),"Oui","Non")</f>
        <v>Oui</v>
      </c>
      <c r="Z24" s="1">
        <f>SEARCH("X:",H24)+2</f>
        <v>3</v>
      </c>
      <c r="AA24" s="1">
        <f>SEARCH(",",H24)</f>
        <v>8</v>
      </c>
      <c r="AB24" s="1">
        <f>SEARCH("Y:",H24)+2</f>
        <v>12</v>
      </c>
      <c r="AC24" s="1">
        <f>LEN(H24)+1</f>
        <v>18</v>
      </c>
      <c r="AD24" t="str">
        <f>IF(ISERR(SEARCH("(Empire)",L24)),"Non","Oui")</f>
        <v>Non</v>
      </c>
      <c r="AE24" t="str">
        <f>IF(ISERR(SEARCH("(Republic)",L24)),"Non","Oui")</f>
        <v>Non</v>
      </c>
    </row>
    <row r="25" spans="1:31" x14ac:dyDescent="0.25">
      <c r="A25" t="str">
        <f>IF(AND(AD25="Non",AE25="Non"),MID(L25,1,SEARCH("datacrons",L25)-2),IF(AND(AD25="Oui",AE25="Non"),MID(L25,1,SEARCH("(Empire) datacrons",L25)-2),IF(AND(AD25="Non",AE25="Oui"),MID(L25,1,SEARCH("(Republic) datacrons",L25)-2),"")))</f>
        <v>Belsavis</v>
      </c>
      <c r="B25" t="str">
        <f>IF(NOT(ISNA(VLOOKUP(U25,'Trad. Capacité'!$A$1:$B$16,2,FALSE))),VLOOKUP(U25,'Trad. Capacité'!A$1:B$16,2,FALSE),IF(W25&lt;&gt;"",W25,""))</f>
        <v>Green Matrix Shard</v>
      </c>
      <c r="C25" s="1" t="str">
        <f>IF(AND(Q25&lt;&gt;"",NOT(ISERR(SEARCH("+",Q25)))),MID(Q25,SEARCH("+",Q25),3),IF(AND(N25&lt;&gt;"Oui",G25&lt;&gt;"",NOT(ISERR(SEARCH("+",G25)))),MID(G25,SEARCH("+",G25),3),""))</f>
        <v/>
      </c>
      <c r="D25" t="str">
        <f>IF(NOT(ISNA(VLOOKUP(V25,'Trad. Capacité'!$A$1:$B$16,2,FALSE))),VLOOKUP(V25,'Trad. Capacité'!A$1:B$16,2,FALSE),IF(W25&lt;&gt;"",W25,""))</f>
        <v>Green Matrix Shard</v>
      </c>
      <c r="E25" t="str">
        <f>IF(AND(T25&lt;&gt;"",NOT(ISERR(SEARCH("+",T25)))),MID(T25,SEARCH("+",T25),3),IF(AND(M25&lt;&gt;"Oui",G25&lt;&gt;"",NOT(ISERR(SEARCH("+",G25)))),MID(G25,SEARCH("+",G25),3),""))</f>
        <v/>
      </c>
      <c r="G25" s="2" t="s">
        <v>24</v>
      </c>
      <c r="H25" s="2" t="s">
        <v>39</v>
      </c>
      <c r="I25" s="2" t="s">
        <v>347</v>
      </c>
      <c r="J25" s="1" t="str">
        <f>MID(H25,Z25,AA25-Z25)</f>
        <v xml:space="preserve"> -315</v>
      </c>
      <c r="K25" s="1" t="str">
        <f>MID(H25,AB25,AC25-AB25)</f>
        <v xml:space="preserve"> -2172</v>
      </c>
      <c r="L25" t="str">
        <f>IF(F25&lt;&gt;"",F25,L24)</f>
        <v>Belsavis datacrons</v>
      </c>
      <c r="M25" s="1" t="str">
        <f>IF(NOT(ISERR(SEARCH("REPUBLIC",G25))),"Oui","Non")</f>
        <v>Non</v>
      </c>
      <c r="N25" s="1" t="str">
        <f>IF(NOT(ISERR(SEARCH("EMPIRE",G25))),"Oui","Non")</f>
        <v>Non</v>
      </c>
      <c r="O25" s="1" t="str">
        <f>IF(M25="Oui",SEARCH("REPUBLIC",G25)+9,"")</f>
        <v/>
      </c>
      <c r="P25" s="1" t="str">
        <f>IF(AND(M25="Oui",N25="Oui"),R25-10,IF(M25="Oui",LEN(G25)+1,""))</f>
        <v/>
      </c>
      <c r="Q25" s="1" t="str">
        <f>IF(M25="Oui",SUBSTITUTE(MID(G25,O25,P25-O25),"-",""),"")</f>
        <v/>
      </c>
      <c r="R25" s="1" t="str">
        <f>IF(N25="Oui",SEARCH("EMPIRE",G25)+7,"")</f>
        <v/>
      </c>
      <c r="S25" s="1" t="str">
        <f>IF(N25="Oui",LEN(G25)+1,"")</f>
        <v/>
      </c>
      <c r="T25" s="1" t="str">
        <f>IF(N25="Oui",SUBSTITUTE(MID(G25,R25,S25-R25),"-",""),"")</f>
        <v/>
      </c>
      <c r="U25" t="str">
        <f>IF(AND(Q25&lt;&gt;"",NOT(ISERR(SEARCH("+",Q25)))),TRIM(MID(Q25,1,SEARCH("+",Q25)-1)),IF(Q25&lt;&gt;"",TRIM(Q25),IF(AND(N25&lt;&gt;"Oui",G25&lt;&gt;"",NOT(ISERR(SEARCH("+",G25)))),TRIM(MID(G25,1,SEARCH("+",G25)-1)),"")))</f>
        <v/>
      </c>
      <c r="V25" t="str">
        <f>IF(AND(T25&lt;&gt;"",NOT(ISERR(SEARCH("+",T25)))),TRIM(MID(T25,1,SEARCH("+",T25)-1)),IF(T25&lt;&gt;"",TRIM(T25),IF(AND(M25&lt;&gt;"Oui",G25&lt;&gt;"",NOT(ISERR(SEARCH("+",G25)))),TRIM(MID(G25,1,SEARCH("+",G25)-1)),"")))</f>
        <v/>
      </c>
      <c r="W25" t="str">
        <f>IF(AND(U25="",V25="",G25&lt;&gt;""),G25,"")</f>
        <v>Green Matrix Shard</v>
      </c>
      <c r="X25" t="str">
        <f>IF(OR(AND(AD25="Non",AE25="Non"),AD25="Oui"),"Oui","Non")</f>
        <v>Oui</v>
      </c>
      <c r="Y25" t="str">
        <f>IF(OR(AND(AD25="Non",AE25="Non"),AE25="Oui"),"Oui","Non")</f>
        <v>Oui</v>
      </c>
      <c r="Z25" s="1">
        <f>SEARCH("X:",H25)+2</f>
        <v>3</v>
      </c>
      <c r="AA25" s="1">
        <f>SEARCH(",",H25)</f>
        <v>8</v>
      </c>
      <c r="AB25" s="1">
        <f>SEARCH("Y:",H25)+2</f>
        <v>12</v>
      </c>
      <c r="AC25" s="1">
        <f>LEN(H25)+1</f>
        <v>18</v>
      </c>
      <c r="AD25" t="str">
        <f>IF(ISERR(SEARCH("(Empire)",L25)),"Non","Oui")</f>
        <v>Non</v>
      </c>
      <c r="AE25" t="str">
        <f>IF(ISERR(SEARCH("(Republic)",L25)),"Non","Oui")</f>
        <v>Non</v>
      </c>
    </row>
    <row r="26" spans="1:31" x14ac:dyDescent="0.25">
      <c r="A26" t="str">
        <f>IF(AND(AD26="Non",AE26="Non"),MID(L26,1,SEARCH("datacrons",L26)-2),IF(AND(AD26="Oui",AE26="Non"),MID(L26,1,SEARCH("(Empire) datacrons",L26)-2),IF(AND(AD26="Non",AE26="Oui"),MID(L26,1,SEARCH("(Republic) datacrons",L26)-2),"")))</f>
        <v>Corellia</v>
      </c>
      <c r="B26" t="str">
        <f>IF(NOT(ISNA(VLOOKUP(U26,'Trad. Capacité'!$A$1:$B$16,2,FALSE))),VLOOKUP(U26,'Trad. Capacité'!A$1:B$16,2,FALSE),IF(W26&lt;&gt;"",W26,""))</f>
        <v/>
      </c>
      <c r="C26" s="1" t="str">
        <f>IF(AND(Q26&lt;&gt;"",NOT(ISERR(SEARCH("+",Q26)))),MID(Q26,SEARCH("+",Q26),3),IF(AND(N26&lt;&gt;"Oui",G26&lt;&gt;"",NOT(ISERR(SEARCH("+",G26)))),MID(G26,SEARCH("+",G26),3),""))</f>
        <v/>
      </c>
      <c r="D26" t="str">
        <f>IF(NOT(ISNA(VLOOKUP(V26,'Trad. Capacité'!$A$1:$B$16,2,FALSE))),VLOOKUP(V26,'Trad. Capacité'!A$1:B$16,2,FALSE),IF(W26&lt;&gt;"",W26,""))</f>
        <v/>
      </c>
      <c r="E26" t="str">
        <f>IF(AND(T26&lt;&gt;"",NOT(ISERR(SEARCH("+",T26)))),MID(T26,SEARCH("+",T26),3),IF(AND(M26&lt;&gt;"Oui",G26&lt;&gt;"",NOT(ISERR(SEARCH("+",G26)))),MID(G26,SEARCH("+",G26),3),""))</f>
        <v/>
      </c>
      <c r="F26" s="2" t="s">
        <v>40</v>
      </c>
      <c r="J26" s="1" t="e">
        <f>MID(H26,Z26,AA26-Z26)</f>
        <v>#VALUE!</v>
      </c>
      <c r="K26" s="1" t="e">
        <f>MID(H26,AB26,AC26-AB26)</f>
        <v>#VALUE!</v>
      </c>
      <c r="L26" t="str">
        <f>IF(F26&lt;&gt;"",F26,L25)</f>
        <v>Corellia datacrons</v>
      </c>
      <c r="M26" s="1" t="str">
        <f>IF(NOT(ISERR(SEARCH("REPUBLIC",G26))),"Oui","Non")</f>
        <v>Non</v>
      </c>
      <c r="N26" s="1" t="str">
        <f>IF(NOT(ISERR(SEARCH("EMPIRE",G26))),"Oui","Non")</f>
        <v>Non</v>
      </c>
      <c r="O26" s="1" t="str">
        <f>IF(M26="Oui",SEARCH("REPUBLIC",G26)+9,"")</f>
        <v/>
      </c>
      <c r="P26" s="1" t="str">
        <f>IF(AND(M26="Oui",N26="Oui"),R26-10,IF(M26="Oui",LEN(G26)+1,""))</f>
        <v/>
      </c>
      <c r="Q26" s="1" t="str">
        <f>IF(M26="Oui",SUBSTITUTE(MID(G26,O26,P26-O26),"-",""),"")</f>
        <v/>
      </c>
      <c r="R26" s="1" t="str">
        <f>IF(N26="Oui",SEARCH("EMPIRE",G26)+7,"")</f>
        <v/>
      </c>
      <c r="S26" s="1" t="str">
        <f>IF(N26="Oui",LEN(G26)+1,"")</f>
        <v/>
      </c>
      <c r="T26" s="1" t="str">
        <f>IF(N26="Oui",SUBSTITUTE(MID(G26,R26,S26-R26),"-",""),"")</f>
        <v/>
      </c>
      <c r="U26" t="str">
        <f>IF(AND(Q26&lt;&gt;"",NOT(ISERR(SEARCH("+",Q26)))),TRIM(MID(Q26,1,SEARCH("+",Q26)-1)),IF(Q26&lt;&gt;"",TRIM(Q26),IF(AND(N26&lt;&gt;"Oui",G26&lt;&gt;"",NOT(ISERR(SEARCH("+",G26)))),TRIM(MID(G26,1,SEARCH("+",G26)-1)),"")))</f>
        <v/>
      </c>
      <c r="V26" t="str">
        <f>IF(AND(T26&lt;&gt;"",NOT(ISERR(SEARCH("+",T26)))),TRIM(MID(T26,1,SEARCH("+",T26)-1)),IF(T26&lt;&gt;"",TRIM(T26),IF(AND(M26&lt;&gt;"Oui",G26&lt;&gt;"",NOT(ISERR(SEARCH("+",G26)))),TRIM(MID(G26,1,SEARCH("+",G26)-1)),"")))</f>
        <v/>
      </c>
      <c r="W26" t="str">
        <f>IF(AND(U26="",V26="",G26&lt;&gt;""),G26,"")</f>
        <v/>
      </c>
      <c r="X26" t="str">
        <f>IF(OR(AND(AD26="Non",AE26="Non"),AD26="Oui"),"Oui","Non")</f>
        <v>Oui</v>
      </c>
      <c r="Y26" t="str">
        <f>IF(OR(AND(AD26="Non",AE26="Non"),AE26="Oui"),"Oui","Non")</f>
        <v>Oui</v>
      </c>
      <c r="Z26" s="1" t="e">
        <f>SEARCH("X:",H26)+2</f>
        <v>#VALUE!</v>
      </c>
      <c r="AA26" s="1" t="e">
        <f>SEARCH(",",H26)</f>
        <v>#VALUE!</v>
      </c>
      <c r="AB26" s="1" t="e">
        <f>SEARCH("Y:",H26)+2</f>
        <v>#VALUE!</v>
      </c>
      <c r="AC26" s="1">
        <f>LEN(H26)+1</f>
        <v>1</v>
      </c>
      <c r="AD26" t="str">
        <f>IF(ISERR(SEARCH("(Empire)",L26)),"Non","Oui")</f>
        <v>Non</v>
      </c>
      <c r="AE26" t="str">
        <f>IF(ISERR(SEARCH("(Republic)",L26)),"Non","Oui")</f>
        <v>Non</v>
      </c>
    </row>
    <row r="27" spans="1:31" x14ac:dyDescent="0.25">
      <c r="A27" t="str">
        <f>IF(AND(AD27="Non",AE27="Non"),MID(L27,1,SEARCH("datacrons",L27)-2),IF(AND(AD27="Oui",AE27="Non"),MID(L27,1,SEARCH("(Empire) datacrons",L27)-2),IF(AND(AD27="Non",AE27="Oui"),MID(L27,1,SEARCH("(Republic) datacrons",L27)-2),"")))</f>
        <v>Corellia</v>
      </c>
      <c r="B27" t="str">
        <f>IF(NOT(ISNA(VLOOKUP(U27,'Trad. Capacité'!$A$1:$B$16,2,FALSE))),VLOOKUP(U27,'Trad. Capacité'!A$1:B$16,2,FALSE),IF(W27&lt;&gt;"",W27,""))</f>
        <v>Puissance</v>
      </c>
      <c r="C27" s="1" t="str">
        <f>IF(AND(Q27&lt;&gt;"",NOT(ISERR(SEARCH("+",Q27)))),MID(Q27,SEARCH("+",Q27),3),IF(AND(N27&lt;&gt;"Oui",G27&lt;&gt;"",NOT(ISERR(SEARCH("+",G27)))),MID(G27,SEARCH("+",G27),3),""))</f>
        <v>+4</v>
      </c>
      <c r="D27" t="str">
        <f>IF(NOT(ISNA(VLOOKUP(V27,'Trad. Capacité'!$A$1:$B$16,2,FALSE))),VLOOKUP(V27,'Trad. Capacité'!A$1:B$16,2,FALSE),IF(W27&lt;&gt;"",W27,""))</f>
        <v>Puissance</v>
      </c>
      <c r="E27" t="str">
        <f>IF(AND(T27&lt;&gt;"",NOT(ISERR(SEARCH("+",T27)))),MID(T27,SEARCH("+",T27),3),IF(AND(M27&lt;&gt;"Oui",G27&lt;&gt;"",NOT(ISERR(SEARCH("+",G27)))),MID(G27,SEARCH("+",G27),3),""))</f>
        <v>+4</v>
      </c>
      <c r="G27" s="2" t="s">
        <v>11</v>
      </c>
      <c r="H27" s="2" t="s">
        <v>41</v>
      </c>
      <c r="I27" s="2" t="s">
        <v>348</v>
      </c>
      <c r="J27" s="1" t="str">
        <f>MID(H27,Z27,AA27-Z27)</f>
        <v xml:space="preserve"> -2755</v>
      </c>
      <c r="K27" s="1" t="str">
        <f>MID(H27,AB27,AC27-AB27)</f>
        <v xml:space="preserve"> -2005</v>
      </c>
      <c r="L27" t="str">
        <f>IF(F27&lt;&gt;"",F27,L26)</f>
        <v>Corellia datacrons</v>
      </c>
      <c r="M27" s="1" t="str">
        <f>IF(NOT(ISERR(SEARCH("REPUBLIC",G27))),"Oui","Non")</f>
        <v>Non</v>
      </c>
      <c r="N27" s="1" t="str">
        <f>IF(NOT(ISERR(SEARCH("EMPIRE",G27))),"Oui","Non")</f>
        <v>Non</v>
      </c>
      <c r="O27" s="1" t="str">
        <f>IF(M27="Oui",SEARCH("REPUBLIC",G27)+9,"")</f>
        <v/>
      </c>
      <c r="P27" s="1" t="str">
        <f>IF(AND(M27="Oui",N27="Oui"),R27-10,IF(M27="Oui",LEN(G27)+1,""))</f>
        <v/>
      </c>
      <c r="Q27" s="1" t="str">
        <f>IF(M27="Oui",SUBSTITUTE(MID(G27,O27,P27-O27),"-",""),"")</f>
        <v/>
      </c>
      <c r="R27" s="1" t="str">
        <f>IF(N27="Oui",SEARCH("EMPIRE",G27)+7,"")</f>
        <v/>
      </c>
      <c r="S27" s="1" t="str">
        <f>IF(N27="Oui",LEN(G27)+1,"")</f>
        <v/>
      </c>
      <c r="T27" s="1" t="str">
        <f>IF(N27="Oui",SUBSTITUTE(MID(G27,R27,S27-R27),"-",""),"")</f>
        <v/>
      </c>
      <c r="U27" t="str">
        <f>IF(AND(Q27&lt;&gt;"",NOT(ISERR(SEARCH("+",Q27)))),TRIM(MID(Q27,1,SEARCH("+",Q27)-1)),IF(Q27&lt;&gt;"",TRIM(Q27),IF(AND(N27&lt;&gt;"Oui",G27&lt;&gt;"",NOT(ISERR(SEARCH("+",G27)))),TRIM(MID(G27,1,SEARCH("+",G27)-1)),"")))</f>
        <v>Strength</v>
      </c>
      <c r="V27" t="str">
        <f>IF(AND(T27&lt;&gt;"",NOT(ISERR(SEARCH("+",T27)))),TRIM(MID(T27,1,SEARCH("+",T27)-1)),IF(T27&lt;&gt;"",TRIM(T27),IF(AND(M27&lt;&gt;"Oui",G27&lt;&gt;"",NOT(ISERR(SEARCH("+",G27)))),TRIM(MID(G27,1,SEARCH("+",G27)-1)),"")))</f>
        <v>Strength</v>
      </c>
      <c r="W27" t="str">
        <f>IF(AND(U27="",V27="",G27&lt;&gt;""),G27,"")</f>
        <v/>
      </c>
      <c r="X27" t="str">
        <f>IF(OR(AND(AD27="Non",AE27="Non"),AD27="Oui"),"Oui","Non")</f>
        <v>Oui</v>
      </c>
      <c r="Y27" t="str">
        <f>IF(OR(AND(AD27="Non",AE27="Non"),AE27="Oui"),"Oui","Non")</f>
        <v>Oui</v>
      </c>
      <c r="Z27" s="1">
        <f>SEARCH("X:",H27)+2</f>
        <v>3</v>
      </c>
      <c r="AA27" s="1">
        <f>SEARCH(",",H27)</f>
        <v>9</v>
      </c>
      <c r="AB27" s="1">
        <f>SEARCH("Y:",H27)+2</f>
        <v>13</v>
      </c>
      <c r="AC27" s="1">
        <f>LEN(H27)+1</f>
        <v>19</v>
      </c>
      <c r="AD27" t="str">
        <f>IF(ISERR(SEARCH("(Empire)",L27)),"Non","Oui")</f>
        <v>Non</v>
      </c>
      <c r="AE27" t="str">
        <f>IF(ISERR(SEARCH("(Republic)",L27)),"Non","Oui")</f>
        <v>Non</v>
      </c>
    </row>
    <row r="28" spans="1:31" x14ac:dyDescent="0.25">
      <c r="A28" t="str">
        <f>IF(AND(AD28="Non",AE28="Non"),MID(L28,1,SEARCH("datacrons",L28)-2),IF(AND(AD28="Oui",AE28="Non"),MID(L28,1,SEARCH("(Empire) datacrons",L28)-2),IF(AND(AD28="Non",AE28="Oui"),MID(L28,1,SEARCH("(Republic) datacrons",L28)-2),"")))</f>
        <v>Corellia</v>
      </c>
      <c r="B28" t="str">
        <f>IF(NOT(ISNA(VLOOKUP(U28,'Trad. Capacité'!$A$1:$B$16,2,FALSE))),VLOOKUP(U28,'Trad. Capacité'!A$1:B$16,2,FALSE),IF(W28&lt;&gt;"",W28,""))</f>
        <v>Volonté</v>
      </c>
      <c r="C28" s="1" t="str">
        <f>IF(AND(Q28&lt;&gt;"",NOT(ISERR(SEARCH("+",Q28)))),MID(Q28,SEARCH("+",Q28),3),IF(AND(N28&lt;&gt;"Oui",G28&lt;&gt;"",NOT(ISERR(SEARCH("+",G28)))),MID(G28,SEARCH("+",G28),3),""))</f>
        <v>+4</v>
      </c>
      <c r="D28" t="str">
        <f>IF(NOT(ISNA(VLOOKUP(V28,'Trad. Capacité'!$A$1:$B$16,2,FALSE))),VLOOKUP(V28,'Trad. Capacité'!A$1:B$16,2,FALSE),IF(W28&lt;&gt;"",W28,""))</f>
        <v/>
      </c>
      <c r="E28" t="str">
        <f>IF(AND(T28&lt;&gt;"",NOT(ISERR(SEARCH("+",T28)))),MID(T28,SEARCH("+",T28),3),IF(AND(M28&lt;&gt;"Oui",G28&lt;&gt;"",NOT(ISERR(SEARCH("+",G28)))),MID(G28,SEARCH("+",G28),3),""))</f>
        <v/>
      </c>
      <c r="G28" s="2" t="s">
        <v>42</v>
      </c>
      <c r="H28" s="2" t="s">
        <v>43</v>
      </c>
      <c r="I28" s="2" t="s">
        <v>349</v>
      </c>
      <c r="J28" s="1" t="str">
        <f>MID(H28,Z28,AA28-Z28)</f>
        <v xml:space="preserve"> 703</v>
      </c>
      <c r="K28" s="1" t="str">
        <f>MID(H28,AB28,AC28-AB28)</f>
        <v xml:space="preserve"> 1717</v>
      </c>
      <c r="L28" t="str">
        <f>IF(F28&lt;&gt;"",F28,L27)</f>
        <v>Corellia datacrons</v>
      </c>
      <c r="M28" s="1" t="str">
        <f>IF(NOT(ISERR(SEARCH("REPUBLIC",G28))),"Oui","Non")</f>
        <v>Oui</v>
      </c>
      <c r="N28" s="1" t="str">
        <f>IF(NOT(ISERR(SEARCH("EMPIRE",G28))),"Oui","Non")</f>
        <v>Non</v>
      </c>
      <c r="O28" s="1">
        <f>IF(M28="Oui",SEARCH("REPUBLIC",G28)+9,"")</f>
        <v>10</v>
      </c>
      <c r="P28" s="1">
        <f>IF(AND(M28="Oui",N28="Oui"),R28-10,IF(M28="Oui",LEN(G28)+1,""))</f>
        <v>24</v>
      </c>
      <c r="Q28" s="1" t="str">
        <f>IF(M28="Oui",SUBSTITUTE(MID(G28,O28,P28-O28),"-",""),"")</f>
        <v xml:space="preserve"> Willpower +4</v>
      </c>
      <c r="R28" s="1" t="str">
        <f>IF(N28="Oui",SEARCH("EMPIRE",G28)+7,"")</f>
        <v/>
      </c>
      <c r="S28" s="1" t="str">
        <f>IF(N28="Oui",LEN(G28)+1,"")</f>
        <v/>
      </c>
      <c r="T28" s="1" t="str">
        <f>IF(N28="Oui",SUBSTITUTE(MID(G28,R28,S28-R28),"-",""),"")</f>
        <v/>
      </c>
      <c r="U28" t="str">
        <f>IF(AND(Q28&lt;&gt;"",NOT(ISERR(SEARCH("+",Q28)))),TRIM(MID(Q28,1,SEARCH("+",Q28)-1)),IF(Q28&lt;&gt;"",TRIM(Q28),IF(AND(N28&lt;&gt;"Oui",G28&lt;&gt;"",NOT(ISERR(SEARCH("+",G28)))),TRIM(MID(G28,1,SEARCH("+",G28)-1)),"")))</f>
        <v>Willpower</v>
      </c>
      <c r="V28" t="str">
        <f>IF(AND(T28&lt;&gt;"",NOT(ISERR(SEARCH("+",T28)))),TRIM(MID(T28,1,SEARCH("+",T28)-1)),IF(T28&lt;&gt;"",TRIM(T28),IF(AND(M28&lt;&gt;"Oui",G28&lt;&gt;"",NOT(ISERR(SEARCH("+",G28)))),TRIM(MID(G28,1,SEARCH("+",G28)-1)),"")))</f>
        <v/>
      </c>
      <c r="W28" t="str">
        <f>IF(AND(U28="",V28="",G28&lt;&gt;""),G28,"")</f>
        <v/>
      </c>
      <c r="X28" t="str">
        <f>IF(OR(AND(AD28="Non",AE28="Non"),AD28="Oui"),"Oui","Non")</f>
        <v>Oui</v>
      </c>
      <c r="Y28" t="str">
        <f>IF(OR(AND(AD28="Non",AE28="Non"),AE28="Oui"),"Oui","Non")</f>
        <v>Oui</v>
      </c>
      <c r="Z28" s="1">
        <f>SEARCH("X:",H28)+2</f>
        <v>3</v>
      </c>
      <c r="AA28" s="1">
        <f>SEARCH(",",H28)</f>
        <v>7</v>
      </c>
      <c r="AB28" s="1">
        <f>SEARCH("Y:",H28)+2</f>
        <v>11</v>
      </c>
      <c r="AC28" s="1">
        <f>LEN(H28)+1</f>
        <v>16</v>
      </c>
      <c r="AD28" t="str">
        <f>IF(ISERR(SEARCH("(Empire)",L28)),"Non","Oui")</f>
        <v>Non</v>
      </c>
      <c r="AE28" t="str">
        <f>IF(ISERR(SEARCH("(Republic)",L28)),"Non","Oui")</f>
        <v>Non</v>
      </c>
    </row>
    <row r="29" spans="1:31" x14ac:dyDescent="0.25">
      <c r="A29" t="str">
        <f>IF(AND(AD29="Non",AE29="Non"),MID(L29,1,SEARCH("datacrons",L29)-2),IF(AND(AD29="Oui",AE29="Non"),MID(L29,1,SEARCH("(Empire) datacrons",L29)-2),IF(AND(AD29="Non",AE29="Oui"),MID(L29,1,SEARCH("(Republic) datacrons",L29)-2),"")))</f>
        <v>Corellia</v>
      </c>
      <c r="B29" t="str">
        <f>IF(NOT(ISNA(VLOOKUP(U29,'Trad. Capacité'!$A$1:$B$16,2,FALSE))),VLOOKUP(U29,'Trad. Capacité'!A$1:B$16,2,FALSE),IF(W29&lt;&gt;"",W29,""))</f>
        <v>Blue Matrix Shard</v>
      </c>
      <c r="C29" s="1" t="str">
        <f>IF(AND(Q29&lt;&gt;"",NOT(ISERR(SEARCH("+",Q29)))),MID(Q29,SEARCH("+",Q29),3),IF(AND(N29&lt;&gt;"Oui",G29&lt;&gt;"",NOT(ISERR(SEARCH("+",G29)))),MID(G29,SEARCH("+",G29),3),""))</f>
        <v/>
      </c>
      <c r="D29" t="str">
        <f>IF(NOT(ISNA(VLOOKUP(V29,'Trad. Capacité'!$A$1:$B$16,2,FALSE))),VLOOKUP(V29,'Trad. Capacité'!A$1:B$16,2,FALSE),IF(W29&lt;&gt;"",W29,""))</f>
        <v>Blue Matrix Shard</v>
      </c>
      <c r="E29" t="str">
        <f>IF(AND(T29&lt;&gt;"",NOT(ISERR(SEARCH("+",T29)))),MID(T29,SEARCH("+",T29),3),IF(AND(M29&lt;&gt;"Oui",G29&lt;&gt;"",NOT(ISERR(SEARCH("+",G29)))),MID(G29,SEARCH("+",G29),3),""))</f>
        <v/>
      </c>
      <c r="G29" s="2" t="s">
        <v>44</v>
      </c>
      <c r="H29" s="2" t="s">
        <v>45</v>
      </c>
      <c r="I29" s="2" t="s">
        <v>350</v>
      </c>
      <c r="J29" s="1" t="str">
        <f>MID(H29,Z29,AA29-Z29)</f>
        <v xml:space="preserve"> -2425</v>
      </c>
      <c r="K29" s="1" t="str">
        <f>MID(H29,AB29,AC29-AB29)</f>
        <v xml:space="preserve"> -1063</v>
      </c>
      <c r="L29" t="str">
        <f>IF(F29&lt;&gt;"",F29,L28)</f>
        <v>Corellia datacrons</v>
      </c>
      <c r="M29" s="1" t="str">
        <f>IF(NOT(ISERR(SEARCH("REPUBLIC",G29))),"Oui","Non")</f>
        <v>Non</v>
      </c>
      <c r="N29" s="1" t="str">
        <f>IF(NOT(ISERR(SEARCH("EMPIRE",G29))),"Oui","Non")</f>
        <v>Non</v>
      </c>
      <c r="O29" s="1" t="str">
        <f>IF(M29="Oui",SEARCH("REPUBLIC",G29)+9,"")</f>
        <v/>
      </c>
      <c r="P29" s="1" t="str">
        <f>IF(AND(M29="Oui",N29="Oui"),R29-10,IF(M29="Oui",LEN(G29)+1,""))</f>
        <v/>
      </c>
      <c r="Q29" s="1" t="str">
        <f>IF(M29="Oui",SUBSTITUTE(MID(G29,O29,P29-O29),"-",""),"")</f>
        <v/>
      </c>
      <c r="R29" s="1" t="str">
        <f>IF(N29="Oui",SEARCH("EMPIRE",G29)+7,"")</f>
        <v/>
      </c>
      <c r="S29" s="1" t="str">
        <f>IF(N29="Oui",LEN(G29)+1,"")</f>
        <v/>
      </c>
      <c r="T29" s="1" t="str">
        <f>IF(N29="Oui",SUBSTITUTE(MID(G29,R29,S29-R29),"-",""),"")</f>
        <v/>
      </c>
      <c r="U29" t="str">
        <f>IF(AND(Q29&lt;&gt;"",NOT(ISERR(SEARCH("+",Q29)))),TRIM(MID(Q29,1,SEARCH("+",Q29)-1)),IF(Q29&lt;&gt;"",TRIM(Q29),IF(AND(N29&lt;&gt;"Oui",G29&lt;&gt;"",NOT(ISERR(SEARCH("+",G29)))),TRIM(MID(G29,1,SEARCH("+",G29)-1)),"")))</f>
        <v/>
      </c>
      <c r="V29" t="str">
        <f>IF(AND(T29&lt;&gt;"",NOT(ISERR(SEARCH("+",T29)))),TRIM(MID(T29,1,SEARCH("+",T29)-1)),IF(T29&lt;&gt;"",TRIM(T29),IF(AND(M29&lt;&gt;"Oui",G29&lt;&gt;"",NOT(ISERR(SEARCH("+",G29)))),TRIM(MID(G29,1,SEARCH("+",G29)-1)),"")))</f>
        <v/>
      </c>
      <c r="W29" t="str">
        <f>IF(AND(U29="",V29="",G29&lt;&gt;""),G29,"")</f>
        <v>Blue Matrix Shard</v>
      </c>
      <c r="X29" t="str">
        <f>IF(OR(AND(AD29="Non",AE29="Non"),AD29="Oui"),"Oui","Non")</f>
        <v>Oui</v>
      </c>
      <c r="Y29" t="str">
        <f>IF(OR(AND(AD29="Non",AE29="Non"),AE29="Oui"),"Oui","Non")</f>
        <v>Oui</v>
      </c>
      <c r="Z29" s="1">
        <f>SEARCH("X:",H29)+2</f>
        <v>3</v>
      </c>
      <c r="AA29" s="1">
        <f>SEARCH(",",H29)</f>
        <v>9</v>
      </c>
      <c r="AB29" s="1">
        <f>SEARCH("Y:",H29)+2</f>
        <v>13</v>
      </c>
      <c r="AC29" s="1">
        <f>LEN(H29)+1</f>
        <v>19</v>
      </c>
      <c r="AD29" t="str">
        <f>IF(ISERR(SEARCH("(Empire)",L29)),"Non","Oui")</f>
        <v>Non</v>
      </c>
      <c r="AE29" t="str">
        <f>IF(ISERR(SEARCH("(Republic)",L29)),"Non","Oui")</f>
        <v>Non</v>
      </c>
    </row>
    <row r="30" spans="1:31" x14ac:dyDescent="0.25">
      <c r="A30" t="str">
        <f>IF(AND(AD30="Non",AE30="Non"),MID(L30,1,SEARCH("datacrons",L30)-2),IF(AND(AD30="Oui",AE30="Non"),MID(L30,1,SEARCH("(Empire) datacrons",L30)-2),IF(AND(AD30="Non",AE30="Oui"),MID(L30,1,SEARCH("(Republic) datacrons",L30)-2),"")))</f>
        <v>Corellia</v>
      </c>
      <c r="B30" t="str">
        <f>IF(NOT(ISNA(VLOOKUP(U30,'Trad. Capacité'!$A$1:$B$16,2,FALSE))),VLOOKUP(U30,'Trad. Capacité'!A$1:B$16,2,FALSE),IF(W30&lt;&gt;"",W30,""))</f>
        <v>Présence</v>
      </c>
      <c r="C30" s="1" t="str">
        <f>IF(AND(Q30&lt;&gt;"",NOT(ISERR(SEARCH("+",Q30)))),MID(Q30,SEARCH("+",Q30),3),IF(AND(N30&lt;&gt;"Oui",G30&lt;&gt;"",NOT(ISERR(SEARCH("+",G30)))),MID(G30,SEARCH("+",G30),3),""))</f>
        <v>+4</v>
      </c>
      <c r="D30" t="str">
        <f>IF(NOT(ISNA(VLOOKUP(V30,'Trad. Capacité'!$A$1:$B$16,2,FALSE))),VLOOKUP(V30,'Trad. Capacité'!A$1:B$16,2,FALSE),IF(W30&lt;&gt;"",W30,""))</f>
        <v>Présence</v>
      </c>
      <c r="E30" t="str">
        <f>IF(AND(T30&lt;&gt;"",NOT(ISERR(SEARCH("+",T30)))),MID(T30,SEARCH("+",T30),3),IF(AND(M30&lt;&gt;"Oui",G30&lt;&gt;"",NOT(ISERR(SEARCH("+",G30)))),MID(G30,SEARCH("+",G30),3),""))</f>
        <v>+4</v>
      </c>
      <c r="G30" s="2" t="s">
        <v>28</v>
      </c>
      <c r="H30" s="2" t="s">
        <v>46</v>
      </c>
      <c r="I30" s="2" t="s">
        <v>351</v>
      </c>
      <c r="J30" s="1" t="str">
        <f>MID(H30,Z30,AA30-Z30)</f>
        <v xml:space="preserve"> 3425</v>
      </c>
      <c r="K30" s="1" t="str">
        <f>MID(H30,AB30,AC30-AB30)</f>
        <v xml:space="preserve"> -3209</v>
      </c>
      <c r="L30" t="str">
        <f>IF(F30&lt;&gt;"",F30,L29)</f>
        <v>Corellia datacrons</v>
      </c>
      <c r="M30" s="1" t="str">
        <f>IF(NOT(ISERR(SEARCH("REPUBLIC",G30))),"Oui","Non")</f>
        <v>Non</v>
      </c>
      <c r="N30" s="1" t="str">
        <f>IF(NOT(ISERR(SEARCH("EMPIRE",G30))),"Oui","Non")</f>
        <v>Non</v>
      </c>
      <c r="O30" s="1" t="str">
        <f>IF(M30="Oui",SEARCH("REPUBLIC",G30)+9,"")</f>
        <v/>
      </c>
      <c r="P30" s="1" t="str">
        <f>IF(AND(M30="Oui",N30="Oui"),R30-10,IF(M30="Oui",LEN(G30)+1,""))</f>
        <v/>
      </c>
      <c r="Q30" s="1" t="str">
        <f>IF(M30="Oui",SUBSTITUTE(MID(G30,O30,P30-O30),"-",""),"")</f>
        <v/>
      </c>
      <c r="R30" s="1" t="str">
        <f>IF(N30="Oui",SEARCH("EMPIRE",G30)+7,"")</f>
        <v/>
      </c>
      <c r="S30" s="1" t="str">
        <f>IF(N30="Oui",LEN(G30)+1,"")</f>
        <v/>
      </c>
      <c r="T30" s="1" t="str">
        <f>IF(N30="Oui",SUBSTITUTE(MID(G30,R30,S30-R30),"-",""),"")</f>
        <v/>
      </c>
      <c r="U30" t="str">
        <f>IF(AND(Q30&lt;&gt;"",NOT(ISERR(SEARCH("+",Q30)))),TRIM(MID(Q30,1,SEARCH("+",Q30)-1)),IF(Q30&lt;&gt;"",TRIM(Q30),IF(AND(N30&lt;&gt;"Oui",G30&lt;&gt;"",NOT(ISERR(SEARCH("+",G30)))),TRIM(MID(G30,1,SEARCH("+",G30)-1)),"")))</f>
        <v>Presence</v>
      </c>
      <c r="V30" t="str">
        <f>IF(AND(T30&lt;&gt;"",NOT(ISERR(SEARCH("+",T30)))),TRIM(MID(T30,1,SEARCH("+",T30)-1)),IF(T30&lt;&gt;"",TRIM(T30),IF(AND(M30&lt;&gt;"Oui",G30&lt;&gt;"",NOT(ISERR(SEARCH("+",G30)))),TRIM(MID(G30,1,SEARCH("+",G30)-1)),"")))</f>
        <v>Presence</v>
      </c>
      <c r="W30" t="str">
        <f>IF(AND(U30="",V30="",G30&lt;&gt;""),G30,"")</f>
        <v/>
      </c>
      <c r="X30" t="str">
        <f>IF(OR(AND(AD30="Non",AE30="Non"),AD30="Oui"),"Oui","Non")</f>
        <v>Oui</v>
      </c>
      <c r="Y30" t="str">
        <f>IF(OR(AND(AD30="Non",AE30="Non"),AE30="Oui"),"Oui","Non")</f>
        <v>Oui</v>
      </c>
      <c r="Z30" s="1">
        <f>SEARCH("X:",H30)+2</f>
        <v>3</v>
      </c>
      <c r="AA30" s="1">
        <f>SEARCH(",",H30)</f>
        <v>8</v>
      </c>
      <c r="AB30" s="1">
        <f>SEARCH("Y:",H30)+2</f>
        <v>12</v>
      </c>
      <c r="AC30" s="1">
        <f>LEN(H30)+1</f>
        <v>18</v>
      </c>
      <c r="AD30" t="str">
        <f>IF(ISERR(SEARCH("(Empire)",L30)),"Non","Oui")</f>
        <v>Non</v>
      </c>
      <c r="AE30" t="str">
        <f>IF(ISERR(SEARCH("(Republic)",L30)),"Non","Oui")</f>
        <v>Non</v>
      </c>
    </row>
    <row r="31" spans="1:31" x14ac:dyDescent="0.25">
      <c r="A31" t="str">
        <f>IF(AND(AD31="Non",AE31="Non"),MID(L31,1,SEARCH("datacrons",L31)-2),IF(AND(AD31="Oui",AE31="Non"),MID(L31,1,SEARCH("(Empire) datacrons",L31)-2),IF(AND(AD31="Non",AE31="Oui"),MID(L31,1,SEARCH("(Republic) datacrons",L31)-2),"")))</f>
        <v>Corellia</v>
      </c>
      <c r="B31" t="str">
        <f>IF(NOT(ISNA(VLOOKUP(U31,'Trad. Capacité'!$A$1:$B$16,2,FALSE))),VLOOKUP(U31,'Trad. Capacité'!A$1:B$16,2,FALSE),IF(W31&lt;&gt;"",W31,""))</f>
        <v>Visée</v>
      </c>
      <c r="C31" s="1" t="str">
        <f>IF(AND(Q31&lt;&gt;"",NOT(ISERR(SEARCH("+",Q31)))),MID(Q31,SEARCH("+",Q31),3),IF(AND(N31&lt;&gt;"Oui",G31&lt;&gt;"",NOT(ISERR(SEARCH("+",G31)))),MID(G31,SEARCH("+",G31),3),""))</f>
        <v>+4</v>
      </c>
      <c r="D31" t="str">
        <f>IF(NOT(ISNA(VLOOKUP(V31,'Trad. Capacité'!$A$1:$B$16,2,FALSE))),VLOOKUP(V31,'Trad. Capacité'!A$1:B$16,2,FALSE),IF(W31&lt;&gt;"",W31,""))</f>
        <v>Visée</v>
      </c>
      <c r="E31" t="str">
        <f>IF(AND(T31&lt;&gt;"",NOT(ISERR(SEARCH("+",T31)))),MID(T31,SEARCH("+",T31),3),IF(AND(M31&lt;&gt;"Oui",G31&lt;&gt;"",NOT(ISERR(SEARCH("+",G31)))),MID(G31,SEARCH("+",G31),3),""))</f>
        <v>+4</v>
      </c>
      <c r="G31" s="2" t="s">
        <v>5</v>
      </c>
      <c r="H31" s="2" t="s">
        <v>47</v>
      </c>
      <c r="I31" s="2" t="s">
        <v>352</v>
      </c>
      <c r="J31" s="1" t="str">
        <f>MID(H31,Z31,AA31-Z31)</f>
        <v xml:space="preserve"> 3140</v>
      </c>
      <c r="K31" s="1" t="str">
        <f>MID(H31,AB31,AC31-AB31)</f>
        <v xml:space="preserve"> -1790</v>
      </c>
      <c r="L31" t="str">
        <f>IF(F31&lt;&gt;"",F31,L30)</f>
        <v>Corellia datacrons</v>
      </c>
      <c r="M31" s="1" t="str">
        <f>IF(NOT(ISERR(SEARCH("REPUBLIC",G31))),"Oui","Non")</f>
        <v>Non</v>
      </c>
      <c r="N31" s="1" t="str">
        <f>IF(NOT(ISERR(SEARCH("EMPIRE",G31))),"Oui","Non")</f>
        <v>Non</v>
      </c>
      <c r="O31" s="1" t="str">
        <f>IF(M31="Oui",SEARCH("REPUBLIC",G31)+9,"")</f>
        <v/>
      </c>
      <c r="P31" s="1" t="str">
        <f>IF(AND(M31="Oui",N31="Oui"),R31-10,IF(M31="Oui",LEN(G31)+1,""))</f>
        <v/>
      </c>
      <c r="Q31" s="1" t="str">
        <f>IF(M31="Oui",SUBSTITUTE(MID(G31,O31,P31-O31),"-",""),"")</f>
        <v/>
      </c>
      <c r="R31" s="1" t="str">
        <f>IF(N31="Oui",SEARCH("EMPIRE",G31)+7,"")</f>
        <v/>
      </c>
      <c r="S31" s="1" t="str">
        <f>IF(N31="Oui",LEN(G31)+1,"")</f>
        <v/>
      </c>
      <c r="T31" s="1" t="str">
        <f>IF(N31="Oui",SUBSTITUTE(MID(G31,R31,S31-R31),"-",""),"")</f>
        <v/>
      </c>
      <c r="U31" t="str">
        <f>IF(AND(Q31&lt;&gt;"",NOT(ISERR(SEARCH("+",Q31)))),TRIM(MID(Q31,1,SEARCH("+",Q31)-1)),IF(Q31&lt;&gt;"",TRIM(Q31),IF(AND(N31&lt;&gt;"Oui",G31&lt;&gt;"",NOT(ISERR(SEARCH("+",G31)))),TRIM(MID(G31,1,SEARCH("+",G31)-1)),"")))</f>
        <v>Aim</v>
      </c>
      <c r="V31" t="str">
        <f>IF(AND(T31&lt;&gt;"",NOT(ISERR(SEARCH("+",T31)))),TRIM(MID(T31,1,SEARCH("+",T31)-1)),IF(T31&lt;&gt;"",TRIM(T31),IF(AND(M31&lt;&gt;"Oui",G31&lt;&gt;"",NOT(ISERR(SEARCH("+",G31)))),TRIM(MID(G31,1,SEARCH("+",G31)-1)),"")))</f>
        <v>Aim</v>
      </c>
      <c r="W31" t="str">
        <f>IF(AND(U31="",V31="",G31&lt;&gt;""),G31,"")</f>
        <v/>
      </c>
      <c r="X31" t="str">
        <f>IF(OR(AND(AD31="Non",AE31="Non"),AD31="Oui"),"Oui","Non")</f>
        <v>Oui</v>
      </c>
      <c r="Y31" t="str">
        <f>IF(OR(AND(AD31="Non",AE31="Non"),AE31="Oui"),"Oui","Non")</f>
        <v>Oui</v>
      </c>
      <c r="Z31" s="1">
        <f>SEARCH("X:",H31)+2</f>
        <v>3</v>
      </c>
      <c r="AA31" s="1">
        <f>SEARCH(",",H31)</f>
        <v>8</v>
      </c>
      <c r="AB31" s="1">
        <f>SEARCH("Y:",H31)+2</f>
        <v>12</v>
      </c>
      <c r="AC31" s="1">
        <f>LEN(H31)+1</f>
        <v>18</v>
      </c>
      <c r="AD31" t="str">
        <f>IF(ISERR(SEARCH("(Empire)",L31)),"Non","Oui")</f>
        <v>Non</v>
      </c>
      <c r="AE31" t="str">
        <f>IF(ISERR(SEARCH("(Republic)",L31)),"Non","Oui")</f>
        <v>Non</v>
      </c>
    </row>
    <row r="32" spans="1:31" x14ac:dyDescent="0.25">
      <c r="A32" t="str">
        <f>IF(AND(AD32="Non",AE32="Non"),MID(L32,1,SEARCH("datacrons",L32)-2),IF(AND(AD32="Oui",AE32="Non"),MID(L32,1,SEARCH("(Empire) datacrons",L32)-2),IF(AND(AD32="Non",AE32="Oui"),MID(L32,1,SEARCH("(Republic) datacrons",L32)-2),"")))</f>
        <v>Corellia</v>
      </c>
      <c r="B32" t="str">
        <f>IF(NOT(ISNA(VLOOKUP(U32,'Trad. Capacité'!$A$1:$B$16,2,FALSE))),VLOOKUP(U32,'Trad. Capacité'!A$1:B$16,2,FALSE),IF(W32&lt;&gt;"",W32,""))</f>
        <v>Cunning</v>
      </c>
      <c r="C32" s="1" t="str">
        <f>IF(AND(Q32&lt;&gt;"",NOT(ISERR(SEARCH("+",Q32)))),MID(Q32,SEARCH("+",Q32),3),IF(AND(N32&lt;&gt;"Oui",G32&lt;&gt;"",NOT(ISERR(SEARCH("+",G32)))),MID(G32,SEARCH("+",G32),3),""))</f>
        <v>+4</v>
      </c>
      <c r="D32" t="str">
        <f>IF(NOT(ISNA(VLOOKUP(V32,'Trad. Capacité'!$A$1:$B$16,2,FALSE))),VLOOKUP(V32,'Trad. Capacité'!A$1:B$16,2,FALSE),IF(W32&lt;&gt;"",W32,""))</f>
        <v>Cunning</v>
      </c>
      <c r="E32" t="str">
        <f>IF(AND(T32&lt;&gt;"",NOT(ISERR(SEARCH("+",T32)))),MID(T32,SEARCH("+",T32),3),IF(AND(M32&lt;&gt;"Oui",G32&lt;&gt;"",NOT(ISERR(SEARCH("+",G32)))),MID(G32,SEARCH("+",G32),3),""))</f>
        <v>+4</v>
      </c>
      <c r="G32" s="2" t="s">
        <v>27</v>
      </c>
      <c r="H32" s="2" t="s">
        <v>48</v>
      </c>
      <c r="I32" s="2" t="s">
        <v>353</v>
      </c>
      <c r="J32" s="1" t="str">
        <f>MID(H32,Z32,AA32-Z32)</f>
        <v xml:space="preserve"> -2658</v>
      </c>
      <c r="K32" s="1" t="str">
        <f>MID(H32,AB32,AC32-AB32)</f>
        <v xml:space="preserve"> -3114</v>
      </c>
      <c r="L32" t="str">
        <f>IF(F32&lt;&gt;"",F32,L31)</f>
        <v>Corellia datacrons</v>
      </c>
      <c r="M32" s="1" t="str">
        <f>IF(NOT(ISERR(SEARCH("REPUBLIC",G32))),"Oui","Non")</f>
        <v>Non</v>
      </c>
      <c r="N32" s="1" t="str">
        <f>IF(NOT(ISERR(SEARCH("EMPIRE",G32))),"Oui","Non")</f>
        <v>Non</v>
      </c>
      <c r="O32" s="1" t="str">
        <f>IF(M32="Oui",SEARCH("REPUBLIC",G32)+9,"")</f>
        <v/>
      </c>
      <c r="P32" s="1" t="str">
        <f>IF(AND(M32="Oui",N32="Oui"),R32-10,IF(M32="Oui",LEN(G32)+1,""))</f>
        <v/>
      </c>
      <c r="Q32" s="1" t="str">
        <f>IF(M32="Oui",SUBSTITUTE(MID(G32,O32,P32-O32),"-",""),"")</f>
        <v/>
      </c>
      <c r="R32" s="1" t="str">
        <f>IF(N32="Oui",SEARCH("EMPIRE",G32)+7,"")</f>
        <v/>
      </c>
      <c r="S32" s="1" t="str">
        <f>IF(N32="Oui",LEN(G32)+1,"")</f>
        <v/>
      </c>
      <c r="T32" s="1" t="str">
        <f>IF(N32="Oui",SUBSTITUTE(MID(G32,R32,S32-R32),"-",""),"")</f>
        <v/>
      </c>
      <c r="U32" t="str">
        <f>IF(AND(Q32&lt;&gt;"",NOT(ISERR(SEARCH("+",Q32)))),TRIM(MID(Q32,1,SEARCH("+",Q32)-1)),IF(Q32&lt;&gt;"",TRIM(Q32),IF(AND(N32&lt;&gt;"Oui",G32&lt;&gt;"",NOT(ISERR(SEARCH("+",G32)))),TRIM(MID(G32,1,SEARCH("+",G32)-1)),"")))</f>
        <v>Cunning</v>
      </c>
      <c r="V32" t="str">
        <f>IF(AND(T32&lt;&gt;"",NOT(ISERR(SEARCH("+",T32)))),TRIM(MID(T32,1,SEARCH("+",T32)-1)),IF(T32&lt;&gt;"",TRIM(T32),IF(AND(M32&lt;&gt;"Oui",G32&lt;&gt;"",NOT(ISERR(SEARCH("+",G32)))),TRIM(MID(G32,1,SEARCH("+",G32)-1)),"")))</f>
        <v>Cunning</v>
      </c>
      <c r="W32" t="str">
        <f>IF(AND(U32="",V32="",G32&lt;&gt;""),G32,"")</f>
        <v/>
      </c>
      <c r="X32" t="str">
        <f>IF(OR(AND(AD32="Non",AE32="Non"),AD32="Oui"),"Oui","Non")</f>
        <v>Oui</v>
      </c>
      <c r="Y32" t="str">
        <f>IF(OR(AND(AD32="Non",AE32="Non"),AE32="Oui"),"Oui","Non")</f>
        <v>Oui</v>
      </c>
      <c r="Z32" s="1">
        <f>SEARCH("X:",H32)+2</f>
        <v>3</v>
      </c>
      <c r="AA32" s="1">
        <f>SEARCH(",",H32)</f>
        <v>9</v>
      </c>
      <c r="AB32" s="1">
        <f>SEARCH("Y:",H32)+2</f>
        <v>13</v>
      </c>
      <c r="AC32" s="1">
        <f>LEN(H32)+1</f>
        <v>19</v>
      </c>
      <c r="AD32" t="str">
        <f>IF(ISERR(SEARCH("(Empire)",L32)),"Non","Oui")</f>
        <v>Non</v>
      </c>
      <c r="AE32" t="str">
        <f>IF(ISERR(SEARCH("(Republic)",L32)),"Non","Oui")</f>
        <v>Non</v>
      </c>
    </row>
    <row r="33" spans="1:31" x14ac:dyDescent="0.25">
      <c r="A33" t="str">
        <f>IF(AND(AD33="Non",AE33="Non"),MID(L33,1,SEARCH("datacrons",L33)-2),IF(AND(AD33="Oui",AE33="Non"),MID(L33,1,SEARCH("(Empire) datacrons",L33)-2),IF(AND(AD33="Non",AE33="Oui"),MID(L33,1,SEARCH("(Republic) datacrons",L33)-2),"")))</f>
        <v>Corellia</v>
      </c>
      <c r="B33" t="str">
        <f>IF(NOT(ISNA(VLOOKUP(U33,'Trad. Capacité'!$A$1:$B$16,2,FALSE))),VLOOKUP(U33,'Trad. Capacité'!A$1:B$16,2,FALSE),IF(W33&lt;&gt;"",W33,""))</f>
        <v>Green Matrix Shard</v>
      </c>
      <c r="C33" s="1" t="str">
        <f>IF(AND(Q33&lt;&gt;"",NOT(ISERR(SEARCH("+",Q33)))),MID(Q33,SEARCH("+",Q33),3),IF(AND(N33&lt;&gt;"Oui",G33&lt;&gt;"",NOT(ISERR(SEARCH("+",G33)))),MID(G33,SEARCH("+",G33),3),""))</f>
        <v/>
      </c>
      <c r="D33" t="str">
        <f>IF(NOT(ISNA(VLOOKUP(V33,'Trad. Capacité'!$A$1:$B$16,2,FALSE))),VLOOKUP(V33,'Trad. Capacité'!A$1:B$16,2,FALSE),IF(W33&lt;&gt;"",W33,""))</f>
        <v>Green Matrix Shard</v>
      </c>
      <c r="E33" t="str">
        <f>IF(AND(T33&lt;&gt;"",NOT(ISERR(SEARCH("+",T33)))),MID(T33,SEARCH("+",T33),3),IF(AND(M33&lt;&gt;"Oui",G33&lt;&gt;"",NOT(ISERR(SEARCH("+",G33)))),MID(G33,SEARCH("+",G33),3),""))</f>
        <v/>
      </c>
      <c r="G33" s="2" t="s">
        <v>24</v>
      </c>
      <c r="H33" s="2" t="s">
        <v>49</v>
      </c>
      <c r="I33" s="2" t="s">
        <v>354</v>
      </c>
      <c r="J33" s="1" t="str">
        <f>MID(H33,Z33,AA33-Z33)</f>
        <v xml:space="preserve"> 702</v>
      </c>
      <c r="K33" s="1" t="str">
        <f>MID(H33,AB33,AC33-AB33)</f>
        <v xml:space="preserve"> -1884</v>
      </c>
      <c r="L33" t="str">
        <f>IF(F33&lt;&gt;"",F33,L32)</f>
        <v>Corellia datacrons</v>
      </c>
      <c r="M33" s="1" t="str">
        <f>IF(NOT(ISERR(SEARCH("REPUBLIC",G33))),"Oui","Non")</f>
        <v>Non</v>
      </c>
      <c r="N33" s="1" t="str">
        <f>IF(NOT(ISERR(SEARCH("EMPIRE",G33))),"Oui","Non")</f>
        <v>Non</v>
      </c>
      <c r="O33" s="1" t="str">
        <f>IF(M33="Oui",SEARCH("REPUBLIC",G33)+9,"")</f>
        <v/>
      </c>
      <c r="P33" s="1" t="str">
        <f>IF(AND(M33="Oui",N33="Oui"),R33-10,IF(M33="Oui",LEN(G33)+1,""))</f>
        <v/>
      </c>
      <c r="Q33" s="1" t="str">
        <f>IF(M33="Oui",SUBSTITUTE(MID(G33,O33,P33-O33),"-",""),"")</f>
        <v/>
      </c>
      <c r="R33" s="1" t="str">
        <f>IF(N33="Oui",SEARCH("EMPIRE",G33)+7,"")</f>
        <v/>
      </c>
      <c r="S33" s="1" t="str">
        <f>IF(N33="Oui",LEN(G33)+1,"")</f>
        <v/>
      </c>
      <c r="T33" s="1" t="str">
        <f>IF(N33="Oui",SUBSTITUTE(MID(G33,R33,S33-R33),"-",""),"")</f>
        <v/>
      </c>
      <c r="U33" t="str">
        <f>IF(AND(Q33&lt;&gt;"",NOT(ISERR(SEARCH("+",Q33)))),TRIM(MID(Q33,1,SEARCH("+",Q33)-1)),IF(Q33&lt;&gt;"",TRIM(Q33),IF(AND(N33&lt;&gt;"Oui",G33&lt;&gt;"",NOT(ISERR(SEARCH("+",G33)))),TRIM(MID(G33,1,SEARCH("+",G33)-1)),"")))</f>
        <v/>
      </c>
      <c r="V33" t="str">
        <f>IF(AND(T33&lt;&gt;"",NOT(ISERR(SEARCH("+",T33)))),TRIM(MID(T33,1,SEARCH("+",T33)-1)),IF(T33&lt;&gt;"",TRIM(T33),IF(AND(M33&lt;&gt;"Oui",G33&lt;&gt;"",NOT(ISERR(SEARCH("+",G33)))),TRIM(MID(G33,1,SEARCH("+",G33)-1)),"")))</f>
        <v/>
      </c>
      <c r="W33" t="str">
        <f>IF(AND(U33="",V33="",G33&lt;&gt;""),G33,"")</f>
        <v>Green Matrix Shard</v>
      </c>
      <c r="X33" t="str">
        <f>IF(OR(AND(AD33="Non",AE33="Non"),AD33="Oui"),"Oui","Non")</f>
        <v>Oui</v>
      </c>
      <c r="Y33" t="str">
        <f>IF(OR(AND(AD33="Non",AE33="Non"),AE33="Oui"),"Oui","Non")</f>
        <v>Oui</v>
      </c>
      <c r="Z33" s="1">
        <f>SEARCH("X:",H33)+2</f>
        <v>3</v>
      </c>
      <c r="AA33" s="1">
        <f>SEARCH(",",H33)</f>
        <v>7</v>
      </c>
      <c r="AB33" s="1">
        <f>SEARCH("Y:",H33)+2</f>
        <v>11</v>
      </c>
      <c r="AC33" s="1">
        <f>LEN(H33)+1</f>
        <v>17</v>
      </c>
      <c r="AD33" t="str">
        <f>IF(ISERR(SEARCH("(Empire)",L33)),"Non","Oui")</f>
        <v>Non</v>
      </c>
      <c r="AE33" t="str">
        <f>IF(ISERR(SEARCH("(Republic)",L33)),"Non","Oui")</f>
        <v>Non</v>
      </c>
    </row>
    <row r="34" spans="1:31" x14ac:dyDescent="0.25">
      <c r="A34" t="str">
        <f>IF(AND(AD34="Non",AE34="Non"),MID(L34,1,SEARCH("datacrons",L34)-2),IF(AND(AD34="Oui",AE34="Non"),MID(L34,1,SEARCH("(Empire) datacrons",L34)-2),IF(AND(AD34="Non",AE34="Oui"),MID(L34,1,SEARCH("(Republic) datacrons",L34)-2),"")))</f>
        <v>Corellia</v>
      </c>
      <c r="B34" t="str">
        <f>IF(NOT(ISNA(VLOOKUP(U34,'Trad. Capacité'!$A$1:$B$16,2,FALSE))),VLOOKUP(U34,'Trad. Capacité'!A$1:B$16,2,FALSE),IF(W34&lt;&gt;"",W34,""))</f>
        <v/>
      </c>
      <c r="C34" s="1" t="str">
        <f>IF(AND(Q34&lt;&gt;"",NOT(ISERR(SEARCH("+",Q34)))),MID(Q34,SEARCH("+",Q34),3),IF(AND(N34&lt;&gt;"Oui",G34&lt;&gt;"",NOT(ISERR(SEARCH("+",G34)))),MID(G34,SEARCH("+",G34),3),""))</f>
        <v/>
      </c>
      <c r="D34" t="str">
        <f>IF(NOT(ISNA(VLOOKUP(V34,'Trad. Capacité'!$A$1:$B$16,2,FALSE))),VLOOKUP(V34,'Trad. Capacité'!A$1:B$16,2,FALSE),IF(W34&lt;&gt;"",W34,""))</f>
        <v>Volonté</v>
      </c>
      <c r="E34" t="str">
        <f>IF(AND(T34&lt;&gt;"",NOT(ISERR(SEARCH("+",T34)))),MID(T34,SEARCH("+",T34),3),IF(AND(M34&lt;&gt;"Oui",G34&lt;&gt;"",NOT(ISERR(SEARCH("+",G34)))),MID(G34,SEARCH("+",G34),3),""))</f>
        <v>+4</v>
      </c>
      <c r="G34" s="2" t="s">
        <v>50</v>
      </c>
      <c r="H34" s="2" t="s">
        <v>51</v>
      </c>
      <c r="I34" s="2" t="s">
        <v>355</v>
      </c>
      <c r="J34" s="1" t="str">
        <f>MID(H34,Z34,AA34-Z34)</f>
        <v xml:space="preserve"> -2404</v>
      </c>
      <c r="K34" s="1" t="str">
        <f>MID(H34,AB34,AC34-AB34)</f>
        <v xml:space="preserve"> 2948</v>
      </c>
      <c r="L34" t="str">
        <f>IF(F34&lt;&gt;"",F34,L33)</f>
        <v>Corellia datacrons</v>
      </c>
      <c r="M34" s="1" t="str">
        <f>IF(NOT(ISERR(SEARCH("REPUBLIC",G34))),"Oui","Non")</f>
        <v>Non</v>
      </c>
      <c r="N34" s="1" t="str">
        <f>IF(NOT(ISERR(SEARCH("EMPIRE",G34))),"Oui","Non")</f>
        <v>Oui</v>
      </c>
      <c r="O34" s="1" t="str">
        <f>IF(M34="Oui",SEARCH("REPUBLIC",G34)+9,"")</f>
        <v/>
      </c>
      <c r="P34" s="1" t="str">
        <f>IF(AND(M34="Oui",N34="Oui"),R34-10,IF(M34="Oui",LEN(G34)+1,""))</f>
        <v/>
      </c>
      <c r="Q34" s="1" t="str">
        <f>IF(M34="Oui",SUBSTITUTE(MID(G34,O34,P34-O34),"-",""),"")</f>
        <v/>
      </c>
      <c r="R34" s="1">
        <f>IF(N34="Oui",SEARCH("EMPIRE",G34)+7,"")</f>
        <v>8</v>
      </c>
      <c r="S34" s="1">
        <f>IF(N34="Oui",LEN(G34)+1,"")</f>
        <v>20</v>
      </c>
      <c r="T34" s="1" t="str">
        <f>IF(N34="Oui",SUBSTITUTE(MID(G34,R34,S34-R34),"-",""),"")</f>
        <v>Willpower +4</v>
      </c>
      <c r="U34" t="str">
        <f>IF(AND(Q34&lt;&gt;"",NOT(ISERR(SEARCH("+",Q34)))),TRIM(MID(Q34,1,SEARCH("+",Q34)-1)),IF(Q34&lt;&gt;"",TRIM(Q34),IF(AND(N34&lt;&gt;"Oui",G34&lt;&gt;"",NOT(ISERR(SEARCH("+",G34)))),TRIM(MID(G34,1,SEARCH("+",G34)-1)),"")))</f>
        <v/>
      </c>
      <c r="V34" t="str">
        <f>IF(AND(T34&lt;&gt;"",NOT(ISERR(SEARCH("+",T34)))),TRIM(MID(T34,1,SEARCH("+",T34)-1)),IF(T34&lt;&gt;"",TRIM(T34),IF(AND(M34&lt;&gt;"Oui",G34&lt;&gt;"",NOT(ISERR(SEARCH("+",G34)))),TRIM(MID(G34,1,SEARCH("+",G34)-1)),"")))</f>
        <v>Willpower</v>
      </c>
      <c r="W34" t="str">
        <f>IF(AND(U34="",V34="",G34&lt;&gt;""),G34,"")</f>
        <v/>
      </c>
      <c r="X34" t="str">
        <f>IF(OR(AND(AD34="Non",AE34="Non"),AD34="Oui"),"Oui","Non")</f>
        <v>Oui</v>
      </c>
      <c r="Y34" t="str">
        <f>IF(OR(AND(AD34="Non",AE34="Non"),AE34="Oui"),"Oui","Non")</f>
        <v>Oui</v>
      </c>
      <c r="Z34" s="1">
        <f>SEARCH("X:",H34)+2</f>
        <v>3</v>
      </c>
      <c r="AA34" s="1">
        <f>SEARCH(",",H34)</f>
        <v>9</v>
      </c>
      <c r="AB34" s="1">
        <f>SEARCH("Y:",H34)+2</f>
        <v>13</v>
      </c>
      <c r="AC34" s="1">
        <f>LEN(H34)+1</f>
        <v>18</v>
      </c>
      <c r="AD34" t="str">
        <f>IF(ISERR(SEARCH("(Empire)",L34)),"Non","Oui")</f>
        <v>Non</v>
      </c>
      <c r="AE34" t="str">
        <f>IF(ISERR(SEARCH("(Republic)",L34)),"Non","Oui")</f>
        <v>Non</v>
      </c>
    </row>
    <row r="35" spans="1:31" x14ac:dyDescent="0.25">
      <c r="A35" t="str">
        <f>IF(AND(AD35="Non",AE35="Non"),MID(L35,1,SEARCH("datacrons",L35)-2),IF(AND(AD35="Oui",AE35="Non"),MID(L35,1,SEARCH("(Empire) datacrons",L35)-2),IF(AND(AD35="Non",AE35="Oui"),MID(L35,1,SEARCH("(Republic) datacrons",L35)-2),"")))</f>
        <v>Coruscant</v>
      </c>
      <c r="B35" t="str">
        <f>IF(NOT(ISNA(VLOOKUP(U35,'Trad. Capacité'!$A$1:$B$16,2,FALSE))),VLOOKUP(U35,'Trad. Capacité'!A$1:B$16,2,FALSE),IF(W35&lt;&gt;"",W35,""))</f>
        <v/>
      </c>
      <c r="C35" s="1" t="str">
        <f>IF(AND(Q35&lt;&gt;"",NOT(ISERR(SEARCH("+",Q35)))),MID(Q35,SEARCH("+",Q35),3),IF(AND(N35&lt;&gt;"Oui",G35&lt;&gt;"",NOT(ISERR(SEARCH("+",G35)))),MID(G35,SEARCH("+",G35),3),""))</f>
        <v/>
      </c>
      <c r="D35" t="str">
        <f>IF(NOT(ISNA(VLOOKUP(V35,'Trad. Capacité'!$A$1:$B$16,2,FALSE))),VLOOKUP(V35,'Trad. Capacité'!A$1:B$16,2,FALSE),IF(W35&lt;&gt;"",W35,""))</f>
        <v/>
      </c>
      <c r="E35" t="str">
        <f>IF(AND(T35&lt;&gt;"",NOT(ISERR(SEARCH("+",T35)))),MID(T35,SEARCH("+",T35),3),IF(AND(M35&lt;&gt;"Oui",G35&lt;&gt;"",NOT(ISERR(SEARCH("+",G35)))),MID(G35,SEARCH("+",G35),3),""))</f>
        <v/>
      </c>
      <c r="F35" s="2" t="s">
        <v>52</v>
      </c>
      <c r="J35" s="1" t="e">
        <f>MID(H35,Z35,AA35-Z35)</f>
        <v>#VALUE!</v>
      </c>
      <c r="K35" s="1" t="e">
        <f>MID(H35,AB35,AC35-AB35)</f>
        <v>#VALUE!</v>
      </c>
      <c r="L35" t="str">
        <f>IF(F35&lt;&gt;"",F35,L34)</f>
        <v>Coruscant datacrons</v>
      </c>
      <c r="M35" s="1" t="str">
        <f>IF(NOT(ISERR(SEARCH("REPUBLIC",G35))),"Oui","Non")</f>
        <v>Non</v>
      </c>
      <c r="N35" s="1" t="str">
        <f>IF(NOT(ISERR(SEARCH("EMPIRE",G35))),"Oui","Non")</f>
        <v>Non</v>
      </c>
      <c r="O35" s="1" t="str">
        <f>IF(M35="Oui",SEARCH("REPUBLIC",G35)+9,"")</f>
        <v/>
      </c>
      <c r="P35" s="1" t="str">
        <f>IF(AND(M35="Oui",N35="Oui"),R35-10,IF(M35="Oui",LEN(G35)+1,""))</f>
        <v/>
      </c>
      <c r="Q35" s="1" t="str">
        <f>IF(M35="Oui",SUBSTITUTE(MID(G35,O35,P35-O35),"-",""),"")</f>
        <v/>
      </c>
      <c r="R35" s="1" t="str">
        <f>IF(N35="Oui",SEARCH("EMPIRE",G35)+7,"")</f>
        <v/>
      </c>
      <c r="S35" s="1" t="str">
        <f>IF(N35="Oui",LEN(G35)+1,"")</f>
        <v/>
      </c>
      <c r="T35" s="1" t="str">
        <f>IF(N35="Oui",SUBSTITUTE(MID(G35,R35,S35-R35),"-",""),"")</f>
        <v/>
      </c>
      <c r="U35" t="str">
        <f>IF(AND(Q35&lt;&gt;"",NOT(ISERR(SEARCH("+",Q35)))),TRIM(MID(Q35,1,SEARCH("+",Q35)-1)),IF(Q35&lt;&gt;"",TRIM(Q35),IF(AND(N35&lt;&gt;"Oui",G35&lt;&gt;"",NOT(ISERR(SEARCH("+",G35)))),TRIM(MID(G35,1,SEARCH("+",G35)-1)),"")))</f>
        <v/>
      </c>
      <c r="V35" t="str">
        <f>IF(AND(T35&lt;&gt;"",NOT(ISERR(SEARCH("+",T35)))),TRIM(MID(T35,1,SEARCH("+",T35)-1)),IF(T35&lt;&gt;"",TRIM(T35),IF(AND(M35&lt;&gt;"Oui",G35&lt;&gt;"",NOT(ISERR(SEARCH("+",G35)))),TRIM(MID(G35,1,SEARCH("+",G35)-1)),"")))</f>
        <v/>
      </c>
      <c r="W35" t="str">
        <f>IF(AND(U35="",V35="",G35&lt;&gt;""),G35,"")</f>
        <v/>
      </c>
      <c r="X35" t="str">
        <f>IF(OR(AND(AD35="Non",AE35="Non"),AD35="Oui"),"Oui","Non")</f>
        <v>Oui</v>
      </c>
      <c r="Y35" t="str">
        <f>IF(OR(AND(AD35="Non",AE35="Non"),AE35="Oui"),"Oui","Non")</f>
        <v>Oui</v>
      </c>
      <c r="Z35" s="1" t="e">
        <f>SEARCH("X:",H35)+2</f>
        <v>#VALUE!</v>
      </c>
      <c r="AA35" s="1" t="e">
        <f>SEARCH(",",H35)</f>
        <v>#VALUE!</v>
      </c>
      <c r="AB35" s="1" t="e">
        <f>SEARCH("Y:",H35)+2</f>
        <v>#VALUE!</v>
      </c>
      <c r="AC35" s="1">
        <f>LEN(H35)+1</f>
        <v>1</v>
      </c>
      <c r="AD35" t="str">
        <f>IF(ISERR(SEARCH("(Empire)",L35)),"Non","Oui")</f>
        <v>Non</v>
      </c>
      <c r="AE35" t="str">
        <f>IF(ISERR(SEARCH("(Republic)",L35)),"Non","Oui")</f>
        <v>Non</v>
      </c>
    </row>
    <row r="36" spans="1:31" x14ac:dyDescent="0.25">
      <c r="A36" t="str">
        <f>IF(AND(AD36="Non",AE36="Non"),MID(L36,1,SEARCH("datacrons",L36)-2),IF(AND(AD36="Oui",AE36="Non"),MID(L36,1,SEARCH("(Empire) datacrons",L36)-2),IF(AND(AD36="Non",AE36="Oui"),MID(L36,1,SEARCH("(Republic) datacrons",L36)-2),"")))</f>
        <v>Coruscant</v>
      </c>
      <c r="B36" t="str">
        <f>IF(NOT(ISNA(VLOOKUP(U36,'Trad. Capacité'!$A$1:$B$16,2,FALSE))),VLOOKUP(U36,'Trad. Capacité'!A$1:B$16,2,FALSE),IF(W36&lt;&gt;"",W36,""))</f>
        <v>Présence</v>
      </c>
      <c r="C36" s="1" t="str">
        <f>IF(AND(Q36&lt;&gt;"",NOT(ISERR(SEARCH("+",Q36)))),MID(Q36,SEARCH("+",Q36),3),IF(AND(N36&lt;&gt;"Oui",G36&lt;&gt;"",NOT(ISERR(SEARCH("+",G36)))),MID(G36,SEARCH("+",G36),3),""))</f>
        <v>+2</v>
      </c>
      <c r="D36" t="str">
        <f>IF(NOT(ISNA(VLOOKUP(V36,'Trad. Capacité'!$A$1:$B$16,2,FALSE))),VLOOKUP(V36,'Trad. Capacité'!A$1:B$16,2,FALSE),IF(W36&lt;&gt;"",W36,""))</f>
        <v>Présence</v>
      </c>
      <c r="E36" t="str">
        <f>IF(AND(T36&lt;&gt;"",NOT(ISERR(SEARCH("+",T36)))),MID(T36,SEARCH("+",T36),3),IF(AND(M36&lt;&gt;"Oui",G36&lt;&gt;"",NOT(ISERR(SEARCH("+",G36)))),MID(G36,SEARCH("+",G36),3),""))</f>
        <v>+2</v>
      </c>
      <c r="G36" s="2" t="s">
        <v>53</v>
      </c>
      <c r="H36" s="2" t="s">
        <v>54</v>
      </c>
      <c r="I36" s="2" t="s">
        <v>356</v>
      </c>
      <c r="J36" s="1" t="str">
        <f>MID(H36,Z36,AA36-Z36)</f>
        <v xml:space="preserve"> 2320</v>
      </c>
      <c r="K36" s="1" t="str">
        <f>MID(H36,AB36,AC36-AB36)</f>
        <v xml:space="preserve"> 1055</v>
      </c>
      <c r="L36" t="str">
        <f>IF(F36&lt;&gt;"",F36,L35)</f>
        <v>Coruscant datacrons</v>
      </c>
      <c r="M36" s="1" t="str">
        <f>IF(NOT(ISERR(SEARCH("REPUBLIC",G36))),"Oui","Non")</f>
        <v>Non</v>
      </c>
      <c r="N36" s="1" t="str">
        <f>IF(NOT(ISERR(SEARCH("EMPIRE",G36))),"Oui","Non")</f>
        <v>Non</v>
      </c>
      <c r="O36" s="1" t="str">
        <f>IF(M36="Oui",SEARCH("REPUBLIC",G36)+9,"")</f>
        <v/>
      </c>
      <c r="P36" s="1" t="str">
        <f>IF(AND(M36="Oui",N36="Oui"),R36-10,IF(M36="Oui",LEN(G36)+1,""))</f>
        <v/>
      </c>
      <c r="Q36" s="1" t="str">
        <f>IF(M36="Oui",SUBSTITUTE(MID(G36,O36,P36-O36),"-",""),"")</f>
        <v/>
      </c>
      <c r="R36" s="1" t="str">
        <f>IF(N36="Oui",SEARCH("EMPIRE",G36)+7,"")</f>
        <v/>
      </c>
      <c r="S36" s="1" t="str">
        <f>IF(N36="Oui",LEN(G36)+1,"")</f>
        <v/>
      </c>
      <c r="T36" s="1" t="str">
        <f>IF(N36="Oui",SUBSTITUTE(MID(G36,R36,S36-R36),"-",""),"")</f>
        <v/>
      </c>
      <c r="U36" t="str">
        <f>IF(AND(Q36&lt;&gt;"",NOT(ISERR(SEARCH("+",Q36)))),TRIM(MID(Q36,1,SEARCH("+",Q36)-1)),IF(Q36&lt;&gt;"",TRIM(Q36),IF(AND(N36&lt;&gt;"Oui",G36&lt;&gt;"",NOT(ISERR(SEARCH("+",G36)))),TRIM(MID(G36,1,SEARCH("+",G36)-1)),"")))</f>
        <v>Presence</v>
      </c>
      <c r="V36" t="str">
        <f>IF(AND(T36&lt;&gt;"",NOT(ISERR(SEARCH("+",T36)))),TRIM(MID(T36,1,SEARCH("+",T36)-1)),IF(T36&lt;&gt;"",TRIM(T36),IF(AND(M36&lt;&gt;"Oui",G36&lt;&gt;"",NOT(ISERR(SEARCH("+",G36)))),TRIM(MID(G36,1,SEARCH("+",G36)-1)),"")))</f>
        <v>Presence</v>
      </c>
      <c r="W36" t="str">
        <f>IF(AND(U36="",V36="",G36&lt;&gt;""),G36,"")</f>
        <v/>
      </c>
      <c r="X36" t="str">
        <f>IF(OR(AND(AD36="Non",AE36="Non"),AD36="Oui"),"Oui","Non")</f>
        <v>Oui</v>
      </c>
      <c r="Y36" t="str">
        <f>IF(OR(AND(AD36="Non",AE36="Non"),AE36="Oui"),"Oui","Non")</f>
        <v>Oui</v>
      </c>
      <c r="Z36" s="1">
        <f>SEARCH("X:",H36)+2</f>
        <v>3</v>
      </c>
      <c r="AA36" s="1">
        <f>SEARCH(",",H36)</f>
        <v>8</v>
      </c>
      <c r="AB36" s="1">
        <f>SEARCH("Y:",H36)+2</f>
        <v>12</v>
      </c>
      <c r="AC36" s="1">
        <f>LEN(H36)+1</f>
        <v>17</v>
      </c>
      <c r="AD36" t="str">
        <f>IF(ISERR(SEARCH("(Empire)",L36)),"Non","Oui")</f>
        <v>Non</v>
      </c>
      <c r="AE36" t="str">
        <f>IF(ISERR(SEARCH("(Republic)",L36)),"Non","Oui")</f>
        <v>Non</v>
      </c>
    </row>
    <row r="37" spans="1:31" x14ac:dyDescent="0.25">
      <c r="A37" t="str">
        <f>IF(AND(AD37="Non",AE37="Non"),MID(L37,1,SEARCH("datacrons",L37)-2),IF(AND(AD37="Oui",AE37="Non"),MID(L37,1,SEARCH("(Empire) datacrons",L37)-2),IF(AND(AD37="Non",AE37="Oui"),MID(L37,1,SEARCH("(Republic) datacrons",L37)-2),"")))</f>
        <v>Coruscant</v>
      </c>
      <c r="B37" t="str">
        <f>IF(NOT(ISNA(VLOOKUP(U37,'Trad. Capacité'!$A$1:$B$16,2,FALSE))),VLOOKUP(U37,'Trad. Capacité'!A$1:B$16,2,FALSE),IF(W37&lt;&gt;"",W37,""))</f>
        <v>Yellow Matrix Shard</v>
      </c>
      <c r="C37" s="1" t="str">
        <f>IF(AND(Q37&lt;&gt;"",NOT(ISERR(SEARCH("+",Q37)))),MID(Q37,SEARCH("+",Q37),3),IF(AND(N37&lt;&gt;"Oui",G37&lt;&gt;"",NOT(ISERR(SEARCH("+",G37)))),MID(G37,SEARCH("+",G37),3),""))</f>
        <v/>
      </c>
      <c r="D37" t="str">
        <f>IF(NOT(ISNA(VLOOKUP(V37,'Trad. Capacité'!$A$1:$B$16,2,FALSE))),VLOOKUP(V37,'Trad. Capacité'!A$1:B$16,2,FALSE),IF(W37&lt;&gt;"",W37,""))</f>
        <v>Yellow Matrix Shard</v>
      </c>
      <c r="E37" t="str">
        <f>IF(AND(T37&lt;&gt;"",NOT(ISERR(SEARCH("+",T37)))),MID(T37,SEARCH("+",T37),3),IF(AND(M37&lt;&gt;"Oui",G37&lt;&gt;"",NOT(ISERR(SEARCH("+",G37)))),MID(G37,SEARCH("+",G37),3),""))</f>
        <v/>
      </c>
      <c r="G37" s="2" t="s">
        <v>55</v>
      </c>
      <c r="H37" s="2" t="s">
        <v>56</v>
      </c>
      <c r="I37" s="2" t="s">
        <v>357</v>
      </c>
      <c r="J37" s="1" t="str">
        <f>MID(H37,Z37,AA37-Z37)</f>
        <v xml:space="preserve"> 905</v>
      </c>
      <c r="K37" s="1" t="str">
        <f>MID(H37,AB37,AC37-AB37)</f>
        <v xml:space="preserve"> 4557</v>
      </c>
      <c r="L37" t="str">
        <f>IF(F37&lt;&gt;"",F37,L36)</f>
        <v>Coruscant datacrons</v>
      </c>
      <c r="M37" s="1" t="str">
        <f>IF(NOT(ISERR(SEARCH("REPUBLIC",G37))),"Oui","Non")</f>
        <v>Non</v>
      </c>
      <c r="N37" s="1" t="str">
        <f>IF(NOT(ISERR(SEARCH("EMPIRE",G37))),"Oui","Non")</f>
        <v>Non</v>
      </c>
      <c r="O37" s="1" t="str">
        <f>IF(M37="Oui",SEARCH("REPUBLIC",G37)+9,"")</f>
        <v/>
      </c>
      <c r="P37" s="1" t="str">
        <f>IF(AND(M37="Oui",N37="Oui"),R37-10,IF(M37="Oui",LEN(G37)+1,""))</f>
        <v/>
      </c>
      <c r="Q37" s="1" t="str">
        <f>IF(M37="Oui",SUBSTITUTE(MID(G37,O37,P37-O37),"-",""),"")</f>
        <v/>
      </c>
      <c r="R37" s="1" t="str">
        <f>IF(N37="Oui",SEARCH("EMPIRE",G37)+7,"")</f>
        <v/>
      </c>
      <c r="S37" s="1" t="str">
        <f>IF(N37="Oui",LEN(G37)+1,"")</f>
        <v/>
      </c>
      <c r="T37" s="1" t="str">
        <f>IF(N37="Oui",SUBSTITUTE(MID(G37,R37,S37-R37),"-",""),"")</f>
        <v/>
      </c>
      <c r="U37" t="str">
        <f>IF(AND(Q37&lt;&gt;"",NOT(ISERR(SEARCH("+",Q37)))),TRIM(MID(Q37,1,SEARCH("+",Q37)-1)),IF(Q37&lt;&gt;"",TRIM(Q37),IF(AND(N37&lt;&gt;"Oui",G37&lt;&gt;"",NOT(ISERR(SEARCH("+",G37)))),TRIM(MID(G37,1,SEARCH("+",G37)-1)),"")))</f>
        <v/>
      </c>
      <c r="V37" t="str">
        <f>IF(AND(T37&lt;&gt;"",NOT(ISERR(SEARCH("+",T37)))),TRIM(MID(T37,1,SEARCH("+",T37)-1)),IF(T37&lt;&gt;"",TRIM(T37),IF(AND(M37&lt;&gt;"Oui",G37&lt;&gt;"",NOT(ISERR(SEARCH("+",G37)))),TRIM(MID(G37,1,SEARCH("+",G37)-1)),"")))</f>
        <v/>
      </c>
      <c r="W37" t="str">
        <f>IF(AND(U37="",V37="",G37&lt;&gt;""),G37,"")</f>
        <v>Yellow Matrix Shard</v>
      </c>
      <c r="X37" t="str">
        <f>IF(OR(AND(AD37="Non",AE37="Non"),AD37="Oui"),"Oui","Non")</f>
        <v>Oui</v>
      </c>
      <c r="Y37" t="str">
        <f>IF(OR(AND(AD37="Non",AE37="Non"),AE37="Oui"),"Oui","Non")</f>
        <v>Oui</v>
      </c>
      <c r="Z37" s="1">
        <f>SEARCH("X:",H37)+2</f>
        <v>3</v>
      </c>
      <c r="AA37" s="1">
        <f>SEARCH(",",H37)</f>
        <v>7</v>
      </c>
      <c r="AB37" s="1">
        <f>SEARCH("Y:",H37)+2</f>
        <v>11</v>
      </c>
      <c r="AC37" s="1">
        <f>LEN(H37)+1</f>
        <v>16</v>
      </c>
      <c r="AD37" t="str">
        <f>IF(ISERR(SEARCH("(Empire)",L37)),"Non","Oui")</f>
        <v>Non</v>
      </c>
      <c r="AE37" t="str">
        <f>IF(ISERR(SEARCH("(Republic)",L37)),"Non","Oui")</f>
        <v>Non</v>
      </c>
    </row>
    <row r="38" spans="1:31" x14ac:dyDescent="0.25">
      <c r="A38" t="str">
        <f>IF(AND(AD38="Non",AE38="Non"),MID(L38,1,SEARCH("datacrons",L38)-2),IF(AND(AD38="Oui",AE38="Non"),MID(L38,1,SEARCH("(Empire) datacrons",L38)-2),IF(AND(AD38="Non",AE38="Oui"),MID(L38,1,SEARCH("(Republic) datacrons",L38)-2),"")))</f>
        <v>Coruscant</v>
      </c>
      <c r="B38" t="str">
        <f>IF(NOT(ISNA(VLOOKUP(U38,'Trad. Capacité'!$A$1:$B$16,2,FALSE))),VLOOKUP(U38,'Trad. Capacité'!A$1:B$16,2,FALSE),IF(W38&lt;&gt;"",W38,""))</f>
        <v>Puissance</v>
      </c>
      <c r="C38" s="1" t="str">
        <f>IF(AND(Q38&lt;&gt;"",NOT(ISERR(SEARCH("+",Q38)))),MID(Q38,SEARCH("+",Q38),3),IF(AND(N38&lt;&gt;"Oui",G38&lt;&gt;"",NOT(ISERR(SEARCH("+",G38)))),MID(G38,SEARCH("+",G38),3),""))</f>
        <v>+2</v>
      </c>
      <c r="D38" t="str">
        <f>IF(NOT(ISNA(VLOOKUP(V38,'Trad. Capacité'!$A$1:$B$16,2,FALSE))),VLOOKUP(V38,'Trad. Capacité'!A$1:B$16,2,FALSE),IF(W38&lt;&gt;"",W38,""))</f>
        <v>Puissance</v>
      </c>
      <c r="E38" t="str">
        <f>IF(AND(T38&lt;&gt;"",NOT(ISERR(SEARCH("+",T38)))),MID(T38,SEARCH("+",T38),3),IF(AND(M38&lt;&gt;"Oui",G38&lt;&gt;"",NOT(ISERR(SEARCH("+",G38)))),MID(G38,SEARCH("+",G38),3),""))</f>
        <v>+2</v>
      </c>
      <c r="G38" s="2" t="s">
        <v>16</v>
      </c>
      <c r="H38" s="2" t="s">
        <v>57</v>
      </c>
      <c r="I38" s="2" t="s">
        <v>358</v>
      </c>
      <c r="J38" s="1" t="str">
        <f>MID(H38,Z38,AA38-Z38)</f>
        <v xml:space="preserve"> -3087</v>
      </c>
      <c r="K38" s="1" t="str">
        <f>MID(H38,AB38,AC38-AB38)</f>
        <v xml:space="preserve"> 3030</v>
      </c>
      <c r="L38" t="str">
        <f>IF(F38&lt;&gt;"",F38,L37)</f>
        <v>Coruscant datacrons</v>
      </c>
      <c r="M38" s="1" t="str">
        <f>IF(NOT(ISERR(SEARCH("REPUBLIC",G38))),"Oui","Non")</f>
        <v>Non</v>
      </c>
      <c r="N38" s="1" t="str">
        <f>IF(NOT(ISERR(SEARCH("EMPIRE",G38))),"Oui","Non")</f>
        <v>Non</v>
      </c>
      <c r="O38" s="1" t="str">
        <f>IF(M38="Oui",SEARCH("REPUBLIC",G38)+9,"")</f>
        <v/>
      </c>
      <c r="P38" s="1" t="str">
        <f>IF(AND(M38="Oui",N38="Oui"),R38-10,IF(M38="Oui",LEN(G38)+1,""))</f>
        <v/>
      </c>
      <c r="Q38" s="1" t="str">
        <f>IF(M38="Oui",SUBSTITUTE(MID(G38,O38,P38-O38),"-",""),"")</f>
        <v/>
      </c>
      <c r="R38" s="1" t="str">
        <f>IF(N38="Oui",SEARCH("EMPIRE",G38)+7,"")</f>
        <v/>
      </c>
      <c r="S38" s="1" t="str">
        <f>IF(N38="Oui",LEN(G38)+1,"")</f>
        <v/>
      </c>
      <c r="T38" s="1" t="str">
        <f>IF(N38="Oui",SUBSTITUTE(MID(G38,R38,S38-R38),"-",""),"")</f>
        <v/>
      </c>
      <c r="U38" t="str">
        <f>IF(AND(Q38&lt;&gt;"",NOT(ISERR(SEARCH("+",Q38)))),TRIM(MID(Q38,1,SEARCH("+",Q38)-1)),IF(Q38&lt;&gt;"",TRIM(Q38),IF(AND(N38&lt;&gt;"Oui",G38&lt;&gt;"",NOT(ISERR(SEARCH("+",G38)))),TRIM(MID(G38,1,SEARCH("+",G38)-1)),"")))</f>
        <v>Strength</v>
      </c>
      <c r="V38" t="str">
        <f>IF(AND(T38&lt;&gt;"",NOT(ISERR(SEARCH("+",T38)))),TRIM(MID(T38,1,SEARCH("+",T38)-1)),IF(T38&lt;&gt;"",TRIM(T38),IF(AND(M38&lt;&gt;"Oui",G38&lt;&gt;"",NOT(ISERR(SEARCH("+",G38)))),TRIM(MID(G38,1,SEARCH("+",G38)-1)),"")))</f>
        <v>Strength</v>
      </c>
      <c r="W38" t="str">
        <f>IF(AND(U38="",V38="",G38&lt;&gt;""),G38,"")</f>
        <v/>
      </c>
      <c r="X38" t="str">
        <f>IF(OR(AND(AD38="Non",AE38="Non"),AD38="Oui"),"Oui","Non")</f>
        <v>Oui</v>
      </c>
      <c r="Y38" t="str">
        <f>IF(OR(AND(AD38="Non",AE38="Non"),AE38="Oui"),"Oui","Non")</f>
        <v>Oui</v>
      </c>
      <c r="Z38" s="1">
        <f>SEARCH("X:",H38)+2</f>
        <v>3</v>
      </c>
      <c r="AA38" s="1">
        <f>SEARCH(",",H38)</f>
        <v>9</v>
      </c>
      <c r="AB38" s="1">
        <f>SEARCH("Y:",H38)+2</f>
        <v>13</v>
      </c>
      <c r="AC38" s="1">
        <f>LEN(H38)+1</f>
        <v>18</v>
      </c>
      <c r="AD38" t="str">
        <f>IF(ISERR(SEARCH("(Empire)",L38)),"Non","Oui")</f>
        <v>Non</v>
      </c>
      <c r="AE38" t="str">
        <f>IF(ISERR(SEARCH("(Republic)",L38)),"Non","Oui")</f>
        <v>Non</v>
      </c>
    </row>
    <row r="39" spans="1:31" x14ac:dyDescent="0.25">
      <c r="A39" t="str">
        <f>IF(AND(AD39="Non",AE39="Non"),MID(L39,1,SEARCH("datacrons",L39)-2),IF(AND(AD39="Oui",AE39="Non"),MID(L39,1,SEARCH("(Empire) datacrons",L39)-2),IF(AND(AD39="Non",AE39="Oui"),MID(L39,1,SEARCH("(Republic) datacrons",L39)-2),"")))</f>
        <v>Coruscant</v>
      </c>
      <c r="B39" t="str">
        <f>IF(NOT(ISNA(VLOOKUP(U39,'Trad. Capacité'!$A$1:$B$16,2,FALSE))),VLOOKUP(U39,'Trad. Capacité'!A$1:B$16,2,FALSE),IF(W39&lt;&gt;"",W39,""))</f>
        <v>Endurance</v>
      </c>
      <c r="C39" s="1" t="str">
        <f>IF(AND(Q39&lt;&gt;"",NOT(ISERR(SEARCH("+",Q39)))),MID(Q39,SEARCH("+",Q39),3),IF(AND(N39&lt;&gt;"Oui",G39&lt;&gt;"",NOT(ISERR(SEARCH("+",G39)))),MID(G39,SEARCH("+",G39),3),""))</f>
        <v>+2</v>
      </c>
      <c r="D39" t="str">
        <f>IF(NOT(ISNA(VLOOKUP(V39,'Trad. Capacité'!$A$1:$B$16,2,FALSE))),VLOOKUP(V39,'Trad. Capacité'!A$1:B$16,2,FALSE),IF(W39&lt;&gt;"",W39,""))</f>
        <v>Endurance</v>
      </c>
      <c r="E39" t="str">
        <f>IF(AND(T39&lt;&gt;"",NOT(ISERR(SEARCH("+",T39)))),MID(T39,SEARCH("+",T39),3),IF(AND(M39&lt;&gt;"Oui",G39&lt;&gt;"",NOT(ISERR(SEARCH("+",G39)))),MID(G39,SEARCH("+",G39),3),""))</f>
        <v>+2</v>
      </c>
      <c r="G39" s="2" t="s">
        <v>58</v>
      </c>
      <c r="H39" s="2" t="s">
        <v>59</v>
      </c>
      <c r="I39" s="2" t="s">
        <v>359</v>
      </c>
      <c r="J39" s="1" t="str">
        <f>MID(H39,Z39,AA39-Z39)</f>
        <v xml:space="preserve"> -3729</v>
      </c>
      <c r="K39" s="1" t="str">
        <f>MID(H39,AB39,AC39-AB39)</f>
        <v xml:space="preserve"> 161</v>
      </c>
      <c r="L39" t="str">
        <f>IF(F39&lt;&gt;"",F39,L38)</f>
        <v>Coruscant datacrons</v>
      </c>
      <c r="M39" s="1" t="str">
        <f>IF(NOT(ISERR(SEARCH("REPUBLIC",G39))),"Oui","Non")</f>
        <v>Non</v>
      </c>
      <c r="N39" s="1" t="str">
        <f>IF(NOT(ISERR(SEARCH("EMPIRE",G39))),"Oui","Non")</f>
        <v>Non</v>
      </c>
      <c r="O39" s="1" t="str">
        <f>IF(M39="Oui",SEARCH("REPUBLIC",G39)+9,"")</f>
        <v/>
      </c>
      <c r="P39" s="1" t="str">
        <f>IF(AND(M39="Oui",N39="Oui"),R39-10,IF(M39="Oui",LEN(G39)+1,""))</f>
        <v/>
      </c>
      <c r="Q39" s="1" t="str">
        <f>IF(M39="Oui",SUBSTITUTE(MID(G39,O39,P39-O39),"-",""),"")</f>
        <v/>
      </c>
      <c r="R39" s="1" t="str">
        <f>IF(N39="Oui",SEARCH("EMPIRE",G39)+7,"")</f>
        <v/>
      </c>
      <c r="S39" s="1" t="str">
        <f>IF(N39="Oui",LEN(G39)+1,"")</f>
        <v/>
      </c>
      <c r="T39" s="1" t="str">
        <f>IF(N39="Oui",SUBSTITUTE(MID(G39,R39,S39-R39),"-",""),"")</f>
        <v/>
      </c>
      <c r="U39" t="str">
        <f>IF(AND(Q39&lt;&gt;"",NOT(ISERR(SEARCH("+",Q39)))),TRIM(MID(Q39,1,SEARCH("+",Q39)-1)),IF(Q39&lt;&gt;"",TRIM(Q39),IF(AND(N39&lt;&gt;"Oui",G39&lt;&gt;"",NOT(ISERR(SEARCH("+",G39)))),TRIM(MID(G39,1,SEARCH("+",G39)-1)),"")))</f>
        <v>Endurance</v>
      </c>
      <c r="V39" t="str">
        <f>IF(AND(T39&lt;&gt;"",NOT(ISERR(SEARCH("+",T39)))),TRIM(MID(T39,1,SEARCH("+",T39)-1)),IF(T39&lt;&gt;"",TRIM(T39),IF(AND(M39&lt;&gt;"Oui",G39&lt;&gt;"",NOT(ISERR(SEARCH("+",G39)))),TRIM(MID(G39,1,SEARCH("+",G39)-1)),"")))</f>
        <v>Endurance</v>
      </c>
      <c r="W39" t="str">
        <f>IF(AND(U39="",V39="",G39&lt;&gt;""),G39,"")</f>
        <v/>
      </c>
      <c r="X39" t="str">
        <f>IF(OR(AND(AD39="Non",AE39="Non"),AD39="Oui"),"Oui","Non")</f>
        <v>Oui</v>
      </c>
      <c r="Y39" t="str">
        <f>IF(OR(AND(AD39="Non",AE39="Non"),AE39="Oui"),"Oui","Non")</f>
        <v>Oui</v>
      </c>
      <c r="Z39" s="1">
        <f>SEARCH("X:",H39)+2</f>
        <v>3</v>
      </c>
      <c r="AA39" s="1">
        <f>SEARCH(",",H39)</f>
        <v>9</v>
      </c>
      <c r="AB39" s="1">
        <f>SEARCH("Y:",H39)+2</f>
        <v>13</v>
      </c>
      <c r="AC39" s="1">
        <f>LEN(H39)+1</f>
        <v>17</v>
      </c>
      <c r="AD39" t="str">
        <f>IF(ISERR(SEARCH("(Empire)",L39)),"Non","Oui")</f>
        <v>Non</v>
      </c>
      <c r="AE39" t="str">
        <f>IF(ISERR(SEARCH("(Republic)",L39)),"Non","Oui")</f>
        <v>Non</v>
      </c>
    </row>
    <row r="40" spans="1:31" x14ac:dyDescent="0.25">
      <c r="A40" t="str">
        <f>IF(AND(AD40="Non",AE40="Non"),MID(L40,1,SEARCH("datacrons",L40)-2),IF(AND(AD40="Oui",AE40="Non"),MID(L40,1,SEARCH("(Empire) datacrons",L40)-2),IF(AND(AD40="Non",AE40="Oui"),MID(L40,1,SEARCH("(Republic) datacrons",L40)-2),"")))</f>
        <v>Coruscant</v>
      </c>
      <c r="B40" t="str">
        <f>IF(NOT(ISNA(VLOOKUP(U40,'Trad. Capacité'!$A$1:$B$16,2,FALSE))),VLOOKUP(U40,'Trad. Capacité'!A$1:B$16,2,FALSE),IF(W40&lt;&gt;"",W40,""))</f>
        <v>Cunning</v>
      </c>
      <c r="C40" s="1" t="str">
        <f>IF(AND(Q40&lt;&gt;"",NOT(ISERR(SEARCH("+",Q40)))),MID(Q40,SEARCH("+",Q40),3),IF(AND(N40&lt;&gt;"Oui",G40&lt;&gt;"",NOT(ISERR(SEARCH("+",G40)))),MID(G40,SEARCH("+",G40),3),""))</f>
        <v>+2</v>
      </c>
      <c r="D40" t="str">
        <f>IF(NOT(ISNA(VLOOKUP(V40,'Trad. Capacité'!$A$1:$B$16,2,FALSE))),VLOOKUP(V40,'Trad. Capacité'!A$1:B$16,2,FALSE),IF(W40&lt;&gt;"",W40,""))</f>
        <v>Cunning</v>
      </c>
      <c r="E40" t="str">
        <f>IF(AND(T40&lt;&gt;"",NOT(ISERR(SEARCH("+",T40)))),MID(T40,SEARCH("+",T40),3),IF(AND(M40&lt;&gt;"Oui",G40&lt;&gt;"",NOT(ISERR(SEARCH("+",G40)))),MID(G40,SEARCH("+",G40),3),""))</f>
        <v>+2</v>
      </c>
      <c r="G40" s="2" t="s">
        <v>22</v>
      </c>
      <c r="H40" s="2" t="s">
        <v>60</v>
      </c>
      <c r="I40" s="2" t="s">
        <v>360</v>
      </c>
      <c r="J40" s="1" t="str">
        <f>MID(H40,Z40,AA40-Z40)</f>
        <v xml:space="preserve"> 1021</v>
      </c>
      <c r="K40" s="1" t="str">
        <f>MID(H40,AB40,AC40-AB40)</f>
        <v xml:space="preserve"> 3967</v>
      </c>
      <c r="L40" t="str">
        <f>IF(F40&lt;&gt;"",F40,L39)</f>
        <v>Coruscant datacrons</v>
      </c>
      <c r="M40" s="1" t="str">
        <f>IF(NOT(ISERR(SEARCH("REPUBLIC",G40))),"Oui","Non")</f>
        <v>Non</v>
      </c>
      <c r="N40" s="1" t="str">
        <f>IF(NOT(ISERR(SEARCH("EMPIRE",G40))),"Oui","Non")</f>
        <v>Non</v>
      </c>
      <c r="O40" s="1" t="str">
        <f>IF(M40="Oui",SEARCH("REPUBLIC",G40)+9,"")</f>
        <v/>
      </c>
      <c r="P40" s="1" t="str">
        <f>IF(AND(M40="Oui",N40="Oui"),R40-10,IF(M40="Oui",LEN(G40)+1,""))</f>
        <v/>
      </c>
      <c r="Q40" s="1" t="str">
        <f>IF(M40="Oui",SUBSTITUTE(MID(G40,O40,P40-O40),"-",""),"")</f>
        <v/>
      </c>
      <c r="R40" s="1" t="str">
        <f>IF(N40="Oui",SEARCH("EMPIRE",G40)+7,"")</f>
        <v/>
      </c>
      <c r="S40" s="1" t="str">
        <f>IF(N40="Oui",LEN(G40)+1,"")</f>
        <v/>
      </c>
      <c r="T40" s="1" t="str">
        <f>IF(N40="Oui",SUBSTITUTE(MID(G40,R40,S40-R40),"-",""),"")</f>
        <v/>
      </c>
      <c r="U40" t="str">
        <f>IF(AND(Q40&lt;&gt;"",NOT(ISERR(SEARCH("+",Q40)))),TRIM(MID(Q40,1,SEARCH("+",Q40)-1)),IF(Q40&lt;&gt;"",TRIM(Q40),IF(AND(N40&lt;&gt;"Oui",G40&lt;&gt;"",NOT(ISERR(SEARCH("+",G40)))),TRIM(MID(G40,1,SEARCH("+",G40)-1)),"")))</f>
        <v>Cunning</v>
      </c>
      <c r="V40" t="str">
        <f>IF(AND(T40&lt;&gt;"",NOT(ISERR(SEARCH("+",T40)))),TRIM(MID(T40,1,SEARCH("+",T40)-1)),IF(T40&lt;&gt;"",TRIM(T40),IF(AND(M40&lt;&gt;"Oui",G40&lt;&gt;"",NOT(ISERR(SEARCH("+",G40)))),TRIM(MID(G40,1,SEARCH("+",G40)-1)),"")))</f>
        <v>Cunning</v>
      </c>
      <c r="W40" t="str">
        <f>IF(AND(U40="",V40="",G40&lt;&gt;""),G40,"")</f>
        <v/>
      </c>
      <c r="X40" t="str">
        <f>IF(OR(AND(AD40="Non",AE40="Non"),AD40="Oui"),"Oui","Non")</f>
        <v>Oui</v>
      </c>
      <c r="Y40" t="str">
        <f>IF(OR(AND(AD40="Non",AE40="Non"),AE40="Oui"),"Oui","Non")</f>
        <v>Oui</v>
      </c>
      <c r="Z40" s="1">
        <f>SEARCH("X:",H40)+2</f>
        <v>3</v>
      </c>
      <c r="AA40" s="1">
        <f>SEARCH(",",H40)</f>
        <v>8</v>
      </c>
      <c r="AB40" s="1">
        <f>SEARCH("Y:",H40)+2</f>
        <v>12</v>
      </c>
      <c r="AC40" s="1">
        <f>LEN(H40)+1</f>
        <v>17</v>
      </c>
      <c r="AD40" t="str">
        <f>IF(ISERR(SEARCH("(Empire)",L40)),"Non","Oui")</f>
        <v>Non</v>
      </c>
      <c r="AE40" t="str">
        <f>IF(ISERR(SEARCH("(Republic)",L40)),"Non","Oui")</f>
        <v>Non</v>
      </c>
    </row>
    <row r="41" spans="1:31" x14ac:dyDescent="0.25">
      <c r="A41" t="str">
        <f>IF(AND(AD41="Non",AE41="Non"),MID(L41,1,SEARCH("datacrons",L41)-2),IF(AND(AD41="Oui",AE41="Non"),MID(L41,1,SEARCH("(Empire) datacrons",L41)-2),IF(AND(AD41="Non",AE41="Oui"),MID(L41,1,SEARCH("(Republic) datacrons",L41)-2),"")))</f>
        <v>Dromund Kaas</v>
      </c>
      <c r="B41" t="str">
        <f>IF(NOT(ISNA(VLOOKUP(U41,'Trad. Capacité'!$A$1:$B$16,2,FALSE))),VLOOKUP(U41,'Trad. Capacité'!A$1:B$16,2,FALSE),IF(W41&lt;&gt;"",W41,""))</f>
        <v/>
      </c>
      <c r="C41" s="1" t="str">
        <f>IF(AND(Q41&lt;&gt;"",NOT(ISERR(SEARCH("+",Q41)))),MID(Q41,SEARCH("+",Q41),3),IF(AND(N41&lt;&gt;"Oui",G41&lt;&gt;"",NOT(ISERR(SEARCH("+",G41)))),MID(G41,SEARCH("+",G41),3),""))</f>
        <v/>
      </c>
      <c r="D41" t="str">
        <f>IF(NOT(ISNA(VLOOKUP(V41,'Trad. Capacité'!$A$1:$B$16,2,FALSE))),VLOOKUP(V41,'Trad. Capacité'!A$1:B$16,2,FALSE),IF(W41&lt;&gt;"",W41,""))</f>
        <v/>
      </c>
      <c r="E41" t="str">
        <f>IF(AND(T41&lt;&gt;"",NOT(ISERR(SEARCH("+",T41)))),MID(T41,SEARCH("+",T41),3),IF(AND(M41&lt;&gt;"Oui",G41&lt;&gt;"",NOT(ISERR(SEARCH("+",G41)))),MID(G41,SEARCH("+",G41),3),""))</f>
        <v/>
      </c>
      <c r="F41" s="2" t="s">
        <v>61</v>
      </c>
      <c r="J41" s="1" t="e">
        <f>MID(H41,Z41,AA41-Z41)</f>
        <v>#VALUE!</v>
      </c>
      <c r="K41" s="1" t="e">
        <f>MID(H41,AB41,AC41-AB41)</f>
        <v>#VALUE!</v>
      </c>
      <c r="L41" t="str">
        <f>IF(F41&lt;&gt;"",F41,L40)</f>
        <v>Dromund Kaas datacrons</v>
      </c>
      <c r="M41" s="1" t="str">
        <f>IF(NOT(ISERR(SEARCH("REPUBLIC",G41))),"Oui","Non")</f>
        <v>Non</v>
      </c>
      <c r="N41" s="1" t="str">
        <f>IF(NOT(ISERR(SEARCH("EMPIRE",G41))),"Oui","Non")</f>
        <v>Non</v>
      </c>
      <c r="O41" s="1" t="str">
        <f>IF(M41="Oui",SEARCH("REPUBLIC",G41)+9,"")</f>
        <v/>
      </c>
      <c r="P41" s="1" t="str">
        <f>IF(AND(M41="Oui",N41="Oui"),R41-10,IF(M41="Oui",LEN(G41)+1,""))</f>
        <v/>
      </c>
      <c r="Q41" s="1" t="str">
        <f>IF(M41="Oui",SUBSTITUTE(MID(G41,O41,P41-O41),"-",""),"")</f>
        <v/>
      </c>
      <c r="R41" s="1" t="str">
        <f>IF(N41="Oui",SEARCH("EMPIRE",G41)+7,"")</f>
        <v/>
      </c>
      <c r="S41" s="1" t="str">
        <f>IF(N41="Oui",LEN(G41)+1,"")</f>
        <v/>
      </c>
      <c r="T41" s="1" t="str">
        <f>IF(N41="Oui",SUBSTITUTE(MID(G41,R41,S41-R41),"-",""),"")</f>
        <v/>
      </c>
      <c r="U41" t="str">
        <f>IF(AND(Q41&lt;&gt;"",NOT(ISERR(SEARCH("+",Q41)))),TRIM(MID(Q41,1,SEARCH("+",Q41)-1)),IF(Q41&lt;&gt;"",TRIM(Q41),IF(AND(N41&lt;&gt;"Oui",G41&lt;&gt;"",NOT(ISERR(SEARCH("+",G41)))),TRIM(MID(G41,1,SEARCH("+",G41)-1)),"")))</f>
        <v/>
      </c>
      <c r="V41" t="str">
        <f>IF(AND(T41&lt;&gt;"",NOT(ISERR(SEARCH("+",T41)))),TRIM(MID(T41,1,SEARCH("+",T41)-1)),IF(T41&lt;&gt;"",TRIM(T41),IF(AND(M41&lt;&gt;"Oui",G41&lt;&gt;"",NOT(ISERR(SEARCH("+",G41)))),TRIM(MID(G41,1,SEARCH("+",G41)-1)),"")))</f>
        <v/>
      </c>
      <c r="W41" t="str">
        <f>IF(AND(U41="",V41="",G41&lt;&gt;""),G41,"")</f>
        <v/>
      </c>
      <c r="X41" t="str">
        <f>IF(OR(AND(AD41="Non",AE41="Non"),AD41="Oui"),"Oui","Non")</f>
        <v>Oui</v>
      </c>
      <c r="Y41" t="str">
        <f>IF(OR(AND(AD41="Non",AE41="Non"),AE41="Oui"),"Oui","Non")</f>
        <v>Oui</v>
      </c>
      <c r="Z41" s="1" t="e">
        <f>SEARCH("X:",H41)+2</f>
        <v>#VALUE!</v>
      </c>
      <c r="AA41" s="1" t="e">
        <f>SEARCH(",",H41)</f>
        <v>#VALUE!</v>
      </c>
      <c r="AB41" s="1" t="e">
        <f>SEARCH("Y:",H41)+2</f>
        <v>#VALUE!</v>
      </c>
      <c r="AC41" s="1">
        <f>LEN(H41)+1</f>
        <v>1</v>
      </c>
      <c r="AD41" t="str">
        <f>IF(ISERR(SEARCH("(Empire)",L41)),"Non","Oui")</f>
        <v>Non</v>
      </c>
      <c r="AE41" t="str">
        <f>IF(ISERR(SEARCH("(Republic)",L41)),"Non","Oui")</f>
        <v>Non</v>
      </c>
    </row>
    <row r="42" spans="1:31" x14ac:dyDescent="0.25">
      <c r="A42" t="str">
        <f>IF(AND(AD42="Non",AE42="Non"),MID(L42,1,SEARCH("datacrons",L42)-2),IF(AND(AD42="Oui",AE42="Non"),MID(L42,1,SEARCH("(Empire) datacrons",L42)-2),IF(AND(AD42="Non",AE42="Oui"),MID(L42,1,SEARCH("(Republic) datacrons",L42)-2),"")))</f>
        <v>Dromund Kaas</v>
      </c>
      <c r="B42" t="str">
        <f>IF(NOT(ISNA(VLOOKUP(U42,'Trad. Capacité'!$A$1:$B$16,2,FALSE))),VLOOKUP(U42,'Trad. Capacité'!A$1:B$16,2,FALSE),IF(W42&lt;&gt;"",W42,""))</f>
        <v>Puissance</v>
      </c>
      <c r="C42" s="1" t="str">
        <f>IF(AND(Q42&lt;&gt;"",NOT(ISERR(SEARCH("+",Q42)))),MID(Q42,SEARCH("+",Q42),3),IF(AND(N42&lt;&gt;"Oui",G42&lt;&gt;"",NOT(ISERR(SEARCH("+",G42)))),MID(G42,SEARCH("+",G42),3),""))</f>
        <v>+2</v>
      </c>
      <c r="D42" t="str">
        <f>IF(NOT(ISNA(VLOOKUP(V42,'Trad. Capacité'!$A$1:$B$16,2,FALSE))),VLOOKUP(V42,'Trad. Capacité'!A$1:B$16,2,FALSE),IF(W42&lt;&gt;"",W42,""))</f>
        <v>Puissance</v>
      </c>
      <c r="E42" t="str">
        <f>IF(AND(T42&lt;&gt;"",NOT(ISERR(SEARCH("+",T42)))),MID(T42,SEARCH("+",T42),3),IF(AND(M42&lt;&gt;"Oui",G42&lt;&gt;"",NOT(ISERR(SEARCH("+",G42)))),MID(G42,SEARCH("+",G42),3),""))</f>
        <v>+2</v>
      </c>
      <c r="G42" s="2" t="s">
        <v>16</v>
      </c>
      <c r="H42" s="2" t="s">
        <v>62</v>
      </c>
      <c r="I42" s="2" t="s">
        <v>361</v>
      </c>
      <c r="J42" s="1" t="str">
        <f>MID(H42,Z42,AA42-Z42)</f>
        <v xml:space="preserve"> 855</v>
      </c>
      <c r="K42" s="1" t="str">
        <f>MID(H42,AB42,AC42-AB42)</f>
        <v xml:space="preserve"> 643</v>
      </c>
      <c r="L42" t="str">
        <f>IF(F42&lt;&gt;"",F42,L41)</f>
        <v>Dromund Kaas datacrons</v>
      </c>
      <c r="M42" s="1" t="str">
        <f>IF(NOT(ISERR(SEARCH("REPUBLIC",G42))),"Oui","Non")</f>
        <v>Non</v>
      </c>
      <c r="N42" s="1" t="str">
        <f>IF(NOT(ISERR(SEARCH("EMPIRE",G42))),"Oui","Non")</f>
        <v>Non</v>
      </c>
      <c r="O42" s="1" t="str">
        <f>IF(M42="Oui",SEARCH("REPUBLIC",G42)+9,"")</f>
        <v/>
      </c>
      <c r="P42" s="1" t="str">
        <f>IF(AND(M42="Oui",N42="Oui"),R42-10,IF(M42="Oui",LEN(G42)+1,""))</f>
        <v/>
      </c>
      <c r="Q42" s="1" t="str">
        <f>IF(M42="Oui",SUBSTITUTE(MID(G42,O42,P42-O42),"-",""),"")</f>
        <v/>
      </c>
      <c r="R42" s="1" t="str">
        <f>IF(N42="Oui",SEARCH("EMPIRE",G42)+7,"")</f>
        <v/>
      </c>
      <c r="S42" s="1" t="str">
        <f>IF(N42="Oui",LEN(G42)+1,"")</f>
        <v/>
      </c>
      <c r="T42" s="1" t="str">
        <f>IF(N42="Oui",SUBSTITUTE(MID(G42,R42,S42-R42),"-",""),"")</f>
        <v/>
      </c>
      <c r="U42" t="str">
        <f>IF(AND(Q42&lt;&gt;"",NOT(ISERR(SEARCH("+",Q42)))),TRIM(MID(Q42,1,SEARCH("+",Q42)-1)),IF(Q42&lt;&gt;"",TRIM(Q42),IF(AND(N42&lt;&gt;"Oui",G42&lt;&gt;"",NOT(ISERR(SEARCH("+",G42)))),TRIM(MID(G42,1,SEARCH("+",G42)-1)),"")))</f>
        <v>Strength</v>
      </c>
      <c r="V42" t="str">
        <f>IF(AND(T42&lt;&gt;"",NOT(ISERR(SEARCH("+",T42)))),TRIM(MID(T42,1,SEARCH("+",T42)-1)),IF(T42&lt;&gt;"",TRIM(T42),IF(AND(M42&lt;&gt;"Oui",G42&lt;&gt;"",NOT(ISERR(SEARCH("+",G42)))),TRIM(MID(G42,1,SEARCH("+",G42)-1)),"")))</f>
        <v>Strength</v>
      </c>
      <c r="W42" t="str">
        <f>IF(AND(U42="",V42="",G42&lt;&gt;""),G42,"")</f>
        <v/>
      </c>
      <c r="X42" t="str">
        <f>IF(OR(AND(AD42="Non",AE42="Non"),AD42="Oui"),"Oui","Non")</f>
        <v>Oui</v>
      </c>
      <c r="Y42" t="str">
        <f>IF(OR(AND(AD42="Non",AE42="Non"),AE42="Oui"),"Oui","Non")</f>
        <v>Oui</v>
      </c>
      <c r="Z42" s="1">
        <f>SEARCH("X:",H42)+2</f>
        <v>3</v>
      </c>
      <c r="AA42" s="1">
        <f>SEARCH(",",H42)</f>
        <v>7</v>
      </c>
      <c r="AB42" s="1">
        <f>SEARCH("Y:",H42)+2</f>
        <v>11</v>
      </c>
      <c r="AC42" s="1">
        <f>LEN(H42)+1</f>
        <v>15</v>
      </c>
      <c r="AD42" t="str">
        <f>IF(ISERR(SEARCH("(Empire)",L42)),"Non","Oui")</f>
        <v>Non</v>
      </c>
      <c r="AE42" t="str">
        <f>IF(ISERR(SEARCH("(Republic)",L42)),"Non","Oui")</f>
        <v>Non</v>
      </c>
    </row>
    <row r="43" spans="1:31" x14ac:dyDescent="0.25">
      <c r="A43" t="str">
        <f>IF(AND(AD43="Non",AE43="Non"),MID(L43,1,SEARCH("datacrons",L43)-2),IF(AND(AD43="Oui",AE43="Non"),MID(L43,1,SEARCH("(Empire) datacrons",L43)-2),IF(AND(AD43="Non",AE43="Oui"),MID(L43,1,SEARCH("(Republic) datacrons",L43)-2),"")))</f>
        <v>Dromund Kaas</v>
      </c>
      <c r="B43" t="str">
        <f>IF(NOT(ISNA(VLOOKUP(U43,'Trad. Capacité'!$A$1:$B$16,2,FALSE))),VLOOKUP(U43,'Trad. Capacité'!A$1:B$16,2,FALSE),IF(W43&lt;&gt;"",W43,""))</f>
        <v>Présence</v>
      </c>
      <c r="C43" s="1" t="str">
        <f>IF(AND(Q43&lt;&gt;"",NOT(ISERR(SEARCH("+",Q43)))),MID(Q43,SEARCH("+",Q43),3),IF(AND(N43&lt;&gt;"Oui",G43&lt;&gt;"",NOT(ISERR(SEARCH("+",G43)))),MID(G43,SEARCH("+",G43),3),""))</f>
        <v>+2</v>
      </c>
      <c r="D43" t="str">
        <f>IF(NOT(ISNA(VLOOKUP(V43,'Trad. Capacité'!$A$1:$B$16,2,FALSE))),VLOOKUP(V43,'Trad. Capacité'!A$1:B$16,2,FALSE),IF(W43&lt;&gt;"",W43,""))</f>
        <v>Présence</v>
      </c>
      <c r="E43" t="str">
        <f>IF(AND(T43&lt;&gt;"",NOT(ISERR(SEARCH("+",T43)))),MID(T43,SEARCH("+",T43),3),IF(AND(M43&lt;&gt;"Oui",G43&lt;&gt;"",NOT(ISERR(SEARCH("+",G43)))),MID(G43,SEARCH("+",G43),3),""))</f>
        <v>+2</v>
      </c>
      <c r="G43" s="2" t="s">
        <v>53</v>
      </c>
      <c r="H43" s="2" t="s">
        <v>63</v>
      </c>
      <c r="I43" s="2" t="s">
        <v>362</v>
      </c>
      <c r="J43" s="1" t="str">
        <f>MID(H43,Z43,AA43-Z43)</f>
        <v xml:space="preserve"> 581</v>
      </c>
      <c r="K43" s="1" t="str">
        <f>MID(H43,AB43,AC43-AB43)</f>
        <v xml:space="preserve"> 798</v>
      </c>
      <c r="L43" t="str">
        <f>IF(F43&lt;&gt;"",F43,L42)</f>
        <v>Dromund Kaas datacrons</v>
      </c>
      <c r="M43" s="1" t="str">
        <f>IF(NOT(ISERR(SEARCH("REPUBLIC",G43))),"Oui","Non")</f>
        <v>Non</v>
      </c>
      <c r="N43" s="1" t="str">
        <f>IF(NOT(ISERR(SEARCH("EMPIRE",G43))),"Oui","Non")</f>
        <v>Non</v>
      </c>
      <c r="O43" s="1" t="str">
        <f>IF(M43="Oui",SEARCH("REPUBLIC",G43)+9,"")</f>
        <v/>
      </c>
      <c r="P43" s="1" t="str">
        <f>IF(AND(M43="Oui",N43="Oui"),R43-10,IF(M43="Oui",LEN(G43)+1,""))</f>
        <v/>
      </c>
      <c r="Q43" s="1" t="str">
        <f>IF(M43="Oui",SUBSTITUTE(MID(G43,O43,P43-O43),"-",""),"")</f>
        <v/>
      </c>
      <c r="R43" s="1" t="str">
        <f>IF(N43="Oui",SEARCH("EMPIRE",G43)+7,"")</f>
        <v/>
      </c>
      <c r="S43" s="1" t="str">
        <f>IF(N43="Oui",LEN(G43)+1,"")</f>
        <v/>
      </c>
      <c r="T43" s="1" t="str">
        <f>IF(N43="Oui",SUBSTITUTE(MID(G43,R43,S43-R43),"-",""),"")</f>
        <v/>
      </c>
      <c r="U43" t="str">
        <f>IF(AND(Q43&lt;&gt;"",NOT(ISERR(SEARCH("+",Q43)))),TRIM(MID(Q43,1,SEARCH("+",Q43)-1)),IF(Q43&lt;&gt;"",TRIM(Q43),IF(AND(N43&lt;&gt;"Oui",G43&lt;&gt;"",NOT(ISERR(SEARCH("+",G43)))),TRIM(MID(G43,1,SEARCH("+",G43)-1)),"")))</f>
        <v>Presence</v>
      </c>
      <c r="V43" t="str">
        <f>IF(AND(T43&lt;&gt;"",NOT(ISERR(SEARCH("+",T43)))),TRIM(MID(T43,1,SEARCH("+",T43)-1)),IF(T43&lt;&gt;"",TRIM(T43),IF(AND(M43&lt;&gt;"Oui",G43&lt;&gt;"",NOT(ISERR(SEARCH("+",G43)))),TRIM(MID(G43,1,SEARCH("+",G43)-1)),"")))</f>
        <v>Presence</v>
      </c>
      <c r="W43" t="str">
        <f>IF(AND(U43="",V43="",G43&lt;&gt;""),G43,"")</f>
        <v/>
      </c>
      <c r="X43" t="str">
        <f>IF(OR(AND(AD43="Non",AE43="Non"),AD43="Oui"),"Oui","Non")</f>
        <v>Oui</v>
      </c>
      <c r="Y43" t="str">
        <f>IF(OR(AND(AD43="Non",AE43="Non"),AE43="Oui"),"Oui","Non")</f>
        <v>Oui</v>
      </c>
      <c r="Z43" s="1">
        <f>SEARCH("X:",H43)+2</f>
        <v>3</v>
      </c>
      <c r="AA43" s="1">
        <f>SEARCH(",",H43)</f>
        <v>7</v>
      </c>
      <c r="AB43" s="1">
        <f>SEARCH("Y:",H43)+2</f>
        <v>11</v>
      </c>
      <c r="AC43" s="1">
        <f>LEN(H43)+1</f>
        <v>15</v>
      </c>
      <c r="AD43" t="str">
        <f>IF(ISERR(SEARCH("(Empire)",L43)),"Non","Oui")</f>
        <v>Non</v>
      </c>
      <c r="AE43" t="str">
        <f>IF(ISERR(SEARCH("(Republic)",L43)),"Non","Oui")</f>
        <v>Non</v>
      </c>
    </row>
    <row r="44" spans="1:31" x14ac:dyDescent="0.25">
      <c r="A44" t="str">
        <f>IF(AND(AD44="Non",AE44="Non"),MID(L44,1,SEARCH("datacrons",L44)-2),IF(AND(AD44="Oui",AE44="Non"),MID(L44,1,SEARCH("(Empire) datacrons",L44)-2),IF(AND(AD44="Non",AE44="Oui"),MID(L44,1,SEARCH("(Republic) datacrons",L44)-2),"")))</f>
        <v>Dromund Kaas</v>
      </c>
      <c r="B44" t="str">
        <f>IF(NOT(ISNA(VLOOKUP(U44,'Trad. Capacité'!$A$1:$B$16,2,FALSE))),VLOOKUP(U44,'Trad. Capacité'!A$1:B$16,2,FALSE),IF(W44&lt;&gt;"",W44,""))</f>
        <v>Cunning</v>
      </c>
      <c r="C44" s="1" t="str">
        <f>IF(AND(Q44&lt;&gt;"",NOT(ISERR(SEARCH("+",Q44)))),MID(Q44,SEARCH("+",Q44),3),IF(AND(N44&lt;&gt;"Oui",G44&lt;&gt;"",NOT(ISERR(SEARCH("+",G44)))),MID(G44,SEARCH("+",G44),3),""))</f>
        <v>+2</v>
      </c>
      <c r="D44" t="str">
        <f>IF(NOT(ISNA(VLOOKUP(V44,'Trad. Capacité'!$A$1:$B$16,2,FALSE))),VLOOKUP(V44,'Trad. Capacité'!A$1:B$16,2,FALSE),IF(W44&lt;&gt;"",W44,""))</f>
        <v>Cunning</v>
      </c>
      <c r="E44" t="str">
        <f>IF(AND(T44&lt;&gt;"",NOT(ISERR(SEARCH("+",T44)))),MID(T44,SEARCH("+",T44),3),IF(AND(M44&lt;&gt;"Oui",G44&lt;&gt;"",NOT(ISERR(SEARCH("+",G44)))),MID(G44,SEARCH("+",G44),3),""))</f>
        <v>+2</v>
      </c>
      <c r="G44" s="2" t="s">
        <v>22</v>
      </c>
      <c r="H44" s="2" t="s">
        <v>64</v>
      </c>
      <c r="I44" s="2" t="s">
        <v>363</v>
      </c>
      <c r="J44" s="1" t="str">
        <f>MID(H44,Z44,AA44-Z44)</f>
        <v xml:space="preserve"> -1219</v>
      </c>
      <c r="K44" s="1" t="str">
        <f>MID(H44,AB44,AC44-AB44)</f>
        <v xml:space="preserve"> 209</v>
      </c>
      <c r="L44" t="str">
        <f>IF(F44&lt;&gt;"",F44,L43)</f>
        <v>Dromund Kaas datacrons</v>
      </c>
      <c r="M44" s="1" t="str">
        <f>IF(NOT(ISERR(SEARCH("REPUBLIC",G44))),"Oui","Non")</f>
        <v>Non</v>
      </c>
      <c r="N44" s="1" t="str">
        <f>IF(NOT(ISERR(SEARCH("EMPIRE",G44))),"Oui","Non")</f>
        <v>Non</v>
      </c>
      <c r="O44" s="1" t="str">
        <f>IF(M44="Oui",SEARCH("REPUBLIC",G44)+9,"")</f>
        <v/>
      </c>
      <c r="P44" s="1" t="str">
        <f>IF(AND(M44="Oui",N44="Oui"),R44-10,IF(M44="Oui",LEN(G44)+1,""))</f>
        <v/>
      </c>
      <c r="Q44" s="1" t="str">
        <f>IF(M44="Oui",SUBSTITUTE(MID(G44,O44,P44-O44),"-",""),"")</f>
        <v/>
      </c>
      <c r="R44" s="1" t="str">
        <f>IF(N44="Oui",SEARCH("EMPIRE",G44)+7,"")</f>
        <v/>
      </c>
      <c r="S44" s="1" t="str">
        <f>IF(N44="Oui",LEN(G44)+1,"")</f>
        <v/>
      </c>
      <c r="T44" s="1" t="str">
        <f>IF(N44="Oui",SUBSTITUTE(MID(G44,R44,S44-R44),"-",""),"")</f>
        <v/>
      </c>
      <c r="U44" t="str">
        <f>IF(AND(Q44&lt;&gt;"",NOT(ISERR(SEARCH("+",Q44)))),TRIM(MID(Q44,1,SEARCH("+",Q44)-1)),IF(Q44&lt;&gt;"",TRIM(Q44),IF(AND(N44&lt;&gt;"Oui",G44&lt;&gt;"",NOT(ISERR(SEARCH("+",G44)))),TRIM(MID(G44,1,SEARCH("+",G44)-1)),"")))</f>
        <v>Cunning</v>
      </c>
      <c r="V44" t="str">
        <f>IF(AND(T44&lt;&gt;"",NOT(ISERR(SEARCH("+",T44)))),TRIM(MID(T44,1,SEARCH("+",T44)-1)),IF(T44&lt;&gt;"",TRIM(T44),IF(AND(M44&lt;&gt;"Oui",G44&lt;&gt;"",NOT(ISERR(SEARCH("+",G44)))),TRIM(MID(G44,1,SEARCH("+",G44)-1)),"")))</f>
        <v>Cunning</v>
      </c>
      <c r="W44" t="str">
        <f>IF(AND(U44="",V44="",G44&lt;&gt;""),G44,"")</f>
        <v/>
      </c>
      <c r="X44" t="str">
        <f>IF(OR(AND(AD44="Non",AE44="Non"),AD44="Oui"),"Oui","Non")</f>
        <v>Oui</v>
      </c>
      <c r="Y44" t="str">
        <f>IF(OR(AND(AD44="Non",AE44="Non"),AE44="Oui"),"Oui","Non")</f>
        <v>Oui</v>
      </c>
      <c r="Z44" s="1">
        <f>SEARCH("X:",H44)+2</f>
        <v>3</v>
      </c>
      <c r="AA44" s="1">
        <f>SEARCH(",",H44)</f>
        <v>9</v>
      </c>
      <c r="AB44" s="1">
        <f>SEARCH("Y:",H44)+2</f>
        <v>13</v>
      </c>
      <c r="AC44" s="1">
        <f>LEN(H44)+1</f>
        <v>17</v>
      </c>
      <c r="AD44" t="str">
        <f>IF(ISERR(SEARCH("(Empire)",L44)),"Non","Oui")</f>
        <v>Non</v>
      </c>
      <c r="AE44" t="str">
        <f>IF(ISERR(SEARCH("(Republic)",L44)),"Non","Oui")</f>
        <v>Non</v>
      </c>
    </row>
    <row r="45" spans="1:31" x14ac:dyDescent="0.25">
      <c r="A45" t="str">
        <f>IF(AND(AD45="Non",AE45="Non"),MID(L45,1,SEARCH("datacrons",L45)-2),IF(AND(AD45="Oui",AE45="Non"),MID(L45,1,SEARCH("(Empire) datacrons",L45)-2),IF(AND(AD45="Non",AE45="Oui"),MID(L45,1,SEARCH("(Republic) datacrons",L45)-2),"")))</f>
        <v>Dromund Kaas</v>
      </c>
      <c r="B45" t="str">
        <f>IF(NOT(ISNA(VLOOKUP(U45,'Trad. Capacité'!$A$1:$B$16,2,FALSE))),VLOOKUP(U45,'Trad. Capacité'!A$1:B$16,2,FALSE),IF(W45&lt;&gt;"",W45,""))</f>
        <v>Yellow Matrix Shard</v>
      </c>
      <c r="C45" s="1" t="str">
        <f>IF(AND(Q45&lt;&gt;"",NOT(ISERR(SEARCH("+",Q45)))),MID(Q45,SEARCH("+",Q45),3),IF(AND(N45&lt;&gt;"Oui",G45&lt;&gt;"",NOT(ISERR(SEARCH("+",G45)))),MID(G45,SEARCH("+",G45),3),""))</f>
        <v/>
      </c>
      <c r="D45" t="str">
        <f>IF(NOT(ISNA(VLOOKUP(V45,'Trad. Capacité'!$A$1:$B$16,2,FALSE))),VLOOKUP(V45,'Trad. Capacité'!A$1:B$16,2,FALSE),IF(W45&lt;&gt;"",W45,""))</f>
        <v>Yellow Matrix Shard</v>
      </c>
      <c r="E45" t="str">
        <f>IF(AND(T45&lt;&gt;"",NOT(ISERR(SEARCH("+",T45)))),MID(T45,SEARCH("+",T45),3),IF(AND(M45&lt;&gt;"Oui",G45&lt;&gt;"",NOT(ISERR(SEARCH("+",G45)))),MID(G45,SEARCH("+",G45),3),""))</f>
        <v/>
      </c>
      <c r="G45" s="2" t="s">
        <v>55</v>
      </c>
      <c r="H45" s="2" t="s">
        <v>65</v>
      </c>
      <c r="I45" s="2" t="s">
        <v>364</v>
      </c>
      <c r="J45" s="1" t="str">
        <f>MID(H45,Z45,AA45-Z45)</f>
        <v xml:space="preserve"> -187</v>
      </c>
      <c r="K45" s="1" t="str">
        <f>MID(H45,AB45,AC45-AB45)</f>
        <v xml:space="preserve"> 1738</v>
      </c>
      <c r="L45" t="str">
        <f>IF(F45&lt;&gt;"",F45,L44)</f>
        <v>Dromund Kaas datacrons</v>
      </c>
      <c r="M45" s="1" t="str">
        <f>IF(NOT(ISERR(SEARCH("REPUBLIC",G45))),"Oui","Non")</f>
        <v>Non</v>
      </c>
      <c r="N45" s="1" t="str">
        <f>IF(NOT(ISERR(SEARCH("EMPIRE",G45))),"Oui","Non")</f>
        <v>Non</v>
      </c>
      <c r="O45" s="1" t="str">
        <f>IF(M45="Oui",SEARCH("REPUBLIC",G45)+9,"")</f>
        <v/>
      </c>
      <c r="P45" s="1" t="str">
        <f>IF(AND(M45="Oui",N45="Oui"),R45-10,IF(M45="Oui",LEN(G45)+1,""))</f>
        <v/>
      </c>
      <c r="Q45" s="1" t="str">
        <f>IF(M45="Oui",SUBSTITUTE(MID(G45,O45,P45-O45),"-",""),"")</f>
        <v/>
      </c>
      <c r="R45" s="1" t="str">
        <f>IF(N45="Oui",SEARCH("EMPIRE",G45)+7,"")</f>
        <v/>
      </c>
      <c r="S45" s="1" t="str">
        <f>IF(N45="Oui",LEN(G45)+1,"")</f>
        <v/>
      </c>
      <c r="T45" s="1" t="str">
        <f>IF(N45="Oui",SUBSTITUTE(MID(G45,R45,S45-R45),"-",""),"")</f>
        <v/>
      </c>
      <c r="U45" t="str">
        <f>IF(AND(Q45&lt;&gt;"",NOT(ISERR(SEARCH("+",Q45)))),TRIM(MID(Q45,1,SEARCH("+",Q45)-1)),IF(Q45&lt;&gt;"",TRIM(Q45),IF(AND(N45&lt;&gt;"Oui",G45&lt;&gt;"",NOT(ISERR(SEARCH("+",G45)))),TRIM(MID(G45,1,SEARCH("+",G45)-1)),"")))</f>
        <v/>
      </c>
      <c r="V45" t="str">
        <f>IF(AND(T45&lt;&gt;"",NOT(ISERR(SEARCH("+",T45)))),TRIM(MID(T45,1,SEARCH("+",T45)-1)),IF(T45&lt;&gt;"",TRIM(T45),IF(AND(M45&lt;&gt;"Oui",G45&lt;&gt;"",NOT(ISERR(SEARCH("+",G45)))),TRIM(MID(G45,1,SEARCH("+",G45)-1)),"")))</f>
        <v/>
      </c>
      <c r="W45" t="str">
        <f>IF(AND(U45="",V45="",G45&lt;&gt;""),G45,"")</f>
        <v>Yellow Matrix Shard</v>
      </c>
      <c r="X45" t="str">
        <f>IF(OR(AND(AD45="Non",AE45="Non"),AD45="Oui"),"Oui","Non")</f>
        <v>Oui</v>
      </c>
      <c r="Y45" t="str">
        <f>IF(OR(AND(AD45="Non",AE45="Non"),AE45="Oui"),"Oui","Non")</f>
        <v>Oui</v>
      </c>
      <c r="Z45" s="1">
        <f>SEARCH("X:",H45)+2</f>
        <v>3</v>
      </c>
      <c r="AA45" s="1">
        <f>SEARCH(",",H45)</f>
        <v>8</v>
      </c>
      <c r="AB45" s="1">
        <f>SEARCH("Y:",H45)+2</f>
        <v>12</v>
      </c>
      <c r="AC45" s="1">
        <f>LEN(H45)+1</f>
        <v>17</v>
      </c>
      <c r="AD45" t="str">
        <f>IF(ISERR(SEARCH("(Empire)",L45)),"Non","Oui")</f>
        <v>Non</v>
      </c>
      <c r="AE45" t="str">
        <f>IF(ISERR(SEARCH("(Republic)",L45)),"Non","Oui")</f>
        <v>Non</v>
      </c>
    </row>
    <row r="46" spans="1:31" x14ac:dyDescent="0.25">
      <c r="A46" t="str">
        <f>IF(AND(AD46="Non",AE46="Non"),MID(L46,1,SEARCH("datacrons",L46)-2),IF(AND(AD46="Oui",AE46="Non"),MID(L46,1,SEARCH("(Empire) datacrons",L46)-2),IF(AND(AD46="Non",AE46="Oui"),MID(L46,1,SEARCH("(Republic) datacrons",L46)-2),"")))</f>
        <v>Dromund Kaas</v>
      </c>
      <c r="B46" t="str">
        <f>IF(NOT(ISNA(VLOOKUP(U46,'Trad. Capacité'!$A$1:$B$16,2,FALSE))),VLOOKUP(U46,'Trad. Capacité'!A$1:B$16,2,FALSE),IF(W46&lt;&gt;"",W46,""))</f>
        <v>Endurance</v>
      </c>
      <c r="C46" s="1" t="str">
        <f>IF(AND(Q46&lt;&gt;"",NOT(ISERR(SEARCH("+",Q46)))),MID(Q46,SEARCH("+",Q46),3),IF(AND(N46&lt;&gt;"Oui",G46&lt;&gt;"",NOT(ISERR(SEARCH("+",G46)))),MID(G46,SEARCH("+",G46),3),""))</f>
        <v>+2</v>
      </c>
      <c r="D46" t="str">
        <f>IF(NOT(ISNA(VLOOKUP(V46,'Trad. Capacité'!$A$1:$B$16,2,FALSE))),VLOOKUP(V46,'Trad. Capacité'!A$1:B$16,2,FALSE),IF(W46&lt;&gt;"",W46,""))</f>
        <v>Endurance</v>
      </c>
      <c r="E46" t="str">
        <f>IF(AND(T46&lt;&gt;"",NOT(ISERR(SEARCH("+",T46)))),MID(T46,SEARCH("+",T46),3),IF(AND(M46&lt;&gt;"Oui",G46&lt;&gt;"",NOT(ISERR(SEARCH("+",G46)))),MID(G46,SEARCH("+",G46),3),""))</f>
        <v>+2</v>
      </c>
      <c r="G46" s="2" t="s">
        <v>58</v>
      </c>
      <c r="H46" s="2" t="s">
        <v>66</v>
      </c>
      <c r="I46" s="2" t="s">
        <v>365</v>
      </c>
      <c r="J46" s="1" t="str">
        <f>MID(H46,Z46,AA46-Z46)</f>
        <v xml:space="preserve"> -793</v>
      </c>
      <c r="K46" s="1" t="str">
        <f>MID(H46,AB46,AC46-AB46)</f>
        <v xml:space="preserve"> 1450</v>
      </c>
      <c r="L46" t="str">
        <f>IF(F46&lt;&gt;"",F46,L45)</f>
        <v>Dromund Kaas datacrons</v>
      </c>
      <c r="M46" s="1" t="str">
        <f>IF(NOT(ISERR(SEARCH("REPUBLIC",G46))),"Oui","Non")</f>
        <v>Non</v>
      </c>
      <c r="N46" s="1" t="str">
        <f>IF(NOT(ISERR(SEARCH("EMPIRE",G46))),"Oui","Non")</f>
        <v>Non</v>
      </c>
      <c r="O46" s="1" t="str">
        <f>IF(M46="Oui",SEARCH("REPUBLIC",G46)+9,"")</f>
        <v/>
      </c>
      <c r="P46" s="1" t="str">
        <f>IF(AND(M46="Oui",N46="Oui"),R46-10,IF(M46="Oui",LEN(G46)+1,""))</f>
        <v/>
      </c>
      <c r="Q46" s="1" t="str">
        <f>IF(M46="Oui",SUBSTITUTE(MID(G46,O46,P46-O46),"-",""),"")</f>
        <v/>
      </c>
      <c r="R46" s="1" t="str">
        <f>IF(N46="Oui",SEARCH("EMPIRE",G46)+7,"")</f>
        <v/>
      </c>
      <c r="S46" s="1" t="str">
        <f>IF(N46="Oui",LEN(G46)+1,"")</f>
        <v/>
      </c>
      <c r="T46" s="1" t="str">
        <f>IF(N46="Oui",SUBSTITUTE(MID(G46,R46,S46-R46),"-",""),"")</f>
        <v/>
      </c>
      <c r="U46" t="str">
        <f>IF(AND(Q46&lt;&gt;"",NOT(ISERR(SEARCH("+",Q46)))),TRIM(MID(Q46,1,SEARCH("+",Q46)-1)),IF(Q46&lt;&gt;"",TRIM(Q46),IF(AND(N46&lt;&gt;"Oui",G46&lt;&gt;"",NOT(ISERR(SEARCH("+",G46)))),TRIM(MID(G46,1,SEARCH("+",G46)-1)),"")))</f>
        <v>Endurance</v>
      </c>
      <c r="V46" t="str">
        <f>IF(AND(T46&lt;&gt;"",NOT(ISERR(SEARCH("+",T46)))),TRIM(MID(T46,1,SEARCH("+",T46)-1)),IF(T46&lt;&gt;"",TRIM(T46),IF(AND(M46&lt;&gt;"Oui",G46&lt;&gt;"",NOT(ISERR(SEARCH("+",G46)))),TRIM(MID(G46,1,SEARCH("+",G46)-1)),"")))</f>
        <v>Endurance</v>
      </c>
      <c r="W46" t="str">
        <f>IF(AND(U46="",V46="",G46&lt;&gt;""),G46,"")</f>
        <v/>
      </c>
      <c r="X46" t="str">
        <f>IF(OR(AND(AD46="Non",AE46="Non"),AD46="Oui"),"Oui","Non")</f>
        <v>Oui</v>
      </c>
      <c r="Y46" t="str">
        <f>IF(OR(AND(AD46="Non",AE46="Non"),AE46="Oui"),"Oui","Non")</f>
        <v>Oui</v>
      </c>
      <c r="Z46" s="1">
        <f>SEARCH("X:",H46)+2</f>
        <v>3</v>
      </c>
      <c r="AA46" s="1">
        <f>SEARCH(",",H46)</f>
        <v>8</v>
      </c>
      <c r="AB46" s="1">
        <f>SEARCH("Y:",H46)+2</f>
        <v>12</v>
      </c>
      <c r="AC46" s="1">
        <f>LEN(H46)+1</f>
        <v>17</v>
      </c>
      <c r="AD46" t="str">
        <f>IF(ISERR(SEARCH("(Empire)",L46)),"Non","Oui")</f>
        <v>Non</v>
      </c>
      <c r="AE46" t="str">
        <f>IF(ISERR(SEARCH("(Republic)",L46)),"Non","Oui")</f>
        <v>Non</v>
      </c>
    </row>
    <row r="47" spans="1:31" x14ac:dyDescent="0.25">
      <c r="A47" t="str">
        <f>IF(AND(AD47="Non",AE47="Non"),MID(L47,1,SEARCH("datacrons",L47)-2),IF(AND(AD47="Oui",AE47="Non"),MID(L47,1,SEARCH("(Empire) datacrons",L47)-2),IF(AND(AD47="Non",AE47="Oui"),MID(L47,1,SEARCH("(Republic) datacrons",L47)-2),"")))</f>
        <v>Hoth</v>
      </c>
      <c r="B47" t="str">
        <f>IF(NOT(ISNA(VLOOKUP(U47,'Trad. Capacité'!$A$1:$B$16,2,FALSE))),VLOOKUP(U47,'Trad. Capacité'!A$1:B$16,2,FALSE),IF(W47&lt;&gt;"",W47,""))</f>
        <v/>
      </c>
      <c r="C47" s="1" t="str">
        <f>IF(AND(Q47&lt;&gt;"",NOT(ISERR(SEARCH("+",Q47)))),MID(Q47,SEARCH("+",Q47),3),IF(AND(N47&lt;&gt;"Oui",G47&lt;&gt;"",NOT(ISERR(SEARCH("+",G47)))),MID(G47,SEARCH("+",G47),3),""))</f>
        <v/>
      </c>
      <c r="D47" t="str">
        <f>IF(NOT(ISNA(VLOOKUP(V47,'Trad. Capacité'!$A$1:$B$16,2,FALSE))),VLOOKUP(V47,'Trad. Capacité'!A$1:B$16,2,FALSE),IF(W47&lt;&gt;"",W47,""))</f>
        <v/>
      </c>
      <c r="E47" t="str">
        <f>IF(AND(T47&lt;&gt;"",NOT(ISERR(SEARCH("+",T47)))),MID(T47,SEARCH("+",T47),3),IF(AND(M47&lt;&gt;"Oui",G47&lt;&gt;"",NOT(ISERR(SEARCH("+",G47)))),MID(G47,SEARCH("+",G47),3),""))</f>
        <v/>
      </c>
      <c r="F47" s="2" t="s">
        <v>67</v>
      </c>
      <c r="J47" s="1" t="e">
        <f>MID(H47,Z47,AA47-Z47)</f>
        <v>#VALUE!</v>
      </c>
      <c r="K47" s="1" t="e">
        <f>MID(H47,AB47,AC47-AB47)</f>
        <v>#VALUE!</v>
      </c>
      <c r="L47" t="str">
        <f>IF(F47&lt;&gt;"",F47,L46)</f>
        <v>Hoth datacrons</v>
      </c>
      <c r="M47" s="1" t="str">
        <f>IF(NOT(ISERR(SEARCH("REPUBLIC",G47))),"Oui","Non")</f>
        <v>Non</v>
      </c>
      <c r="N47" s="1" t="str">
        <f>IF(NOT(ISERR(SEARCH("EMPIRE",G47))),"Oui","Non")</f>
        <v>Non</v>
      </c>
      <c r="O47" s="1" t="str">
        <f>IF(M47="Oui",SEARCH("REPUBLIC",G47)+9,"")</f>
        <v/>
      </c>
      <c r="P47" s="1" t="str">
        <f>IF(AND(M47="Oui",N47="Oui"),R47-10,IF(M47="Oui",LEN(G47)+1,""))</f>
        <v/>
      </c>
      <c r="Q47" s="1" t="str">
        <f>IF(M47="Oui",SUBSTITUTE(MID(G47,O47,P47-O47),"-",""),"")</f>
        <v/>
      </c>
      <c r="R47" s="1" t="str">
        <f>IF(N47="Oui",SEARCH("EMPIRE",G47)+7,"")</f>
        <v/>
      </c>
      <c r="S47" s="1" t="str">
        <f>IF(N47="Oui",LEN(G47)+1,"")</f>
        <v/>
      </c>
      <c r="T47" s="1" t="str">
        <f>IF(N47="Oui",SUBSTITUTE(MID(G47,R47,S47-R47),"-",""),"")</f>
        <v/>
      </c>
      <c r="U47" t="str">
        <f>IF(AND(Q47&lt;&gt;"",NOT(ISERR(SEARCH("+",Q47)))),TRIM(MID(Q47,1,SEARCH("+",Q47)-1)),IF(Q47&lt;&gt;"",TRIM(Q47),IF(AND(N47&lt;&gt;"Oui",G47&lt;&gt;"",NOT(ISERR(SEARCH("+",G47)))),TRIM(MID(G47,1,SEARCH("+",G47)-1)),"")))</f>
        <v/>
      </c>
      <c r="V47" t="str">
        <f>IF(AND(T47&lt;&gt;"",NOT(ISERR(SEARCH("+",T47)))),TRIM(MID(T47,1,SEARCH("+",T47)-1)),IF(T47&lt;&gt;"",TRIM(T47),IF(AND(M47&lt;&gt;"Oui",G47&lt;&gt;"",NOT(ISERR(SEARCH("+",G47)))),TRIM(MID(G47,1,SEARCH("+",G47)-1)),"")))</f>
        <v/>
      </c>
      <c r="W47" t="str">
        <f>IF(AND(U47="",V47="",G47&lt;&gt;""),G47,"")</f>
        <v/>
      </c>
      <c r="X47" t="str">
        <f>IF(OR(AND(AD47="Non",AE47="Non"),AD47="Oui"),"Oui","Non")</f>
        <v>Oui</v>
      </c>
      <c r="Y47" t="str">
        <f>IF(OR(AND(AD47="Non",AE47="Non"),AE47="Oui"),"Oui","Non")</f>
        <v>Oui</v>
      </c>
      <c r="Z47" s="1" t="e">
        <f>SEARCH("X:",H47)+2</f>
        <v>#VALUE!</v>
      </c>
      <c r="AA47" s="1" t="e">
        <f>SEARCH(",",H47)</f>
        <v>#VALUE!</v>
      </c>
      <c r="AB47" s="1" t="e">
        <f>SEARCH("Y:",H47)+2</f>
        <v>#VALUE!</v>
      </c>
      <c r="AC47" s="1">
        <f>LEN(H47)+1</f>
        <v>1</v>
      </c>
      <c r="AD47" t="str">
        <f>IF(ISERR(SEARCH("(Empire)",L47)),"Non","Oui")</f>
        <v>Non</v>
      </c>
      <c r="AE47" t="str">
        <f>IF(ISERR(SEARCH("(Republic)",L47)),"Non","Oui")</f>
        <v>Non</v>
      </c>
    </row>
    <row r="48" spans="1:31" x14ac:dyDescent="0.25">
      <c r="A48" t="str">
        <f>IF(AND(AD48="Non",AE48="Non"),MID(L48,1,SEARCH("datacrons",L48)-2),IF(AND(AD48="Oui",AE48="Non"),MID(L48,1,SEARCH("(Empire) datacrons",L48)-2),IF(AND(AD48="Non",AE48="Oui"),MID(L48,1,SEARCH("(Republic) datacrons",L48)-2),"")))</f>
        <v>Hoth</v>
      </c>
      <c r="B48" t="str">
        <f>IF(NOT(ISNA(VLOOKUP(U48,'Trad. Capacité'!$A$1:$B$16,2,FALSE))),VLOOKUP(U48,'Trad. Capacité'!A$1:B$16,2,FALSE),IF(W48&lt;&gt;"",W48,""))</f>
        <v>Présence</v>
      </c>
      <c r="C48" s="1" t="str">
        <f>IF(AND(Q48&lt;&gt;"",NOT(ISERR(SEARCH("+",Q48)))),MID(Q48,SEARCH("+",Q48),3),IF(AND(N48&lt;&gt;"Oui",G48&lt;&gt;"",NOT(ISERR(SEARCH("+",G48)))),MID(G48,SEARCH("+",G48),3),""))</f>
        <v>+4</v>
      </c>
      <c r="D48" t="str">
        <f>IF(NOT(ISNA(VLOOKUP(V48,'Trad. Capacité'!$A$1:$B$16,2,FALSE))),VLOOKUP(V48,'Trad. Capacité'!A$1:B$16,2,FALSE),IF(W48&lt;&gt;"",W48,""))</f>
        <v>Présence</v>
      </c>
      <c r="E48" t="str">
        <f>IF(AND(T48&lt;&gt;"",NOT(ISERR(SEARCH("+",T48)))),MID(T48,SEARCH("+",T48),3),IF(AND(M48&lt;&gt;"Oui",G48&lt;&gt;"",NOT(ISERR(SEARCH("+",G48)))),MID(G48,SEARCH("+",G48),3),""))</f>
        <v>+4</v>
      </c>
      <c r="G48" s="2" t="s">
        <v>28</v>
      </c>
      <c r="H48" s="2" t="s">
        <v>68</v>
      </c>
      <c r="I48" s="2" t="s">
        <v>366</v>
      </c>
      <c r="J48" s="1" t="str">
        <f>MID(H48,Z48,AA48-Z48)</f>
        <v xml:space="preserve"> 1039</v>
      </c>
      <c r="K48" s="1" t="str">
        <f>MID(H48,AB48,AC48-AB48)</f>
        <v xml:space="preserve"> -1243</v>
      </c>
      <c r="L48" t="str">
        <f>IF(F48&lt;&gt;"",F48,L47)</f>
        <v>Hoth datacrons</v>
      </c>
      <c r="M48" s="1" t="str">
        <f>IF(NOT(ISERR(SEARCH("REPUBLIC",G48))),"Oui","Non")</f>
        <v>Non</v>
      </c>
      <c r="N48" s="1" t="str">
        <f>IF(NOT(ISERR(SEARCH("EMPIRE",G48))),"Oui","Non")</f>
        <v>Non</v>
      </c>
      <c r="O48" s="1" t="str">
        <f>IF(M48="Oui",SEARCH("REPUBLIC",G48)+9,"")</f>
        <v/>
      </c>
      <c r="P48" s="1" t="str">
        <f>IF(AND(M48="Oui",N48="Oui"),R48-10,IF(M48="Oui",LEN(G48)+1,""))</f>
        <v/>
      </c>
      <c r="Q48" s="1" t="str">
        <f>IF(M48="Oui",SUBSTITUTE(MID(G48,O48,P48-O48),"-",""),"")</f>
        <v/>
      </c>
      <c r="R48" s="1" t="str">
        <f>IF(N48="Oui",SEARCH("EMPIRE",G48)+7,"")</f>
        <v/>
      </c>
      <c r="S48" s="1" t="str">
        <f>IF(N48="Oui",LEN(G48)+1,"")</f>
        <v/>
      </c>
      <c r="T48" s="1" t="str">
        <f>IF(N48="Oui",SUBSTITUTE(MID(G48,R48,S48-R48),"-",""),"")</f>
        <v/>
      </c>
      <c r="U48" t="str">
        <f>IF(AND(Q48&lt;&gt;"",NOT(ISERR(SEARCH("+",Q48)))),TRIM(MID(Q48,1,SEARCH("+",Q48)-1)),IF(Q48&lt;&gt;"",TRIM(Q48),IF(AND(N48&lt;&gt;"Oui",G48&lt;&gt;"",NOT(ISERR(SEARCH("+",G48)))),TRIM(MID(G48,1,SEARCH("+",G48)-1)),"")))</f>
        <v>Presence</v>
      </c>
      <c r="V48" t="str">
        <f>IF(AND(T48&lt;&gt;"",NOT(ISERR(SEARCH("+",T48)))),TRIM(MID(T48,1,SEARCH("+",T48)-1)),IF(T48&lt;&gt;"",TRIM(T48),IF(AND(M48&lt;&gt;"Oui",G48&lt;&gt;"",NOT(ISERR(SEARCH("+",G48)))),TRIM(MID(G48,1,SEARCH("+",G48)-1)),"")))</f>
        <v>Presence</v>
      </c>
      <c r="W48" t="str">
        <f>IF(AND(U48="",V48="",G48&lt;&gt;""),G48,"")</f>
        <v/>
      </c>
      <c r="X48" t="str">
        <f>IF(OR(AND(AD48="Non",AE48="Non"),AD48="Oui"),"Oui","Non")</f>
        <v>Oui</v>
      </c>
      <c r="Y48" t="str">
        <f>IF(OR(AND(AD48="Non",AE48="Non"),AE48="Oui"),"Oui","Non")</f>
        <v>Oui</v>
      </c>
      <c r="Z48" s="1">
        <f>SEARCH("X:",H48)+2</f>
        <v>3</v>
      </c>
      <c r="AA48" s="1">
        <f>SEARCH(",",H48)</f>
        <v>8</v>
      </c>
      <c r="AB48" s="1">
        <f>SEARCH("Y:",H48)+2</f>
        <v>12</v>
      </c>
      <c r="AC48" s="1">
        <f>LEN(H48)+1</f>
        <v>18</v>
      </c>
      <c r="AD48" t="str">
        <f>IF(ISERR(SEARCH("(Empire)",L48)),"Non","Oui")</f>
        <v>Non</v>
      </c>
      <c r="AE48" t="str">
        <f>IF(ISERR(SEARCH("(Republic)",L48)),"Non","Oui")</f>
        <v>Non</v>
      </c>
    </row>
    <row r="49" spans="1:31" x14ac:dyDescent="0.25">
      <c r="A49" t="str">
        <f>IF(AND(AD49="Non",AE49="Non"),MID(L49,1,SEARCH("datacrons",L49)-2),IF(AND(AD49="Oui",AE49="Non"),MID(L49,1,SEARCH("(Empire) datacrons",L49)-2),IF(AND(AD49="Non",AE49="Oui"),MID(L49,1,SEARCH("(Republic) datacrons",L49)-2),"")))</f>
        <v>Hoth</v>
      </c>
      <c r="B49" t="str">
        <f>IF(NOT(ISNA(VLOOKUP(U49,'Trad. Capacité'!$A$1:$B$16,2,FALSE))),VLOOKUP(U49,'Trad. Capacité'!A$1:B$16,2,FALSE),IF(W49&lt;&gt;"",W49,""))</f>
        <v>Red Matrix Shard</v>
      </c>
      <c r="C49" s="1" t="str">
        <f>IF(AND(Q49&lt;&gt;"",NOT(ISERR(SEARCH("+",Q49)))),MID(Q49,SEARCH("+",Q49),3),IF(AND(N49&lt;&gt;"Oui",G49&lt;&gt;"",NOT(ISERR(SEARCH("+",G49)))),MID(G49,SEARCH("+",G49),3),""))</f>
        <v/>
      </c>
      <c r="D49" t="str">
        <f>IF(NOT(ISNA(VLOOKUP(V49,'Trad. Capacité'!$A$1:$B$16,2,FALSE))),VLOOKUP(V49,'Trad. Capacité'!A$1:B$16,2,FALSE),IF(W49&lt;&gt;"",W49,""))</f>
        <v>Red Matrix Shard</v>
      </c>
      <c r="E49" t="str">
        <f>IF(AND(T49&lt;&gt;"",NOT(ISERR(SEARCH("+",T49)))),MID(T49,SEARCH("+",T49),3),IF(AND(M49&lt;&gt;"Oui",G49&lt;&gt;"",NOT(ISERR(SEARCH("+",G49)))),MID(G49,SEARCH("+",G49),3),""))</f>
        <v/>
      </c>
      <c r="G49" s="2" t="s">
        <v>69</v>
      </c>
      <c r="H49" s="2" t="s">
        <v>70</v>
      </c>
      <c r="I49" s="2" t="s">
        <v>367</v>
      </c>
      <c r="J49" s="1" t="str">
        <f>MID(H49,Z49,AA49-Z49)</f>
        <v xml:space="preserve"> -738</v>
      </c>
      <c r="K49" s="1" t="str">
        <f>MID(H49,AB49,AC49-AB49)</f>
        <v xml:space="preserve"> 1705</v>
      </c>
      <c r="L49" t="str">
        <f>IF(F49&lt;&gt;"",F49,L48)</f>
        <v>Hoth datacrons</v>
      </c>
      <c r="M49" s="1" t="str">
        <f>IF(NOT(ISERR(SEARCH("REPUBLIC",G49))),"Oui","Non")</f>
        <v>Non</v>
      </c>
      <c r="N49" s="1" t="str">
        <f>IF(NOT(ISERR(SEARCH("EMPIRE",G49))),"Oui","Non")</f>
        <v>Non</v>
      </c>
      <c r="O49" s="1" t="str">
        <f>IF(M49="Oui",SEARCH("REPUBLIC",G49)+9,"")</f>
        <v/>
      </c>
      <c r="P49" s="1" t="str">
        <f>IF(AND(M49="Oui",N49="Oui"),R49-10,IF(M49="Oui",LEN(G49)+1,""))</f>
        <v/>
      </c>
      <c r="Q49" s="1" t="str">
        <f>IF(M49="Oui",SUBSTITUTE(MID(G49,O49,P49-O49),"-",""),"")</f>
        <v/>
      </c>
      <c r="R49" s="1" t="str">
        <f>IF(N49="Oui",SEARCH("EMPIRE",G49)+7,"")</f>
        <v/>
      </c>
      <c r="S49" s="1" t="str">
        <f>IF(N49="Oui",LEN(G49)+1,"")</f>
        <v/>
      </c>
      <c r="T49" s="1" t="str">
        <f>IF(N49="Oui",SUBSTITUTE(MID(G49,R49,S49-R49),"-",""),"")</f>
        <v/>
      </c>
      <c r="U49" t="str">
        <f>IF(AND(Q49&lt;&gt;"",NOT(ISERR(SEARCH("+",Q49)))),TRIM(MID(Q49,1,SEARCH("+",Q49)-1)),IF(Q49&lt;&gt;"",TRIM(Q49),IF(AND(N49&lt;&gt;"Oui",G49&lt;&gt;"",NOT(ISERR(SEARCH("+",G49)))),TRIM(MID(G49,1,SEARCH("+",G49)-1)),"")))</f>
        <v/>
      </c>
      <c r="V49" t="str">
        <f>IF(AND(T49&lt;&gt;"",NOT(ISERR(SEARCH("+",T49)))),TRIM(MID(T49,1,SEARCH("+",T49)-1)),IF(T49&lt;&gt;"",TRIM(T49),IF(AND(M49&lt;&gt;"Oui",G49&lt;&gt;"",NOT(ISERR(SEARCH("+",G49)))),TRIM(MID(G49,1,SEARCH("+",G49)-1)),"")))</f>
        <v/>
      </c>
      <c r="W49" t="str">
        <f>IF(AND(U49="",V49="",G49&lt;&gt;""),G49,"")</f>
        <v>Red Matrix Shard</v>
      </c>
      <c r="X49" t="str">
        <f>IF(OR(AND(AD49="Non",AE49="Non"),AD49="Oui"),"Oui","Non")</f>
        <v>Oui</v>
      </c>
      <c r="Y49" t="str">
        <f>IF(OR(AND(AD49="Non",AE49="Non"),AE49="Oui"),"Oui","Non")</f>
        <v>Oui</v>
      </c>
      <c r="Z49" s="1">
        <f>SEARCH("X:",H49)+2</f>
        <v>3</v>
      </c>
      <c r="AA49" s="1">
        <f>SEARCH(",",H49)</f>
        <v>8</v>
      </c>
      <c r="AB49" s="1">
        <f>SEARCH("Y:",H49)+2</f>
        <v>12</v>
      </c>
      <c r="AC49" s="1">
        <f>LEN(H49)+1</f>
        <v>17</v>
      </c>
      <c r="AD49" t="str">
        <f>IF(ISERR(SEARCH("(Empire)",L49)),"Non","Oui")</f>
        <v>Non</v>
      </c>
      <c r="AE49" t="str">
        <f>IF(ISERR(SEARCH("(Republic)",L49)),"Non","Oui")</f>
        <v>Non</v>
      </c>
    </row>
    <row r="50" spans="1:31" x14ac:dyDescent="0.25">
      <c r="A50" t="str">
        <f>IF(AND(AD50="Non",AE50="Non"),MID(L50,1,SEARCH("datacrons",L50)-2),IF(AND(AD50="Oui",AE50="Non"),MID(L50,1,SEARCH("(Empire) datacrons",L50)-2),IF(AND(AD50="Non",AE50="Oui"),MID(L50,1,SEARCH("(Republic) datacrons",L50)-2),"")))</f>
        <v>Hoth</v>
      </c>
      <c r="B50" t="str">
        <f>IF(NOT(ISNA(VLOOKUP(U50,'Trad. Capacité'!$A$1:$B$16,2,FALSE))),VLOOKUP(U50,'Trad. Capacité'!A$1:B$16,2,FALSE),IF(W50&lt;&gt;"",W50,""))</f>
        <v>Endurance</v>
      </c>
      <c r="C50" s="1" t="str">
        <f>IF(AND(Q50&lt;&gt;"",NOT(ISERR(SEARCH("+",Q50)))),MID(Q50,SEARCH("+",Q50),3),IF(AND(N50&lt;&gt;"Oui",G50&lt;&gt;"",NOT(ISERR(SEARCH("+",G50)))),MID(G50,SEARCH("+",G50),3),""))</f>
        <v>+4</v>
      </c>
      <c r="D50" t="str">
        <f>IF(NOT(ISNA(VLOOKUP(V50,'Trad. Capacité'!$A$1:$B$16,2,FALSE))),VLOOKUP(V50,'Trad. Capacité'!A$1:B$16,2,FALSE),IF(W50&lt;&gt;"",W50,""))</f>
        <v>Endurance</v>
      </c>
      <c r="E50" t="str">
        <f>IF(AND(T50&lt;&gt;"",NOT(ISERR(SEARCH("+",T50)))),MID(T50,SEARCH("+",T50),3),IF(AND(M50&lt;&gt;"Oui",G50&lt;&gt;"",NOT(ISERR(SEARCH("+",G50)))),MID(G50,SEARCH("+",G50),3),""))</f>
        <v>+4</v>
      </c>
      <c r="G50" s="2" t="s">
        <v>35</v>
      </c>
      <c r="H50" s="2" t="s">
        <v>71</v>
      </c>
      <c r="I50" s="2" t="s">
        <v>368</v>
      </c>
      <c r="J50" s="1" t="str">
        <f>MID(H50,Z50,AA50-Z50)</f>
        <v xml:space="preserve"> 2837</v>
      </c>
      <c r="K50" s="1" t="str">
        <f>MID(H50,AB50,AC50-AB50)</f>
        <v xml:space="preserve"> -375</v>
      </c>
      <c r="L50" t="str">
        <f>IF(F50&lt;&gt;"",F50,L49)</f>
        <v>Hoth datacrons</v>
      </c>
      <c r="M50" s="1" t="str">
        <f>IF(NOT(ISERR(SEARCH("REPUBLIC",G50))),"Oui","Non")</f>
        <v>Non</v>
      </c>
      <c r="N50" s="1" t="str">
        <f>IF(NOT(ISERR(SEARCH("EMPIRE",G50))),"Oui","Non")</f>
        <v>Non</v>
      </c>
      <c r="O50" s="1" t="str">
        <f>IF(M50="Oui",SEARCH("REPUBLIC",G50)+9,"")</f>
        <v/>
      </c>
      <c r="P50" s="1" t="str">
        <f>IF(AND(M50="Oui",N50="Oui"),R50-10,IF(M50="Oui",LEN(G50)+1,""))</f>
        <v/>
      </c>
      <c r="Q50" s="1" t="str">
        <f>IF(M50="Oui",SUBSTITUTE(MID(G50,O50,P50-O50),"-",""),"")</f>
        <v/>
      </c>
      <c r="R50" s="1" t="str">
        <f>IF(N50="Oui",SEARCH("EMPIRE",G50)+7,"")</f>
        <v/>
      </c>
      <c r="S50" s="1" t="str">
        <f>IF(N50="Oui",LEN(G50)+1,"")</f>
        <v/>
      </c>
      <c r="T50" s="1" t="str">
        <f>IF(N50="Oui",SUBSTITUTE(MID(G50,R50,S50-R50),"-",""),"")</f>
        <v/>
      </c>
      <c r="U50" t="str">
        <f>IF(AND(Q50&lt;&gt;"",NOT(ISERR(SEARCH("+",Q50)))),TRIM(MID(Q50,1,SEARCH("+",Q50)-1)),IF(Q50&lt;&gt;"",TRIM(Q50),IF(AND(N50&lt;&gt;"Oui",G50&lt;&gt;"",NOT(ISERR(SEARCH("+",G50)))),TRIM(MID(G50,1,SEARCH("+",G50)-1)),"")))</f>
        <v>Endurance</v>
      </c>
      <c r="V50" t="str">
        <f>IF(AND(T50&lt;&gt;"",NOT(ISERR(SEARCH("+",T50)))),TRIM(MID(T50,1,SEARCH("+",T50)-1)),IF(T50&lt;&gt;"",TRIM(T50),IF(AND(M50&lt;&gt;"Oui",G50&lt;&gt;"",NOT(ISERR(SEARCH("+",G50)))),TRIM(MID(G50,1,SEARCH("+",G50)-1)),"")))</f>
        <v>Endurance</v>
      </c>
      <c r="W50" t="str">
        <f>IF(AND(U50="",V50="",G50&lt;&gt;""),G50,"")</f>
        <v/>
      </c>
      <c r="X50" t="str">
        <f>IF(OR(AND(AD50="Non",AE50="Non"),AD50="Oui"),"Oui","Non")</f>
        <v>Oui</v>
      </c>
      <c r="Y50" t="str">
        <f>IF(OR(AND(AD50="Non",AE50="Non"),AE50="Oui"),"Oui","Non")</f>
        <v>Oui</v>
      </c>
      <c r="Z50" s="1">
        <f>SEARCH("X:",H50)+2</f>
        <v>3</v>
      </c>
      <c r="AA50" s="1">
        <f>SEARCH(",",H50)</f>
        <v>8</v>
      </c>
      <c r="AB50" s="1">
        <f>SEARCH("Y:",H50)+2</f>
        <v>12</v>
      </c>
      <c r="AC50" s="1">
        <f>LEN(H50)+1</f>
        <v>17</v>
      </c>
      <c r="AD50" t="str">
        <f>IF(ISERR(SEARCH("(Empire)",L50)),"Non","Oui")</f>
        <v>Non</v>
      </c>
      <c r="AE50" t="str">
        <f>IF(ISERR(SEARCH("(Republic)",L50)),"Non","Oui")</f>
        <v>Non</v>
      </c>
    </row>
    <row r="51" spans="1:31" x14ac:dyDescent="0.25">
      <c r="A51" t="str">
        <f>IF(AND(AD51="Non",AE51="Non"),MID(L51,1,SEARCH("datacrons",L51)-2),IF(AND(AD51="Oui",AE51="Non"),MID(L51,1,SEARCH("(Empire) datacrons",L51)-2),IF(AND(AD51="Non",AE51="Oui"),MID(L51,1,SEARCH("(Republic) datacrons",L51)-2),"")))</f>
        <v>Hoth</v>
      </c>
      <c r="B51" t="str">
        <f>IF(NOT(ISNA(VLOOKUP(U51,'Trad. Capacité'!$A$1:$B$16,2,FALSE))),VLOOKUP(U51,'Trad. Capacité'!A$1:B$16,2,FALSE),IF(W51&lt;&gt;"",W51,""))</f>
        <v>Cunning</v>
      </c>
      <c r="C51" s="1" t="str">
        <f>IF(AND(Q51&lt;&gt;"",NOT(ISERR(SEARCH("+",Q51)))),MID(Q51,SEARCH("+",Q51),3),IF(AND(N51&lt;&gt;"Oui",G51&lt;&gt;"",NOT(ISERR(SEARCH("+",G51)))),MID(G51,SEARCH("+",G51),3),""))</f>
        <v>+4</v>
      </c>
      <c r="D51" t="str">
        <f>IF(NOT(ISNA(VLOOKUP(V51,'Trad. Capacité'!$A$1:$B$16,2,FALSE))),VLOOKUP(V51,'Trad. Capacité'!A$1:B$16,2,FALSE),IF(W51&lt;&gt;"",W51,""))</f>
        <v>Cunning</v>
      </c>
      <c r="E51" t="str">
        <f>IF(AND(T51&lt;&gt;"",NOT(ISERR(SEARCH("+",T51)))),MID(T51,SEARCH("+",T51),3),IF(AND(M51&lt;&gt;"Oui",G51&lt;&gt;"",NOT(ISERR(SEARCH("+",G51)))),MID(G51,SEARCH("+",G51),3),""))</f>
        <v>+4</v>
      </c>
      <c r="G51" s="2" t="s">
        <v>27</v>
      </c>
      <c r="H51" s="2" t="s">
        <v>72</v>
      </c>
      <c r="I51" s="2" t="s">
        <v>369</v>
      </c>
      <c r="J51" s="1" t="str">
        <f>MID(H51,Z51,AA51-Z51)</f>
        <v xml:space="preserve"> 3144</v>
      </c>
      <c r="K51" s="1" t="str">
        <f>MID(H51,AB51,AC51-AB51)</f>
        <v xml:space="preserve"> 475</v>
      </c>
      <c r="L51" t="str">
        <f>IF(F51&lt;&gt;"",F51,L50)</f>
        <v>Hoth datacrons</v>
      </c>
      <c r="M51" s="1" t="str">
        <f>IF(NOT(ISERR(SEARCH("REPUBLIC",G51))),"Oui","Non")</f>
        <v>Non</v>
      </c>
      <c r="N51" s="1" t="str">
        <f>IF(NOT(ISERR(SEARCH("EMPIRE",G51))),"Oui","Non")</f>
        <v>Non</v>
      </c>
      <c r="O51" s="1" t="str">
        <f>IF(M51="Oui",SEARCH("REPUBLIC",G51)+9,"")</f>
        <v/>
      </c>
      <c r="P51" s="1" t="str">
        <f>IF(AND(M51="Oui",N51="Oui"),R51-10,IF(M51="Oui",LEN(G51)+1,""))</f>
        <v/>
      </c>
      <c r="Q51" s="1" t="str">
        <f>IF(M51="Oui",SUBSTITUTE(MID(G51,O51,P51-O51),"-",""),"")</f>
        <v/>
      </c>
      <c r="R51" s="1" t="str">
        <f>IF(N51="Oui",SEARCH("EMPIRE",G51)+7,"")</f>
        <v/>
      </c>
      <c r="S51" s="1" t="str">
        <f>IF(N51="Oui",LEN(G51)+1,"")</f>
        <v/>
      </c>
      <c r="T51" s="1" t="str">
        <f>IF(N51="Oui",SUBSTITUTE(MID(G51,R51,S51-R51),"-",""),"")</f>
        <v/>
      </c>
      <c r="U51" t="str">
        <f>IF(AND(Q51&lt;&gt;"",NOT(ISERR(SEARCH("+",Q51)))),TRIM(MID(Q51,1,SEARCH("+",Q51)-1)),IF(Q51&lt;&gt;"",TRIM(Q51),IF(AND(N51&lt;&gt;"Oui",G51&lt;&gt;"",NOT(ISERR(SEARCH("+",G51)))),TRIM(MID(G51,1,SEARCH("+",G51)-1)),"")))</f>
        <v>Cunning</v>
      </c>
      <c r="V51" t="str">
        <f>IF(AND(T51&lt;&gt;"",NOT(ISERR(SEARCH("+",T51)))),TRIM(MID(T51,1,SEARCH("+",T51)-1)),IF(T51&lt;&gt;"",TRIM(T51),IF(AND(M51&lt;&gt;"Oui",G51&lt;&gt;"",NOT(ISERR(SEARCH("+",G51)))),TRIM(MID(G51,1,SEARCH("+",G51)-1)),"")))</f>
        <v>Cunning</v>
      </c>
      <c r="W51" t="str">
        <f>IF(AND(U51="",V51="",G51&lt;&gt;""),G51,"")</f>
        <v/>
      </c>
      <c r="X51" t="str">
        <f>IF(OR(AND(AD51="Non",AE51="Non"),AD51="Oui"),"Oui","Non")</f>
        <v>Oui</v>
      </c>
      <c r="Y51" t="str">
        <f>IF(OR(AND(AD51="Non",AE51="Non"),AE51="Oui"),"Oui","Non")</f>
        <v>Oui</v>
      </c>
      <c r="Z51" s="1">
        <f>SEARCH("X:",H51)+2</f>
        <v>3</v>
      </c>
      <c r="AA51" s="1">
        <f>SEARCH(",",H51)</f>
        <v>8</v>
      </c>
      <c r="AB51" s="1">
        <f>SEARCH("Y:",H51)+2</f>
        <v>12</v>
      </c>
      <c r="AC51" s="1">
        <f>LEN(H51)+1</f>
        <v>16</v>
      </c>
      <c r="AD51" t="str">
        <f>IF(ISERR(SEARCH("(Empire)",L51)),"Non","Oui")</f>
        <v>Non</v>
      </c>
      <c r="AE51" t="str">
        <f>IF(ISERR(SEARCH("(Republic)",L51)),"Non","Oui")</f>
        <v>Non</v>
      </c>
    </row>
    <row r="52" spans="1:31" x14ac:dyDescent="0.25">
      <c r="A52" t="str">
        <f>IF(AND(AD52="Non",AE52="Non"),MID(L52,1,SEARCH("datacrons",L52)-2),IF(AND(AD52="Oui",AE52="Non"),MID(L52,1,SEARCH("(Empire) datacrons",L52)-2),IF(AND(AD52="Non",AE52="Oui"),MID(L52,1,SEARCH("(Republic) datacrons",L52)-2),"")))</f>
        <v>Hoth</v>
      </c>
      <c r="B52" t="str">
        <f>IF(NOT(ISNA(VLOOKUP(U52,'Trad. Capacité'!$A$1:$B$16,2,FALSE))),VLOOKUP(U52,'Trad. Capacité'!A$1:B$16,2,FALSE),IF(W52&lt;&gt;"",W52,""))</f>
        <v>Puissance</v>
      </c>
      <c r="C52" s="1" t="str">
        <f>IF(AND(Q52&lt;&gt;"",NOT(ISERR(SEARCH("+",Q52)))),MID(Q52,SEARCH("+",Q52),3),IF(AND(N52&lt;&gt;"Oui",G52&lt;&gt;"",NOT(ISERR(SEARCH("+",G52)))),MID(G52,SEARCH("+",G52),3),""))</f>
        <v>+4</v>
      </c>
      <c r="D52" t="str">
        <f>IF(NOT(ISNA(VLOOKUP(V52,'Trad. Capacité'!$A$1:$B$16,2,FALSE))),VLOOKUP(V52,'Trad. Capacité'!A$1:B$16,2,FALSE),IF(W52&lt;&gt;"",W52,""))</f>
        <v>Puissance</v>
      </c>
      <c r="E52" t="str">
        <f>IF(AND(T52&lt;&gt;"",NOT(ISERR(SEARCH("+",T52)))),MID(T52,SEARCH("+",T52),3),IF(AND(M52&lt;&gt;"Oui",G52&lt;&gt;"",NOT(ISERR(SEARCH("+",G52)))),MID(G52,SEARCH("+",G52),3),""))</f>
        <v>+4</v>
      </c>
      <c r="G52" s="2" t="s">
        <v>11</v>
      </c>
      <c r="H52" s="2" t="s">
        <v>73</v>
      </c>
      <c r="I52" s="2" t="s">
        <v>370</v>
      </c>
      <c r="J52" s="1" t="str">
        <f>MID(H52,Z52,AA52-Z52)</f>
        <v xml:space="preserve"> -4102</v>
      </c>
      <c r="K52" s="1" t="str">
        <f>MID(H52,AB52,AC52-AB52)</f>
        <v xml:space="preserve"> 115</v>
      </c>
      <c r="L52" t="str">
        <f>IF(F52&lt;&gt;"",F52,L51)</f>
        <v>Hoth datacrons</v>
      </c>
      <c r="M52" s="1" t="str">
        <f>IF(NOT(ISERR(SEARCH("REPUBLIC",G52))),"Oui","Non")</f>
        <v>Non</v>
      </c>
      <c r="N52" s="1" t="str">
        <f>IF(NOT(ISERR(SEARCH("EMPIRE",G52))),"Oui","Non")</f>
        <v>Non</v>
      </c>
      <c r="O52" s="1" t="str">
        <f>IF(M52="Oui",SEARCH("REPUBLIC",G52)+9,"")</f>
        <v/>
      </c>
      <c r="P52" s="1" t="str">
        <f>IF(AND(M52="Oui",N52="Oui"),R52-10,IF(M52="Oui",LEN(G52)+1,""))</f>
        <v/>
      </c>
      <c r="Q52" s="1" t="str">
        <f>IF(M52="Oui",SUBSTITUTE(MID(G52,O52,P52-O52),"-",""),"")</f>
        <v/>
      </c>
      <c r="R52" s="1" t="str">
        <f>IF(N52="Oui",SEARCH("EMPIRE",G52)+7,"")</f>
        <v/>
      </c>
      <c r="S52" s="1" t="str">
        <f>IF(N52="Oui",LEN(G52)+1,"")</f>
        <v/>
      </c>
      <c r="T52" s="1" t="str">
        <f>IF(N52="Oui",SUBSTITUTE(MID(G52,R52,S52-R52),"-",""),"")</f>
        <v/>
      </c>
      <c r="U52" t="str">
        <f>IF(AND(Q52&lt;&gt;"",NOT(ISERR(SEARCH("+",Q52)))),TRIM(MID(Q52,1,SEARCH("+",Q52)-1)),IF(Q52&lt;&gt;"",TRIM(Q52),IF(AND(N52&lt;&gt;"Oui",G52&lt;&gt;"",NOT(ISERR(SEARCH("+",G52)))),TRIM(MID(G52,1,SEARCH("+",G52)-1)),"")))</f>
        <v>Strength</v>
      </c>
      <c r="V52" t="str">
        <f>IF(AND(T52&lt;&gt;"",NOT(ISERR(SEARCH("+",T52)))),TRIM(MID(T52,1,SEARCH("+",T52)-1)),IF(T52&lt;&gt;"",TRIM(T52),IF(AND(M52&lt;&gt;"Oui",G52&lt;&gt;"",NOT(ISERR(SEARCH("+",G52)))),TRIM(MID(G52,1,SEARCH("+",G52)-1)),"")))</f>
        <v>Strength</v>
      </c>
      <c r="W52" t="str">
        <f>IF(AND(U52="",V52="",G52&lt;&gt;""),G52,"")</f>
        <v/>
      </c>
      <c r="X52" t="str">
        <f>IF(OR(AND(AD52="Non",AE52="Non"),AD52="Oui"),"Oui","Non")</f>
        <v>Oui</v>
      </c>
      <c r="Y52" t="str">
        <f>IF(OR(AND(AD52="Non",AE52="Non"),AE52="Oui"),"Oui","Non")</f>
        <v>Oui</v>
      </c>
      <c r="Z52" s="1">
        <f>SEARCH("X:",H52)+2</f>
        <v>3</v>
      </c>
      <c r="AA52" s="1">
        <f>SEARCH(",",H52)</f>
        <v>9</v>
      </c>
      <c r="AB52" s="1">
        <f>SEARCH("Y:",H52)+2</f>
        <v>13</v>
      </c>
      <c r="AC52" s="1">
        <f>LEN(H52)+1</f>
        <v>17</v>
      </c>
      <c r="AD52" t="str">
        <f>IF(ISERR(SEARCH("(Empire)",L52)),"Non","Oui")</f>
        <v>Non</v>
      </c>
      <c r="AE52" t="str">
        <f>IF(ISERR(SEARCH("(Republic)",L52)),"Non","Oui")</f>
        <v>Non</v>
      </c>
    </row>
    <row r="53" spans="1:31" x14ac:dyDescent="0.25">
      <c r="A53" t="str">
        <f>IF(AND(AD53="Non",AE53="Non"),MID(L53,1,SEARCH("datacrons",L53)-2),IF(AND(AD53="Oui",AE53="Non"),MID(L53,1,SEARCH("(Empire) datacrons",L53)-2),IF(AND(AD53="Non",AE53="Oui"),MID(L53,1,SEARCH("(Republic) datacrons",L53)-2),"")))</f>
        <v>Hutta</v>
      </c>
      <c r="B53" t="str">
        <f>IF(NOT(ISNA(VLOOKUP(U53,'Trad. Capacité'!$A$1:$B$16,2,FALSE))),VLOOKUP(U53,'Trad. Capacité'!A$1:B$16,2,FALSE),IF(W53&lt;&gt;"",W53,""))</f>
        <v/>
      </c>
      <c r="C53" s="1" t="str">
        <f>IF(AND(Q53&lt;&gt;"",NOT(ISERR(SEARCH("+",Q53)))),MID(Q53,SEARCH("+",Q53),3),IF(AND(N53&lt;&gt;"Oui",G53&lt;&gt;"",NOT(ISERR(SEARCH("+",G53)))),MID(G53,SEARCH("+",G53),3),""))</f>
        <v/>
      </c>
      <c r="D53" t="str">
        <f>IF(NOT(ISNA(VLOOKUP(V53,'Trad. Capacité'!$A$1:$B$16,2,FALSE))),VLOOKUP(V53,'Trad. Capacité'!A$1:B$16,2,FALSE),IF(W53&lt;&gt;"",W53,""))</f>
        <v/>
      </c>
      <c r="E53" t="str">
        <f>IF(AND(T53&lt;&gt;"",NOT(ISERR(SEARCH("+",T53)))),MID(T53,SEARCH("+",T53),3),IF(AND(M53&lt;&gt;"Oui",G53&lt;&gt;"",NOT(ISERR(SEARCH("+",G53)))),MID(G53,SEARCH("+",G53),3),""))</f>
        <v/>
      </c>
      <c r="F53" s="2" t="s">
        <v>74</v>
      </c>
      <c r="J53" s="1" t="e">
        <f>MID(H53,Z53,AA53-Z53)</f>
        <v>#VALUE!</v>
      </c>
      <c r="K53" s="1" t="e">
        <f>MID(H53,AB53,AC53-AB53)</f>
        <v>#VALUE!</v>
      </c>
      <c r="L53" t="str">
        <f>IF(F53&lt;&gt;"",F53,L52)</f>
        <v>Hutta datacrons</v>
      </c>
      <c r="M53" s="1" t="str">
        <f>IF(NOT(ISERR(SEARCH("REPUBLIC",G53))),"Oui","Non")</f>
        <v>Non</v>
      </c>
      <c r="N53" s="1" t="str">
        <f>IF(NOT(ISERR(SEARCH("EMPIRE",G53))),"Oui","Non")</f>
        <v>Non</v>
      </c>
      <c r="O53" s="1" t="str">
        <f>IF(M53="Oui",SEARCH("REPUBLIC",G53)+9,"")</f>
        <v/>
      </c>
      <c r="P53" s="1" t="str">
        <f>IF(AND(M53="Oui",N53="Oui"),R53-10,IF(M53="Oui",LEN(G53)+1,""))</f>
        <v/>
      </c>
      <c r="Q53" s="1" t="str">
        <f>IF(M53="Oui",SUBSTITUTE(MID(G53,O53,P53-O53),"-",""),"")</f>
        <v/>
      </c>
      <c r="R53" s="1" t="str">
        <f>IF(N53="Oui",SEARCH("EMPIRE",G53)+7,"")</f>
        <v/>
      </c>
      <c r="S53" s="1" t="str">
        <f>IF(N53="Oui",LEN(G53)+1,"")</f>
        <v/>
      </c>
      <c r="T53" s="1" t="str">
        <f>IF(N53="Oui",SUBSTITUTE(MID(G53,R53,S53-R53),"-",""),"")</f>
        <v/>
      </c>
      <c r="U53" t="str">
        <f>IF(AND(Q53&lt;&gt;"",NOT(ISERR(SEARCH("+",Q53)))),TRIM(MID(Q53,1,SEARCH("+",Q53)-1)),IF(Q53&lt;&gt;"",TRIM(Q53),IF(AND(N53&lt;&gt;"Oui",G53&lt;&gt;"",NOT(ISERR(SEARCH("+",G53)))),TRIM(MID(G53,1,SEARCH("+",G53)-1)),"")))</f>
        <v/>
      </c>
      <c r="V53" t="str">
        <f>IF(AND(T53&lt;&gt;"",NOT(ISERR(SEARCH("+",T53)))),TRIM(MID(T53,1,SEARCH("+",T53)-1)),IF(T53&lt;&gt;"",TRIM(T53),IF(AND(M53&lt;&gt;"Oui",G53&lt;&gt;"",NOT(ISERR(SEARCH("+",G53)))),TRIM(MID(G53,1,SEARCH("+",G53)-1)),"")))</f>
        <v/>
      </c>
      <c r="W53" t="str">
        <f>IF(AND(U53="",V53="",G53&lt;&gt;""),G53,"")</f>
        <v/>
      </c>
      <c r="X53" t="str">
        <f>IF(OR(AND(AD53="Non",AE53="Non"),AD53="Oui"),"Oui","Non")</f>
        <v>Oui</v>
      </c>
      <c r="Y53" t="str">
        <f>IF(OR(AND(AD53="Non",AE53="Non"),AE53="Oui"),"Oui","Non")</f>
        <v>Oui</v>
      </c>
      <c r="Z53" s="1" t="e">
        <f>SEARCH("X:",H53)+2</f>
        <v>#VALUE!</v>
      </c>
      <c r="AA53" s="1" t="e">
        <f>SEARCH(",",H53)</f>
        <v>#VALUE!</v>
      </c>
      <c r="AB53" s="1" t="e">
        <f>SEARCH("Y:",H53)+2</f>
        <v>#VALUE!</v>
      </c>
      <c r="AC53" s="1">
        <f>LEN(H53)+1</f>
        <v>1</v>
      </c>
      <c r="AD53" t="str">
        <f>IF(ISERR(SEARCH("(Empire)",L53)),"Non","Oui")</f>
        <v>Non</v>
      </c>
      <c r="AE53" t="str">
        <f>IF(ISERR(SEARCH("(Republic)",L53)),"Non","Oui")</f>
        <v>Non</v>
      </c>
    </row>
    <row r="54" spans="1:31" x14ac:dyDescent="0.25">
      <c r="A54" t="str">
        <f>IF(AND(AD54="Non",AE54="Non"),MID(L54,1,SEARCH("datacrons",L54)-2),IF(AND(AD54="Oui",AE54="Non"),MID(L54,1,SEARCH("(Empire) datacrons",L54)-2),IF(AND(AD54="Non",AE54="Oui"),MID(L54,1,SEARCH("(Republic) datacrons",L54)-2),"")))</f>
        <v>Hutta</v>
      </c>
      <c r="B54" t="str">
        <f>IF(NOT(ISNA(VLOOKUP(U54,'Trad. Capacité'!$A$1:$B$16,2,FALSE))),VLOOKUP(U54,'Trad. Capacité'!A$1:B$16,2,FALSE),IF(W54&lt;&gt;"",W54,""))</f>
        <v>Visée</v>
      </c>
      <c r="C54" s="1" t="str">
        <f>IF(AND(Q54&lt;&gt;"",NOT(ISERR(SEARCH("+",Q54)))),MID(Q54,SEARCH("+",Q54),3),IF(AND(N54&lt;&gt;"Oui",G54&lt;&gt;"",NOT(ISERR(SEARCH("+",G54)))),MID(G54,SEARCH("+",G54),3),""))</f>
        <v>+2</v>
      </c>
      <c r="D54" t="str">
        <f>IF(NOT(ISNA(VLOOKUP(V54,'Trad. Capacité'!$A$1:$B$16,2,FALSE))),VLOOKUP(V54,'Trad. Capacité'!A$1:B$16,2,FALSE),IF(W54&lt;&gt;"",W54,""))</f>
        <v>Visée</v>
      </c>
      <c r="E54" t="str">
        <f>IF(AND(T54&lt;&gt;"",NOT(ISERR(SEARCH("+",T54)))),MID(T54,SEARCH("+",T54),3),IF(AND(M54&lt;&gt;"Oui",G54&lt;&gt;"",NOT(ISERR(SEARCH("+",G54)))),MID(G54,SEARCH("+",G54),3),""))</f>
        <v>+2</v>
      </c>
      <c r="G54" s="2" t="s">
        <v>18</v>
      </c>
      <c r="H54" s="2" t="s">
        <v>75</v>
      </c>
      <c r="I54" s="2" t="s">
        <v>371</v>
      </c>
      <c r="J54" s="1" t="str">
        <f>MID(H54,Z54,AA54-Z54)</f>
        <v xml:space="preserve"> -96</v>
      </c>
      <c r="K54" s="1" t="str">
        <f>MID(H54,AB54,AC54-AB54)</f>
        <v xml:space="preserve"> 861</v>
      </c>
      <c r="L54" t="str">
        <f>IF(F54&lt;&gt;"",F54,L53)</f>
        <v>Hutta datacrons</v>
      </c>
      <c r="M54" s="1" t="str">
        <f>IF(NOT(ISERR(SEARCH("REPUBLIC",G54))),"Oui","Non")</f>
        <v>Non</v>
      </c>
      <c r="N54" s="1" t="str">
        <f>IF(NOT(ISERR(SEARCH("EMPIRE",G54))),"Oui","Non")</f>
        <v>Non</v>
      </c>
      <c r="O54" s="1" t="str">
        <f>IF(M54="Oui",SEARCH("REPUBLIC",G54)+9,"")</f>
        <v/>
      </c>
      <c r="P54" s="1" t="str">
        <f>IF(AND(M54="Oui",N54="Oui"),R54-10,IF(M54="Oui",LEN(G54)+1,""))</f>
        <v/>
      </c>
      <c r="Q54" s="1" t="str">
        <f>IF(M54="Oui",SUBSTITUTE(MID(G54,O54,P54-O54),"-",""),"")</f>
        <v/>
      </c>
      <c r="R54" s="1" t="str">
        <f>IF(N54="Oui",SEARCH("EMPIRE",G54)+7,"")</f>
        <v/>
      </c>
      <c r="S54" s="1" t="str">
        <f>IF(N54="Oui",LEN(G54)+1,"")</f>
        <v/>
      </c>
      <c r="T54" s="1" t="str">
        <f>IF(N54="Oui",SUBSTITUTE(MID(G54,R54,S54-R54),"-",""),"")</f>
        <v/>
      </c>
      <c r="U54" t="str">
        <f>IF(AND(Q54&lt;&gt;"",NOT(ISERR(SEARCH("+",Q54)))),TRIM(MID(Q54,1,SEARCH("+",Q54)-1)),IF(Q54&lt;&gt;"",TRIM(Q54),IF(AND(N54&lt;&gt;"Oui",G54&lt;&gt;"",NOT(ISERR(SEARCH("+",G54)))),TRIM(MID(G54,1,SEARCH("+",G54)-1)),"")))</f>
        <v>Aim</v>
      </c>
      <c r="V54" t="str">
        <f>IF(AND(T54&lt;&gt;"",NOT(ISERR(SEARCH("+",T54)))),TRIM(MID(T54,1,SEARCH("+",T54)-1)),IF(T54&lt;&gt;"",TRIM(T54),IF(AND(M54&lt;&gt;"Oui",G54&lt;&gt;"",NOT(ISERR(SEARCH("+",G54)))),TRIM(MID(G54,1,SEARCH("+",G54)-1)),"")))</f>
        <v>Aim</v>
      </c>
      <c r="W54" t="str">
        <f>IF(AND(U54="",V54="",G54&lt;&gt;""),G54,"")</f>
        <v/>
      </c>
      <c r="X54" t="str">
        <f>IF(OR(AND(AD54="Non",AE54="Non"),AD54="Oui"),"Oui","Non")</f>
        <v>Oui</v>
      </c>
      <c r="Y54" t="str">
        <f>IF(OR(AND(AD54="Non",AE54="Non"),AE54="Oui"),"Oui","Non")</f>
        <v>Oui</v>
      </c>
      <c r="Z54" s="1">
        <f>SEARCH("X:",H54)+2</f>
        <v>3</v>
      </c>
      <c r="AA54" s="1">
        <f>SEARCH(",",H54)</f>
        <v>7</v>
      </c>
      <c r="AB54" s="1">
        <f>SEARCH("Y:",H54)+2</f>
        <v>11</v>
      </c>
      <c r="AC54" s="1">
        <f>LEN(H54)+1</f>
        <v>15</v>
      </c>
      <c r="AD54" t="str">
        <f>IF(ISERR(SEARCH("(Empire)",L54)),"Non","Oui")</f>
        <v>Non</v>
      </c>
      <c r="AE54" t="str">
        <f>IF(ISERR(SEARCH("(Republic)",L54)),"Non","Oui")</f>
        <v>Non</v>
      </c>
    </row>
    <row r="55" spans="1:31" x14ac:dyDescent="0.25">
      <c r="A55" t="str">
        <f>IF(AND(AD55="Non",AE55="Non"),MID(L55,1,SEARCH("datacrons",L55)-2),IF(AND(AD55="Oui",AE55="Non"),MID(L55,1,SEARCH("(Empire) datacrons",L55)-2),IF(AND(AD55="Non",AE55="Oui"),MID(L55,1,SEARCH("(Republic) datacrons",L55)-2),"")))</f>
        <v>Hutta</v>
      </c>
      <c r="B55" t="str">
        <f>IF(NOT(ISNA(VLOOKUP(U55,'Trad. Capacité'!$A$1:$B$16,2,FALSE))),VLOOKUP(U55,'Trad. Capacité'!A$1:B$16,2,FALSE),IF(W55&lt;&gt;"",W55,""))</f>
        <v>Blue Matrix Shard</v>
      </c>
      <c r="C55" s="1" t="str">
        <f>IF(AND(Q55&lt;&gt;"",NOT(ISERR(SEARCH("+",Q55)))),MID(Q55,SEARCH("+",Q55),3),IF(AND(N55&lt;&gt;"Oui",G55&lt;&gt;"",NOT(ISERR(SEARCH("+",G55)))),MID(G55,SEARCH("+",G55),3),""))</f>
        <v/>
      </c>
      <c r="D55" t="str">
        <f>IF(NOT(ISNA(VLOOKUP(V55,'Trad. Capacité'!$A$1:$B$16,2,FALSE))),VLOOKUP(V55,'Trad. Capacité'!A$1:B$16,2,FALSE),IF(W55&lt;&gt;"",W55,""))</f>
        <v>Blue Matrix Shard</v>
      </c>
      <c r="E55" t="str">
        <f>IF(AND(T55&lt;&gt;"",NOT(ISERR(SEARCH("+",T55)))),MID(T55,SEARCH("+",T55),3),IF(AND(M55&lt;&gt;"Oui",G55&lt;&gt;"",NOT(ISERR(SEARCH("+",G55)))),MID(G55,SEARCH("+",G55),3),""))</f>
        <v/>
      </c>
      <c r="G55" s="2" t="s">
        <v>44</v>
      </c>
      <c r="H55" s="2" t="s">
        <v>76</v>
      </c>
      <c r="I55" s="2" t="s">
        <v>372</v>
      </c>
      <c r="J55" s="1" t="str">
        <f>MID(H55,Z55,AA55-Z55)</f>
        <v xml:space="preserve"> -9</v>
      </c>
      <c r="K55" s="1" t="str">
        <f>MID(H55,AB55,AC55-AB55)</f>
        <v xml:space="preserve"> 319</v>
      </c>
      <c r="L55" t="str">
        <f>IF(F55&lt;&gt;"",F55,L54)</f>
        <v>Hutta datacrons</v>
      </c>
      <c r="M55" s="1" t="str">
        <f>IF(NOT(ISERR(SEARCH("REPUBLIC",G55))),"Oui","Non")</f>
        <v>Non</v>
      </c>
      <c r="N55" s="1" t="str">
        <f>IF(NOT(ISERR(SEARCH("EMPIRE",G55))),"Oui","Non")</f>
        <v>Non</v>
      </c>
      <c r="O55" s="1" t="str">
        <f>IF(M55="Oui",SEARCH("REPUBLIC",G55)+9,"")</f>
        <v/>
      </c>
      <c r="P55" s="1" t="str">
        <f>IF(AND(M55="Oui",N55="Oui"),R55-10,IF(M55="Oui",LEN(G55)+1,""))</f>
        <v/>
      </c>
      <c r="Q55" s="1" t="str">
        <f>IF(M55="Oui",SUBSTITUTE(MID(G55,O55,P55-O55),"-",""),"")</f>
        <v/>
      </c>
      <c r="R55" s="1" t="str">
        <f>IF(N55="Oui",SEARCH("EMPIRE",G55)+7,"")</f>
        <v/>
      </c>
      <c r="S55" s="1" t="str">
        <f>IF(N55="Oui",LEN(G55)+1,"")</f>
        <v/>
      </c>
      <c r="T55" s="1" t="str">
        <f>IF(N55="Oui",SUBSTITUTE(MID(G55,R55,S55-R55),"-",""),"")</f>
        <v/>
      </c>
      <c r="U55" t="str">
        <f>IF(AND(Q55&lt;&gt;"",NOT(ISERR(SEARCH("+",Q55)))),TRIM(MID(Q55,1,SEARCH("+",Q55)-1)),IF(Q55&lt;&gt;"",TRIM(Q55),IF(AND(N55&lt;&gt;"Oui",G55&lt;&gt;"",NOT(ISERR(SEARCH("+",G55)))),TRIM(MID(G55,1,SEARCH("+",G55)-1)),"")))</f>
        <v/>
      </c>
      <c r="V55" t="str">
        <f>IF(AND(T55&lt;&gt;"",NOT(ISERR(SEARCH("+",T55)))),TRIM(MID(T55,1,SEARCH("+",T55)-1)),IF(T55&lt;&gt;"",TRIM(T55),IF(AND(M55&lt;&gt;"Oui",G55&lt;&gt;"",NOT(ISERR(SEARCH("+",G55)))),TRIM(MID(G55,1,SEARCH("+",G55)-1)),"")))</f>
        <v/>
      </c>
      <c r="W55" t="str">
        <f>IF(AND(U55="",V55="",G55&lt;&gt;""),G55,"")</f>
        <v>Blue Matrix Shard</v>
      </c>
      <c r="X55" t="str">
        <f>IF(OR(AND(AD55="Non",AE55="Non"),AD55="Oui"),"Oui","Non")</f>
        <v>Oui</v>
      </c>
      <c r="Y55" t="str">
        <f>IF(OR(AND(AD55="Non",AE55="Non"),AE55="Oui"),"Oui","Non")</f>
        <v>Oui</v>
      </c>
      <c r="Z55" s="1">
        <f>SEARCH("X:",H55)+2</f>
        <v>3</v>
      </c>
      <c r="AA55" s="1">
        <f>SEARCH(",",H55)</f>
        <v>6</v>
      </c>
      <c r="AB55" s="1">
        <f>SEARCH("Y:",H55)+2</f>
        <v>10</v>
      </c>
      <c r="AC55" s="1">
        <f>LEN(H55)+1</f>
        <v>14</v>
      </c>
      <c r="AD55" t="str">
        <f>IF(ISERR(SEARCH("(Empire)",L55)),"Non","Oui")</f>
        <v>Non</v>
      </c>
      <c r="AE55" t="str">
        <f>IF(ISERR(SEARCH("(Republic)",L55)),"Non","Oui")</f>
        <v>Non</v>
      </c>
    </row>
    <row r="56" spans="1:31" x14ac:dyDescent="0.25">
      <c r="A56" t="str">
        <f>IF(AND(AD56="Non",AE56="Non"),MID(L56,1,SEARCH("datacrons",L56)-2),IF(AND(AD56="Oui",AE56="Non"),MID(L56,1,SEARCH("(Empire) datacrons",L56)-2),IF(AND(AD56="Non",AE56="Oui"),MID(L56,1,SEARCH("(Republic) datacrons",L56)-2),"")))</f>
        <v>Hutta</v>
      </c>
      <c r="B56" t="str">
        <f>IF(NOT(ISNA(VLOOKUP(U56,'Trad. Capacité'!$A$1:$B$16,2,FALSE))),VLOOKUP(U56,'Trad. Capacité'!A$1:B$16,2,FALSE),IF(W56&lt;&gt;"",W56,""))</f>
        <v>Présence</v>
      </c>
      <c r="C56" s="1" t="str">
        <f>IF(AND(Q56&lt;&gt;"",NOT(ISERR(SEARCH("+",Q56)))),MID(Q56,SEARCH("+",Q56),3),IF(AND(N56&lt;&gt;"Oui",G56&lt;&gt;"",NOT(ISERR(SEARCH("+",G56)))),MID(G56,SEARCH("+",G56),3),""))</f>
        <v>+2</v>
      </c>
      <c r="D56" t="str">
        <f>IF(NOT(ISNA(VLOOKUP(V56,'Trad. Capacité'!$A$1:$B$16,2,FALSE))),VLOOKUP(V56,'Trad. Capacité'!A$1:B$16,2,FALSE),IF(W56&lt;&gt;"",W56,""))</f>
        <v>Présence</v>
      </c>
      <c r="E56" t="str">
        <f>IF(AND(T56&lt;&gt;"",NOT(ISERR(SEARCH("+",T56)))),MID(T56,SEARCH("+",T56),3),IF(AND(M56&lt;&gt;"Oui",G56&lt;&gt;"",NOT(ISERR(SEARCH("+",G56)))),MID(G56,SEARCH("+",G56),3),""))</f>
        <v>+2</v>
      </c>
      <c r="G56" s="2" t="s">
        <v>53</v>
      </c>
      <c r="H56" s="2" t="s">
        <v>77</v>
      </c>
      <c r="I56" s="2" t="s">
        <v>373</v>
      </c>
      <c r="J56" s="1" t="str">
        <f>MID(H56,Z56,AA56-Z56)</f>
        <v xml:space="preserve"> 648</v>
      </c>
      <c r="K56" s="1" t="str">
        <f>MID(H56,AB56,AC56-AB56)</f>
        <v xml:space="preserve"> -107</v>
      </c>
      <c r="L56" t="str">
        <f>IF(F56&lt;&gt;"",F56,L55)</f>
        <v>Hutta datacrons</v>
      </c>
      <c r="M56" s="1" t="str">
        <f>IF(NOT(ISERR(SEARCH("REPUBLIC",G56))),"Oui","Non")</f>
        <v>Non</v>
      </c>
      <c r="N56" s="1" t="str">
        <f>IF(NOT(ISERR(SEARCH("EMPIRE",G56))),"Oui","Non")</f>
        <v>Non</v>
      </c>
      <c r="O56" s="1" t="str">
        <f>IF(M56="Oui",SEARCH("REPUBLIC",G56)+9,"")</f>
        <v/>
      </c>
      <c r="P56" s="1" t="str">
        <f>IF(AND(M56="Oui",N56="Oui"),R56-10,IF(M56="Oui",LEN(G56)+1,""))</f>
        <v/>
      </c>
      <c r="Q56" s="1" t="str">
        <f>IF(M56="Oui",SUBSTITUTE(MID(G56,O56,P56-O56),"-",""),"")</f>
        <v/>
      </c>
      <c r="R56" s="1" t="str">
        <f>IF(N56="Oui",SEARCH("EMPIRE",G56)+7,"")</f>
        <v/>
      </c>
      <c r="S56" s="1" t="str">
        <f>IF(N56="Oui",LEN(G56)+1,"")</f>
        <v/>
      </c>
      <c r="T56" s="1" t="str">
        <f>IF(N56="Oui",SUBSTITUTE(MID(G56,R56,S56-R56),"-",""),"")</f>
        <v/>
      </c>
      <c r="U56" t="str">
        <f>IF(AND(Q56&lt;&gt;"",NOT(ISERR(SEARCH("+",Q56)))),TRIM(MID(Q56,1,SEARCH("+",Q56)-1)),IF(Q56&lt;&gt;"",TRIM(Q56),IF(AND(N56&lt;&gt;"Oui",G56&lt;&gt;"",NOT(ISERR(SEARCH("+",G56)))),TRIM(MID(G56,1,SEARCH("+",G56)-1)),"")))</f>
        <v>Presence</v>
      </c>
      <c r="V56" t="str">
        <f>IF(AND(T56&lt;&gt;"",NOT(ISERR(SEARCH("+",T56)))),TRIM(MID(T56,1,SEARCH("+",T56)-1)),IF(T56&lt;&gt;"",TRIM(T56),IF(AND(M56&lt;&gt;"Oui",G56&lt;&gt;"",NOT(ISERR(SEARCH("+",G56)))),TRIM(MID(G56,1,SEARCH("+",G56)-1)),"")))</f>
        <v>Presence</v>
      </c>
      <c r="W56" t="str">
        <f>IF(AND(U56="",V56="",G56&lt;&gt;""),G56,"")</f>
        <v/>
      </c>
      <c r="X56" t="str">
        <f>IF(OR(AND(AD56="Non",AE56="Non"),AD56="Oui"),"Oui","Non")</f>
        <v>Oui</v>
      </c>
      <c r="Y56" t="str">
        <f>IF(OR(AND(AD56="Non",AE56="Non"),AE56="Oui"),"Oui","Non")</f>
        <v>Oui</v>
      </c>
      <c r="Z56" s="1">
        <f>SEARCH("X:",H56)+2</f>
        <v>3</v>
      </c>
      <c r="AA56" s="1">
        <f>SEARCH(",",H56)</f>
        <v>7</v>
      </c>
      <c r="AB56" s="1">
        <f>SEARCH("Y:",H56)+2</f>
        <v>11</v>
      </c>
      <c r="AC56" s="1">
        <f>LEN(H56)+1</f>
        <v>16</v>
      </c>
      <c r="AD56" t="str">
        <f>IF(ISERR(SEARCH("(Empire)",L56)),"Non","Oui")</f>
        <v>Non</v>
      </c>
      <c r="AE56" t="str">
        <f>IF(ISERR(SEARCH("(Republic)",L56)),"Non","Oui")</f>
        <v>Non</v>
      </c>
    </row>
    <row r="57" spans="1:31" x14ac:dyDescent="0.25">
      <c r="A57" t="str">
        <f>IF(AND(AD57="Non",AE57="Non"),MID(L57,1,SEARCH("datacrons",L57)-2),IF(AND(AD57="Oui",AE57="Non"),MID(L57,1,SEARCH("(Empire) datacrons",L57)-2),IF(AND(AD57="Non",AE57="Oui"),MID(L57,1,SEARCH("(Republic) datacrons",L57)-2),"")))</f>
        <v>Ilum</v>
      </c>
      <c r="B57" t="str">
        <f>IF(NOT(ISNA(VLOOKUP(U57,'Trad. Capacité'!$A$1:$B$16,2,FALSE))),VLOOKUP(U57,'Trad. Capacité'!A$1:B$16,2,FALSE),IF(W57&lt;&gt;"",W57,""))</f>
        <v/>
      </c>
      <c r="C57" s="1" t="str">
        <f>IF(AND(Q57&lt;&gt;"",NOT(ISERR(SEARCH("+",Q57)))),MID(Q57,SEARCH("+",Q57),3),IF(AND(N57&lt;&gt;"Oui",G57&lt;&gt;"",NOT(ISERR(SEARCH("+",G57)))),MID(G57,SEARCH("+",G57),3),""))</f>
        <v/>
      </c>
      <c r="D57" t="str">
        <f>IF(NOT(ISNA(VLOOKUP(V57,'Trad. Capacité'!$A$1:$B$16,2,FALSE))),VLOOKUP(V57,'Trad. Capacité'!A$1:B$16,2,FALSE),IF(W57&lt;&gt;"",W57,""))</f>
        <v/>
      </c>
      <c r="E57" t="str">
        <f>IF(AND(T57&lt;&gt;"",NOT(ISERR(SEARCH("+",T57)))),MID(T57,SEARCH("+",T57),3),IF(AND(M57&lt;&gt;"Oui",G57&lt;&gt;"",NOT(ISERR(SEARCH("+",G57)))),MID(G57,SEARCH("+",G57),3),""))</f>
        <v/>
      </c>
      <c r="F57" s="2" t="s">
        <v>78</v>
      </c>
      <c r="J57" s="1" t="e">
        <f>MID(H57,Z57,AA57-Z57)</f>
        <v>#VALUE!</v>
      </c>
      <c r="K57" s="1" t="e">
        <f>MID(H57,AB57,AC57-AB57)</f>
        <v>#VALUE!</v>
      </c>
      <c r="L57" t="str">
        <f>IF(F57&lt;&gt;"",F57,L56)</f>
        <v>Ilum datacrons</v>
      </c>
      <c r="M57" s="1" t="str">
        <f>IF(NOT(ISERR(SEARCH("REPUBLIC",G57))),"Oui","Non")</f>
        <v>Non</v>
      </c>
      <c r="N57" s="1" t="str">
        <f>IF(NOT(ISERR(SEARCH("EMPIRE",G57))),"Oui","Non")</f>
        <v>Non</v>
      </c>
      <c r="O57" s="1" t="str">
        <f>IF(M57="Oui",SEARCH("REPUBLIC",G57)+9,"")</f>
        <v/>
      </c>
      <c r="P57" s="1" t="str">
        <f>IF(AND(M57="Oui",N57="Oui"),R57-10,IF(M57="Oui",LEN(G57)+1,""))</f>
        <v/>
      </c>
      <c r="Q57" s="1" t="str">
        <f>IF(M57="Oui",SUBSTITUTE(MID(G57,O57,P57-O57),"-",""),"")</f>
        <v/>
      </c>
      <c r="R57" s="1" t="str">
        <f>IF(N57="Oui",SEARCH("EMPIRE",G57)+7,"")</f>
        <v/>
      </c>
      <c r="S57" s="1" t="str">
        <f>IF(N57="Oui",LEN(G57)+1,"")</f>
        <v/>
      </c>
      <c r="T57" s="1" t="str">
        <f>IF(N57="Oui",SUBSTITUTE(MID(G57,R57,S57-R57),"-",""),"")</f>
        <v/>
      </c>
      <c r="U57" t="str">
        <f>IF(AND(Q57&lt;&gt;"",NOT(ISERR(SEARCH("+",Q57)))),TRIM(MID(Q57,1,SEARCH("+",Q57)-1)),IF(Q57&lt;&gt;"",TRIM(Q57),IF(AND(N57&lt;&gt;"Oui",G57&lt;&gt;"",NOT(ISERR(SEARCH("+",G57)))),TRIM(MID(G57,1,SEARCH("+",G57)-1)),"")))</f>
        <v/>
      </c>
      <c r="V57" t="str">
        <f>IF(AND(T57&lt;&gt;"",NOT(ISERR(SEARCH("+",T57)))),TRIM(MID(T57,1,SEARCH("+",T57)-1)),IF(T57&lt;&gt;"",TRIM(T57),IF(AND(M57&lt;&gt;"Oui",G57&lt;&gt;"",NOT(ISERR(SEARCH("+",G57)))),TRIM(MID(G57,1,SEARCH("+",G57)-1)),"")))</f>
        <v/>
      </c>
      <c r="W57" t="str">
        <f>IF(AND(U57="",V57="",G57&lt;&gt;""),G57,"")</f>
        <v/>
      </c>
      <c r="X57" t="str">
        <f>IF(OR(AND(AD57="Non",AE57="Non"),AD57="Oui"),"Oui","Non")</f>
        <v>Oui</v>
      </c>
      <c r="Y57" t="str">
        <f>IF(OR(AND(AD57="Non",AE57="Non"),AE57="Oui"),"Oui","Non")</f>
        <v>Oui</v>
      </c>
      <c r="Z57" s="1" t="e">
        <f>SEARCH("X:",H57)+2</f>
        <v>#VALUE!</v>
      </c>
      <c r="AA57" s="1" t="e">
        <f>SEARCH(",",H57)</f>
        <v>#VALUE!</v>
      </c>
      <c r="AB57" s="1" t="e">
        <f>SEARCH("Y:",H57)+2</f>
        <v>#VALUE!</v>
      </c>
      <c r="AC57" s="1">
        <f>LEN(H57)+1</f>
        <v>1</v>
      </c>
      <c r="AD57" t="str">
        <f>IF(ISERR(SEARCH("(Empire)",L57)),"Non","Oui")</f>
        <v>Non</v>
      </c>
      <c r="AE57" t="str">
        <f>IF(ISERR(SEARCH("(Republic)",L57)),"Non","Oui")</f>
        <v>Non</v>
      </c>
    </row>
    <row r="58" spans="1:31" x14ac:dyDescent="0.25">
      <c r="A58" t="str">
        <f>IF(AND(AD58="Non",AE58="Non"),MID(L58,1,SEARCH("datacrons",L58)-2),IF(AND(AD58="Oui",AE58="Non"),MID(L58,1,SEARCH("(Empire) datacrons",L58)-2),IF(AND(AD58="Non",AE58="Oui"),MID(L58,1,SEARCH("(Republic) datacrons",L58)-2),"")))</f>
        <v>Ilum</v>
      </c>
      <c r="B58" t="str">
        <f>IF(NOT(ISNA(VLOOKUP(U58,'Trad. Capacité'!$A$1:$B$16,2,FALSE))),VLOOKUP(U58,'Trad. Capacité'!A$1:B$16,2,FALSE),IF(W58&lt;&gt;"",W58,""))</f>
        <v>Visée</v>
      </c>
      <c r="C58" s="1" t="str">
        <f>IF(AND(Q58&lt;&gt;"",NOT(ISERR(SEARCH("+",Q58)))),MID(Q58,SEARCH("+",Q58),3),IF(AND(N58&lt;&gt;"Oui",G58&lt;&gt;"",NOT(ISERR(SEARCH("+",G58)))),MID(G58,SEARCH("+",G58),3),""))</f>
        <v>+4</v>
      </c>
      <c r="D58" t="str">
        <f>IF(NOT(ISNA(VLOOKUP(V58,'Trad. Capacité'!$A$1:$B$16,2,FALSE))),VLOOKUP(V58,'Trad. Capacité'!A$1:B$16,2,FALSE),IF(W58&lt;&gt;"",W58,""))</f>
        <v>Visée</v>
      </c>
      <c r="E58" t="str">
        <f>IF(AND(T58&lt;&gt;"",NOT(ISERR(SEARCH("+",T58)))),MID(T58,SEARCH("+",T58),3),IF(AND(M58&lt;&gt;"Oui",G58&lt;&gt;"",NOT(ISERR(SEARCH("+",G58)))),MID(G58,SEARCH("+",G58),3),""))</f>
        <v>+4</v>
      </c>
      <c r="G58" s="2" t="s">
        <v>5</v>
      </c>
      <c r="H58" s="2" t="s">
        <v>79</v>
      </c>
      <c r="I58" s="2" t="s">
        <v>374</v>
      </c>
      <c r="J58" s="1" t="str">
        <f>MID(H58,Z58,AA58-Z58)</f>
        <v xml:space="preserve"> 920</v>
      </c>
      <c r="K58" s="1" t="str">
        <f>MID(H58,AB58,AC58-AB58)</f>
        <v xml:space="preserve"> 1075</v>
      </c>
      <c r="L58" t="str">
        <f>IF(F58&lt;&gt;"",F58,L57)</f>
        <v>Ilum datacrons</v>
      </c>
      <c r="M58" s="1" t="str">
        <f>IF(NOT(ISERR(SEARCH("REPUBLIC",G58))),"Oui","Non")</f>
        <v>Non</v>
      </c>
      <c r="N58" s="1" t="str">
        <f>IF(NOT(ISERR(SEARCH("EMPIRE",G58))),"Oui","Non")</f>
        <v>Non</v>
      </c>
      <c r="O58" s="1" t="str">
        <f>IF(M58="Oui",SEARCH("REPUBLIC",G58)+9,"")</f>
        <v/>
      </c>
      <c r="P58" s="1" t="str">
        <f>IF(AND(M58="Oui",N58="Oui"),R58-10,IF(M58="Oui",LEN(G58)+1,""))</f>
        <v/>
      </c>
      <c r="Q58" s="1" t="str">
        <f>IF(M58="Oui",SUBSTITUTE(MID(G58,O58,P58-O58),"-",""),"")</f>
        <v/>
      </c>
      <c r="R58" s="1" t="str">
        <f>IF(N58="Oui",SEARCH("EMPIRE",G58)+7,"")</f>
        <v/>
      </c>
      <c r="S58" s="1" t="str">
        <f>IF(N58="Oui",LEN(G58)+1,"")</f>
        <v/>
      </c>
      <c r="T58" s="1" t="str">
        <f>IF(N58="Oui",SUBSTITUTE(MID(G58,R58,S58-R58),"-",""),"")</f>
        <v/>
      </c>
      <c r="U58" t="str">
        <f>IF(AND(Q58&lt;&gt;"",NOT(ISERR(SEARCH("+",Q58)))),TRIM(MID(Q58,1,SEARCH("+",Q58)-1)),IF(Q58&lt;&gt;"",TRIM(Q58),IF(AND(N58&lt;&gt;"Oui",G58&lt;&gt;"",NOT(ISERR(SEARCH("+",G58)))),TRIM(MID(G58,1,SEARCH("+",G58)-1)),"")))</f>
        <v>Aim</v>
      </c>
      <c r="V58" t="str">
        <f>IF(AND(T58&lt;&gt;"",NOT(ISERR(SEARCH("+",T58)))),TRIM(MID(T58,1,SEARCH("+",T58)-1)),IF(T58&lt;&gt;"",TRIM(T58),IF(AND(M58&lt;&gt;"Oui",G58&lt;&gt;"",NOT(ISERR(SEARCH("+",G58)))),TRIM(MID(G58,1,SEARCH("+",G58)-1)),"")))</f>
        <v>Aim</v>
      </c>
      <c r="W58" t="str">
        <f>IF(AND(U58="",V58="",G58&lt;&gt;""),G58,"")</f>
        <v/>
      </c>
      <c r="X58" t="str">
        <f>IF(OR(AND(AD58="Non",AE58="Non"),AD58="Oui"),"Oui","Non")</f>
        <v>Oui</v>
      </c>
      <c r="Y58" t="str">
        <f>IF(OR(AND(AD58="Non",AE58="Non"),AE58="Oui"),"Oui","Non")</f>
        <v>Oui</v>
      </c>
      <c r="Z58" s="1">
        <f>SEARCH("X:",H58)+2</f>
        <v>3</v>
      </c>
      <c r="AA58" s="1">
        <f>SEARCH(",",H58)</f>
        <v>7</v>
      </c>
      <c r="AB58" s="1">
        <f>SEARCH("Y:",H58)+2</f>
        <v>11</v>
      </c>
      <c r="AC58" s="1">
        <f>LEN(H58)+1</f>
        <v>16</v>
      </c>
      <c r="AD58" t="str">
        <f>IF(ISERR(SEARCH("(Empire)",L58)),"Non","Oui")</f>
        <v>Non</v>
      </c>
      <c r="AE58" t="str">
        <f>IF(ISERR(SEARCH("(Republic)",L58)),"Non","Oui")</f>
        <v>Non</v>
      </c>
    </row>
    <row r="59" spans="1:31" x14ac:dyDescent="0.25">
      <c r="A59" t="str">
        <f>IF(AND(AD59="Non",AE59="Non"),MID(L59,1,SEARCH("datacrons",L59)-2),IF(AND(AD59="Oui",AE59="Non"),MID(L59,1,SEARCH("(Empire) datacrons",L59)-2),IF(AND(AD59="Non",AE59="Oui"),MID(L59,1,SEARCH("(Republic) datacrons",L59)-2),"")))</f>
        <v>Ilum</v>
      </c>
      <c r="B59" t="str">
        <f>IF(NOT(ISNA(VLOOKUP(U59,'Trad. Capacité'!$A$1:$B$16,2,FALSE))),VLOOKUP(U59,'Trad. Capacité'!A$1:B$16,2,FALSE),IF(W59&lt;&gt;"",W59,""))</f>
        <v>Endurance</v>
      </c>
      <c r="C59" s="1" t="str">
        <f>IF(AND(Q59&lt;&gt;"",NOT(ISERR(SEARCH("+",Q59)))),MID(Q59,SEARCH("+",Q59),3),IF(AND(N59&lt;&gt;"Oui",G59&lt;&gt;"",NOT(ISERR(SEARCH("+",G59)))),MID(G59,SEARCH("+",G59),3),""))</f>
        <v>+4</v>
      </c>
      <c r="D59" t="str">
        <f>IF(NOT(ISNA(VLOOKUP(V59,'Trad. Capacité'!$A$1:$B$16,2,FALSE))),VLOOKUP(V59,'Trad. Capacité'!A$1:B$16,2,FALSE),IF(W59&lt;&gt;"",W59,""))</f>
        <v>Endurance</v>
      </c>
      <c r="E59" t="str">
        <f>IF(AND(T59&lt;&gt;"",NOT(ISERR(SEARCH("+",T59)))),MID(T59,SEARCH("+",T59),3),IF(AND(M59&lt;&gt;"Oui",G59&lt;&gt;"",NOT(ISERR(SEARCH("+",G59)))),MID(G59,SEARCH("+",G59),3),""))</f>
        <v>+4</v>
      </c>
      <c r="G59" s="2" t="s">
        <v>35</v>
      </c>
      <c r="H59" s="2" t="s">
        <v>80</v>
      </c>
      <c r="I59" s="2" t="s">
        <v>375</v>
      </c>
      <c r="J59" s="1" t="str">
        <f>MID(H59,Z59,AA59-Z59)</f>
        <v xml:space="preserve"> 103</v>
      </c>
      <c r="K59" s="1" t="str">
        <f>MID(H59,AB59,AC59-AB59)</f>
        <v xml:space="preserve"> -80</v>
      </c>
      <c r="L59" t="str">
        <f>IF(F59&lt;&gt;"",F59,L58)</f>
        <v>Ilum datacrons</v>
      </c>
      <c r="M59" s="1" t="str">
        <f>IF(NOT(ISERR(SEARCH("REPUBLIC",G59))),"Oui","Non")</f>
        <v>Non</v>
      </c>
      <c r="N59" s="1" t="str">
        <f>IF(NOT(ISERR(SEARCH("EMPIRE",G59))),"Oui","Non")</f>
        <v>Non</v>
      </c>
      <c r="O59" s="1" t="str">
        <f>IF(M59="Oui",SEARCH("REPUBLIC",G59)+9,"")</f>
        <v/>
      </c>
      <c r="P59" s="1" t="str">
        <f>IF(AND(M59="Oui",N59="Oui"),R59-10,IF(M59="Oui",LEN(G59)+1,""))</f>
        <v/>
      </c>
      <c r="Q59" s="1" t="str">
        <f>IF(M59="Oui",SUBSTITUTE(MID(G59,O59,P59-O59),"-",""),"")</f>
        <v/>
      </c>
      <c r="R59" s="1" t="str">
        <f>IF(N59="Oui",SEARCH("EMPIRE",G59)+7,"")</f>
        <v/>
      </c>
      <c r="S59" s="1" t="str">
        <f>IF(N59="Oui",LEN(G59)+1,"")</f>
        <v/>
      </c>
      <c r="T59" s="1" t="str">
        <f>IF(N59="Oui",SUBSTITUTE(MID(G59,R59,S59-R59),"-",""),"")</f>
        <v/>
      </c>
      <c r="U59" t="str">
        <f>IF(AND(Q59&lt;&gt;"",NOT(ISERR(SEARCH("+",Q59)))),TRIM(MID(Q59,1,SEARCH("+",Q59)-1)),IF(Q59&lt;&gt;"",TRIM(Q59),IF(AND(N59&lt;&gt;"Oui",G59&lt;&gt;"",NOT(ISERR(SEARCH("+",G59)))),TRIM(MID(G59,1,SEARCH("+",G59)-1)),"")))</f>
        <v>Endurance</v>
      </c>
      <c r="V59" t="str">
        <f>IF(AND(T59&lt;&gt;"",NOT(ISERR(SEARCH("+",T59)))),TRIM(MID(T59,1,SEARCH("+",T59)-1)),IF(T59&lt;&gt;"",TRIM(T59),IF(AND(M59&lt;&gt;"Oui",G59&lt;&gt;"",NOT(ISERR(SEARCH("+",G59)))),TRIM(MID(G59,1,SEARCH("+",G59)-1)),"")))</f>
        <v>Endurance</v>
      </c>
      <c r="W59" t="str">
        <f>IF(AND(U59="",V59="",G59&lt;&gt;""),G59,"")</f>
        <v/>
      </c>
      <c r="X59" t="str">
        <f>IF(OR(AND(AD59="Non",AE59="Non"),AD59="Oui"),"Oui","Non")</f>
        <v>Oui</v>
      </c>
      <c r="Y59" t="str">
        <f>IF(OR(AND(AD59="Non",AE59="Non"),AE59="Oui"),"Oui","Non")</f>
        <v>Oui</v>
      </c>
      <c r="Z59" s="1">
        <f>SEARCH("X:",H59)+2</f>
        <v>3</v>
      </c>
      <c r="AA59" s="1">
        <f>SEARCH(",",H59)</f>
        <v>7</v>
      </c>
      <c r="AB59" s="1">
        <f>SEARCH("Y:",H59)+2</f>
        <v>11</v>
      </c>
      <c r="AC59" s="1">
        <f>LEN(H59)+1</f>
        <v>15</v>
      </c>
      <c r="AD59" t="str">
        <f>IF(ISERR(SEARCH("(Empire)",L59)),"Non","Oui")</f>
        <v>Non</v>
      </c>
      <c r="AE59" t="str">
        <f>IF(ISERR(SEARCH("(Republic)",L59)),"Non","Oui")</f>
        <v>Non</v>
      </c>
    </row>
    <row r="60" spans="1:31" x14ac:dyDescent="0.25">
      <c r="A60" t="str">
        <f>IF(AND(AD60="Non",AE60="Non"),MID(L60,1,SEARCH("datacrons",L60)-2),IF(AND(AD60="Oui",AE60="Non"),MID(L60,1,SEARCH("(Empire) datacrons",L60)-2),IF(AND(AD60="Non",AE60="Oui"),MID(L60,1,SEARCH("(Republic) datacrons",L60)-2),"")))</f>
        <v>Ilum</v>
      </c>
      <c r="B60" t="str">
        <f>IF(NOT(ISNA(VLOOKUP(U60,'Trad. Capacité'!$A$1:$B$16,2,FALSE))),VLOOKUP(U60,'Trad. Capacité'!A$1:B$16,2,FALSE),IF(W60&lt;&gt;"",W60,""))</f>
        <v>Red Matrix Shard</v>
      </c>
      <c r="C60" s="1" t="str">
        <f>IF(AND(Q60&lt;&gt;"",NOT(ISERR(SEARCH("+",Q60)))),MID(Q60,SEARCH("+",Q60),3),IF(AND(N60&lt;&gt;"Oui",G60&lt;&gt;"",NOT(ISERR(SEARCH("+",G60)))),MID(G60,SEARCH("+",G60),3),""))</f>
        <v/>
      </c>
      <c r="D60" t="str">
        <f>IF(NOT(ISNA(VLOOKUP(V60,'Trad. Capacité'!$A$1:$B$16,2,FALSE))),VLOOKUP(V60,'Trad. Capacité'!A$1:B$16,2,FALSE),IF(W60&lt;&gt;"",W60,""))</f>
        <v>Red Matrix Shard</v>
      </c>
      <c r="E60" t="str">
        <f>IF(AND(T60&lt;&gt;"",NOT(ISERR(SEARCH("+",T60)))),MID(T60,SEARCH("+",T60),3),IF(AND(M60&lt;&gt;"Oui",G60&lt;&gt;"",NOT(ISERR(SEARCH("+",G60)))),MID(G60,SEARCH("+",G60),3),""))</f>
        <v/>
      </c>
      <c r="G60" s="2" t="s">
        <v>69</v>
      </c>
      <c r="H60" s="2" t="s">
        <v>81</v>
      </c>
      <c r="I60" s="2" t="s">
        <v>376</v>
      </c>
      <c r="J60" s="1" t="str">
        <f>MID(H60,Z60,AA60-Z60)</f>
        <v xml:space="preserve"> 543</v>
      </c>
      <c r="K60" s="1" t="str">
        <f>MID(H60,AB60,AC60-AB60)</f>
        <v xml:space="preserve"> 544</v>
      </c>
      <c r="L60" t="str">
        <f>IF(F60&lt;&gt;"",F60,L59)</f>
        <v>Ilum datacrons</v>
      </c>
      <c r="M60" s="1" t="str">
        <f>IF(NOT(ISERR(SEARCH("REPUBLIC",G60))),"Oui","Non")</f>
        <v>Non</v>
      </c>
      <c r="N60" s="1" t="str">
        <f>IF(NOT(ISERR(SEARCH("EMPIRE",G60))),"Oui","Non")</f>
        <v>Non</v>
      </c>
      <c r="O60" s="1" t="str">
        <f>IF(M60="Oui",SEARCH("REPUBLIC",G60)+9,"")</f>
        <v/>
      </c>
      <c r="P60" s="1" t="str">
        <f>IF(AND(M60="Oui",N60="Oui"),R60-10,IF(M60="Oui",LEN(G60)+1,""))</f>
        <v/>
      </c>
      <c r="Q60" s="1" t="str">
        <f>IF(M60="Oui",SUBSTITUTE(MID(G60,O60,P60-O60),"-",""),"")</f>
        <v/>
      </c>
      <c r="R60" s="1" t="str">
        <f>IF(N60="Oui",SEARCH("EMPIRE",G60)+7,"")</f>
        <v/>
      </c>
      <c r="S60" s="1" t="str">
        <f>IF(N60="Oui",LEN(G60)+1,"")</f>
        <v/>
      </c>
      <c r="T60" s="1" t="str">
        <f>IF(N60="Oui",SUBSTITUTE(MID(G60,R60,S60-R60),"-",""),"")</f>
        <v/>
      </c>
      <c r="U60" t="str">
        <f>IF(AND(Q60&lt;&gt;"",NOT(ISERR(SEARCH("+",Q60)))),TRIM(MID(Q60,1,SEARCH("+",Q60)-1)),IF(Q60&lt;&gt;"",TRIM(Q60),IF(AND(N60&lt;&gt;"Oui",G60&lt;&gt;"",NOT(ISERR(SEARCH("+",G60)))),TRIM(MID(G60,1,SEARCH("+",G60)-1)),"")))</f>
        <v/>
      </c>
      <c r="V60" t="str">
        <f>IF(AND(T60&lt;&gt;"",NOT(ISERR(SEARCH("+",T60)))),TRIM(MID(T60,1,SEARCH("+",T60)-1)),IF(T60&lt;&gt;"",TRIM(T60),IF(AND(M60&lt;&gt;"Oui",G60&lt;&gt;"",NOT(ISERR(SEARCH("+",G60)))),TRIM(MID(G60,1,SEARCH("+",G60)-1)),"")))</f>
        <v/>
      </c>
      <c r="W60" t="str">
        <f>IF(AND(U60="",V60="",G60&lt;&gt;""),G60,"")</f>
        <v>Red Matrix Shard</v>
      </c>
      <c r="X60" t="str">
        <f>IF(OR(AND(AD60="Non",AE60="Non"),AD60="Oui"),"Oui","Non")</f>
        <v>Oui</v>
      </c>
      <c r="Y60" t="str">
        <f>IF(OR(AND(AD60="Non",AE60="Non"),AE60="Oui"),"Oui","Non")</f>
        <v>Oui</v>
      </c>
      <c r="Z60" s="1">
        <f>SEARCH("X:",H60)+2</f>
        <v>3</v>
      </c>
      <c r="AA60" s="1">
        <f>SEARCH(",",H60)</f>
        <v>7</v>
      </c>
      <c r="AB60" s="1">
        <f>SEARCH("Y:",H60)+2</f>
        <v>11</v>
      </c>
      <c r="AC60" s="1">
        <f>LEN(H60)+1</f>
        <v>15</v>
      </c>
      <c r="AD60" t="str">
        <f>IF(ISERR(SEARCH("(Empire)",L60)),"Non","Oui")</f>
        <v>Non</v>
      </c>
      <c r="AE60" t="str">
        <f>IF(ISERR(SEARCH("(Republic)",L60)),"Non","Oui")</f>
        <v>Non</v>
      </c>
    </row>
    <row r="61" spans="1:31" x14ac:dyDescent="0.25">
      <c r="A61" t="str">
        <f>IF(AND(AD61="Non",AE61="Non"),MID(L61,1,SEARCH("datacrons",L61)-2),IF(AND(AD61="Oui",AE61="Non"),MID(L61,1,SEARCH("(Empire) datacrons",L61)-2),IF(AND(AD61="Non",AE61="Oui"),MID(L61,1,SEARCH("(Republic) datacrons",L61)-2),"")))</f>
        <v>Ilum</v>
      </c>
      <c r="B61" t="str">
        <f>IF(NOT(ISNA(VLOOKUP(U61,'Trad. Capacité'!$A$1:$B$16,2,FALSE))),VLOOKUP(U61,'Trad. Capacité'!A$1:B$16,2,FALSE),IF(W61&lt;&gt;"",W61,""))</f>
        <v>Volonté</v>
      </c>
      <c r="C61" s="1" t="str">
        <f>IF(AND(Q61&lt;&gt;"",NOT(ISERR(SEARCH("+",Q61)))),MID(Q61,SEARCH("+",Q61),3),IF(AND(N61&lt;&gt;"Oui",G61&lt;&gt;"",NOT(ISERR(SEARCH("+",G61)))),MID(G61,SEARCH("+",G61),3),""))</f>
        <v>+4</v>
      </c>
      <c r="D61" t="str">
        <f>IF(NOT(ISNA(VLOOKUP(V61,'Trad. Capacité'!$A$1:$B$16,2,FALSE))),VLOOKUP(V61,'Trad. Capacité'!A$1:B$16,2,FALSE),IF(W61&lt;&gt;"",W61,""))</f>
        <v>Volonté</v>
      </c>
      <c r="E61" t="str">
        <f>IF(AND(T61&lt;&gt;"",NOT(ISERR(SEARCH("+",T61)))),MID(T61,SEARCH("+",T61),3),IF(AND(M61&lt;&gt;"Oui",G61&lt;&gt;"",NOT(ISERR(SEARCH("+",G61)))),MID(G61,SEARCH("+",G61),3),""))</f>
        <v>+4</v>
      </c>
      <c r="G61" s="2" t="s">
        <v>31</v>
      </c>
      <c r="H61" s="2" t="s">
        <v>82</v>
      </c>
      <c r="I61" s="2" t="s">
        <v>377</v>
      </c>
      <c r="J61" s="1" t="str">
        <f>MID(H61,Z61,AA61-Z61)</f>
        <v xml:space="preserve"> 304</v>
      </c>
      <c r="K61" s="1" t="str">
        <f>MID(H61,AB61,AC61-AB61)</f>
        <v xml:space="preserve"> -1568</v>
      </c>
      <c r="L61" t="str">
        <f>IF(F61&lt;&gt;"",F61,L60)</f>
        <v>Ilum datacrons</v>
      </c>
      <c r="M61" s="1" t="str">
        <f>IF(NOT(ISERR(SEARCH("REPUBLIC",G61))),"Oui","Non")</f>
        <v>Non</v>
      </c>
      <c r="N61" s="1" t="str">
        <f>IF(NOT(ISERR(SEARCH("EMPIRE",G61))),"Oui","Non")</f>
        <v>Non</v>
      </c>
      <c r="O61" s="1" t="str">
        <f>IF(M61="Oui",SEARCH("REPUBLIC",G61)+9,"")</f>
        <v/>
      </c>
      <c r="P61" s="1" t="str">
        <f>IF(AND(M61="Oui",N61="Oui"),R61-10,IF(M61="Oui",LEN(G61)+1,""))</f>
        <v/>
      </c>
      <c r="Q61" s="1" t="str">
        <f>IF(M61="Oui",SUBSTITUTE(MID(G61,O61,P61-O61),"-",""),"")</f>
        <v/>
      </c>
      <c r="R61" s="1" t="str">
        <f>IF(N61="Oui",SEARCH("EMPIRE",G61)+7,"")</f>
        <v/>
      </c>
      <c r="S61" s="1" t="str">
        <f>IF(N61="Oui",LEN(G61)+1,"")</f>
        <v/>
      </c>
      <c r="T61" s="1" t="str">
        <f>IF(N61="Oui",SUBSTITUTE(MID(G61,R61,S61-R61),"-",""),"")</f>
        <v/>
      </c>
      <c r="U61" t="str">
        <f>IF(AND(Q61&lt;&gt;"",NOT(ISERR(SEARCH("+",Q61)))),TRIM(MID(Q61,1,SEARCH("+",Q61)-1)),IF(Q61&lt;&gt;"",TRIM(Q61),IF(AND(N61&lt;&gt;"Oui",G61&lt;&gt;"",NOT(ISERR(SEARCH("+",G61)))),TRIM(MID(G61,1,SEARCH("+",G61)-1)),"")))</f>
        <v>Willpower</v>
      </c>
      <c r="V61" t="str">
        <f>IF(AND(T61&lt;&gt;"",NOT(ISERR(SEARCH("+",T61)))),TRIM(MID(T61,1,SEARCH("+",T61)-1)),IF(T61&lt;&gt;"",TRIM(T61),IF(AND(M61&lt;&gt;"Oui",G61&lt;&gt;"",NOT(ISERR(SEARCH("+",G61)))),TRIM(MID(G61,1,SEARCH("+",G61)-1)),"")))</f>
        <v>Willpower</v>
      </c>
      <c r="W61" t="str">
        <f>IF(AND(U61="",V61="",G61&lt;&gt;""),G61,"")</f>
        <v/>
      </c>
      <c r="X61" t="str">
        <f>IF(OR(AND(AD61="Non",AE61="Non"),AD61="Oui"),"Oui","Non")</f>
        <v>Oui</v>
      </c>
      <c r="Y61" t="str">
        <f>IF(OR(AND(AD61="Non",AE61="Non"),AE61="Oui"),"Oui","Non")</f>
        <v>Oui</v>
      </c>
      <c r="Z61" s="1">
        <f>SEARCH("X:",H61)+2</f>
        <v>3</v>
      </c>
      <c r="AA61" s="1">
        <f>SEARCH(",",H61)</f>
        <v>7</v>
      </c>
      <c r="AB61" s="1">
        <f>SEARCH("Y:",H61)+2</f>
        <v>11</v>
      </c>
      <c r="AC61" s="1">
        <f>LEN(H61)+1</f>
        <v>17</v>
      </c>
      <c r="AD61" t="str">
        <f>IF(ISERR(SEARCH("(Empire)",L61)),"Non","Oui")</f>
        <v>Non</v>
      </c>
      <c r="AE61" t="str">
        <f>IF(ISERR(SEARCH("(Republic)",L61)),"Non","Oui")</f>
        <v>Non</v>
      </c>
    </row>
    <row r="62" spans="1:31" x14ac:dyDescent="0.25">
      <c r="A62" t="str">
        <f>IF(AND(AD62="Non",AE62="Non"),MID(L62,1,SEARCH("datacrons",L62)-2),IF(AND(AD62="Oui",AE62="Non"),MID(L62,1,SEARCH("(Empire) datacrons",L62)-2),IF(AND(AD62="Non",AE62="Oui"),MID(L62,1,SEARCH("(Republic) datacrons",L62)-2),"")))</f>
        <v>Ilum</v>
      </c>
      <c r="B62" t="str">
        <f>IF(NOT(ISNA(VLOOKUP(U62,'Trad. Capacité'!$A$1:$B$16,2,FALSE))),VLOOKUP(U62,'Trad. Capacité'!A$1:B$16,2,FALSE),IF(W62&lt;&gt;"",W62,""))</f>
        <v>Yellow Matrix Shard</v>
      </c>
      <c r="C62" s="1" t="str">
        <f>IF(AND(Q62&lt;&gt;"",NOT(ISERR(SEARCH("+",Q62)))),MID(Q62,SEARCH("+",Q62),3),IF(AND(N62&lt;&gt;"Oui",G62&lt;&gt;"",NOT(ISERR(SEARCH("+",G62)))),MID(G62,SEARCH("+",G62),3),""))</f>
        <v/>
      </c>
      <c r="D62" t="str">
        <f>IF(NOT(ISNA(VLOOKUP(V62,'Trad. Capacité'!$A$1:$B$16,2,FALSE))),VLOOKUP(V62,'Trad. Capacité'!A$1:B$16,2,FALSE),IF(W62&lt;&gt;"",W62,""))</f>
        <v>Yellow Matrix Shard</v>
      </c>
      <c r="E62" t="str">
        <f>IF(AND(T62&lt;&gt;"",NOT(ISERR(SEARCH("+",T62)))),MID(T62,SEARCH("+",T62),3),IF(AND(M62&lt;&gt;"Oui",G62&lt;&gt;"",NOT(ISERR(SEARCH("+",G62)))),MID(G62,SEARCH("+",G62),3),""))</f>
        <v/>
      </c>
      <c r="G62" s="2" t="s">
        <v>55</v>
      </c>
      <c r="H62" s="2" t="s">
        <v>83</v>
      </c>
      <c r="I62" s="2" t="s">
        <v>378</v>
      </c>
      <c r="J62" s="1" t="str">
        <f>MID(H62,Z62,AA62-Z62)</f>
        <v xml:space="preserve"> 311</v>
      </c>
      <c r="K62" s="1" t="str">
        <f>MID(H62,AB62,AC62-AB62)</f>
        <v xml:space="preserve"> -377</v>
      </c>
      <c r="L62" t="str">
        <f>IF(F62&lt;&gt;"",F62,L61)</f>
        <v>Ilum datacrons</v>
      </c>
      <c r="M62" s="1" t="str">
        <f>IF(NOT(ISERR(SEARCH("REPUBLIC",G62))),"Oui","Non")</f>
        <v>Non</v>
      </c>
      <c r="N62" s="1" t="str">
        <f>IF(NOT(ISERR(SEARCH("EMPIRE",G62))),"Oui","Non")</f>
        <v>Non</v>
      </c>
      <c r="O62" s="1" t="str">
        <f>IF(M62="Oui",SEARCH("REPUBLIC",G62)+9,"")</f>
        <v/>
      </c>
      <c r="P62" s="1" t="str">
        <f>IF(AND(M62="Oui",N62="Oui"),R62-10,IF(M62="Oui",LEN(G62)+1,""))</f>
        <v/>
      </c>
      <c r="Q62" s="1" t="str">
        <f>IF(M62="Oui",SUBSTITUTE(MID(G62,O62,P62-O62),"-",""),"")</f>
        <v/>
      </c>
      <c r="R62" s="1" t="str">
        <f>IF(N62="Oui",SEARCH("EMPIRE",G62)+7,"")</f>
        <v/>
      </c>
      <c r="S62" s="1" t="str">
        <f>IF(N62="Oui",LEN(G62)+1,"")</f>
        <v/>
      </c>
      <c r="T62" s="1" t="str">
        <f>IF(N62="Oui",SUBSTITUTE(MID(G62,R62,S62-R62),"-",""),"")</f>
        <v/>
      </c>
      <c r="U62" t="str">
        <f>IF(AND(Q62&lt;&gt;"",NOT(ISERR(SEARCH("+",Q62)))),TRIM(MID(Q62,1,SEARCH("+",Q62)-1)),IF(Q62&lt;&gt;"",TRIM(Q62),IF(AND(N62&lt;&gt;"Oui",G62&lt;&gt;"",NOT(ISERR(SEARCH("+",G62)))),TRIM(MID(G62,1,SEARCH("+",G62)-1)),"")))</f>
        <v/>
      </c>
      <c r="V62" t="str">
        <f>IF(AND(T62&lt;&gt;"",NOT(ISERR(SEARCH("+",T62)))),TRIM(MID(T62,1,SEARCH("+",T62)-1)),IF(T62&lt;&gt;"",TRIM(T62),IF(AND(M62&lt;&gt;"Oui",G62&lt;&gt;"",NOT(ISERR(SEARCH("+",G62)))),TRIM(MID(G62,1,SEARCH("+",G62)-1)),"")))</f>
        <v/>
      </c>
      <c r="W62" t="str">
        <f>IF(AND(U62="",V62="",G62&lt;&gt;""),G62,"")</f>
        <v>Yellow Matrix Shard</v>
      </c>
      <c r="X62" t="str">
        <f>IF(OR(AND(AD62="Non",AE62="Non"),AD62="Oui"),"Oui","Non")</f>
        <v>Oui</v>
      </c>
      <c r="Y62" t="str">
        <f>IF(OR(AND(AD62="Non",AE62="Non"),AE62="Oui"),"Oui","Non")</f>
        <v>Oui</v>
      </c>
      <c r="Z62" s="1">
        <f>SEARCH("X:",H62)+2</f>
        <v>3</v>
      </c>
      <c r="AA62" s="1">
        <f>SEARCH(",",H62)</f>
        <v>7</v>
      </c>
      <c r="AB62" s="1">
        <f>SEARCH("Y:",H62)+2</f>
        <v>11</v>
      </c>
      <c r="AC62" s="1">
        <f>LEN(H62)+1</f>
        <v>16</v>
      </c>
      <c r="AD62" t="str">
        <f>IF(ISERR(SEARCH("(Empire)",L62)),"Non","Oui")</f>
        <v>Non</v>
      </c>
      <c r="AE62" t="str">
        <f>IF(ISERR(SEARCH("(Republic)",L62)),"Non","Oui")</f>
        <v>Non</v>
      </c>
    </row>
    <row r="63" spans="1:31" x14ac:dyDescent="0.25">
      <c r="A63" t="str">
        <f>IF(AND(AD63="Non",AE63="Non"),MID(L63,1,SEARCH("datacrons",L63)-2),IF(AND(AD63="Oui",AE63="Non"),MID(L63,1,SEARCH("(Empire) datacrons",L63)-2),IF(AND(AD63="Non",AE63="Oui"),MID(L63,1,SEARCH("(Republic) datacrons",L63)-2),"")))</f>
        <v>Korriban</v>
      </c>
      <c r="B63" t="str">
        <f>IF(NOT(ISNA(VLOOKUP(U63,'Trad. Capacité'!$A$1:$B$16,2,FALSE))),VLOOKUP(U63,'Trad. Capacité'!A$1:B$16,2,FALSE),IF(W63&lt;&gt;"",W63,""))</f>
        <v/>
      </c>
      <c r="C63" s="1" t="str">
        <f>IF(AND(Q63&lt;&gt;"",NOT(ISERR(SEARCH("+",Q63)))),MID(Q63,SEARCH("+",Q63),3),IF(AND(N63&lt;&gt;"Oui",G63&lt;&gt;"",NOT(ISERR(SEARCH("+",G63)))),MID(G63,SEARCH("+",G63),3),""))</f>
        <v/>
      </c>
      <c r="D63" t="str">
        <f>IF(NOT(ISNA(VLOOKUP(V63,'Trad. Capacité'!$A$1:$B$16,2,FALSE))),VLOOKUP(V63,'Trad. Capacité'!A$1:B$16,2,FALSE),IF(W63&lt;&gt;"",W63,""))</f>
        <v/>
      </c>
      <c r="E63" t="str">
        <f>IF(AND(T63&lt;&gt;"",NOT(ISERR(SEARCH("+",T63)))),MID(T63,SEARCH("+",T63),3),IF(AND(M63&lt;&gt;"Oui",G63&lt;&gt;"",NOT(ISERR(SEARCH("+",G63)))),MID(G63,SEARCH("+",G63),3),""))</f>
        <v/>
      </c>
      <c r="F63" s="2" t="s">
        <v>84</v>
      </c>
      <c r="J63" s="1" t="e">
        <f>MID(H63,Z63,AA63-Z63)</f>
        <v>#VALUE!</v>
      </c>
      <c r="K63" s="1" t="e">
        <f>MID(H63,AB63,AC63-AB63)</f>
        <v>#VALUE!</v>
      </c>
      <c r="L63" t="str">
        <f>IF(F63&lt;&gt;"",F63,L62)</f>
        <v>Korriban datacrons</v>
      </c>
      <c r="M63" s="1" t="str">
        <f>IF(NOT(ISERR(SEARCH("REPUBLIC",G63))),"Oui","Non")</f>
        <v>Non</v>
      </c>
      <c r="N63" s="1" t="str">
        <f>IF(NOT(ISERR(SEARCH("EMPIRE",G63))),"Oui","Non")</f>
        <v>Non</v>
      </c>
      <c r="O63" s="1" t="str">
        <f>IF(M63="Oui",SEARCH("REPUBLIC",G63)+9,"")</f>
        <v/>
      </c>
      <c r="P63" s="1" t="str">
        <f>IF(AND(M63="Oui",N63="Oui"),R63-10,IF(M63="Oui",LEN(G63)+1,""))</f>
        <v/>
      </c>
      <c r="Q63" s="1" t="str">
        <f>IF(M63="Oui",SUBSTITUTE(MID(G63,O63,P63-O63),"-",""),"")</f>
        <v/>
      </c>
      <c r="R63" s="1" t="str">
        <f>IF(N63="Oui",SEARCH("EMPIRE",G63)+7,"")</f>
        <v/>
      </c>
      <c r="S63" s="1" t="str">
        <f>IF(N63="Oui",LEN(G63)+1,"")</f>
        <v/>
      </c>
      <c r="T63" s="1" t="str">
        <f>IF(N63="Oui",SUBSTITUTE(MID(G63,R63,S63-R63),"-",""),"")</f>
        <v/>
      </c>
      <c r="U63" t="str">
        <f>IF(AND(Q63&lt;&gt;"",NOT(ISERR(SEARCH("+",Q63)))),TRIM(MID(Q63,1,SEARCH("+",Q63)-1)),IF(Q63&lt;&gt;"",TRIM(Q63),IF(AND(N63&lt;&gt;"Oui",G63&lt;&gt;"",NOT(ISERR(SEARCH("+",G63)))),TRIM(MID(G63,1,SEARCH("+",G63)-1)),"")))</f>
        <v/>
      </c>
      <c r="V63" t="str">
        <f>IF(AND(T63&lt;&gt;"",NOT(ISERR(SEARCH("+",T63)))),TRIM(MID(T63,1,SEARCH("+",T63)-1)),IF(T63&lt;&gt;"",TRIM(T63),IF(AND(M63&lt;&gt;"Oui",G63&lt;&gt;"",NOT(ISERR(SEARCH("+",G63)))),TRIM(MID(G63,1,SEARCH("+",G63)-1)),"")))</f>
        <v/>
      </c>
      <c r="W63" t="str">
        <f>IF(AND(U63="",V63="",G63&lt;&gt;""),G63,"")</f>
        <v/>
      </c>
      <c r="X63" t="str">
        <f>IF(OR(AND(AD63="Non",AE63="Non"),AD63="Oui"),"Oui","Non")</f>
        <v>Oui</v>
      </c>
      <c r="Y63" t="str">
        <f>IF(OR(AND(AD63="Non",AE63="Non"),AE63="Oui"),"Oui","Non")</f>
        <v>Oui</v>
      </c>
      <c r="Z63" s="1" t="e">
        <f>SEARCH("X:",H63)+2</f>
        <v>#VALUE!</v>
      </c>
      <c r="AA63" s="1" t="e">
        <f>SEARCH(",",H63)</f>
        <v>#VALUE!</v>
      </c>
      <c r="AB63" s="1" t="e">
        <f>SEARCH("Y:",H63)+2</f>
        <v>#VALUE!</v>
      </c>
      <c r="AC63" s="1">
        <f>LEN(H63)+1</f>
        <v>1</v>
      </c>
      <c r="AD63" t="str">
        <f>IF(ISERR(SEARCH("(Empire)",L63)),"Non","Oui")</f>
        <v>Non</v>
      </c>
      <c r="AE63" t="str">
        <f>IF(ISERR(SEARCH("(Republic)",L63)),"Non","Oui")</f>
        <v>Non</v>
      </c>
    </row>
    <row r="64" spans="1:31" x14ac:dyDescent="0.25">
      <c r="A64" t="str">
        <f>IF(AND(AD64="Non",AE64="Non"),MID(L64,1,SEARCH("datacrons",L64)-2),IF(AND(AD64="Oui",AE64="Non"),MID(L64,1,SEARCH("(Empire) datacrons",L64)-2),IF(AND(AD64="Non",AE64="Oui"),MID(L64,1,SEARCH("(Republic) datacrons",L64)-2),"")))</f>
        <v>Korriban</v>
      </c>
      <c r="B64" t="str">
        <f>IF(NOT(ISNA(VLOOKUP(U64,'Trad. Capacité'!$A$1:$B$16,2,FALSE))),VLOOKUP(U64,'Trad. Capacité'!A$1:B$16,2,FALSE),IF(W64&lt;&gt;"",W64,""))</f>
        <v>Volonté</v>
      </c>
      <c r="C64" s="1" t="str">
        <f>IF(AND(Q64&lt;&gt;"",NOT(ISERR(SEARCH("+",Q64)))),MID(Q64,SEARCH("+",Q64),3),IF(AND(N64&lt;&gt;"Oui",G64&lt;&gt;"",NOT(ISERR(SEARCH("+",G64)))),MID(G64,SEARCH("+",G64),3),""))</f>
        <v>+2</v>
      </c>
      <c r="D64" t="str">
        <f>IF(NOT(ISNA(VLOOKUP(V64,'Trad. Capacité'!$A$1:$B$16,2,FALSE))),VLOOKUP(V64,'Trad. Capacité'!A$1:B$16,2,FALSE),IF(W64&lt;&gt;"",W64,""))</f>
        <v>Volonté</v>
      </c>
      <c r="E64" t="str">
        <f>IF(AND(T64&lt;&gt;"",NOT(ISERR(SEARCH("+",T64)))),MID(T64,SEARCH("+",T64),3),IF(AND(M64&lt;&gt;"Oui",G64&lt;&gt;"",NOT(ISERR(SEARCH("+",G64)))),MID(G64,SEARCH("+",G64),3),""))</f>
        <v>+2</v>
      </c>
      <c r="G64" s="2" t="s">
        <v>20</v>
      </c>
      <c r="H64" s="2" t="s">
        <v>85</v>
      </c>
      <c r="I64" s="2" t="s">
        <v>379</v>
      </c>
      <c r="J64" s="1" t="str">
        <f>MID(H64,Z64,AA64-Z64)</f>
        <v xml:space="preserve"> 529</v>
      </c>
      <c r="K64" s="1" t="str">
        <f>MID(H64,AB64,AC64-AB64)</f>
        <v xml:space="preserve"> 65</v>
      </c>
      <c r="L64" t="str">
        <f>IF(F64&lt;&gt;"",F64,L63)</f>
        <v>Korriban datacrons</v>
      </c>
      <c r="M64" s="1" t="str">
        <f>IF(NOT(ISERR(SEARCH("REPUBLIC",G64))),"Oui","Non")</f>
        <v>Non</v>
      </c>
      <c r="N64" s="1" t="str">
        <f>IF(NOT(ISERR(SEARCH("EMPIRE",G64))),"Oui","Non")</f>
        <v>Non</v>
      </c>
      <c r="O64" s="1" t="str">
        <f>IF(M64="Oui",SEARCH("REPUBLIC",G64)+9,"")</f>
        <v/>
      </c>
      <c r="P64" s="1" t="str">
        <f>IF(AND(M64="Oui",N64="Oui"),R64-10,IF(M64="Oui",LEN(G64)+1,""))</f>
        <v/>
      </c>
      <c r="Q64" s="1" t="str">
        <f>IF(M64="Oui",SUBSTITUTE(MID(G64,O64,P64-O64),"-",""),"")</f>
        <v/>
      </c>
      <c r="R64" s="1" t="str">
        <f>IF(N64="Oui",SEARCH("EMPIRE",G64)+7,"")</f>
        <v/>
      </c>
      <c r="S64" s="1" t="str">
        <f>IF(N64="Oui",LEN(G64)+1,"")</f>
        <v/>
      </c>
      <c r="T64" s="1" t="str">
        <f>IF(N64="Oui",SUBSTITUTE(MID(G64,R64,S64-R64),"-",""),"")</f>
        <v/>
      </c>
      <c r="U64" t="str">
        <f>IF(AND(Q64&lt;&gt;"",NOT(ISERR(SEARCH("+",Q64)))),TRIM(MID(Q64,1,SEARCH("+",Q64)-1)),IF(Q64&lt;&gt;"",TRIM(Q64),IF(AND(N64&lt;&gt;"Oui",G64&lt;&gt;"",NOT(ISERR(SEARCH("+",G64)))),TRIM(MID(G64,1,SEARCH("+",G64)-1)),"")))</f>
        <v>Willpower</v>
      </c>
      <c r="V64" t="str">
        <f>IF(AND(T64&lt;&gt;"",NOT(ISERR(SEARCH("+",T64)))),TRIM(MID(T64,1,SEARCH("+",T64)-1)),IF(T64&lt;&gt;"",TRIM(T64),IF(AND(M64&lt;&gt;"Oui",G64&lt;&gt;"",NOT(ISERR(SEARCH("+",G64)))),TRIM(MID(G64,1,SEARCH("+",G64)-1)),"")))</f>
        <v>Willpower</v>
      </c>
      <c r="W64" t="str">
        <f>IF(AND(U64="",V64="",G64&lt;&gt;""),G64,"")</f>
        <v/>
      </c>
      <c r="X64" t="str">
        <f>IF(OR(AND(AD64="Non",AE64="Non"),AD64="Oui"),"Oui","Non")</f>
        <v>Oui</v>
      </c>
      <c r="Y64" t="str">
        <f>IF(OR(AND(AD64="Non",AE64="Non"),AE64="Oui"),"Oui","Non")</f>
        <v>Oui</v>
      </c>
      <c r="Z64" s="1">
        <f>SEARCH("X:",H64)+2</f>
        <v>3</v>
      </c>
      <c r="AA64" s="1">
        <f>SEARCH(",",H64)</f>
        <v>7</v>
      </c>
      <c r="AB64" s="1">
        <f>SEARCH("Y:",H64)+2</f>
        <v>11</v>
      </c>
      <c r="AC64" s="1">
        <f>LEN(H64)+1</f>
        <v>14</v>
      </c>
      <c r="AD64" t="str">
        <f>IF(ISERR(SEARCH("(Empire)",L64)),"Non","Oui")</f>
        <v>Non</v>
      </c>
      <c r="AE64" t="str">
        <f>IF(ISERR(SEARCH("(Republic)",L64)),"Non","Oui")</f>
        <v>Non</v>
      </c>
    </row>
    <row r="65" spans="1:31" x14ac:dyDescent="0.25">
      <c r="A65" t="str">
        <f>IF(AND(AD65="Non",AE65="Non"),MID(L65,1,SEARCH("datacrons",L65)-2),IF(AND(AD65="Oui",AE65="Non"),MID(L65,1,SEARCH("(Empire) datacrons",L65)-2),IF(AND(AD65="Non",AE65="Oui"),MID(L65,1,SEARCH("(Republic) datacrons",L65)-2),"")))</f>
        <v>Korriban</v>
      </c>
      <c r="B65" t="str">
        <f>IF(NOT(ISNA(VLOOKUP(U65,'Trad. Capacité'!$A$1:$B$16,2,FALSE))),VLOOKUP(U65,'Trad. Capacité'!A$1:B$16,2,FALSE),IF(W65&lt;&gt;"",W65,""))</f>
        <v>Endurance</v>
      </c>
      <c r="C65" s="1" t="str">
        <f>IF(AND(Q65&lt;&gt;"",NOT(ISERR(SEARCH("+",Q65)))),MID(Q65,SEARCH("+",Q65),3),IF(AND(N65&lt;&gt;"Oui",G65&lt;&gt;"",NOT(ISERR(SEARCH("+",G65)))),MID(G65,SEARCH("+",G65),3),""))</f>
        <v>+2</v>
      </c>
      <c r="D65" t="str">
        <f>IF(NOT(ISNA(VLOOKUP(V65,'Trad. Capacité'!$A$1:$B$16,2,FALSE))),VLOOKUP(V65,'Trad. Capacité'!A$1:B$16,2,FALSE),IF(W65&lt;&gt;"",W65,""))</f>
        <v>Endurance</v>
      </c>
      <c r="E65" t="str">
        <f>IF(AND(T65&lt;&gt;"",NOT(ISERR(SEARCH("+",T65)))),MID(T65,SEARCH("+",T65),3),IF(AND(M65&lt;&gt;"Oui",G65&lt;&gt;"",NOT(ISERR(SEARCH("+",G65)))),MID(G65,SEARCH("+",G65),3),""))</f>
        <v>+2</v>
      </c>
      <c r="G65" s="2" t="s">
        <v>58</v>
      </c>
      <c r="H65" s="2" t="s">
        <v>86</v>
      </c>
      <c r="I65" s="2" t="s">
        <v>380</v>
      </c>
      <c r="J65" s="1" t="str">
        <f>MID(H65,Z65,AA65-Z65)</f>
        <v xml:space="preserve"> 150</v>
      </c>
      <c r="K65" s="1" t="str">
        <f>MID(H65,AB65,AC65-AB65)</f>
        <v xml:space="preserve"> 78</v>
      </c>
      <c r="L65" t="str">
        <f>IF(F65&lt;&gt;"",F65,L64)</f>
        <v>Korriban datacrons</v>
      </c>
      <c r="M65" s="1" t="str">
        <f>IF(NOT(ISERR(SEARCH("REPUBLIC",G65))),"Oui","Non")</f>
        <v>Non</v>
      </c>
      <c r="N65" s="1" t="str">
        <f>IF(NOT(ISERR(SEARCH("EMPIRE",G65))),"Oui","Non")</f>
        <v>Non</v>
      </c>
      <c r="O65" s="1" t="str">
        <f>IF(M65="Oui",SEARCH("REPUBLIC",G65)+9,"")</f>
        <v/>
      </c>
      <c r="P65" s="1" t="str">
        <f>IF(AND(M65="Oui",N65="Oui"),R65-10,IF(M65="Oui",LEN(G65)+1,""))</f>
        <v/>
      </c>
      <c r="Q65" s="1" t="str">
        <f>IF(M65="Oui",SUBSTITUTE(MID(G65,O65,P65-O65),"-",""),"")</f>
        <v/>
      </c>
      <c r="R65" s="1" t="str">
        <f>IF(N65="Oui",SEARCH("EMPIRE",G65)+7,"")</f>
        <v/>
      </c>
      <c r="S65" s="1" t="str">
        <f>IF(N65="Oui",LEN(G65)+1,"")</f>
        <v/>
      </c>
      <c r="T65" s="1" t="str">
        <f>IF(N65="Oui",SUBSTITUTE(MID(G65,R65,S65-R65),"-",""),"")</f>
        <v/>
      </c>
      <c r="U65" t="str">
        <f>IF(AND(Q65&lt;&gt;"",NOT(ISERR(SEARCH("+",Q65)))),TRIM(MID(Q65,1,SEARCH("+",Q65)-1)),IF(Q65&lt;&gt;"",TRIM(Q65),IF(AND(N65&lt;&gt;"Oui",G65&lt;&gt;"",NOT(ISERR(SEARCH("+",G65)))),TRIM(MID(G65,1,SEARCH("+",G65)-1)),"")))</f>
        <v>Endurance</v>
      </c>
      <c r="V65" t="str">
        <f>IF(AND(T65&lt;&gt;"",NOT(ISERR(SEARCH("+",T65)))),TRIM(MID(T65,1,SEARCH("+",T65)-1)),IF(T65&lt;&gt;"",TRIM(T65),IF(AND(M65&lt;&gt;"Oui",G65&lt;&gt;"",NOT(ISERR(SEARCH("+",G65)))),TRIM(MID(G65,1,SEARCH("+",G65)-1)),"")))</f>
        <v>Endurance</v>
      </c>
      <c r="W65" t="str">
        <f>IF(AND(U65="",V65="",G65&lt;&gt;""),G65,"")</f>
        <v/>
      </c>
      <c r="X65" t="str">
        <f>IF(OR(AND(AD65="Non",AE65="Non"),AD65="Oui"),"Oui","Non")</f>
        <v>Oui</v>
      </c>
      <c r="Y65" t="str">
        <f>IF(OR(AND(AD65="Non",AE65="Non"),AE65="Oui"),"Oui","Non")</f>
        <v>Oui</v>
      </c>
      <c r="Z65" s="1">
        <f>SEARCH("X:",H65)+2</f>
        <v>3</v>
      </c>
      <c r="AA65" s="1">
        <f>SEARCH(",",H65)</f>
        <v>7</v>
      </c>
      <c r="AB65" s="1">
        <f>SEARCH("Y:",H65)+2</f>
        <v>11</v>
      </c>
      <c r="AC65" s="1">
        <f>LEN(H65)+1</f>
        <v>14</v>
      </c>
      <c r="AD65" t="str">
        <f>IF(ISERR(SEARCH("(Empire)",L65)),"Non","Oui")</f>
        <v>Non</v>
      </c>
      <c r="AE65" t="str">
        <f>IF(ISERR(SEARCH("(Republic)",L65)),"Non","Oui")</f>
        <v>Non</v>
      </c>
    </row>
    <row r="66" spans="1:31" x14ac:dyDescent="0.25">
      <c r="A66" t="str">
        <f>IF(AND(AD66="Non",AE66="Non"),MID(L66,1,SEARCH("datacrons",L66)-2),IF(AND(AD66="Oui",AE66="Non"),MID(L66,1,SEARCH("(Empire) datacrons",L66)-2),IF(AND(AD66="Non",AE66="Oui"),MID(L66,1,SEARCH("(Republic) datacrons",L66)-2),"")))</f>
        <v>Korriban</v>
      </c>
      <c r="B66" t="str">
        <f>IF(NOT(ISNA(VLOOKUP(U66,'Trad. Capacité'!$A$1:$B$16,2,FALSE))),VLOOKUP(U66,'Trad. Capacité'!A$1:B$16,2,FALSE),IF(W66&lt;&gt;"",W66,""))</f>
        <v>Red Matrix Shard</v>
      </c>
      <c r="C66" s="1" t="str">
        <f>IF(AND(Q66&lt;&gt;"",NOT(ISERR(SEARCH("+",Q66)))),MID(Q66,SEARCH("+",Q66),3),IF(AND(N66&lt;&gt;"Oui",G66&lt;&gt;"",NOT(ISERR(SEARCH("+",G66)))),MID(G66,SEARCH("+",G66),3),""))</f>
        <v/>
      </c>
      <c r="D66" t="str">
        <f>IF(NOT(ISNA(VLOOKUP(V66,'Trad. Capacité'!$A$1:$B$16,2,FALSE))),VLOOKUP(V66,'Trad. Capacité'!A$1:B$16,2,FALSE),IF(W66&lt;&gt;"",W66,""))</f>
        <v>Red Matrix Shard</v>
      </c>
      <c r="E66" t="str">
        <f>IF(AND(T66&lt;&gt;"",NOT(ISERR(SEARCH("+",T66)))),MID(T66,SEARCH("+",T66),3),IF(AND(M66&lt;&gt;"Oui",G66&lt;&gt;"",NOT(ISERR(SEARCH("+",G66)))),MID(G66,SEARCH("+",G66),3),""))</f>
        <v/>
      </c>
      <c r="G66" s="2" t="s">
        <v>69</v>
      </c>
      <c r="H66" s="2" t="s">
        <v>87</v>
      </c>
      <c r="I66" s="2" t="s">
        <v>381</v>
      </c>
      <c r="J66" s="1" t="str">
        <f>MID(H66,Z66,AA66-Z66)</f>
        <v xml:space="preserve"> -55</v>
      </c>
      <c r="K66" s="1" t="str">
        <f>MID(H66,AB66,AC66-AB66)</f>
        <v xml:space="preserve"> 379</v>
      </c>
      <c r="L66" t="str">
        <f>IF(F66&lt;&gt;"",F66,L65)</f>
        <v>Korriban datacrons</v>
      </c>
      <c r="M66" s="1" t="str">
        <f>IF(NOT(ISERR(SEARCH("REPUBLIC",G66))),"Oui","Non")</f>
        <v>Non</v>
      </c>
      <c r="N66" s="1" t="str">
        <f>IF(NOT(ISERR(SEARCH("EMPIRE",G66))),"Oui","Non")</f>
        <v>Non</v>
      </c>
      <c r="O66" s="1" t="str">
        <f>IF(M66="Oui",SEARCH("REPUBLIC",G66)+9,"")</f>
        <v/>
      </c>
      <c r="P66" s="1" t="str">
        <f>IF(AND(M66="Oui",N66="Oui"),R66-10,IF(M66="Oui",LEN(G66)+1,""))</f>
        <v/>
      </c>
      <c r="Q66" s="1" t="str">
        <f>IF(M66="Oui",SUBSTITUTE(MID(G66,O66,P66-O66),"-",""),"")</f>
        <v/>
      </c>
      <c r="R66" s="1" t="str">
        <f>IF(N66="Oui",SEARCH("EMPIRE",G66)+7,"")</f>
        <v/>
      </c>
      <c r="S66" s="1" t="str">
        <f>IF(N66="Oui",LEN(G66)+1,"")</f>
        <v/>
      </c>
      <c r="T66" s="1" t="str">
        <f>IF(N66="Oui",SUBSTITUTE(MID(G66,R66,S66-R66),"-",""),"")</f>
        <v/>
      </c>
      <c r="U66" t="str">
        <f>IF(AND(Q66&lt;&gt;"",NOT(ISERR(SEARCH("+",Q66)))),TRIM(MID(Q66,1,SEARCH("+",Q66)-1)),IF(Q66&lt;&gt;"",TRIM(Q66),IF(AND(N66&lt;&gt;"Oui",G66&lt;&gt;"",NOT(ISERR(SEARCH("+",G66)))),TRIM(MID(G66,1,SEARCH("+",G66)-1)),"")))</f>
        <v/>
      </c>
      <c r="V66" t="str">
        <f>IF(AND(T66&lt;&gt;"",NOT(ISERR(SEARCH("+",T66)))),TRIM(MID(T66,1,SEARCH("+",T66)-1)),IF(T66&lt;&gt;"",TRIM(T66),IF(AND(M66&lt;&gt;"Oui",G66&lt;&gt;"",NOT(ISERR(SEARCH("+",G66)))),TRIM(MID(G66,1,SEARCH("+",G66)-1)),"")))</f>
        <v/>
      </c>
      <c r="W66" t="str">
        <f>IF(AND(U66="",V66="",G66&lt;&gt;""),G66,"")</f>
        <v>Red Matrix Shard</v>
      </c>
      <c r="X66" t="str">
        <f>IF(OR(AND(AD66="Non",AE66="Non"),AD66="Oui"),"Oui","Non")</f>
        <v>Oui</v>
      </c>
      <c r="Y66" t="str">
        <f>IF(OR(AND(AD66="Non",AE66="Non"),AE66="Oui"),"Oui","Non")</f>
        <v>Oui</v>
      </c>
      <c r="Z66" s="1">
        <f>SEARCH("X:",H66)+2</f>
        <v>3</v>
      </c>
      <c r="AA66" s="1">
        <f>SEARCH(",",H66)</f>
        <v>7</v>
      </c>
      <c r="AB66" s="1">
        <f>SEARCH("Y:",H66)+2</f>
        <v>11</v>
      </c>
      <c r="AC66" s="1">
        <f>LEN(H66)+1</f>
        <v>15</v>
      </c>
      <c r="AD66" t="str">
        <f>IF(ISERR(SEARCH("(Empire)",L66)),"Non","Oui")</f>
        <v>Non</v>
      </c>
      <c r="AE66" t="str">
        <f>IF(ISERR(SEARCH("(Republic)",L66)),"Non","Oui")</f>
        <v>Non</v>
      </c>
    </row>
    <row r="67" spans="1:31" x14ac:dyDescent="0.25">
      <c r="A67" t="str">
        <f>IF(AND(AD67="Non",AE67="Non"),MID(L67,1,SEARCH("datacrons",L67)-2),IF(AND(AD67="Oui",AE67="Non"),MID(L67,1,SEARCH("(Empire) datacrons",L67)-2),IF(AND(AD67="Non",AE67="Oui"),MID(L67,1,SEARCH("(Republic) datacrons",L67)-2),"")))</f>
        <v>Nar Shaddaa</v>
      </c>
      <c r="B67" t="str">
        <f>IF(NOT(ISNA(VLOOKUP(U67,'Trad. Capacité'!$A$1:$B$16,2,FALSE))),VLOOKUP(U67,'Trad. Capacité'!A$1:B$16,2,FALSE),IF(W67&lt;&gt;"",W67,""))</f>
        <v/>
      </c>
      <c r="C67" s="1" t="str">
        <f>IF(AND(Q67&lt;&gt;"",NOT(ISERR(SEARCH("+",Q67)))),MID(Q67,SEARCH("+",Q67),3),IF(AND(N67&lt;&gt;"Oui",G67&lt;&gt;"",NOT(ISERR(SEARCH("+",G67)))),MID(G67,SEARCH("+",G67),3),""))</f>
        <v/>
      </c>
      <c r="D67" t="str">
        <f>IF(NOT(ISNA(VLOOKUP(V67,'Trad. Capacité'!$A$1:$B$16,2,FALSE))),VLOOKUP(V67,'Trad. Capacité'!A$1:B$16,2,FALSE),IF(W67&lt;&gt;"",W67,""))</f>
        <v/>
      </c>
      <c r="E67" t="str">
        <f>IF(AND(T67&lt;&gt;"",NOT(ISERR(SEARCH("+",T67)))),MID(T67,SEARCH("+",T67),3),IF(AND(M67&lt;&gt;"Oui",G67&lt;&gt;"",NOT(ISERR(SEARCH("+",G67)))),MID(G67,SEARCH("+",G67),3),""))</f>
        <v/>
      </c>
      <c r="F67" s="2" t="s">
        <v>88</v>
      </c>
      <c r="J67" s="1" t="e">
        <f>MID(H67,Z67,AA67-Z67)</f>
        <v>#VALUE!</v>
      </c>
      <c r="K67" s="1" t="e">
        <f>MID(H67,AB67,AC67-AB67)</f>
        <v>#VALUE!</v>
      </c>
      <c r="L67" t="str">
        <f>IF(F67&lt;&gt;"",F67,L66)</f>
        <v>Nar Shaddaa datacrons</v>
      </c>
      <c r="M67" s="1" t="str">
        <f>IF(NOT(ISERR(SEARCH("REPUBLIC",G67))),"Oui","Non")</f>
        <v>Non</v>
      </c>
      <c r="N67" s="1" t="str">
        <f>IF(NOT(ISERR(SEARCH("EMPIRE",G67))),"Oui","Non")</f>
        <v>Non</v>
      </c>
      <c r="O67" s="1" t="str">
        <f>IF(M67="Oui",SEARCH("REPUBLIC",G67)+9,"")</f>
        <v/>
      </c>
      <c r="P67" s="1" t="str">
        <f>IF(AND(M67="Oui",N67="Oui"),R67-10,IF(M67="Oui",LEN(G67)+1,""))</f>
        <v/>
      </c>
      <c r="Q67" s="1" t="str">
        <f>IF(M67="Oui",SUBSTITUTE(MID(G67,O67,P67-O67),"-",""),"")</f>
        <v/>
      </c>
      <c r="R67" s="1" t="str">
        <f>IF(N67="Oui",SEARCH("EMPIRE",G67)+7,"")</f>
        <v/>
      </c>
      <c r="S67" s="1" t="str">
        <f>IF(N67="Oui",LEN(G67)+1,"")</f>
        <v/>
      </c>
      <c r="T67" s="1" t="str">
        <f>IF(N67="Oui",SUBSTITUTE(MID(G67,R67,S67-R67),"-",""),"")</f>
        <v/>
      </c>
      <c r="U67" t="str">
        <f>IF(AND(Q67&lt;&gt;"",NOT(ISERR(SEARCH("+",Q67)))),TRIM(MID(Q67,1,SEARCH("+",Q67)-1)),IF(Q67&lt;&gt;"",TRIM(Q67),IF(AND(N67&lt;&gt;"Oui",G67&lt;&gt;"",NOT(ISERR(SEARCH("+",G67)))),TRIM(MID(G67,1,SEARCH("+",G67)-1)),"")))</f>
        <v/>
      </c>
      <c r="V67" t="str">
        <f>IF(AND(T67&lt;&gt;"",NOT(ISERR(SEARCH("+",T67)))),TRIM(MID(T67,1,SEARCH("+",T67)-1)),IF(T67&lt;&gt;"",TRIM(T67),IF(AND(M67&lt;&gt;"Oui",G67&lt;&gt;"",NOT(ISERR(SEARCH("+",G67)))),TRIM(MID(G67,1,SEARCH("+",G67)-1)),"")))</f>
        <v/>
      </c>
      <c r="W67" t="str">
        <f>IF(AND(U67="",V67="",G67&lt;&gt;""),G67,"")</f>
        <v/>
      </c>
      <c r="X67" t="str">
        <f>IF(OR(AND(AD67="Non",AE67="Non"),AD67="Oui"),"Oui","Non")</f>
        <v>Oui</v>
      </c>
      <c r="Y67" t="str">
        <f>IF(OR(AND(AD67="Non",AE67="Non"),AE67="Oui"),"Oui","Non")</f>
        <v>Oui</v>
      </c>
      <c r="Z67" s="1" t="e">
        <f>SEARCH("X:",H67)+2</f>
        <v>#VALUE!</v>
      </c>
      <c r="AA67" s="1" t="e">
        <f>SEARCH(",",H67)</f>
        <v>#VALUE!</v>
      </c>
      <c r="AB67" s="1" t="e">
        <f>SEARCH("Y:",H67)+2</f>
        <v>#VALUE!</v>
      </c>
      <c r="AC67" s="1">
        <f>LEN(H67)+1</f>
        <v>1</v>
      </c>
      <c r="AD67" t="str">
        <f>IF(ISERR(SEARCH("(Empire)",L67)),"Non","Oui")</f>
        <v>Non</v>
      </c>
      <c r="AE67" t="str">
        <f>IF(ISERR(SEARCH("(Republic)",L67)),"Non","Oui")</f>
        <v>Non</v>
      </c>
    </row>
    <row r="68" spans="1:31" x14ac:dyDescent="0.25">
      <c r="A68" t="str">
        <f>IF(AND(AD68="Non",AE68="Non"),MID(L68,1,SEARCH("datacrons",L68)-2),IF(AND(AD68="Oui",AE68="Non"),MID(L68,1,SEARCH("(Empire) datacrons",L68)-2),IF(AND(AD68="Non",AE68="Oui"),MID(L68,1,SEARCH("(Republic) datacrons",L68)-2),"")))</f>
        <v>Nar Shaddaa</v>
      </c>
      <c r="B68" t="str">
        <f>IF(NOT(ISNA(VLOOKUP(U68,'Trad. Capacité'!$A$1:$B$16,2,FALSE))),VLOOKUP(U68,'Trad. Capacité'!A$1:B$16,2,FALSE),IF(W68&lt;&gt;"",W68,""))</f>
        <v>Visée</v>
      </c>
      <c r="C68" s="1" t="str">
        <f>IF(AND(Q68&lt;&gt;"",NOT(ISERR(SEARCH("+",Q68)))),MID(Q68,SEARCH("+",Q68),3),IF(AND(N68&lt;&gt;"Oui",G68&lt;&gt;"",NOT(ISERR(SEARCH("+",G68)))),MID(G68,SEARCH("+",G68),3),""))</f>
        <v>+3</v>
      </c>
      <c r="D68" t="str">
        <f>IF(NOT(ISNA(VLOOKUP(V68,'Trad. Capacité'!$A$1:$B$16,2,FALSE))),VLOOKUP(V68,'Trad. Capacité'!A$1:B$16,2,FALSE),IF(W68&lt;&gt;"",W68,""))</f>
        <v/>
      </c>
      <c r="E68" t="str">
        <f>IF(AND(T68&lt;&gt;"",NOT(ISERR(SEARCH("+",T68)))),MID(T68,SEARCH("+",T68),3),IF(AND(M68&lt;&gt;"Oui",G68&lt;&gt;"",NOT(ISERR(SEARCH("+",G68)))),MID(G68,SEARCH("+",G68),3),""))</f>
        <v/>
      </c>
      <c r="G68" s="2" t="s">
        <v>89</v>
      </c>
      <c r="H68" s="2" t="s">
        <v>90</v>
      </c>
      <c r="I68" s="2" t="s">
        <v>382</v>
      </c>
      <c r="J68" s="1" t="str">
        <f>MID(H68,Z68,AA68-Z68)</f>
        <v xml:space="preserve"> -3362</v>
      </c>
      <c r="K68" s="1" t="str">
        <f>MID(H68,AB68,AC68-AB68)</f>
        <v xml:space="preserve"> -3316</v>
      </c>
      <c r="L68" t="str">
        <f>IF(F68&lt;&gt;"",F68,L67)</f>
        <v>Nar Shaddaa datacrons</v>
      </c>
      <c r="M68" s="1" t="str">
        <f>IF(NOT(ISERR(SEARCH("REPUBLIC",G68))),"Oui","Non")</f>
        <v>Oui</v>
      </c>
      <c r="N68" s="1" t="str">
        <f>IF(NOT(ISERR(SEARCH("EMPIRE",G68))),"Oui","Non")</f>
        <v>Non</v>
      </c>
      <c r="O68" s="1">
        <f>IF(M68="Oui",SEARCH("REPUBLIC",G68)+9,"")</f>
        <v>10</v>
      </c>
      <c r="P68" s="1">
        <f>IF(AND(M68="Oui",N68="Oui"),R68-10,IF(M68="Oui",LEN(G68)+1,""))</f>
        <v>18</v>
      </c>
      <c r="Q68" s="1" t="str">
        <f>IF(M68="Oui",SUBSTITUTE(MID(G68,O68,P68-O68),"-",""),"")</f>
        <v xml:space="preserve"> Aim +3</v>
      </c>
      <c r="R68" s="1" t="str">
        <f>IF(N68="Oui",SEARCH("EMPIRE",G68)+7,"")</f>
        <v/>
      </c>
      <c r="S68" s="1" t="str">
        <f>IF(N68="Oui",LEN(G68)+1,"")</f>
        <v/>
      </c>
      <c r="T68" s="1" t="str">
        <f>IF(N68="Oui",SUBSTITUTE(MID(G68,R68,S68-R68),"-",""),"")</f>
        <v/>
      </c>
      <c r="U68" t="str">
        <f>IF(AND(Q68&lt;&gt;"",NOT(ISERR(SEARCH("+",Q68)))),TRIM(MID(Q68,1,SEARCH("+",Q68)-1)),IF(Q68&lt;&gt;"",TRIM(Q68),IF(AND(N68&lt;&gt;"Oui",G68&lt;&gt;"",NOT(ISERR(SEARCH("+",G68)))),TRIM(MID(G68,1,SEARCH("+",G68)-1)),"")))</f>
        <v>Aim</v>
      </c>
      <c r="V68" t="str">
        <f>IF(AND(T68&lt;&gt;"",NOT(ISERR(SEARCH("+",T68)))),TRIM(MID(T68,1,SEARCH("+",T68)-1)),IF(T68&lt;&gt;"",TRIM(T68),IF(AND(M68&lt;&gt;"Oui",G68&lt;&gt;"",NOT(ISERR(SEARCH("+",G68)))),TRIM(MID(G68,1,SEARCH("+",G68)-1)),"")))</f>
        <v/>
      </c>
      <c r="W68" t="str">
        <f>IF(AND(U68="",V68="",G68&lt;&gt;""),G68,"")</f>
        <v/>
      </c>
      <c r="X68" t="str">
        <f>IF(OR(AND(AD68="Non",AE68="Non"),AD68="Oui"),"Oui","Non")</f>
        <v>Oui</v>
      </c>
      <c r="Y68" t="str">
        <f>IF(OR(AND(AD68="Non",AE68="Non"),AE68="Oui"),"Oui","Non")</f>
        <v>Oui</v>
      </c>
      <c r="Z68" s="1">
        <f>SEARCH("X:",H68)+2</f>
        <v>3</v>
      </c>
      <c r="AA68" s="1">
        <f>SEARCH(",",H68)</f>
        <v>9</v>
      </c>
      <c r="AB68" s="1">
        <f>SEARCH("Y:",H68)+2</f>
        <v>13</v>
      </c>
      <c r="AC68" s="1">
        <f>LEN(H68)+1</f>
        <v>19</v>
      </c>
      <c r="AD68" t="str">
        <f>IF(ISERR(SEARCH("(Empire)",L68)),"Non","Oui")</f>
        <v>Non</v>
      </c>
      <c r="AE68" t="str">
        <f>IF(ISERR(SEARCH("(Republic)",L68)),"Non","Oui")</f>
        <v>Non</v>
      </c>
    </row>
    <row r="69" spans="1:31" x14ac:dyDescent="0.25">
      <c r="A69" t="str">
        <f>IF(AND(AD69="Non",AE69="Non"),MID(L69,1,SEARCH("datacrons",L69)-2),IF(AND(AD69="Oui",AE69="Non"),MID(L69,1,SEARCH("(Empire) datacrons",L69)-2),IF(AND(AD69="Non",AE69="Oui"),MID(L69,1,SEARCH("(Republic) datacrons",L69)-2),"")))</f>
        <v>Nar Shaddaa</v>
      </c>
      <c r="B69" t="str">
        <f>IF(NOT(ISNA(VLOOKUP(U69,'Trad. Capacité'!$A$1:$B$16,2,FALSE))),VLOOKUP(U69,'Trad. Capacité'!A$1:B$16,2,FALSE),IF(W69&lt;&gt;"",W69,""))</f>
        <v>Présence</v>
      </c>
      <c r="C69" s="1" t="str">
        <f>IF(AND(Q69&lt;&gt;"",NOT(ISERR(SEARCH("+",Q69)))),MID(Q69,SEARCH("+",Q69),3),IF(AND(N69&lt;&gt;"Oui",G69&lt;&gt;"",NOT(ISERR(SEARCH("+",G69)))),MID(G69,SEARCH("+",G69),3),""))</f>
        <v>+3</v>
      </c>
      <c r="D69" t="str">
        <f>IF(NOT(ISNA(VLOOKUP(V69,'Trad. Capacité'!$A$1:$B$16,2,FALSE))),VLOOKUP(V69,'Trad. Capacité'!A$1:B$16,2,FALSE),IF(W69&lt;&gt;"",W69,""))</f>
        <v/>
      </c>
      <c r="E69" t="str">
        <f>IF(AND(T69&lt;&gt;"",NOT(ISERR(SEARCH("+",T69)))),MID(T69,SEARCH("+",T69),3),IF(AND(M69&lt;&gt;"Oui",G69&lt;&gt;"",NOT(ISERR(SEARCH("+",G69)))),MID(G69,SEARCH("+",G69),3),""))</f>
        <v/>
      </c>
      <c r="G69" s="2" t="s">
        <v>91</v>
      </c>
      <c r="H69" s="2" t="s">
        <v>92</v>
      </c>
      <c r="I69" s="2" t="s">
        <v>383</v>
      </c>
      <c r="J69" s="1" t="str">
        <f>MID(H69,Z69,AA69-Z69)</f>
        <v xml:space="preserve"> 3338</v>
      </c>
      <c r="K69" s="1" t="str">
        <f>MID(H69,AB69,AC69-AB69)</f>
        <v xml:space="preserve"> -3287</v>
      </c>
      <c r="L69" t="str">
        <f>IF(F69&lt;&gt;"",F69,L68)</f>
        <v>Nar Shaddaa datacrons</v>
      </c>
      <c r="M69" s="1" t="str">
        <f>IF(NOT(ISERR(SEARCH("REPUBLIC",G69))),"Oui","Non")</f>
        <v>Oui</v>
      </c>
      <c r="N69" s="1" t="str">
        <f>IF(NOT(ISERR(SEARCH("EMPIRE",G69))),"Oui","Non")</f>
        <v>Non</v>
      </c>
      <c r="O69" s="1">
        <f>IF(M69="Oui",SEARCH("REPUBLIC",G69)+9,"")</f>
        <v>10</v>
      </c>
      <c r="P69" s="1">
        <f>IF(AND(M69="Oui",N69="Oui"),R69-10,IF(M69="Oui",LEN(G69)+1,""))</f>
        <v>23</v>
      </c>
      <c r="Q69" s="1" t="str">
        <f>IF(M69="Oui",SUBSTITUTE(MID(G69,O69,P69-O69),"-",""),"")</f>
        <v xml:space="preserve"> Presence +3</v>
      </c>
      <c r="R69" s="1" t="str">
        <f>IF(N69="Oui",SEARCH("EMPIRE",G69)+7,"")</f>
        <v/>
      </c>
      <c r="S69" s="1" t="str">
        <f>IF(N69="Oui",LEN(G69)+1,"")</f>
        <v/>
      </c>
      <c r="T69" s="1" t="str">
        <f>IF(N69="Oui",SUBSTITUTE(MID(G69,R69,S69-R69),"-",""),"")</f>
        <v/>
      </c>
      <c r="U69" t="str">
        <f>IF(AND(Q69&lt;&gt;"",NOT(ISERR(SEARCH("+",Q69)))),TRIM(MID(Q69,1,SEARCH("+",Q69)-1)),IF(Q69&lt;&gt;"",TRIM(Q69),IF(AND(N69&lt;&gt;"Oui",G69&lt;&gt;"",NOT(ISERR(SEARCH("+",G69)))),TRIM(MID(G69,1,SEARCH("+",G69)-1)),"")))</f>
        <v>Presence</v>
      </c>
      <c r="V69" t="str">
        <f>IF(AND(T69&lt;&gt;"",NOT(ISERR(SEARCH("+",T69)))),TRIM(MID(T69,1,SEARCH("+",T69)-1)),IF(T69&lt;&gt;"",TRIM(T69),IF(AND(M69&lt;&gt;"Oui",G69&lt;&gt;"",NOT(ISERR(SEARCH("+",G69)))),TRIM(MID(G69,1,SEARCH("+",G69)-1)),"")))</f>
        <v/>
      </c>
      <c r="W69" t="str">
        <f>IF(AND(U69="",V69="",G69&lt;&gt;""),G69,"")</f>
        <v/>
      </c>
      <c r="X69" t="str">
        <f>IF(OR(AND(AD69="Non",AE69="Non"),AD69="Oui"),"Oui","Non")</f>
        <v>Oui</v>
      </c>
      <c r="Y69" t="str">
        <f>IF(OR(AND(AD69="Non",AE69="Non"),AE69="Oui"),"Oui","Non")</f>
        <v>Oui</v>
      </c>
      <c r="Z69" s="1">
        <f>SEARCH("X:",H69)+2</f>
        <v>3</v>
      </c>
      <c r="AA69" s="1">
        <f>SEARCH(",",H69)</f>
        <v>8</v>
      </c>
      <c r="AB69" s="1">
        <f>SEARCH("Y:",H69)+2</f>
        <v>12</v>
      </c>
      <c r="AC69" s="1">
        <f>LEN(H69)+1</f>
        <v>18</v>
      </c>
      <c r="AD69" t="str">
        <f>IF(ISERR(SEARCH("(Empire)",L69)),"Non","Oui")</f>
        <v>Non</v>
      </c>
      <c r="AE69" t="str">
        <f>IF(ISERR(SEARCH("(Republic)",L69)),"Non","Oui")</f>
        <v>Non</v>
      </c>
    </row>
    <row r="70" spans="1:31" x14ac:dyDescent="0.25">
      <c r="A70" t="str">
        <f>IF(AND(AD70="Non",AE70="Non"),MID(L70,1,SEARCH("datacrons",L70)-2),IF(AND(AD70="Oui",AE70="Non"),MID(L70,1,SEARCH("(Empire) datacrons",L70)-2),IF(AND(AD70="Non",AE70="Oui"),MID(L70,1,SEARCH("(Republic) datacrons",L70)-2),"")))</f>
        <v>Nar Shaddaa</v>
      </c>
      <c r="B70" t="str">
        <f>IF(NOT(ISNA(VLOOKUP(U70,'Trad. Capacité'!$A$1:$B$16,2,FALSE))),VLOOKUP(U70,'Trad. Capacité'!A$1:B$16,2,FALSE),IF(W70&lt;&gt;"",W70,""))</f>
        <v>Cunning</v>
      </c>
      <c r="C70" s="1" t="str">
        <f>IF(AND(Q70&lt;&gt;"",NOT(ISERR(SEARCH("+",Q70)))),MID(Q70,SEARCH("+",Q70),3),IF(AND(N70&lt;&gt;"Oui",G70&lt;&gt;"",NOT(ISERR(SEARCH("+",G70)))),MID(G70,SEARCH("+",G70),3),""))</f>
        <v>+3</v>
      </c>
      <c r="D70" t="str">
        <f>IF(NOT(ISNA(VLOOKUP(V70,'Trad. Capacité'!$A$1:$B$16,2,FALSE))),VLOOKUP(V70,'Trad. Capacité'!A$1:B$16,2,FALSE),IF(W70&lt;&gt;"",W70,""))</f>
        <v>Cunning</v>
      </c>
      <c r="E70" t="str">
        <f>IF(AND(T70&lt;&gt;"",NOT(ISERR(SEARCH("+",T70)))),MID(T70,SEARCH("+",T70),3),IF(AND(M70&lt;&gt;"Oui",G70&lt;&gt;"",NOT(ISERR(SEARCH("+",G70)))),MID(G70,SEARCH("+",G70),3),""))</f>
        <v>+3</v>
      </c>
      <c r="G70" s="2" t="s">
        <v>93</v>
      </c>
      <c r="H70" s="2" t="s">
        <v>94</v>
      </c>
      <c r="I70" s="2" t="s">
        <v>384</v>
      </c>
      <c r="J70" s="1" t="str">
        <f>MID(H70,Z70,AA70-Z70)</f>
        <v xml:space="preserve"> 1958</v>
      </c>
      <c r="K70" s="1" t="str">
        <f>MID(H70,AB70,AC70-AB70)</f>
        <v xml:space="preserve"> 3288</v>
      </c>
      <c r="L70" t="str">
        <f>IF(F70&lt;&gt;"",F70,L69)</f>
        <v>Nar Shaddaa datacrons</v>
      </c>
      <c r="M70" s="1" t="str">
        <f>IF(NOT(ISERR(SEARCH("REPUBLIC",G70))),"Oui","Non")</f>
        <v>Non</v>
      </c>
      <c r="N70" s="1" t="str">
        <f>IF(NOT(ISERR(SEARCH("EMPIRE",G70))),"Oui","Non")</f>
        <v>Non</v>
      </c>
      <c r="O70" s="1" t="str">
        <f>IF(M70="Oui",SEARCH("REPUBLIC",G70)+9,"")</f>
        <v/>
      </c>
      <c r="P70" s="1" t="str">
        <f>IF(AND(M70="Oui",N70="Oui"),R70-10,IF(M70="Oui",LEN(G70)+1,""))</f>
        <v/>
      </c>
      <c r="Q70" s="1" t="str">
        <f>IF(M70="Oui",SUBSTITUTE(MID(G70,O70,P70-O70),"-",""),"")</f>
        <v/>
      </c>
      <c r="R70" s="1" t="str">
        <f>IF(N70="Oui",SEARCH("EMPIRE",G70)+7,"")</f>
        <v/>
      </c>
      <c r="S70" s="1" t="str">
        <f>IF(N70="Oui",LEN(G70)+1,"")</f>
        <v/>
      </c>
      <c r="T70" s="1" t="str">
        <f>IF(N70="Oui",SUBSTITUTE(MID(G70,R70,S70-R70),"-",""),"")</f>
        <v/>
      </c>
      <c r="U70" t="str">
        <f>IF(AND(Q70&lt;&gt;"",NOT(ISERR(SEARCH("+",Q70)))),TRIM(MID(Q70,1,SEARCH("+",Q70)-1)),IF(Q70&lt;&gt;"",TRIM(Q70),IF(AND(N70&lt;&gt;"Oui",G70&lt;&gt;"",NOT(ISERR(SEARCH("+",G70)))),TRIM(MID(G70,1,SEARCH("+",G70)-1)),"")))</f>
        <v>Cunning</v>
      </c>
      <c r="V70" t="str">
        <f>IF(AND(T70&lt;&gt;"",NOT(ISERR(SEARCH("+",T70)))),TRIM(MID(T70,1,SEARCH("+",T70)-1)),IF(T70&lt;&gt;"",TRIM(T70),IF(AND(M70&lt;&gt;"Oui",G70&lt;&gt;"",NOT(ISERR(SEARCH("+",G70)))),TRIM(MID(G70,1,SEARCH("+",G70)-1)),"")))</f>
        <v>Cunning</v>
      </c>
      <c r="W70" t="str">
        <f>IF(AND(U70="",V70="",G70&lt;&gt;""),G70,"")</f>
        <v/>
      </c>
      <c r="X70" t="str">
        <f>IF(OR(AND(AD70="Non",AE70="Non"),AD70="Oui"),"Oui","Non")</f>
        <v>Oui</v>
      </c>
      <c r="Y70" t="str">
        <f>IF(OR(AND(AD70="Non",AE70="Non"),AE70="Oui"),"Oui","Non")</f>
        <v>Oui</v>
      </c>
      <c r="Z70" s="1">
        <f>SEARCH("X:",H70)+2</f>
        <v>3</v>
      </c>
      <c r="AA70" s="1">
        <f>SEARCH(",",H70)</f>
        <v>8</v>
      </c>
      <c r="AB70" s="1">
        <f>SEARCH("Y:",H70)+2</f>
        <v>12</v>
      </c>
      <c r="AC70" s="1">
        <f>LEN(H70)+1</f>
        <v>17</v>
      </c>
      <c r="AD70" t="str">
        <f>IF(ISERR(SEARCH("(Empire)",L70)),"Non","Oui")</f>
        <v>Non</v>
      </c>
      <c r="AE70" t="str">
        <f>IF(ISERR(SEARCH("(Republic)",L70)),"Non","Oui")</f>
        <v>Non</v>
      </c>
    </row>
    <row r="71" spans="1:31" x14ac:dyDescent="0.25">
      <c r="A71" t="str">
        <f>IF(AND(AD71="Non",AE71="Non"),MID(L71,1,SEARCH("datacrons",L71)-2),IF(AND(AD71="Oui",AE71="Non"),MID(L71,1,SEARCH("(Empire) datacrons",L71)-2),IF(AND(AD71="Non",AE71="Oui"),MID(L71,1,SEARCH("(Republic) datacrons",L71)-2),"")))</f>
        <v>Nar Shaddaa</v>
      </c>
      <c r="B71" t="str">
        <f>IF(NOT(ISNA(VLOOKUP(U71,'Trad. Capacité'!$A$1:$B$16,2,FALSE))),VLOOKUP(U71,'Trad. Capacité'!A$1:B$16,2,FALSE),IF(W71&lt;&gt;"",W71,""))</f>
        <v>Puissance</v>
      </c>
      <c r="C71" s="1" t="str">
        <f>IF(AND(Q71&lt;&gt;"",NOT(ISERR(SEARCH("+",Q71)))),MID(Q71,SEARCH("+",Q71),3),IF(AND(N71&lt;&gt;"Oui",G71&lt;&gt;"",NOT(ISERR(SEARCH("+",G71)))),MID(G71,SEARCH("+",G71),3),""))</f>
        <v>+3</v>
      </c>
      <c r="D71" t="str">
        <f>IF(NOT(ISNA(VLOOKUP(V71,'Trad. Capacité'!$A$1:$B$16,2,FALSE))),VLOOKUP(V71,'Trad. Capacité'!A$1:B$16,2,FALSE),IF(W71&lt;&gt;"",W71,""))</f>
        <v/>
      </c>
      <c r="E71" t="str">
        <f>IF(AND(T71&lt;&gt;"",NOT(ISERR(SEARCH("+",T71)))),MID(T71,SEARCH("+",T71),3),IF(AND(M71&lt;&gt;"Oui",G71&lt;&gt;"",NOT(ISERR(SEARCH("+",G71)))),MID(G71,SEARCH("+",G71),3),""))</f>
        <v/>
      </c>
      <c r="G71" s="2" t="s">
        <v>95</v>
      </c>
      <c r="H71" s="2" t="s">
        <v>96</v>
      </c>
      <c r="I71" s="2" t="s">
        <v>385</v>
      </c>
      <c r="J71" s="1" t="str">
        <f>MID(H71,Z71,AA71-Z71)</f>
        <v xml:space="preserve"> 2156</v>
      </c>
      <c r="K71" s="1" t="str">
        <f>MID(H71,AB71,AC71-AB71)</f>
        <v xml:space="preserve"> 3103</v>
      </c>
      <c r="L71" t="str">
        <f>IF(F71&lt;&gt;"",F71,L70)</f>
        <v>Nar Shaddaa datacrons</v>
      </c>
      <c r="M71" s="1" t="str">
        <f>IF(NOT(ISERR(SEARCH("REPUBLIC",G71))),"Oui","Non")</f>
        <v>Oui</v>
      </c>
      <c r="N71" s="1" t="str">
        <f>IF(NOT(ISERR(SEARCH("EMPIRE",G71))),"Oui","Non")</f>
        <v>Non</v>
      </c>
      <c r="O71" s="1">
        <f>IF(M71="Oui",SEARCH("REPUBLIC",G71)+9,"")</f>
        <v>10</v>
      </c>
      <c r="P71" s="1">
        <f>IF(AND(M71="Oui",N71="Oui"),R71-10,IF(M71="Oui",LEN(G71)+1,""))</f>
        <v>23</v>
      </c>
      <c r="Q71" s="1" t="str">
        <f>IF(M71="Oui",SUBSTITUTE(MID(G71,O71,P71-O71),"-",""),"")</f>
        <v xml:space="preserve"> Strength +3</v>
      </c>
      <c r="R71" s="1" t="str">
        <f>IF(N71="Oui",SEARCH("EMPIRE",G71)+7,"")</f>
        <v/>
      </c>
      <c r="S71" s="1" t="str">
        <f>IF(N71="Oui",LEN(G71)+1,"")</f>
        <v/>
      </c>
      <c r="T71" s="1" t="str">
        <f>IF(N71="Oui",SUBSTITUTE(MID(G71,R71,S71-R71),"-",""),"")</f>
        <v/>
      </c>
      <c r="U71" t="str">
        <f>IF(AND(Q71&lt;&gt;"",NOT(ISERR(SEARCH("+",Q71)))),TRIM(MID(Q71,1,SEARCH("+",Q71)-1)),IF(Q71&lt;&gt;"",TRIM(Q71),IF(AND(N71&lt;&gt;"Oui",G71&lt;&gt;"",NOT(ISERR(SEARCH("+",G71)))),TRIM(MID(G71,1,SEARCH("+",G71)-1)),"")))</f>
        <v>Strength</v>
      </c>
      <c r="V71" t="str">
        <f>IF(AND(T71&lt;&gt;"",NOT(ISERR(SEARCH("+",T71)))),TRIM(MID(T71,1,SEARCH("+",T71)-1)),IF(T71&lt;&gt;"",TRIM(T71),IF(AND(M71&lt;&gt;"Oui",G71&lt;&gt;"",NOT(ISERR(SEARCH("+",G71)))),TRIM(MID(G71,1,SEARCH("+",G71)-1)),"")))</f>
        <v/>
      </c>
      <c r="W71" t="str">
        <f>IF(AND(U71="",V71="",G71&lt;&gt;""),G71,"")</f>
        <v/>
      </c>
      <c r="X71" t="str">
        <f>IF(OR(AND(AD71="Non",AE71="Non"),AD71="Oui"),"Oui","Non")</f>
        <v>Oui</v>
      </c>
      <c r="Y71" t="str">
        <f>IF(OR(AND(AD71="Non",AE71="Non"),AE71="Oui"),"Oui","Non")</f>
        <v>Oui</v>
      </c>
      <c r="Z71" s="1">
        <f>SEARCH("X:",H71)+2</f>
        <v>3</v>
      </c>
      <c r="AA71" s="1">
        <f>SEARCH(",",H71)</f>
        <v>8</v>
      </c>
      <c r="AB71" s="1">
        <f>SEARCH("Y:",H71)+2</f>
        <v>12</v>
      </c>
      <c r="AC71" s="1">
        <f>LEN(H71)+1</f>
        <v>17</v>
      </c>
      <c r="AD71" t="str">
        <f>IF(ISERR(SEARCH("(Empire)",L71)),"Non","Oui")</f>
        <v>Non</v>
      </c>
      <c r="AE71" t="str">
        <f>IF(ISERR(SEARCH("(Republic)",L71)),"Non","Oui")</f>
        <v>Non</v>
      </c>
    </row>
    <row r="72" spans="1:31" x14ac:dyDescent="0.25">
      <c r="A72" t="str">
        <f>IF(AND(AD72="Non",AE72="Non"),MID(L72,1,SEARCH("datacrons",L72)-2),IF(AND(AD72="Oui",AE72="Non"),MID(L72,1,SEARCH("(Empire) datacrons",L72)-2),IF(AND(AD72="Non",AE72="Oui"),MID(L72,1,SEARCH("(Republic) datacrons",L72)-2),"")))</f>
        <v>Nar Shaddaa</v>
      </c>
      <c r="B72" t="str">
        <f>IF(NOT(ISNA(VLOOKUP(U72,'Trad. Capacité'!$A$1:$B$16,2,FALSE))),VLOOKUP(U72,'Trad. Capacité'!A$1:B$16,2,FALSE),IF(W72&lt;&gt;"",W72,""))</f>
        <v>Yellow Matrix Shard</v>
      </c>
      <c r="C72" s="1" t="str">
        <f>IF(AND(Q72&lt;&gt;"",NOT(ISERR(SEARCH("+",Q72)))),MID(Q72,SEARCH("+",Q72),3),IF(AND(N72&lt;&gt;"Oui",G72&lt;&gt;"",NOT(ISERR(SEARCH("+",G72)))),MID(G72,SEARCH("+",G72),3),""))</f>
        <v/>
      </c>
      <c r="D72" t="str">
        <f>IF(NOT(ISNA(VLOOKUP(V72,'Trad. Capacité'!$A$1:$B$16,2,FALSE))),VLOOKUP(V72,'Trad. Capacité'!A$1:B$16,2,FALSE),IF(W72&lt;&gt;"",W72,""))</f>
        <v>Yellow Matrix Shard</v>
      </c>
      <c r="E72" t="str">
        <f>IF(AND(T72&lt;&gt;"",NOT(ISERR(SEARCH("+",T72)))),MID(T72,SEARCH("+",T72),3),IF(AND(M72&lt;&gt;"Oui",G72&lt;&gt;"",NOT(ISERR(SEARCH("+",G72)))),MID(G72,SEARCH("+",G72),3),""))</f>
        <v/>
      </c>
      <c r="G72" s="2" t="s">
        <v>55</v>
      </c>
      <c r="H72" s="2" t="s">
        <v>97</v>
      </c>
      <c r="I72" s="2" t="s">
        <v>386</v>
      </c>
      <c r="J72" s="1" t="str">
        <f>MID(H72,Z72,AA72-Z72)</f>
        <v xml:space="preserve"> 1781</v>
      </c>
      <c r="K72" s="1" t="str">
        <f>MID(H72,AB72,AC72-AB72)</f>
        <v xml:space="preserve"> 3084</v>
      </c>
      <c r="L72" t="str">
        <f>IF(F72&lt;&gt;"",F72,L71)</f>
        <v>Nar Shaddaa datacrons</v>
      </c>
      <c r="M72" s="1" t="str">
        <f>IF(NOT(ISERR(SEARCH("REPUBLIC",G72))),"Oui","Non")</f>
        <v>Non</v>
      </c>
      <c r="N72" s="1" t="str">
        <f>IF(NOT(ISERR(SEARCH("EMPIRE",G72))),"Oui","Non")</f>
        <v>Non</v>
      </c>
      <c r="O72" s="1" t="str">
        <f>IF(M72="Oui",SEARCH("REPUBLIC",G72)+9,"")</f>
        <v/>
      </c>
      <c r="P72" s="1" t="str">
        <f>IF(AND(M72="Oui",N72="Oui"),R72-10,IF(M72="Oui",LEN(G72)+1,""))</f>
        <v/>
      </c>
      <c r="Q72" s="1" t="str">
        <f>IF(M72="Oui",SUBSTITUTE(MID(G72,O72,P72-O72),"-",""),"")</f>
        <v/>
      </c>
      <c r="R72" s="1" t="str">
        <f>IF(N72="Oui",SEARCH("EMPIRE",G72)+7,"")</f>
        <v/>
      </c>
      <c r="S72" s="1" t="str">
        <f>IF(N72="Oui",LEN(G72)+1,"")</f>
        <v/>
      </c>
      <c r="T72" s="1" t="str">
        <f>IF(N72="Oui",SUBSTITUTE(MID(G72,R72,S72-R72),"-",""),"")</f>
        <v/>
      </c>
      <c r="U72" t="str">
        <f>IF(AND(Q72&lt;&gt;"",NOT(ISERR(SEARCH("+",Q72)))),TRIM(MID(Q72,1,SEARCH("+",Q72)-1)),IF(Q72&lt;&gt;"",TRIM(Q72),IF(AND(N72&lt;&gt;"Oui",G72&lt;&gt;"",NOT(ISERR(SEARCH("+",G72)))),TRIM(MID(G72,1,SEARCH("+",G72)-1)),"")))</f>
        <v/>
      </c>
      <c r="V72" t="str">
        <f>IF(AND(T72&lt;&gt;"",NOT(ISERR(SEARCH("+",T72)))),TRIM(MID(T72,1,SEARCH("+",T72)-1)),IF(T72&lt;&gt;"",TRIM(T72),IF(AND(M72&lt;&gt;"Oui",G72&lt;&gt;"",NOT(ISERR(SEARCH("+",G72)))),TRIM(MID(G72,1,SEARCH("+",G72)-1)),"")))</f>
        <v/>
      </c>
      <c r="W72" t="str">
        <f>IF(AND(U72="",V72="",G72&lt;&gt;""),G72,"")</f>
        <v>Yellow Matrix Shard</v>
      </c>
      <c r="X72" t="str">
        <f>IF(OR(AND(AD72="Non",AE72="Non"),AD72="Oui"),"Oui","Non")</f>
        <v>Oui</v>
      </c>
      <c r="Y72" t="str">
        <f>IF(OR(AND(AD72="Non",AE72="Non"),AE72="Oui"),"Oui","Non")</f>
        <v>Oui</v>
      </c>
      <c r="Z72" s="1">
        <f>SEARCH("X:",H72)+2</f>
        <v>3</v>
      </c>
      <c r="AA72" s="1">
        <f>SEARCH(",",H72)</f>
        <v>8</v>
      </c>
      <c r="AB72" s="1">
        <f>SEARCH("Y:",H72)+2</f>
        <v>12</v>
      </c>
      <c r="AC72" s="1">
        <f>LEN(H72)+1</f>
        <v>17</v>
      </c>
      <c r="AD72" t="str">
        <f>IF(ISERR(SEARCH("(Empire)",L72)),"Non","Oui")</f>
        <v>Non</v>
      </c>
      <c r="AE72" t="str">
        <f>IF(ISERR(SEARCH("(Republic)",L72)),"Non","Oui")</f>
        <v>Non</v>
      </c>
    </row>
    <row r="73" spans="1:31" x14ac:dyDescent="0.25">
      <c r="A73" t="str">
        <f>IF(AND(AD73="Non",AE73="Non"),MID(L73,1,SEARCH("datacrons",L73)-2),IF(AND(AD73="Oui",AE73="Non"),MID(L73,1,SEARCH("(Empire) datacrons",L73)-2),IF(AND(AD73="Non",AE73="Oui"),MID(L73,1,SEARCH("(Republic) datacrons",L73)-2),"")))</f>
        <v>Nar Shaddaa</v>
      </c>
      <c r="B73" t="str">
        <f>IF(NOT(ISNA(VLOOKUP(U73,'Trad. Capacité'!$A$1:$B$16,2,FALSE))),VLOOKUP(U73,'Trad. Capacité'!A$1:B$16,2,FALSE),IF(W73&lt;&gt;"",W73,""))</f>
        <v/>
      </c>
      <c r="C73" s="1" t="str">
        <f>IF(AND(Q73&lt;&gt;"",NOT(ISERR(SEARCH("+",Q73)))),MID(Q73,SEARCH("+",Q73),3),IF(AND(N73&lt;&gt;"Oui",G73&lt;&gt;"",NOT(ISERR(SEARCH("+",G73)))),MID(G73,SEARCH("+",G73),3),""))</f>
        <v/>
      </c>
      <c r="D73" t="str">
        <f>IF(NOT(ISNA(VLOOKUP(V73,'Trad. Capacité'!$A$1:$B$16,2,FALSE))),VLOOKUP(V73,'Trad. Capacité'!A$1:B$16,2,FALSE),IF(W73&lt;&gt;"",W73,""))</f>
        <v>Visée</v>
      </c>
      <c r="E73" t="str">
        <f>IF(AND(T73&lt;&gt;"",NOT(ISERR(SEARCH("+",T73)))),MID(T73,SEARCH("+",T73),3),IF(AND(M73&lt;&gt;"Oui",G73&lt;&gt;"",NOT(ISERR(SEARCH("+",G73)))),MID(G73,SEARCH("+",G73),3),""))</f>
        <v>+3</v>
      </c>
      <c r="G73" s="2" t="s">
        <v>98</v>
      </c>
      <c r="H73" s="2" t="s">
        <v>99</v>
      </c>
      <c r="I73" s="2" t="s">
        <v>387</v>
      </c>
      <c r="J73" s="1" t="str">
        <f>MID(H73,Z73,AA73-Z73)</f>
        <v xml:space="preserve"> -3699</v>
      </c>
      <c r="K73" s="1" t="str">
        <f>MID(H73,AB73,AC73-AB73)</f>
        <v xml:space="preserve"> -1692</v>
      </c>
      <c r="L73" t="str">
        <f>IF(F73&lt;&gt;"",F73,L72)</f>
        <v>Nar Shaddaa datacrons</v>
      </c>
      <c r="M73" s="1" t="str">
        <f>IF(NOT(ISERR(SEARCH("REPUBLIC",G73))),"Oui","Non")</f>
        <v>Non</v>
      </c>
      <c r="N73" s="1" t="str">
        <f>IF(NOT(ISERR(SEARCH("EMPIRE",G73))),"Oui","Non")</f>
        <v>Oui</v>
      </c>
      <c r="O73" s="1" t="str">
        <f>IF(M73="Oui",SEARCH("REPUBLIC",G73)+9,"")</f>
        <v/>
      </c>
      <c r="P73" s="1" t="str">
        <f>IF(AND(M73="Oui",N73="Oui"),R73-10,IF(M73="Oui",LEN(G73)+1,""))</f>
        <v/>
      </c>
      <c r="Q73" s="1" t="str">
        <f>IF(M73="Oui",SUBSTITUTE(MID(G73,O73,P73-O73),"-",""),"")</f>
        <v/>
      </c>
      <c r="R73" s="1">
        <f>IF(N73="Oui",SEARCH("EMPIRE",G73)+7,"")</f>
        <v>8</v>
      </c>
      <c r="S73" s="1">
        <f>IF(N73="Oui",LEN(G73)+1,"")</f>
        <v>16</v>
      </c>
      <c r="T73" s="1" t="str">
        <f>IF(N73="Oui",SUBSTITUTE(MID(G73,R73,S73-R73),"-",""),"")</f>
        <v xml:space="preserve"> Aim +3</v>
      </c>
      <c r="U73" t="str">
        <f>IF(AND(Q73&lt;&gt;"",NOT(ISERR(SEARCH("+",Q73)))),TRIM(MID(Q73,1,SEARCH("+",Q73)-1)),IF(Q73&lt;&gt;"",TRIM(Q73),IF(AND(N73&lt;&gt;"Oui",G73&lt;&gt;"",NOT(ISERR(SEARCH("+",G73)))),TRIM(MID(G73,1,SEARCH("+",G73)-1)),"")))</f>
        <v/>
      </c>
      <c r="V73" t="str">
        <f>IF(AND(T73&lt;&gt;"",NOT(ISERR(SEARCH("+",T73)))),TRIM(MID(T73,1,SEARCH("+",T73)-1)),IF(T73&lt;&gt;"",TRIM(T73),IF(AND(M73&lt;&gt;"Oui",G73&lt;&gt;"",NOT(ISERR(SEARCH("+",G73)))),TRIM(MID(G73,1,SEARCH("+",G73)-1)),"")))</f>
        <v>Aim</v>
      </c>
      <c r="W73" t="str">
        <f>IF(AND(U73="",V73="",G73&lt;&gt;""),G73,"")</f>
        <v/>
      </c>
      <c r="X73" t="str">
        <f>IF(OR(AND(AD73="Non",AE73="Non"),AD73="Oui"),"Oui","Non")</f>
        <v>Oui</v>
      </c>
      <c r="Y73" t="str">
        <f>IF(OR(AND(AD73="Non",AE73="Non"),AE73="Oui"),"Oui","Non")</f>
        <v>Oui</v>
      </c>
      <c r="Z73" s="1">
        <f>SEARCH("X:",H73)+2</f>
        <v>3</v>
      </c>
      <c r="AA73" s="1">
        <f>SEARCH(",",H73)</f>
        <v>9</v>
      </c>
      <c r="AB73" s="1">
        <f>SEARCH("Y:",H73)+2</f>
        <v>13</v>
      </c>
      <c r="AC73" s="1">
        <f>LEN(H73)+1</f>
        <v>19</v>
      </c>
      <c r="AD73" t="str">
        <f>IF(ISERR(SEARCH("(Empire)",L73)),"Non","Oui")</f>
        <v>Non</v>
      </c>
      <c r="AE73" t="str">
        <f>IF(ISERR(SEARCH("(Republic)",L73)),"Non","Oui")</f>
        <v>Non</v>
      </c>
    </row>
    <row r="74" spans="1:31" x14ac:dyDescent="0.25">
      <c r="A74" t="str">
        <f>IF(AND(AD74="Non",AE74="Non"),MID(L74,1,SEARCH("datacrons",L74)-2),IF(AND(AD74="Oui",AE74="Non"),MID(L74,1,SEARCH("(Empire) datacrons",L74)-2),IF(AND(AD74="Non",AE74="Oui"),MID(L74,1,SEARCH("(Republic) datacrons",L74)-2),"")))</f>
        <v>Nar Shaddaa</v>
      </c>
      <c r="B74" t="str">
        <f>IF(NOT(ISNA(VLOOKUP(U74,'Trad. Capacité'!$A$1:$B$16,2,FALSE))),VLOOKUP(U74,'Trad. Capacité'!A$1:B$16,2,FALSE),IF(W74&lt;&gt;"",W74,""))</f>
        <v/>
      </c>
      <c r="C74" s="1" t="str">
        <f>IF(AND(Q74&lt;&gt;"",NOT(ISERR(SEARCH("+",Q74)))),MID(Q74,SEARCH("+",Q74),3),IF(AND(N74&lt;&gt;"Oui",G74&lt;&gt;"",NOT(ISERR(SEARCH("+",G74)))),MID(G74,SEARCH("+",G74),3),""))</f>
        <v/>
      </c>
      <c r="D74" t="str">
        <f>IF(NOT(ISNA(VLOOKUP(V74,'Trad. Capacité'!$A$1:$B$16,2,FALSE))),VLOOKUP(V74,'Trad. Capacité'!A$1:B$16,2,FALSE),IF(W74&lt;&gt;"",W74,""))</f>
        <v>Présence</v>
      </c>
      <c r="E74" t="str">
        <f>IF(AND(T74&lt;&gt;"",NOT(ISERR(SEARCH("+",T74)))),MID(T74,SEARCH("+",T74),3),IF(AND(M74&lt;&gt;"Oui",G74&lt;&gt;"",NOT(ISERR(SEARCH("+",G74)))),MID(G74,SEARCH("+",G74),3),""))</f>
        <v>+3</v>
      </c>
      <c r="G74" s="2" t="s">
        <v>100</v>
      </c>
      <c r="H74" s="2" t="s">
        <v>101</v>
      </c>
      <c r="I74" s="2" t="s">
        <v>388</v>
      </c>
      <c r="J74" s="1" t="str">
        <f>MID(H74,Z74,AA74-Z74)</f>
        <v xml:space="preserve"> 2930</v>
      </c>
      <c r="K74" s="1" t="str">
        <f>MID(H74,AB74,AC74-AB74)</f>
        <v xml:space="preserve"> 400</v>
      </c>
      <c r="L74" t="str">
        <f>IF(F74&lt;&gt;"",F74,L73)</f>
        <v>Nar Shaddaa datacrons</v>
      </c>
      <c r="M74" s="1" t="str">
        <f>IF(NOT(ISERR(SEARCH("REPUBLIC",G74))),"Oui","Non")</f>
        <v>Non</v>
      </c>
      <c r="N74" s="1" t="str">
        <f>IF(NOT(ISERR(SEARCH("EMPIRE",G74))),"Oui","Non")</f>
        <v>Oui</v>
      </c>
      <c r="O74" s="1" t="str">
        <f>IF(M74="Oui",SEARCH("REPUBLIC",G74)+9,"")</f>
        <v/>
      </c>
      <c r="P74" s="1" t="str">
        <f>IF(AND(M74="Oui",N74="Oui"),R74-10,IF(M74="Oui",LEN(G74)+1,""))</f>
        <v/>
      </c>
      <c r="Q74" s="1" t="str">
        <f>IF(M74="Oui",SUBSTITUTE(MID(G74,O74,P74-O74),"-",""),"")</f>
        <v/>
      </c>
      <c r="R74" s="1">
        <f>IF(N74="Oui",SEARCH("EMPIRE",G74)+7,"")</f>
        <v>8</v>
      </c>
      <c r="S74" s="1">
        <f>IF(N74="Oui",LEN(G74)+1,"")</f>
        <v>21</v>
      </c>
      <c r="T74" s="1" t="str">
        <f>IF(N74="Oui",SUBSTITUTE(MID(G74,R74,S74-R74),"-",""),"")</f>
        <v xml:space="preserve"> Presence +3</v>
      </c>
      <c r="U74" t="str">
        <f>IF(AND(Q74&lt;&gt;"",NOT(ISERR(SEARCH("+",Q74)))),TRIM(MID(Q74,1,SEARCH("+",Q74)-1)),IF(Q74&lt;&gt;"",TRIM(Q74),IF(AND(N74&lt;&gt;"Oui",G74&lt;&gt;"",NOT(ISERR(SEARCH("+",G74)))),TRIM(MID(G74,1,SEARCH("+",G74)-1)),"")))</f>
        <v/>
      </c>
      <c r="V74" t="str">
        <f>IF(AND(T74&lt;&gt;"",NOT(ISERR(SEARCH("+",T74)))),TRIM(MID(T74,1,SEARCH("+",T74)-1)),IF(T74&lt;&gt;"",TRIM(T74),IF(AND(M74&lt;&gt;"Oui",G74&lt;&gt;"",NOT(ISERR(SEARCH("+",G74)))),TRIM(MID(G74,1,SEARCH("+",G74)-1)),"")))</f>
        <v>Presence</v>
      </c>
      <c r="W74" t="str">
        <f>IF(AND(U74="",V74="",G74&lt;&gt;""),G74,"")</f>
        <v/>
      </c>
      <c r="X74" t="str">
        <f>IF(OR(AND(AD74="Non",AE74="Non"),AD74="Oui"),"Oui","Non")</f>
        <v>Oui</v>
      </c>
      <c r="Y74" t="str">
        <f>IF(OR(AND(AD74="Non",AE74="Non"),AE74="Oui"),"Oui","Non")</f>
        <v>Oui</v>
      </c>
      <c r="Z74" s="1">
        <f>SEARCH("X:",H74)+2</f>
        <v>3</v>
      </c>
      <c r="AA74" s="1">
        <f>SEARCH(",",H74)</f>
        <v>8</v>
      </c>
      <c r="AB74" s="1">
        <f>SEARCH("Y:",H74)+2</f>
        <v>12</v>
      </c>
      <c r="AC74" s="1">
        <f>LEN(H74)+1</f>
        <v>16</v>
      </c>
      <c r="AD74" t="str">
        <f>IF(ISERR(SEARCH("(Empire)",L74)),"Non","Oui")</f>
        <v>Non</v>
      </c>
      <c r="AE74" t="str">
        <f>IF(ISERR(SEARCH("(Republic)",L74)),"Non","Oui")</f>
        <v>Non</v>
      </c>
    </row>
    <row r="75" spans="1:31" x14ac:dyDescent="0.25">
      <c r="A75" t="str">
        <f>IF(AND(AD75="Non",AE75="Non"),MID(L75,1,SEARCH("datacrons",L75)-2),IF(AND(AD75="Oui",AE75="Non"),MID(L75,1,SEARCH("(Empire) datacrons",L75)-2),IF(AND(AD75="Non",AE75="Oui"),MID(L75,1,SEARCH("(Republic) datacrons",L75)-2),"")))</f>
        <v>Nar Shaddaa</v>
      </c>
      <c r="B75" t="str">
        <f>IF(NOT(ISNA(VLOOKUP(U75,'Trad. Capacité'!$A$1:$B$16,2,FALSE))),VLOOKUP(U75,'Trad. Capacité'!A$1:B$16,2,FALSE),IF(W75&lt;&gt;"",W75,""))</f>
        <v/>
      </c>
      <c r="C75" s="1" t="str">
        <f>IF(AND(Q75&lt;&gt;"",NOT(ISERR(SEARCH("+",Q75)))),MID(Q75,SEARCH("+",Q75),3),IF(AND(N75&lt;&gt;"Oui",G75&lt;&gt;"",NOT(ISERR(SEARCH("+",G75)))),MID(G75,SEARCH("+",G75),3),""))</f>
        <v/>
      </c>
      <c r="D75" t="str">
        <f>IF(NOT(ISNA(VLOOKUP(V75,'Trad. Capacité'!$A$1:$B$16,2,FALSE))),VLOOKUP(V75,'Trad. Capacité'!A$1:B$16,2,FALSE),IF(W75&lt;&gt;"",W75,""))</f>
        <v>Puissance</v>
      </c>
      <c r="E75" t="str">
        <f>IF(AND(T75&lt;&gt;"",NOT(ISERR(SEARCH("+",T75)))),MID(T75,SEARCH("+",T75),3),IF(AND(M75&lt;&gt;"Oui",G75&lt;&gt;"",NOT(ISERR(SEARCH("+",G75)))),MID(G75,SEARCH("+",G75),3),""))</f>
        <v>+3</v>
      </c>
      <c r="G75" s="2" t="s">
        <v>102</v>
      </c>
      <c r="H75" s="2" t="s">
        <v>103</v>
      </c>
      <c r="I75" s="2" t="s">
        <v>389</v>
      </c>
      <c r="J75" s="1" t="str">
        <f>MID(H75,Z75,AA75-Z75)</f>
        <v xml:space="preserve"> 2017</v>
      </c>
      <c r="K75" s="1" t="str">
        <f>MID(H75,AB75,AC75-AB75)</f>
        <v xml:space="preserve"> 2441</v>
      </c>
      <c r="L75" t="str">
        <f>IF(F75&lt;&gt;"",F75,L74)</f>
        <v>Nar Shaddaa datacrons</v>
      </c>
      <c r="M75" s="1" t="str">
        <f>IF(NOT(ISERR(SEARCH("REPUBLIC",G75))),"Oui","Non")</f>
        <v>Non</v>
      </c>
      <c r="N75" s="1" t="str">
        <f>IF(NOT(ISERR(SEARCH("EMPIRE",G75))),"Oui","Non")</f>
        <v>Oui</v>
      </c>
      <c r="O75" s="1" t="str">
        <f>IF(M75="Oui",SEARCH("REPUBLIC",G75)+9,"")</f>
        <v/>
      </c>
      <c r="P75" s="1" t="str">
        <f>IF(AND(M75="Oui",N75="Oui"),R75-10,IF(M75="Oui",LEN(G75)+1,""))</f>
        <v/>
      </c>
      <c r="Q75" s="1" t="str">
        <f>IF(M75="Oui",SUBSTITUTE(MID(G75,O75,P75-O75),"-",""),"")</f>
        <v/>
      </c>
      <c r="R75" s="1">
        <f>IF(N75="Oui",SEARCH("EMPIRE",G75)+7,"")</f>
        <v>8</v>
      </c>
      <c r="S75" s="1">
        <f>IF(N75="Oui",LEN(G75)+1,"")</f>
        <v>21</v>
      </c>
      <c r="T75" s="1" t="str">
        <f>IF(N75="Oui",SUBSTITUTE(MID(G75,R75,S75-R75),"-",""),"")</f>
        <v xml:space="preserve"> Strength +3</v>
      </c>
      <c r="U75" t="str">
        <f>IF(AND(Q75&lt;&gt;"",NOT(ISERR(SEARCH("+",Q75)))),TRIM(MID(Q75,1,SEARCH("+",Q75)-1)),IF(Q75&lt;&gt;"",TRIM(Q75),IF(AND(N75&lt;&gt;"Oui",G75&lt;&gt;"",NOT(ISERR(SEARCH("+",G75)))),TRIM(MID(G75,1,SEARCH("+",G75)-1)),"")))</f>
        <v/>
      </c>
      <c r="V75" t="str">
        <f>IF(AND(T75&lt;&gt;"",NOT(ISERR(SEARCH("+",T75)))),TRIM(MID(T75,1,SEARCH("+",T75)-1)),IF(T75&lt;&gt;"",TRIM(T75),IF(AND(M75&lt;&gt;"Oui",G75&lt;&gt;"",NOT(ISERR(SEARCH("+",G75)))),TRIM(MID(G75,1,SEARCH("+",G75)-1)),"")))</f>
        <v>Strength</v>
      </c>
      <c r="W75" t="str">
        <f>IF(AND(U75="",V75="",G75&lt;&gt;""),G75,"")</f>
        <v/>
      </c>
      <c r="X75" t="str">
        <f>IF(OR(AND(AD75="Non",AE75="Non"),AD75="Oui"),"Oui","Non")</f>
        <v>Oui</v>
      </c>
      <c r="Y75" t="str">
        <f>IF(OR(AND(AD75="Non",AE75="Non"),AE75="Oui"),"Oui","Non")</f>
        <v>Oui</v>
      </c>
      <c r="Z75" s="1">
        <f>SEARCH("X:",H75)+2</f>
        <v>3</v>
      </c>
      <c r="AA75" s="1">
        <f>SEARCH(",",H75)</f>
        <v>8</v>
      </c>
      <c r="AB75" s="1">
        <f>SEARCH("Y:",H75)+2</f>
        <v>12</v>
      </c>
      <c r="AC75" s="1">
        <f>LEN(H75)+1</f>
        <v>17</v>
      </c>
      <c r="AD75" t="str">
        <f>IF(ISERR(SEARCH("(Empire)",L75)),"Non","Oui")</f>
        <v>Non</v>
      </c>
      <c r="AE75" t="str">
        <f>IF(ISERR(SEARCH("(Republic)",L75)),"Non","Oui")</f>
        <v>Non</v>
      </c>
    </row>
    <row r="76" spans="1:31" x14ac:dyDescent="0.25">
      <c r="A76" t="str">
        <f>IF(AND(AD76="Non",AE76="Non"),MID(L76,1,SEARCH("datacrons",L76)-2),IF(AND(AD76="Oui",AE76="Non"),MID(L76,1,SEARCH("(Empire) datacrons",L76)-2),IF(AND(AD76="Non",AE76="Oui"),MID(L76,1,SEARCH("(Republic) datacrons",L76)-2),"")))</f>
        <v>Ord Mantell</v>
      </c>
      <c r="B76" t="str">
        <f>IF(NOT(ISNA(VLOOKUP(U76,'Trad. Capacité'!$A$1:$B$16,2,FALSE))),VLOOKUP(U76,'Trad. Capacité'!A$1:B$16,2,FALSE),IF(W76&lt;&gt;"",W76,""))</f>
        <v/>
      </c>
      <c r="C76" s="1" t="str">
        <f>IF(AND(Q76&lt;&gt;"",NOT(ISERR(SEARCH("+",Q76)))),MID(Q76,SEARCH("+",Q76),3),IF(AND(N76&lt;&gt;"Oui",G76&lt;&gt;"",NOT(ISERR(SEARCH("+",G76)))),MID(G76,SEARCH("+",G76),3),""))</f>
        <v/>
      </c>
      <c r="D76" t="str">
        <f>IF(NOT(ISNA(VLOOKUP(V76,'Trad. Capacité'!$A$1:$B$16,2,FALSE))),VLOOKUP(V76,'Trad. Capacité'!A$1:B$16,2,FALSE),IF(W76&lt;&gt;"",W76,""))</f>
        <v/>
      </c>
      <c r="E76" t="str">
        <f>IF(AND(T76&lt;&gt;"",NOT(ISERR(SEARCH("+",T76)))),MID(T76,SEARCH("+",T76),3),IF(AND(M76&lt;&gt;"Oui",G76&lt;&gt;"",NOT(ISERR(SEARCH("+",G76)))),MID(G76,SEARCH("+",G76),3),""))</f>
        <v/>
      </c>
      <c r="F76" s="2" t="s">
        <v>104</v>
      </c>
      <c r="J76" s="1" t="e">
        <f>MID(H76,Z76,AA76-Z76)</f>
        <v>#VALUE!</v>
      </c>
      <c r="K76" s="1" t="e">
        <f>MID(H76,AB76,AC76-AB76)</f>
        <v>#VALUE!</v>
      </c>
      <c r="L76" t="str">
        <f>IF(F76&lt;&gt;"",F76,L75)</f>
        <v>Ord Mantell datacrons</v>
      </c>
      <c r="M76" s="1" t="str">
        <f>IF(NOT(ISERR(SEARCH("REPUBLIC",G76))),"Oui","Non")</f>
        <v>Non</v>
      </c>
      <c r="N76" s="1" t="str">
        <f>IF(NOT(ISERR(SEARCH("EMPIRE",G76))),"Oui","Non")</f>
        <v>Non</v>
      </c>
      <c r="O76" s="1" t="str">
        <f>IF(M76="Oui",SEARCH("REPUBLIC",G76)+9,"")</f>
        <v/>
      </c>
      <c r="P76" s="1" t="str">
        <f>IF(AND(M76="Oui",N76="Oui"),R76-10,IF(M76="Oui",LEN(G76)+1,""))</f>
        <v/>
      </c>
      <c r="Q76" s="1" t="str">
        <f>IF(M76="Oui",SUBSTITUTE(MID(G76,O76,P76-O76),"-",""),"")</f>
        <v/>
      </c>
      <c r="R76" s="1" t="str">
        <f>IF(N76="Oui",SEARCH("EMPIRE",G76)+7,"")</f>
        <v/>
      </c>
      <c r="S76" s="1" t="str">
        <f>IF(N76="Oui",LEN(G76)+1,"")</f>
        <v/>
      </c>
      <c r="T76" s="1" t="str">
        <f>IF(N76="Oui",SUBSTITUTE(MID(G76,R76,S76-R76),"-",""),"")</f>
        <v/>
      </c>
      <c r="U76" t="str">
        <f>IF(AND(Q76&lt;&gt;"",NOT(ISERR(SEARCH("+",Q76)))),TRIM(MID(Q76,1,SEARCH("+",Q76)-1)),IF(Q76&lt;&gt;"",TRIM(Q76),IF(AND(N76&lt;&gt;"Oui",G76&lt;&gt;"",NOT(ISERR(SEARCH("+",G76)))),TRIM(MID(G76,1,SEARCH("+",G76)-1)),"")))</f>
        <v/>
      </c>
      <c r="V76" t="str">
        <f>IF(AND(T76&lt;&gt;"",NOT(ISERR(SEARCH("+",T76)))),TRIM(MID(T76,1,SEARCH("+",T76)-1)),IF(T76&lt;&gt;"",TRIM(T76),IF(AND(M76&lt;&gt;"Oui",G76&lt;&gt;"",NOT(ISERR(SEARCH("+",G76)))),TRIM(MID(G76,1,SEARCH("+",G76)-1)),"")))</f>
        <v/>
      </c>
      <c r="W76" t="str">
        <f>IF(AND(U76="",V76="",G76&lt;&gt;""),G76,"")</f>
        <v/>
      </c>
      <c r="X76" t="str">
        <f>IF(OR(AND(AD76="Non",AE76="Non"),AD76="Oui"),"Oui","Non")</f>
        <v>Oui</v>
      </c>
      <c r="Y76" t="str">
        <f>IF(OR(AND(AD76="Non",AE76="Non"),AE76="Oui"),"Oui","Non")</f>
        <v>Oui</v>
      </c>
      <c r="Z76" s="1" t="e">
        <f>SEARCH("X:",H76)+2</f>
        <v>#VALUE!</v>
      </c>
      <c r="AA76" s="1" t="e">
        <f>SEARCH(",",H76)</f>
        <v>#VALUE!</v>
      </c>
      <c r="AB76" s="1" t="e">
        <f>SEARCH("Y:",H76)+2</f>
        <v>#VALUE!</v>
      </c>
      <c r="AC76" s="1">
        <f>LEN(H76)+1</f>
        <v>1</v>
      </c>
      <c r="AD76" t="str">
        <f>IF(ISERR(SEARCH("(Empire)",L76)),"Non","Oui")</f>
        <v>Non</v>
      </c>
      <c r="AE76" t="str">
        <f>IF(ISERR(SEARCH("(Republic)",L76)),"Non","Oui")</f>
        <v>Non</v>
      </c>
    </row>
    <row r="77" spans="1:31" x14ac:dyDescent="0.25">
      <c r="A77" t="str">
        <f>IF(AND(AD77="Non",AE77="Non"),MID(L77,1,SEARCH("datacrons",L77)-2),IF(AND(AD77="Oui",AE77="Non"),MID(L77,1,SEARCH("(Empire) datacrons",L77)-2),IF(AND(AD77="Non",AE77="Oui"),MID(L77,1,SEARCH("(Republic) datacrons",L77)-2),"")))</f>
        <v>Ord Mantell</v>
      </c>
      <c r="B77" t="str">
        <f>IF(NOT(ISNA(VLOOKUP(U77,'Trad. Capacité'!$A$1:$B$16,2,FALSE))),VLOOKUP(U77,'Trad. Capacité'!A$1:B$16,2,FALSE),IF(W77&lt;&gt;"",W77,""))</f>
        <v>Red Matrix Shard</v>
      </c>
      <c r="C77" s="1" t="str">
        <f>IF(AND(Q77&lt;&gt;"",NOT(ISERR(SEARCH("+",Q77)))),MID(Q77,SEARCH("+",Q77),3),IF(AND(N77&lt;&gt;"Oui",G77&lt;&gt;"",NOT(ISERR(SEARCH("+",G77)))),MID(G77,SEARCH("+",G77),3),""))</f>
        <v/>
      </c>
      <c r="D77" t="str">
        <f>IF(NOT(ISNA(VLOOKUP(V77,'Trad. Capacité'!$A$1:$B$16,2,FALSE))),VLOOKUP(V77,'Trad. Capacité'!A$1:B$16,2,FALSE),IF(W77&lt;&gt;"",W77,""))</f>
        <v>Red Matrix Shard</v>
      </c>
      <c r="E77" t="str">
        <f>IF(AND(T77&lt;&gt;"",NOT(ISERR(SEARCH("+",T77)))),MID(T77,SEARCH("+",T77),3),IF(AND(M77&lt;&gt;"Oui",G77&lt;&gt;"",NOT(ISERR(SEARCH("+",G77)))),MID(G77,SEARCH("+",G77),3),""))</f>
        <v/>
      </c>
      <c r="G77" s="2" t="s">
        <v>69</v>
      </c>
      <c r="H77" s="2" t="s">
        <v>105</v>
      </c>
      <c r="I77" s="2" t="s">
        <v>390</v>
      </c>
      <c r="J77" s="1" t="str">
        <f>MID(H77,Z77,AA77-Z77)</f>
        <v xml:space="preserve"> 778</v>
      </c>
      <c r="K77" s="1" t="str">
        <f>MID(H77,AB77,AC77-AB77)</f>
        <v xml:space="preserve"> 133</v>
      </c>
      <c r="L77" t="str">
        <f>IF(F77&lt;&gt;"",F77,L76)</f>
        <v>Ord Mantell datacrons</v>
      </c>
      <c r="M77" s="1" t="str">
        <f>IF(NOT(ISERR(SEARCH("REPUBLIC",G77))),"Oui","Non")</f>
        <v>Non</v>
      </c>
      <c r="N77" s="1" t="str">
        <f>IF(NOT(ISERR(SEARCH("EMPIRE",G77))),"Oui","Non")</f>
        <v>Non</v>
      </c>
      <c r="O77" s="1" t="str">
        <f>IF(M77="Oui",SEARCH("REPUBLIC",G77)+9,"")</f>
        <v/>
      </c>
      <c r="P77" s="1" t="str">
        <f>IF(AND(M77="Oui",N77="Oui"),R77-10,IF(M77="Oui",LEN(G77)+1,""))</f>
        <v/>
      </c>
      <c r="Q77" s="1" t="str">
        <f>IF(M77="Oui",SUBSTITUTE(MID(G77,O77,P77-O77),"-",""),"")</f>
        <v/>
      </c>
      <c r="R77" s="1" t="str">
        <f>IF(N77="Oui",SEARCH("EMPIRE",G77)+7,"")</f>
        <v/>
      </c>
      <c r="S77" s="1" t="str">
        <f>IF(N77="Oui",LEN(G77)+1,"")</f>
        <v/>
      </c>
      <c r="T77" s="1" t="str">
        <f>IF(N77="Oui",SUBSTITUTE(MID(G77,R77,S77-R77),"-",""),"")</f>
        <v/>
      </c>
      <c r="U77" t="str">
        <f>IF(AND(Q77&lt;&gt;"",NOT(ISERR(SEARCH("+",Q77)))),TRIM(MID(Q77,1,SEARCH("+",Q77)-1)),IF(Q77&lt;&gt;"",TRIM(Q77),IF(AND(N77&lt;&gt;"Oui",G77&lt;&gt;"",NOT(ISERR(SEARCH("+",G77)))),TRIM(MID(G77,1,SEARCH("+",G77)-1)),"")))</f>
        <v/>
      </c>
      <c r="V77" t="str">
        <f>IF(AND(T77&lt;&gt;"",NOT(ISERR(SEARCH("+",T77)))),TRIM(MID(T77,1,SEARCH("+",T77)-1)),IF(T77&lt;&gt;"",TRIM(T77),IF(AND(M77&lt;&gt;"Oui",G77&lt;&gt;"",NOT(ISERR(SEARCH("+",G77)))),TRIM(MID(G77,1,SEARCH("+",G77)-1)),"")))</f>
        <v/>
      </c>
      <c r="W77" t="str">
        <f>IF(AND(U77="",V77="",G77&lt;&gt;""),G77,"")</f>
        <v>Red Matrix Shard</v>
      </c>
      <c r="X77" t="str">
        <f>IF(OR(AND(AD77="Non",AE77="Non"),AD77="Oui"),"Oui","Non")</f>
        <v>Oui</v>
      </c>
      <c r="Y77" t="str">
        <f>IF(OR(AND(AD77="Non",AE77="Non"),AE77="Oui"),"Oui","Non")</f>
        <v>Oui</v>
      </c>
      <c r="Z77" s="1">
        <f>SEARCH("X:",H77)+2</f>
        <v>3</v>
      </c>
      <c r="AA77" s="1">
        <f>SEARCH(",",H77)</f>
        <v>7</v>
      </c>
      <c r="AB77" s="1">
        <f>SEARCH("Y:",H77)+2</f>
        <v>11</v>
      </c>
      <c r="AC77" s="1">
        <f>LEN(H77)+1</f>
        <v>15</v>
      </c>
      <c r="AD77" t="str">
        <f>IF(ISERR(SEARCH("(Empire)",L77)),"Non","Oui")</f>
        <v>Non</v>
      </c>
      <c r="AE77" t="str">
        <f>IF(ISERR(SEARCH("(Republic)",L77)),"Non","Oui")</f>
        <v>Non</v>
      </c>
    </row>
    <row r="78" spans="1:31" x14ac:dyDescent="0.25">
      <c r="A78" t="str">
        <f>IF(AND(AD78="Non",AE78="Non"),MID(L78,1,SEARCH("datacrons",L78)-2),IF(AND(AD78="Oui",AE78="Non"),MID(L78,1,SEARCH("(Empire) datacrons",L78)-2),IF(AND(AD78="Non",AE78="Oui"),MID(L78,1,SEARCH("(Republic) datacrons",L78)-2),"")))</f>
        <v>Ord Mantell</v>
      </c>
      <c r="B78" t="str">
        <f>IF(NOT(ISNA(VLOOKUP(U78,'Trad. Capacité'!$A$1:$B$16,2,FALSE))),VLOOKUP(U78,'Trad. Capacité'!A$1:B$16,2,FALSE),IF(W78&lt;&gt;"",W78,""))</f>
        <v>Présence</v>
      </c>
      <c r="C78" s="1" t="str">
        <f>IF(AND(Q78&lt;&gt;"",NOT(ISERR(SEARCH("+",Q78)))),MID(Q78,SEARCH("+",Q78),3),IF(AND(N78&lt;&gt;"Oui",G78&lt;&gt;"",NOT(ISERR(SEARCH("+",G78)))),MID(G78,SEARCH("+",G78),3),""))</f>
        <v>+2</v>
      </c>
      <c r="D78" t="str">
        <f>IF(NOT(ISNA(VLOOKUP(V78,'Trad. Capacité'!$A$1:$B$16,2,FALSE))),VLOOKUP(V78,'Trad. Capacité'!A$1:B$16,2,FALSE),IF(W78&lt;&gt;"",W78,""))</f>
        <v>Présence</v>
      </c>
      <c r="E78" t="str">
        <f>IF(AND(T78&lt;&gt;"",NOT(ISERR(SEARCH("+",T78)))),MID(T78,SEARCH("+",T78),3),IF(AND(M78&lt;&gt;"Oui",G78&lt;&gt;"",NOT(ISERR(SEARCH("+",G78)))),MID(G78,SEARCH("+",G78),3),""))</f>
        <v>+2</v>
      </c>
      <c r="G78" s="2" t="s">
        <v>53</v>
      </c>
      <c r="H78" s="2" t="s">
        <v>106</v>
      </c>
      <c r="I78" s="2" t="s">
        <v>391</v>
      </c>
      <c r="J78" s="1" t="str">
        <f>MID(H78,Z78,AA78-Z78)</f>
        <v xml:space="preserve"> -971</v>
      </c>
      <c r="K78" s="1" t="str">
        <f>MID(H78,AB78,AC78-AB78)</f>
        <v xml:space="preserve"> 201</v>
      </c>
      <c r="L78" t="str">
        <f>IF(F78&lt;&gt;"",F78,L77)</f>
        <v>Ord Mantell datacrons</v>
      </c>
      <c r="M78" s="1" t="str">
        <f>IF(NOT(ISERR(SEARCH("REPUBLIC",G78))),"Oui","Non")</f>
        <v>Non</v>
      </c>
      <c r="N78" s="1" t="str">
        <f>IF(NOT(ISERR(SEARCH("EMPIRE",G78))),"Oui","Non")</f>
        <v>Non</v>
      </c>
      <c r="O78" s="1" t="str">
        <f>IF(M78="Oui",SEARCH("REPUBLIC",G78)+9,"")</f>
        <v/>
      </c>
      <c r="P78" s="1" t="str">
        <f>IF(AND(M78="Oui",N78="Oui"),R78-10,IF(M78="Oui",LEN(G78)+1,""))</f>
        <v/>
      </c>
      <c r="Q78" s="1" t="str">
        <f>IF(M78="Oui",SUBSTITUTE(MID(G78,O78,P78-O78),"-",""),"")</f>
        <v/>
      </c>
      <c r="R78" s="1" t="str">
        <f>IF(N78="Oui",SEARCH("EMPIRE",G78)+7,"")</f>
        <v/>
      </c>
      <c r="S78" s="1" t="str">
        <f>IF(N78="Oui",LEN(G78)+1,"")</f>
        <v/>
      </c>
      <c r="T78" s="1" t="str">
        <f>IF(N78="Oui",SUBSTITUTE(MID(G78,R78,S78-R78),"-",""),"")</f>
        <v/>
      </c>
      <c r="U78" t="str">
        <f>IF(AND(Q78&lt;&gt;"",NOT(ISERR(SEARCH("+",Q78)))),TRIM(MID(Q78,1,SEARCH("+",Q78)-1)),IF(Q78&lt;&gt;"",TRIM(Q78),IF(AND(N78&lt;&gt;"Oui",G78&lt;&gt;"",NOT(ISERR(SEARCH("+",G78)))),TRIM(MID(G78,1,SEARCH("+",G78)-1)),"")))</f>
        <v>Presence</v>
      </c>
      <c r="V78" t="str">
        <f>IF(AND(T78&lt;&gt;"",NOT(ISERR(SEARCH("+",T78)))),TRIM(MID(T78,1,SEARCH("+",T78)-1)),IF(T78&lt;&gt;"",TRIM(T78),IF(AND(M78&lt;&gt;"Oui",G78&lt;&gt;"",NOT(ISERR(SEARCH("+",G78)))),TRIM(MID(G78,1,SEARCH("+",G78)-1)),"")))</f>
        <v>Presence</v>
      </c>
      <c r="W78" t="str">
        <f>IF(AND(U78="",V78="",G78&lt;&gt;""),G78,"")</f>
        <v/>
      </c>
      <c r="X78" t="str">
        <f>IF(OR(AND(AD78="Non",AE78="Non"),AD78="Oui"),"Oui","Non")</f>
        <v>Oui</v>
      </c>
      <c r="Y78" t="str">
        <f>IF(OR(AND(AD78="Non",AE78="Non"),AE78="Oui"),"Oui","Non")</f>
        <v>Oui</v>
      </c>
      <c r="Z78" s="1">
        <f>SEARCH("X:",H78)+2</f>
        <v>3</v>
      </c>
      <c r="AA78" s="1">
        <f>SEARCH(",",H78)</f>
        <v>8</v>
      </c>
      <c r="AB78" s="1">
        <f>SEARCH("Y:",H78)+2</f>
        <v>12</v>
      </c>
      <c r="AC78" s="1">
        <f>LEN(H78)+1</f>
        <v>16</v>
      </c>
      <c r="AD78" t="str">
        <f>IF(ISERR(SEARCH("(Empire)",L78)),"Non","Oui")</f>
        <v>Non</v>
      </c>
      <c r="AE78" t="str">
        <f>IF(ISERR(SEARCH("(Republic)",L78)),"Non","Oui")</f>
        <v>Non</v>
      </c>
    </row>
    <row r="79" spans="1:31" x14ac:dyDescent="0.25">
      <c r="A79" t="str">
        <f>IF(AND(AD79="Non",AE79="Non"),MID(L79,1,SEARCH("datacrons",L79)-2),IF(AND(AD79="Oui",AE79="Non"),MID(L79,1,SEARCH("(Empire) datacrons",L79)-2),IF(AND(AD79="Non",AE79="Oui"),MID(L79,1,SEARCH("(Republic) datacrons",L79)-2),"")))</f>
        <v>Ord Mantell</v>
      </c>
      <c r="B79" t="str">
        <f>IF(NOT(ISNA(VLOOKUP(U79,'Trad. Capacité'!$A$1:$B$16,2,FALSE))),VLOOKUP(U79,'Trad. Capacité'!A$1:B$16,2,FALSE),IF(W79&lt;&gt;"",W79,""))</f>
        <v>Visée</v>
      </c>
      <c r="C79" s="1" t="str">
        <f>IF(AND(Q79&lt;&gt;"",NOT(ISERR(SEARCH("+",Q79)))),MID(Q79,SEARCH("+",Q79),3),IF(AND(N79&lt;&gt;"Oui",G79&lt;&gt;"",NOT(ISERR(SEARCH("+",G79)))),MID(G79,SEARCH("+",G79),3),""))</f>
        <v>+2</v>
      </c>
      <c r="D79" t="str">
        <f>IF(NOT(ISNA(VLOOKUP(V79,'Trad. Capacité'!$A$1:$B$16,2,FALSE))),VLOOKUP(V79,'Trad. Capacité'!A$1:B$16,2,FALSE),IF(W79&lt;&gt;"",W79,""))</f>
        <v>Visée</v>
      </c>
      <c r="E79" t="str">
        <f>IF(AND(T79&lt;&gt;"",NOT(ISERR(SEARCH("+",T79)))),MID(T79,SEARCH("+",T79),3),IF(AND(M79&lt;&gt;"Oui",G79&lt;&gt;"",NOT(ISERR(SEARCH("+",G79)))),MID(G79,SEARCH("+",G79),3),""))</f>
        <v>+2</v>
      </c>
      <c r="G79" s="2" t="s">
        <v>18</v>
      </c>
      <c r="H79" s="2" t="s">
        <v>107</v>
      </c>
      <c r="I79" s="2" t="s">
        <v>392</v>
      </c>
      <c r="J79" s="1" t="str">
        <f>MID(H79,Z79,AA79-Z79)</f>
        <v xml:space="preserve"> -660</v>
      </c>
      <c r="K79" s="1" t="str">
        <f>MID(H79,AB79,AC79-AB79)</f>
        <v xml:space="preserve"> -561</v>
      </c>
      <c r="L79" t="str">
        <f>IF(F79&lt;&gt;"",F79,L78)</f>
        <v>Ord Mantell datacrons</v>
      </c>
      <c r="M79" s="1" t="str">
        <f>IF(NOT(ISERR(SEARCH("REPUBLIC",G79))),"Oui","Non")</f>
        <v>Non</v>
      </c>
      <c r="N79" s="1" t="str">
        <f>IF(NOT(ISERR(SEARCH("EMPIRE",G79))),"Oui","Non")</f>
        <v>Non</v>
      </c>
      <c r="O79" s="1" t="str">
        <f>IF(M79="Oui",SEARCH("REPUBLIC",G79)+9,"")</f>
        <v/>
      </c>
      <c r="P79" s="1" t="str">
        <f>IF(AND(M79="Oui",N79="Oui"),R79-10,IF(M79="Oui",LEN(G79)+1,""))</f>
        <v/>
      </c>
      <c r="Q79" s="1" t="str">
        <f>IF(M79="Oui",SUBSTITUTE(MID(G79,O79,P79-O79),"-",""),"")</f>
        <v/>
      </c>
      <c r="R79" s="1" t="str">
        <f>IF(N79="Oui",SEARCH("EMPIRE",G79)+7,"")</f>
        <v/>
      </c>
      <c r="S79" s="1" t="str">
        <f>IF(N79="Oui",LEN(G79)+1,"")</f>
        <v/>
      </c>
      <c r="T79" s="1" t="str">
        <f>IF(N79="Oui",SUBSTITUTE(MID(G79,R79,S79-R79),"-",""),"")</f>
        <v/>
      </c>
      <c r="U79" t="str">
        <f>IF(AND(Q79&lt;&gt;"",NOT(ISERR(SEARCH("+",Q79)))),TRIM(MID(Q79,1,SEARCH("+",Q79)-1)),IF(Q79&lt;&gt;"",TRIM(Q79),IF(AND(N79&lt;&gt;"Oui",G79&lt;&gt;"",NOT(ISERR(SEARCH("+",G79)))),TRIM(MID(G79,1,SEARCH("+",G79)-1)),"")))</f>
        <v>Aim</v>
      </c>
      <c r="V79" t="str">
        <f>IF(AND(T79&lt;&gt;"",NOT(ISERR(SEARCH("+",T79)))),TRIM(MID(T79,1,SEARCH("+",T79)-1)),IF(T79&lt;&gt;"",TRIM(T79),IF(AND(M79&lt;&gt;"Oui",G79&lt;&gt;"",NOT(ISERR(SEARCH("+",G79)))),TRIM(MID(G79,1,SEARCH("+",G79)-1)),"")))</f>
        <v>Aim</v>
      </c>
      <c r="W79" t="str">
        <f>IF(AND(U79="",V79="",G79&lt;&gt;""),G79,"")</f>
        <v/>
      </c>
      <c r="X79" t="str">
        <f>IF(OR(AND(AD79="Non",AE79="Non"),AD79="Oui"),"Oui","Non")</f>
        <v>Oui</v>
      </c>
      <c r="Y79" t="str">
        <f>IF(OR(AND(AD79="Non",AE79="Non"),AE79="Oui"),"Oui","Non")</f>
        <v>Oui</v>
      </c>
      <c r="Z79" s="1">
        <f>SEARCH("X:",H79)+2</f>
        <v>3</v>
      </c>
      <c r="AA79" s="1">
        <f>SEARCH(",",H79)</f>
        <v>8</v>
      </c>
      <c r="AB79" s="1">
        <f>SEARCH("Y:",H79)+2</f>
        <v>12</v>
      </c>
      <c r="AC79" s="1">
        <f>LEN(H79)+1</f>
        <v>17</v>
      </c>
      <c r="AD79" t="str">
        <f>IF(ISERR(SEARCH("(Empire)",L79)),"Non","Oui")</f>
        <v>Non</v>
      </c>
      <c r="AE79" t="str">
        <f>IF(ISERR(SEARCH("(Republic)",L79)),"Non","Oui")</f>
        <v>Non</v>
      </c>
    </row>
    <row r="80" spans="1:31" x14ac:dyDescent="0.25">
      <c r="A80" t="str">
        <f>IF(AND(AD80="Non",AE80="Non"),MID(L80,1,SEARCH("datacrons",L80)-2),IF(AND(AD80="Oui",AE80="Non"),MID(L80,1,SEARCH("(Empire) datacrons",L80)-2),IF(AND(AD80="Non",AE80="Oui"),MID(L80,1,SEARCH("(Republic) datacrons",L80)-2),"")))</f>
        <v>Quesh</v>
      </c>
      <c r="B80" t="str">
        <f>IF(NOT(ISNA(VLOOKUP(U80,'Trad. Capacité'!$A$1:$B$16,2,FALSE))),VLOOKUP(U80,'Trad. Capacité'!A$1:B$16,2,FALSE),IF(W80&lt;&gt;"",W80,""))</f>
        <v/>
      </c>
      <c r="C80" s="1" t="str">
        <f>IF(AND(Q80&lt;&gt;"",NOT(ISERR(SEARCH("+",Q80)))),MID(Q80,SEARCH("+",Q80),3),IF(AND(N80&lt;&gt;"Oui",G80&lt;&gt;"",NOT(ISERR(SEARCH("+",G80)))),MID(G80,SEARCH("+",G80),3),""))</f>
        <v/>
      </c>
      <c r="D80" t="str">
        <f>IF(NOT(ISNA(VLOOKUP(V80,'Trad. Capacité'!$A$1:$B$16,2,FALSE))),VLOOKUP(V80,'Trad. Capacité'!A$1:B$16,2,FALSE),IF(W80&lt;&gt;"",W80,""))</f>
        <v/>
      </c>
      <c r="E80" t="str">
        <f>IF(AND(T80&lt;&gt;"",NOT(ISERR(SEARCH("+",T80)))),MID(T80,SEARCH("+",T80),3),IF(AND(M80&lt;&gt;"Oui",G80&lt;&gt;"",NOT(ISERR(SEARCH("+",G80)))),MID(G80,SEARCH("+",G80),3),""))</f>
        <v/>
      </c>
      <c r="F80" s="2" t="s">
        <v>108</v>
      </c>
      <c r="J80" s="1" t="e">
        <f>MID(H80,Z80,AA80-Z80)</f>
        <v>#VALUE!</v>
      </c>
      <c r="K80" s="1" t="e">
        <f>MID(H80,AB80,AC80-AB80)</f>
        <v>#VALUE!</v>
      </c>
      <c r="L80" t="str">
        <f>IF(F80&lt;&gt;"",F80,L79)</f>
        <v>Quesh datacrons</v>
      </c>
      <c r="M80" s="1" t="str">
        <f>IF(NOT(ISERR(SEARCH("REPUBLIC",G80))),"Oui","Non")</f>
        <v>Non</v>
      </c>
      <c r="N80" s="1" t="str">
        <f>IF(NOT(ISERR(SEARCH("EMPIRE",G80))),"Oui","Non")</f>
        <v>Non</v>
      </c>
      <c r="O80" s="1" t="str">
        <f>IF(M80="Oui",SEARCH("REPUBLIC",G80)+9,"")</f>
        <v/>
      </c>
      <c r="P80" s="1" t="str">
        <f>IF(AND(M80="Oui",N80="Oui"),R80-10,IF(M80="Oui",LEN(G80)+1,""))</f>
        <v/>
      </c>
      <c r="Q80" s="1" t="str">
        <f>IF(M80="Oui",SUBSTITUTE(MID(G80,O80,P80-O80),"-",""),"")</f>
        <v/>
      </c>
      <c r="R80" s="1" t="str">
        <f>IF(N80="Oui",SEARCH("EMPIRE",G80)+7,"")</f>
        <v/>
      </c>
      <c r="S80" s="1" t="str">
        <f>IF(N80="Oui",LEN(G80)+1,"")</f>
        <v/>
      </c>
      <c r="T80" s="1" t="str">
        <f>IF(N80="Oui",SUBSTITUTE(MID(G80,R80,S80-R80),"-",""),"")</f>
        <v/>
      </c>
      <c r="U80" t="str">
        <f>IF(AND(Q80&lt;&gt;"",NOT(ISERR(SEARCH("+",Q80)))),TRIM(MID(Q80,1,SEARCH("+",Q80)-1)),IF(Q80&lt;&gt;"",TRIM(Q80),IF(AND(N80&lt;&gt;"Oui",G80&lt;&gt;"",NOT(ISERR(SEARCH("+",G80)))),TRIM(MID(G80,1,SEARCH("+",G80)-1)),"")))</f>
        <v/>
      </c>
      <c r="V80" t="str">
        <f>IF(AND(T80&lt;&gt;"",NOT(ISERR(SEARCH("+",T80)))),TRIM(MID(T80,1,SEARCH("+",T80)-1)),IF(T80&lt;&gt;"",TRIM(T80),IF(AND(M80&lt;&gt;"Oui",G80&lt;&gt;"",NOT(ISERR(SEARCH("+",G80)))),TRIM(MID(G80,1,SEARCH("+",G80)-1)),"")))</f>
        <v/>
      </c>
      <c r="W80" t="str">
        <f>IF(AND(U80="",V80="",G80&lt;&gt;""),G80,"")</f>
        <v/>
      </c>
      <c r="X80" t="str">
        <f>IF(OR(AND(AD80="Non",AE80="Non"),AD80="Oui"),"Oui","Non")</f>
        <v>Oui</v>
      </c>
      <c r="Y80" t="str">
        <f>IF(OR(AND(AD80="Non",AE80="Non"),AE80="Oui"),"Oui","Non")</f>
        <v>Oui</v>
      </c>
      <c r="Z80" s="1" t="e">
        <f>SEARCH("X:",H80)+2</f>
        <v>#VALUE!</v>
      </c>
      <c r="AA80" s="1" t="e">
        <f>SEARCH(",",H80)</f>
        <v>#VALUE!</v>
      </c>
      <c r="AB80" s="1" t="e">
        <f>SEARCH("Y:",H80)+2</f>
        <v>#VALUE!</v>
      </c>
      <c r="AC80" s="1">
        <f>LEN(H80)+1</f>
        <v>1</v>
      </c>
      <c r="AD80" t="str">
        <f>IF(ISERR(SEARCH("(Empire)",L80)),"Non","Oui")</f>
        <v>Non</v>
      </c>
      <c r="AE80" t="str">
        <f>IF(ISERR(SEARCH("(Republic)",L80)),"Non","Oui")</f>
        <v>Non</v>
      </c>
    </row>
    <row r="81" spans="1:31" x14ac:dyDescent="0.25">
      <c r="A81" t="str">
        <f>IF(AND(AD81="Non",AE81="Non"),MID(L81,1,SEARCH("datacrons",L81)-2),IF(AND(AD81="Oui",AE81="Non"),MID(L81,1,SEARCH("(Empire) datacrons",L81)-2),IF(AND(AD81="Non",AE81="Oui"),MID(L81,1,SEARCH("(Republic) datacrons",L81)-2),"")))</f>
        <v>Quesh</v>
      </c>
      <c r="B81" t="str">
        <f>IF(NOT(ISNA(VLOOKUP(U81,'Trad. Capacité'!$A$1:$B$16,2,FALSE))),VLOOKUP(U81,'Trad. Capacité'!A$1:B$16,2,FALSE),IF(W81&lt;&gt;"",W81,""))</f>
        <v>Cunning</v>
      </c>
      <c r="C81" s="1" t="str">
        <f>IF(AND(Q81&lt;&gt;"",NOT(ISERR(SEARCH("+",Q81)))),MID(Q81,SEARCH("+",Q81),3),IF(AND(N81&lt;&gt;"Oui",G81&lt;&gt;"",NOT(ISERR(SEARCH("+",G81)))),MID(G81,SEARCH("+",G81),3),""))</f>
        <v>+4</v>
      </c>
      <c r="D81" t="str">
        <f>IF(NOT(ISNA(VLOOKUP(V81,'Trad. Capacité'!$A$1:$B$16,2,FALSE))),VLOOKUP(V81,'Trad. Capacité'!A$1:B$16,2,FALSE),IF(W81&lt;&gt;"",W81,""))</f>
        <v>Cunning</v>
      </c>
      <c r="E81" t="str">
        <f>IF(AND(T81&lt;&gt;"",NOT(ISERR(SEARCH("+",T81)))),MID(T81,SEARCH("+",T81),3),IF(AND(M81&lt;&gt;"Oui",G81&lt;&gt;"",NOT(ISERR(SEARCH("+",G81)))),MID(G81,SEARCH("+",G81),3),""))</f>
        <v>+4</v>
      </c>
      <c r="G81" s="2" t="s">
        <v>27</v>
      </c>
      <c r="H81" s="2" t="s">
        <v>109</v>
      </c>
      <c r="I81" s="2" t="s">
        <v>393</v>
      </c>
      <c r="J81" s="1" t="str">
        <f>MID(H81,Z81,AA81-Z81)</f>
        <v xml:space="preserve"> 425</v>
      </c>
      <c r="K81" s="1" t="str">
        <f>MID(H81,AB81,AC81-AB81)</f>
        <v xml:space="preserve"> -132</v>
      </c>
      <c r="L81" t="str">
        <f>IF(F81&lt;&gt;"",F81,L80)</f>
        <v>Quesh datacrons</v>
      </c>
      <c r="M81" s="1" t="str">
        <f>IF(NOT(ISERR(SEARCH("REPUBLIC",G81))),"Oui","Non")</f>
        <v>Non</v>
      </c>
      <c r="N81" s="1" t="str">
        <f>IF(NOT(ISERR(SEARCH("EMPIRE",G81))),"Oui","Non")</f>
        <v>Non</v>
      </c>
      <c r="O81" s="1" t="str">
        <f>IF(M81="Oui",SEARCH("REPUBLIC",G81)+9,"")</f>
        <v/>
      </c>
      <c r="P81" s="1" t="str">
        <f>IF(AND(M81="Oui",N81="Oui"),R81-10,IF(M81="Oui",LEN(G81)+1,""))</f>
        <v/>
      </c>
      <c r="Q81" s="1" t="str">
        <f>IF(M81="Oui",SUBSTITUTE(MID(G81,O81,P81-O81),"-",""),"")</f>
        <v/>
      </c>
      <c r="R81" s="1" t="str">
        <f>IF(N81="Oui",SEARCH("EMPIRE",G81)+7,"")</f>
        <v/>
      </c>
      <c r="S81" s="1" t="str">
        <f>IF(N81="Oui",LEN(G81)+1,"")</f>
        <v/>
      </c>
      <c r="T81" s="1" t="str">
        <f>IF(N81="Oui",SUBSTITUTE(MID(G81,R81,S81-R81),"-",""),"")</f>
        <v/>
      </c>
      <c r="U81" t="str">
        <f>IF(AND(Q81&lt;&gt;"",NOT(ISERR(SEARCH("+",Q81)))),TRIM(MID(Q81,1,SEARCH("+",Q81)-1)),IF(Q81&lt;&gt;"",TRIM(Q81),IF(AND(N81&lt;&gt;"Oui",G81&lt;&gt;"",NOT(ISERR(SEARCH("+",G81)))),TRIM(MID(G81,1,SEARCH("+",G81)-1)),"")))</f>
        <v>Cunning</v>
      </c>
      <c r="V81" t="str">
        <f>IF(AND(T81&lt;&gt;"",NOT(ISERR(SEARCH("+",T81)))),TRIM(MID(T81,1,SEARCH("+",T81)-1)),IF(T81&lt;&gt;"",TRIM(T81),IF(AND(M81&lt;&gt;"Oui",G81&lt;&gt;"",NOT(ISERR(SEARCH("+",G81)))),TRIM(MID(G81,1,SEARCH("+",G81)-1)),"")))</f>
        <v>Cunning</v>
      </c>
      <c r="W81" t="str">
        <f>IF(AND(U81="",V81="",G81&lt;&gt;""),G81,"")</f>
        <v/>
      </c>
      <c r="X81" t="str">
        <f>IF(OR(AND(AD81="Non",AE81="Non"),AD81="Oui"),"Oui","Non")</f>
        <v>Oui</v>
      </c>
      <c r="Y81" t="str">
        <f>IF(OR(AND(AD81="Non",AE81="Non"),AE81="Oui"),"Oui","Non")</f>
        <v>Oui</v>
      </c>
      <c r="Z81" s="1">
        <f>SEARCH("X:",H81)+2</f>
        <v>3</v>
      </c>
      <c r="AA81" s="1">
        <f>SEARCH(",",H81)</f>
        <v>7</v>
      </c>
      <c r="AB81" s="1">
        <f>SEARCH("Y:",H81)+2</f>
        <v>11</v>
      </c>
      <c r="AC81" s="1">
        <f>LEN(H81)+1</f>
        <v>16</v>
      </c>
      <c r="AD81" t="str">
        <f>IF(ISERR(SEARCH("(Empire)",L81)),"Non","Oui")</f>
        <v>Non</v>
      </c>
      <c r="AE81" t="str">
        <f>IF(ISERR(SEARCH("(Republic)",L81)),"Non","Oui")</f>
        <v>Non</v>
      </c>
    </row>
    <row r="82" spans="1:31" x14ac:dyDescent="0.25">
      <c r="A82" t="str">
        <f>IF(AND(AD82="Non",AE82="Non"),MID(L82,1,SEARCH("datacrons",L82)-2),IF(AND(AD82="Oui",AE82="Non"),MID(L82,1,SEARCH("(Empire) datacrons",L82)-2),IF(AND(AD82="Non",AE82="Oui"),MID(L82,1,SEARCH("(Republic) datacrons",L82)-2),"")))</f>
        <v>Quesh</v>
      </c>
      <c r="B82" t="str">
        <f>IF(NOT(ISNA(VLOOKUP(U82,'Trad. Capacité'!$A$1:$B$16,2,FALSE))),VLOOKUP(U82,'Trad. Capacité'!A$1:B$16,2,FALSE),IF(W82&lt;&gt;"",W82,""))</f>
        <v>Endurance</v>
      </c>
      <c r="C82" s="1" t="str">
        <f>IF(AND(Q82&lt;&gt;"",NOT(ISERR(SEARCH("+",Q82)))),MID(Q82,SEARCH("+",Q82),3),IF(AND(N82&lt;&gt;"Oui",G82&lt;&gt;"",NOT(ISERR(SEARCH("+",G82)))),MID(G82,SEARCH("+",G82),3),""))</f>
        <v>+4</v>
      </c>
      <c r="D82" t="str">
        <f>IF(NOT(ISNA(VLOOKUP(V82,'Trad. Capacité'!$A$1:$B$16,2,FALSE))),VLOOKUP(V82,'Trad. Capacité'!A$1:B$16,2,FALSE),IF(W82&lt;&gt;"",W82,""))</f>
        <v>Endurance</v>
      </c>
      <c r="E82" t="str">
        <f>IF(AND(T82&lt;&gt;"",NOT(ISERR(SEARCH("+",T82)))),MID(T82,SEARCH("+",T82),3),IF(AND(M82&lt;&gt;"Oui",G82&lt;&gt;"",NOT(ISERR(SEARCH("+",G82)))),MID(G82,SEARCH("+",G82),3),""))</f>
        <v>+4</v>
      </c>
      <c r="G82" s="2" t="s">
        <v>35</v>
      </c>
      <c r="H82" s="2" t="s">
        <v>110</v>
      </c>
      <c r="I82" s="2" t="s">
        <v>394</v>
      </c>
      <c r="J82" s="1" t="str">
        <f>MID(H82,Z82,AA82-Z82)</f>
        <v xml:space="preserve"> 207</v>
      </c>
      <c r="K82" s="1" t="str">
        <f>MID(H82,AB82,AC82-AB82)</f>
        <v xml:space="preserve"> 773</v>
      </c>
      <c r="L82" t="str">
        <f>IF(F82&lt;&gt;"",F82,L81)</f>
        <v>Quesh datacrons</v>
      </c>
      <c r="M82" s="1" t="str">
        <f>IF(NOT(ISERR(SEARCH("REPUBLIC",G82))),"Oui","Non")</f>
        <v>Non</v>
      </c>
      <c r="N82" s="1" t="str">
        <f>IF(NOT(ISERR(SEARCH("EMPIRE",G82))),"Oui","Non")</f>
        <v>Non</v>
      </c>
      <c r="O82" s="1" t="str">
        <f>IF(M82="Oui",SEARCH("REPUBLIC",G82)+9,"")</f>
        <v/>
      </c>
      <c r="P82" s="1" t="str">
        <f>IF(AND(M82="Oui",N82="Oui"),R82-10,IF(M82="Oui",LEN(G82)+1,""))</f>
        <v/>
      </c>
      <c r="Q82" s="1" t="str">
        <f>IF(M82="Oui",SUBSTITUTE(MID(G82,O82,P82-O82),"-",""),"")</f>
        <v/>
      </c>
      <c r="R82" s="1" t="str">
        <f>IF(N82="Oui",SEARCH("EMPIRE",G82)+7,"")</f>
        <v/>
      </c>
      <c r="S82" s="1" t="str">
        <f>IF(N82="Oui",LEN(G82)+1,"")</f>
        <v/>
      </c>
      <c r="T82" s="1" t="str">
        <f>IF(N82="Oui",SUBSTITUTE(MID(G82,R82,S82-R82),"-",""),"")</f>
        <v/>
      </c>
      <c r="U82" t="str">
        <f>IF(AND(Q82&lt;&gt;"",NOT(ISERR(SEARCH("+",Q82)))),TRIM(MID(Q82,1,SEARCH("+",Q82)-1)),IF(Q82&lt;&gt;"",TRIM(Q82),IF(AND(N82&lt;&gt;"Oui",G82&lt;&gt;"",NOT(ISERR(SEARCH("+",G82)))),TRIM(MID(G82,1,SEARCH("+",G82)-1)),"")))</f>
        <v>Endurance</v>
      </c>
      <c r="V82" t="str">
        <f>IF(AND(T82&lt;&gt;"",NOT(ISERR(SEARCH("+",T82)))),TRIM(MID(T82,1,SEARCH("+",T82)-1)),IF(T82&lt;&gt;"",TRIM(T82),IF(AND(M82&lt;&gt;"Oui",G82&lt;&gt;"",NOT(ISERR(SEARCH("+",G82)))),TRIM(MID(G82,1,SEARCH("+",G82)-1)),"")))</f>
        <v>Endurance</v>
      </c>
      <c r="W82" t="str">
        <f>IF(AND(U82="",V82="",G82&lt;&gt;""),G82,"")</f>
        <v/>
      </c>
      <c r="X82" t="str">
        <f>IF(OR(AND(AD82="Non",AE82="Non"),AD82="Oui"),"Oui","Non")</f>
        <v>Oui</v>
      </c>
      <c r="Y82" t="str">
        <f>IF(OR(AND(AD82="Non",AE82="Non"),AE82="Oui"),"Oui","Non")</f>
        <v>Oui</v>
      </c>
      <c r="Z82" s="1">
        <f>SEARCH("X:",H82)+2</f>
        <v>3</v>
      </c>
      <c r="AA82" s="1">
        <f>SEARCH(",",H82)</f>
        <v>7</v>
      </c>
      <c r="AB82" s="1">
        <f>SEARCH("Y:",H82)+2</f>
        <v>11</v>
      </c>
      <c r="AC82" s="1">
        <f>LEN(H82)+1</f>
        <v>15</v>
      </c>
      <c r="AD82" t="str">
        <f>IF(ISERR(SEARCH("(Empire)",L82)),"Non","Oui")</f>
        <v>Non</v>
      </c>
      <c r="AE82" t="str">
        <f>IF(ISERR(SEARCH("(Republic)",L82)),"Non","Oui")</f>
        <v>Non</v>
      </c>
    </row>
    <row r="83" spans="1:31" x14ac:dyDescent="0.25">
      <c r="A83" t="str">
        <f>IF(AND(AD83="Non",AE83="Non"),MID(L83,1,SEARCH("datacrons",L83)-2),IF(AND(AD83="Oui",AE83="Non"),MID(L83,1,SEARCH("(Empire) datacrons",L83)-2),IF(AND(AD83="Non",AE83="Oui"),MID(L83,1,SEARCH("(Republic) datacrons",L83)-2),"")))</f>
        <v>Quesh</v>
      </c>
      <c r="B83" t="str">
        <f>IF(NOT(ISNA(VLOOKUP(U83,'Trad. Capacité'!$A$1:$B$16,2,FALSE))),VLOOKUP(U83,'Trad. Capacité'!A$1:B$16,2,FALSE),IF(W83&lt;&gt;"",W83,""))</f>
        <v>Puissance</v>
      </c>
      <c r="C83" s="1" t="str">
        <f>IF(AND(Q83&lt;&gt;"",NOT(ISERR(SEARCH("+",Q83)))),MID(Q83,SEARCH("+",Q83),3),IF(AND(N83&lt;&gt;"Oui",G83&lt;&gt;"",NOT(ISERR(SEARCH("+",G83)))),MID(G83,SEARCH("+",G83),3),""))</f>
        <v>+4</v>
      </c>
      <c r="D83" t="str">
        <f>IF(NOT(ISNA(VLOOKUP(V83,'Trad. Capacité'!$A$1:$B$16,2,FALSE))),VLOOKUP(V83,'Trad. Capacité'!A$1:B$16,2,FALSE),IF(W83&lt;&gt;"",W83,""))</f>
        <v>Puissance</v>
      </c>
      <c r="E83" t="str">
        <f>IF(AND(T83&lt;&gt;"",NOT(ISERR(SEARCH("+",T83)))),MID(T83,SEARCH("+",T83),3),IF(AND(M83&lt;&gt;"Oui",G83&lt;&gt;"",NOT(ISERR(SEARCH("+",G83)))),MID(G83,SEARCH("+",G83),3),""))</f>
        <v>+4</v>
      </c>
      <c r="G83" s="2" t="s">
        <v>11</v>
      </c>
      <c r="H83" s="2" t="s">
        <v>111</v>
      </c>
      <c r="I83" s="2" t="s">
        <v>395</v>
      </c>
      <c r="J83" s="1" t="str">
        <f>MID(H83,Z83,AA83-Z83)</f>
        <v xml:space="preserve"> 557</v>
      </c>
      <c r="K83" s="1" t="str">
        <f>MID(H83,AB83,AC83-AB83)</f>
        <v xml:space="preserve"> 1422</v>
      </c>
      <c r="L83" t="str">
        <f>IF(F83&lt;&gt;"",F83,L82)</f>
        <v>Quesh datacrons</v>
      </c>
      <c r="M83" s="1" t="str">
        <f>IF(NOT(ISERR(SEARCH("REPUBLIC",G83))),"Oui","Non")</f>
        <v>Non</v>
      </c>
      <c r="N83" s="1" t="str">
        <f>IF(NOT(ISERR(SEARCH("EMPIRE",G83))),"Oui","Non")</f>
        <v>Non</v>
      </c>
      <c r="O83" s="1" t="str">
        <f>IF(M83="Oui",SEARCH("REPUBLIC",G83)+9,"")</f>
        <v/>
      </c>
      <c r="P83" s="1" t="str">
        <f>IF(AND(M83="Oui",N83="Oui"),R83-10,IF(M83="Oui",LEN(G83)+1,""))</f>
        <v/>
      </c>
      <c r="Q83" s="1" t="str">
        <f>IF(M83="Oui",SUBSTITUTE(MID(G83,O83,P83-O83),"-",""),"")</f>
        <v/>
      </c>
      <c r="R83" s="1" t="str">
        <f>IF(N83="Oui",SEARCH("EMPIRE",G83)+7,"")</f>
        <v/>
      </c>
      <c r="S83" s="1" t="str">
        <f>IF(N83="Oui",LEN(G83)+1,"")</f>
        <v/>
      </c>
      <c r="T83" s="1" t="str">
        <f>IF(N83="Oui",SUBSTITUTE(MID(G83,R83,S83-R83),"-",""),"")</f>
        <v/>
      </c>
      <c r="U83" t="str">
        <f>IF(AND(Q83&lt;&gt;"",NOT(ISERR(SEARCH("+",Q83)))),TRIM(MID(Q83,1,SEARCH("+",Q83)-1)),IF(Q83&lt;&gt;"",TRIM(Q83),IF(AND(N83&lt;&gt;"Oui",G83&lt;&gt;"",NOT(ISERR(SEARCH("+",G83)))),TRIM(MID(G83,1,SEARCH("+",G83)-1)),"")))</f>
        <v>Strength</v>
      </c>
      <c r="V83" t="str">
        <f>IF(AND(T83&lt;&gt;"",NOT(ISERR(SEARCH("+",T83)))),TRIM(MID(T83,1,SEARCH("+",T83)-1)),IF(T83&lt;&gt;"",TRIM(T83),IF(AND(M83&lt;&gt;"Oui",G83&lt;&gt;"",NOT(ISERR(SEARCH("+",G83)))),TRIM(MID(G83,1,SEARCH("+",G83)-1)),"")))</f>
        <v>Strength</v>
      </c>
      <c r="W83" t="str">
        <f>IF(AND(U83="",V83="",G83&lt;&gt;""),G83,"")</f>
        <v/>
      </c>
      <c r="X83" t="str">
        <f>IF(OR(AND(AD83="Non",AE83="Non"),AD83="Oui"),"Oui","Non")</f>
        <v>Oui</v>
      </c>
      <c r="Y83" t="str">
        <f>IF(OR(AND(AD83="Non",AE83="Non"),AE83="Oui"),"Oui","Non")</f>
        <v>Oui</v>
      </c>
      <c r="Z83" s="1">
        <f>SEARCH("X:",H83)+2</f>
        <v>3</v>
      </c>
      <c r="AA83" s="1">
        <f>SEARCH(",",H83)</f>
        <v>7</v>
      </c>
      <c r="AB83" s="1">
        <f>SEARCH("Y:",H83)+2</f>
        <v>11</v>
      </c>
      <c r="AC83" s="1">
        <f>LEN(H83)+1</f>
        <v>16</v>
      </c>
      <c r="AD83" t="str">
        <f>IF(ISERR(SEARCH("(Empire)",L83)),"Non","Oui")</f>
        <v>Non</v>
      </c>
      <c r="AE83" t="str">
        <f>IF(ISERR(SEARCH("(Republic)",L83)),"Non","Oui")</f>
        <v>Non</v>
      </c>
    </row>
    <row r="84" spans="1:31" x14ac:dyDescent="0.25">
      <c r="A84" t="str">
        <f>IF(AND(AD84="Non",AE84="Non"),MID(L84,1,SEARCH("datacrons",L84)-2),IF(AND(AD84="Oui",AE84="Non"),MID(L84,1,SEARCH("(Empire) datacrons",L84)-2),IF(AND(AD84="Non",AE84="Oui"),MID(L84,1,SEARCH("(Republic) datacrons",L84)-2),"")))</f>
        <v>Republic Fleet</v>
      </c>
      <c r="B84" t="str">
        <f>IF(NOT(ISNA(VLOOKUP(U84,'Trad. Capacité'!$A$1:$B$16,2,FALSE))),VLOOKUP(U84,'Trad. Capacité'!A$1:B$16,2,FALSE),IF(W84&lt;&gt;"",W84,""))</f>
        <v/>
      </c>
      <c r="C84" s="1" t="str">
        <f>IF(AND(Q84&lt;&gt;"",NOT(ISERR(SEARCH("+",Q84)))),MID(Q84,SEARCH("+",Q84),3),IF(AND(N84&lt;&gt;"Oui",G84&lt;&gt;"",NOT(ISERR(SEARCH("+",G84)))),MID(G84,SEARCH("+",G84),3),""))</f>
        <v/>
      </c>
      <c r="D84" t="str">
        <f>IF(NOT(ISNA(VLOOKUP(V84,'Trad. Capacité'!$A$1:$B$16,2,FALSE))),VLOOKUP(V84,'Trad. Capacité'!A$1:B$16,2,FALSE),IF(W84&lt;&gt;"",W84,""))</f>
        <v/>
      </c>
      <c r="E84" t="str">
        <f>IF(AND(T84&lt;&gt;"",NOT(ISERR(SEARCH("+",T84)))),MID(T84,SEARCH("+",T84),3),IF(AND(M84&lt;&gt;"Oui",G84&lt;&gt;"",NOT(ISERR(SEARCH("+",G84)))),MID(G84,SEARCH("+",G84),3),""))</f>
        <v/>
      </c>
      <c r="F84" s="2" t="s">
        <v>112</v>
      </c>
      <c r="J84" s="1" t="e">
        <f>MID(H84,Z84,AA84-Z84)</f>
        <v>#VALUE!</v>
      </c>
      <c r="K84" s="1" t="e">
        <f>MID(H84,AB84,AC84-AB84)</f>
        <v>#VALUE!</v>
      </c>
      <c r="L84" t="str">
        <f>IF(F84&lt;&gt;"",F84,L83)</f>
        <v>Republic Fleet datacrons</v>
      </c>
      <c r="M84" s="1" t="str">
        <f>IF(NOT(ISERR(SEARCH("REPUBLIC",G84))),"Oui","Non")</f>
        <v>Non</v>
      </c>
      <c r="N84" s="1" t="str">
        <f>IF(NOT(ISERR(SEARCH("EMPIRE",G84))),"Oui","Non")</f>
        <v>Non</v>
      </c>
      <c r="O84" s="1" t="str">
        <f>IF(M84="Oui",SEARCH("REPUBLIC",G84)+9,"")</f>
        <v/>
      </c>
      <c r="P84" s="1" t="str">
        <f>IF(AND(M84="Oui",N84="Oui"),R84-10,IF(M84="Oui",LEN(G84)+1,""))</f>
        <v/>
      </c>
      <c r="Q84" s="1" t="str">
        <f>IF(M84="Oui",SUBSTITUTE(MID(G84,O84,P84-O84),"-",""),"")</f>
        <v/>
      </c>
      <c r="R84" s="1" t="str">
        <f>IF(N84="Oui",SEARCH("EMPIRE",G84)+7,"")</f>
        <v/>
      </c>
      <c r="S84" s="1" t="str">
        <f>IF(N84="Oui",LEN(G84)+1,"")</f>
        <v/>
      </c>
      <c r="T84" s="1" t="str">
        <f>IF(N84="Oui",SUBSTITUTE(MID(G84,R84,S84-R84),"-",""),"")</f>
        <v/>
      </c>
      <c r="U84" t="str">
        <f>IF(AND(Q84&lt;&gt;"",NOT(ISERR(SEARCH("+",Q84)))),TRIM(MID(Q84,1,SEARCH("+",Q84)-1)),IF(Q84&lt;&gt;"",TRIM(Q84),IF(AND(N84&lt;&gt;"Oui",G84&lt;&gt;"",NOT(ISERR(SEARCH("+",G84)))),TRIM(MID(G84,1,SEARCH("+",G84)-1)),"")))</f>
        <v/>
      </c>
      <c r="V84" t="str">
        <f>IF(AND(T84&lt;&gt;"",NOT(ISERR(SEARCH("+",T84)))),TRIM(MID(T84,1,SEARCH("+",T84)-1)),IF(T84&lt;&gt;"",TRIM(T84),IF(AND(M84&lt;&gt;"Oui",G84&lt;&gt;"",NOT(ISERR(SEARCH("+",G84)))),TRIM(MID(G84,1,SEARCH("+",G84)-1)),"")))</f>
        <v/>
      </c>
      <c r="W84" t="str">
        <f>IF(AND(U84="",V84="",G84&lt;&gt;""),G84,"")</f>
        <v/>
      </c>
      <c r="X84" t="str">
        <f>IF(OR(AND(AD84="Non",AE84="Non"),AD84="Oui"),"Oui","Non")</f>
        <v>Oui</v>
      </c>
      <c r="Y84" t="str">
        <f>IF(OR(AND(AD84="Non",AE84="Non"),AE84="Oui"),"Oui","Non")</f>
        <v>Oui</v>
      </c>
      <c r="Z84" s="1" t="e">
        <f>SEARCH("X:",H84)+2</f>
        <v>#VALUE!</v>
      </c>
      <c r="AA84" s="1" t="e">
        <f>SEARCH(",",H84)</f>
        <v>#VALUE!</v>
      </c>
      <c r="AB84" s="1" t="e">
        <f>SEARCH("Y:",H84)+2</f>
        <v>#VALUE!</v>
      </c>
      <c r="AC84" s="1">
        <f>LEN(H84)+1</f>
        <v>1</v>
      </c>
      <c r="AD84" t="str">
        <f>IF(ISERR(SEARCH("(Empire)",L84)),"Non","Oui")</f>
        <v>Non</v>
      </c>
      <c r="AE84" t="str">
        <f>IF(ISERR(SEARCH("(Republic)",L84)),"Non","Oui")</f>
        <v>Non</v>
      </c>
    </row>
    <row r="85" spans="1:31" x14ac:dyDescent="0.25">
      <c r="A85" t="str">
        <f>IF(AND(AD85="Non",AE85="Non"),MID(L85,1,SEARCH("datacrons",L85)-2),IF(AND(AD85="Oui",AE85="Non"),MID(L85,1,SEARCH("(Empire) datacrons",L85)-2),IF(AND(AD85="Non",AE85="Oui"),MID(L85,1,SEARCH("(Republic) datacrons",L85)-2),"")))</f>
        <v>Republic Fleet</v>
      </c>
      <c r="B85" t="str">
        <f>IF(NOT(ISNA(VLOOKUP(U85,'Trad. Capacité'!$A$1:$B$16,2,FALSE))),VLOOKUP(U85,'Trad. Capacité'!A$1:B$16,2,FALSE),IF(W85&lt;&gt;"",W85,""))</f>
        <v>Stats</v>
      </c>
      <c r="C85" s="1" t="str">
        <f>IF(AND(Q85&lt;&gt;"",NOT(ISERR(SEARCH("+",Q85)))),MID(Q85,SEARCH("+",Q85),3),IF(AND(N85&lt;&gt;"Oui",G85&lt;&gt;"",NOT(ISERR(SEARCH("+",G85)))),MID(G85,SEARCH("+",G85),3),""))</f>
        <v>+10</v>
      </c>
      <c r="D85" t="str">
        <f>IF(NOT(ISNA(VLOOKUP(V85,'Trad. Capacité'!$A$1:$B$16,2,FALSE))),VLOOKUP(V85,'Trad. Capacité'!A$1:B$16,2,FALSE),IF(W85&lt;&gt;"",W85,""))</f>
        <v>Stats</v>
      </c>
      <c r="E85" t="str">
        <f>IF(AND(T85&lt;&gt;"",NOT(ISERR(SEARCH("+",T85)))),MID(T85,SEARCH("+",T85),3),IF(AND(M85&lt;&gt;"Oui",G85&lt;&gt;"",NOT(ISERR(SEARCH("+",G85)))),MID(G85,SEARCH("+",G85),3),""))</f>
        <v>+10</v>
      </c>
      <c r="G85" s="2" t="s">
        <v>113</v>
      </c>
      <c r="H85" s="2" t="s">
        <v>114</v>
      </c>
      <c r="I85" s="2" t="s">
        <v>396</v>
      </c>
      <c r="J85" s="1" t="str">
        <f>MID(H85,Z85,AA85-Z85)</f>
        <v xml:space="preserve"> 0</v>
      </c>
      <c r="K85" s="1" t="str">
        <f>MID(H85,AB85,AC85-AB85)</f>
        <v xml:space="preserve"> 0</v>
      </c>
      <c r="L85" t="str">
        <f>IF(F85&lt;&gt;"",F85,L84)</f>
        <v>Republic Fleet datacrons</v>
      </c>
      <c r="M85" s="1" t="str">
        <f>IF(NOT(ISERR(SEARCH("REPUBLIC",G85))),"Oui","Non")</f>
        <v>Non</v>
      </c>
      <c r="N85" s="1" t="str">
        <f>IF(NOT(ISERR(SEARCH("EMPIRE",G85))),"Oui","Non")</f>
        <v>Non</v>
      </c>
      <c r="O85" s="1" t="str">
        <f>IF(M85="Oui",SEARCH("REPUBLIC",G85)+9,"")</f>
        <v/>
      </c>
      <c r="P85" s="1" t="str">
        <f>IF(AND(M85="Oui",N85="Oui"),R85-10,IF(M85="Oui",LEN(G85)+1,""))</f>
        <v/>
      </c>
      <c r="Q85" s="1" t="str">
        <f>IF(M85="Oui",SUBSTITUTE(MID(G85,O85,P85-O85),"-",""),"")</f>
        <v/>
      </c>
      <c r="R85" s="1" t="str">
        <f>IF(N85="Oui",SEARCH("EMPIRE",G85)+7,"")</f>
        <v/>
      </c>
      <c r="S85" s="1" t="str">
        <f>IF(N85="Oui",LEN(G85)+1,"")</f>
        <v/>
      </c>
      <c r="T85" s="1" t="str">
        <f>IF(N85="Oui",SUBSTITUTE(MID(G85,R85,S85-R85),"-",""),"")</f>
        <v/>
      </c>
      <c r="U85" t="str">
        <f>IF(AND(Q85&lt;&gt;"",NOT(ISERR(SEARCH("+",Q85)))),TRIM(MID(Q85,1,SEARCH("+",Q85)-1)),IF(Q85&lt;&gt;"",TRIM(Q85),IF(AND(N85&lt;&gt;"Oui",G85&lt;&gt;"",NOT(ISERR(SEARCH("+",G85)))),TRIM(MID(G85,1,SEARCH("+",G85)-1)),"")))</f>
        <v>Stats</v>
      </c>
      <c r="V85" t="str">
        <f>IF(AND(T85&lt;&gt;"",NOT(ISERR(SEARCH("+",T85)))),TRIM(MID(T85,1,SEARCH("+",T85)-1)),IF(T85&lt;&gt;"",TRIM(T85),IF(AND(M85&lt;&gt;"Oui",G85&lt;&gt;"",NOT(ISERR(SEARCH("+",G85)))),TRIM(MID(G85,1,SEARCH("+",G85)-1)),"")))</f>
        <v>Stats</v>
      </c>
      <c r="W85" t="str">
        <f>IF(AND(U85="",V85="",G85&lt;&gt;""),G85,"")</f>
        <v/>
      </c>
      <c r="X85" t="str">
        <f>IF(OR(AND(AD85="Non",AE85="Non"),AD85="Oui"),"Oui","Non")</f>
        <v>Oui</v>
      </c>
      <c r="Y85" t="str">
        <f>IF(OR(AND(AD85="Non",AE85="Non"),AE85="Oui"),"Oui","Non")</f>
        <v>Oui</v>
      </c>
      <c r="Z85" s="1">
        <f>SEARCH("X:",H85)+2</f>
        <v>3</v>
      </c>
      <c r="AA85" s="1">
        <f>SEARCH(",",H85)</f>
        <v>5</v>
      </c>
      <c r="AB85" s="1">
        <f>SEARCH("Y:",H85)+2</f>
        <v>9</v>
      </c>
      <c r="AC85" s="1">
        <f>LEN(H85)+1</f>
        <v>11</v>
      </c>
      <c r="AD85" t="str">
        <f>IF(ISERR(SEARCH("(Empire)",L85)),"Non","Oui")</f>
        <v>Non</v>
      </c>
      <c r="AE85" t="str">
        <f>IF(ISERR(SEARCH("(Republic)",L85)),"Non","Oui")</f>
        <v>Non</v>
      </c>
    </row>
    <row r="86" spans="1:31" x14ac:dyDescent="0.25">
      <c r="A86" t="str">
        <f>IF(AND(AD86="Non",AE86="Non"),MID(L86,1,SEARCH("datacrons",L86)-2),IF(AND(AD86="Oui",AE86="Non"),MID(L86,1,SEARCH("(Empire) datacrons",L86)-2),IF(AND(AD86="Non",AE86="Oui"),MID(L86,1,SEARCH("(Republic) datacrons",L86)-2),"")))</f>
        <v>Taris</v>
      </c>
      <c r="B86" t="str">
        <f>IF(NOT(ISNA(VLOOKUP(U86,'Trad. Capacité'!$A$1:$B$16,2,FALSE))),VLOOKUP(U86,'Trad. Capacité'!A$1:B$16,2,FALSE),IF(W86&lt;&gt;"",W86,""))</f>
        <v/>
      </c>
      <c r="C86" s="1" t="str">
        <f>IF(AND(Q86&lt;&gt;"",NOT(ISERR(SEARCH("+",Q86)))),MID(Q86,SEARCH("+",Q86),3),IF(AND(N86&lt;&gt;"Oui",G86&lt;&gt;"",NOT(ISERR(SEARCH("+",G86)))),MID(G86,SEARCH("+",G86),3),""))</f>
        <v/>
      </c>
      <c r="D86" t="str">
        <f>IF(NOT(ISNA(VLOOKUP(V86,'Trad. Capacité'!$A$1:$B$16,2,FALSE))),VLOOKUP(V86,'Trad. Capacité'!A$1:B$16,2,FALSE),IF(W86&lt;&gt;"",W86,""))</f>
        <v/>
      </c>
      <c r="E86" t="str">
        <f>IF(AND(T86&lt;&gt;"",NOT(ISERR(SEARCH("+",T86)))),MID(T86,SEARCH("+",T86),3),IF(AND(M86&lt;&gt;"Oui",G86&lt;&gt;"",NOT(ISERR(SEARCH("+",G86)))),MID(G86,SEARCH("+",G86),3),""))</f>
        <v/>
      </c>
      <c r="F86" s="2" t="s">
        <v>115</v>
      </c>
      <c r="J86" s="1" t="e">
        <f>MID(H86,Z86,AA86-Z86)</f>
        <v>#VALUE!</v>
      </c>
      <c r="K86" s="1" t="e">
        <f>MID(H86,AB86,AC86-AB86)</f>
        <v>#VALUE!</v>
      </c>
      <c r="L86" t="str">
        <f>IF(F86&lt;&gt;"",F86,L85)</f>
        <v>Taris datacrons</v>
      </c>
      <c r="M86" s="1" t="str">
        <f>IF(NOT(ISERR(SEARCH("REPUBLIC",G86))),"Oui","Non")</f>
        <v>Non</v>
      </c>
      <c r="N86" s="1" t="str">
        <f>IF(NOT(ISERR(SEARCH("EMPIRE",G86))),"Oui","Non")</f>
        <v>Non</v>
      </c>
      <c r="O86" s="1" t="str">
        <f>IF(M86="Oui",SEARCH("REPUBLIC",G86)+9,"")</f>
        <v/>
      </c>
      <c r="P86" s="1" t="str">
        <f>IF(AND(M86="Oui",N86="Oui"),R86-10,IF(M86="Oui",LEN(G86)+1,""))</f>
        <v/>
      </c>
      <c r="Q86" s="1" t="str">
        <f>IF(M86="Oui",SUBSTITUTE(MID(G86,O86,P86-O86),"-",""),"")</f>
        <v/>
      </c>
      <c r="R86" s="1" t="str">
        <f>IF(N86="Oui",SEARCH("EMPIRE",G86)+7,"")</f>
        <v/>
      </c>
      <c r="S86" s="1" t="str">
        <f>IF(N86="Oui",LEN(G86)+1,"")</f>
        <v/>
      </c>
      <c r="T86" s="1" t="str">
        <f>IF(N86="Oui",SUBSTITUTE(MID(G86,R86,S86-R86),"-",""),"")</f>
        <v/>
      </c>
      <c r="U86" t="str">
        <f>IF(AND(Q86&lt;&gt;"",NOT(ISERR(SEARCH("+",Q86)))),TRIM(MID(Q86,1,SEARCH("+",Q86)-1)),IF(Q86&lt;&gt;"",TRIM(Q86),IF(AND(N86&lt;&gt;"Oui",G86&lt;&gt;"",NOT(ISERR(SEARCH("+",G86)))),TRIM(MID(G86,1,SEARCH("+",G86)-1)),"")))</f>
        <v/>
      </c>
      <c r="V86" t="str">
        <f>IF(AND(T86&lt;&gt;"",NOT(ISERR(SEARCH("+",T86)))),TRIM(MID(T86,1,SEARCH("+",T86)-1)),IF(T86&lt;&gt;"",TRIM(T86),IF(AND(M86&lt;&gt;"Oui",G86&lt;&gt;"",NOT(ISERR(SEARCH("+",G86)))),TRIM(MID(G86,1,SEARCH("+",G86)-1)),"")))</f>
        <v/>
      </c>
      <c r="W86" t="str">
        <f>IF(AND(U86="",V86="",G86&lt;&gt;""),G86,"")</f>
        <v/>
      </c>
      <c r="X86" t="str">
        <f>IF(OR(AND(AD86="Non",AE86="Non"),AD86="Oui"),"Oui","Non")</f>
        <v>Oui</v>
      </c>
      <c r="Y86" t="str">
        <f>IF(OR(AND(AD86="Non",AE86="Non"),AE86="Oui"),"Oui","Non")</f>
        <v>Oui</v>
      </c>
      <c r="Z86" s="1" t="e">
        <f>SEARCH("X:",H86)+2</f>
        <v>#VALUE!</v>
      </c>
      <c r="AA86" s="1" t="e">
        <f>SEARCH(",",H86)</f>
        <v>#VALUE!</v>
      </c>
      <c r="AB86" s="1" t="e">
        <f>SEARCH("Y:",H86)+2</f>
        <v>#VALUE!</v>
      </c>
      <c r="AC86" s="1">
        <f>LEN(H86)+1</f>
        <v>1</v>
      </c>
      <c r="AD86" t="str">
        <f>IF(ISERR(SEARCH("(Empire)",L86)),"Non","Oui")</f>
        <v>Non</v>
      </c>
      <c r="AE86" t="str">
        <f>IF(ISERR(SEARCH("(Republic)",L86)),"Non","Oui")</f>
        <v>Non</v>
      </c>
    </row>
    <row r="87" spans="1:31" x14ac:dyDescent="0.25">
      <c r="A87" t="str">
        <f>IF(AND(AD87="Non",AE87="Non"),MID(L87,1,SEARCH("datacrons",L87)-2),IF(AND(AD87="Oui",AE87="Non"),MID(L87,1,SEARCH("(Empire) datacrons",L87)-2),IF(AND(AD87="Non",AE87="Oui"),MID(L87,1,SEARCH("(Republic) datacrons",L87)-2),"")))</f>
        <v>Taris</v>
      </c>
      <c r="B87" t="str">
        <f>IF(NOT(ISNA(VLOOKUP(U87,'Trad. Capacité'!$A$1:$B$16,2,FALSE))),VLOOKUP(U87,'Trad. Capacité'!A$1:B$16,2,FALSE),IF(W87&lt;&gt;"",W87,""))</f>
        <v>Puissance</v>
      </c>
      <c r="C87" s="1" t="str">
        <f>IF(AND(Q87&lt;&gt;"",NOT(ISERR(SEARCH("+",Q87)))),MID(Q87,SEARCH("+",Q87),3),IF(AND(N87&lt;&gt;"Oui",G87&lt;&gt;"",NOT(ISERR(SEARCH("+",G87)))),MID(G87,SEARCH("+",G87),3),""))</f>
        <v xml:space="preserve">+2 </v>
      </c>
      <c r="D87" t="str">
        <f>IF(NOT(ISNA(VLOOKUP(V87,'Trad. Capacité'!$A$1:$B$16,2,FALSE))),VLOOKUP(V87,'Trad. Capacité'!A$1:B$16,2,FALSE),IF(W87&lt;&gt;"",W87,""))</f>
        <v>Présence</v>
      </c>
      <c r="E87" t="str">
        <f>IF(AND(T87&lt;&gt;"",NOT(ISERR(SEARCH("+",T87)))),MID(T87,SEARCH("+",T87),3),IF(AND(M87&lt;&gt;"Oui",G87&lt;&gt;"",NOT(ISERR(SEARCH("+",G87)))),MID(G87,SEARCH("+",G87),3),""))</f>
        <v>+4</v>
      </c>
      <c r="G87" s="2" t="s">
        <v>116</v>
      </c>
      <c r="H87" s="2" t="s">
        <v>117</v>
      </c>
      <c r="I87" s="2" t="s">
        <v>397</v>
      </c>
      <c r="J87" s="1" t="str">
        <f>MID(H87,Z87,AA87-Z87)</f>
        <v xml:space="preserve"> 1187</v>
      </c>
      <c r="K87" s="1" t="str">
        <f>MID(H87,AB87,AC87-AB87)</f>
        <v xml:space="preserve"> -571</v>
      </c>
      <c r="L87" t="str">
        <f>IF(F87&lt;&gt;"",F87,L86)</f>
        <v>Taris datacrons</v>
      </c>
      <c r="M87" s="1" t="str">
        <f>IF(NOT(ISERR(SEARCH("REPUBLIC",G87))),"Oui","Non")</f>
        <v>Oui</v>
      </c>
      <c r="N87" s="1" t="str">
        <f>IF(NOT(ISERR(SEARCH("EMPIRE",G87))),"Oui","Non")</f>
        <v>Oui</v>
      </c>
      <c r="O87" s="1">
        <f>IF(M87="Oui",SEARCH("REPUBLIC",G87)+9,"")</f>
        <v>10</v>
      </c>
      <c r="P87" s="1">
        <f>IF(AND(M87="Oui",N87="Oui"),R87-10,IF(M87="Oui",LEN(G87)+1,""))</f>
        <v>22</v>
      </c>
      <c r="Q87" s="1" t="str">
        <f>IF(M87="Oui",SUBSTITUTE(MID(G87,O87,P87-O87),"-",""),"")</f>
        <v xml:space="preserve">Strength +2 </v>
      </c>
      <c r="R87" s="1">
        <f>IF(N87="Oui",SEARCH("EMPIRE",G87)+7,"")</f>
        <v>32</v>
      </c>
      <c r="S87" s="1">
        <f>IF(N87="Oui",LEN(G87)+1,"")</f>
        <v>43</v>
      </c>
      <c r="T87" s="1" t="str">
        <f>IF(N87="Oui",SUBSTITUTE(MID(G87,R87,S87-R87),"-",""),"")</f>
        <v>Presence +4</v>
      </c>
      <c r="U87" t="str">
        <f>IF(AND(Q87&lt;&gt;"",NOT(ISERR(SEARCH("+",Q87)))),TRIM(MID(Q87,1,SEARCH("+",Q87)-1)),IF(Q87&lt;&gt;"",TRIM(Q87),IF(AND(N87&lt;&gt;"Oui",G87&lt;&gt;"",NOT(ISERR(SEARCH("+",G87)))),TRIM(MID(G87,1,SEARCH("+",G87)-1)),"")))</f>
        <v>Strength</v>
      </c>
      <c r="V87" t="str">
        <f>IF(AND(T87&lt;&gt;"",NOT(ISERR(SEARCH("+",T87)))),TRIM(MID(T87,1,SEARCH("+",T87)-1)),IF(T87&lt;&gt;"",TRIM(T87),IF(AND(M87&lt;&gt;"Oui",G87&lt;&gt;"",NOT(ISERR(SEARCH("+",G87)))),TRIM(MID(G87,1,SEARCH("+",G87)-1)),"")))</f>
        <v>Presence</v>
      </c>
      <c r="W87" t="str">
        <f>IF(AND(U87="",V87="",G87&lt;&gt;""),G87,"")</f>
        <v/>
      </c>
      <c r="X87" t="str">
        <f>IF(OR(AND(AD87="Non",AE87="Non"),AD87="Oui"),"Oui","Non")</f>
        <v>Oui</v>
      </c>
      <c r="Y87" t="str">
        <f>IF(OR(AND(AD87="Non",AE87="Non"),AE87="Oui"),"Oui","Non")</f>
        <v>Oui</v>
      </c>
      <c r="Z87" s="1">
        <f>SEARCH("X:",H87)+2</f>
        <v>3</v>
      </c>
      <c r="AA87" s="1">
        <f>SEARCH(",",H87)</f>
        <v>8</v>
      </c>
      <c r="AB87" s="1">
        <f>SEARCH("Y:",H87)+2</f>
        <v>12</v>
      </c>
      <c r="AC87" s="1">
        <f>LEN(H87)+1</f>
        <v>17</v>
      </c>
      <c r="AD87" t="str">
        <f>IF(ISERR(SEARCH("(Empire)",L87)),"Non","Oui")</f>
        <v>Non</v>
      </c>
      <c r="AE87" t="str">
        <f>IF(ISERR(SEARCH("(Republic)",L87)),"Non","Oui")</f>
        <v>Non</v>
      </c>
    </row>
    <row r="88" spans="1:31" x14ac:dyDescent="0.25">
      <c r="A88" t="str">
        <f>IF(AND(AD88="Non",AE88="Non"),MID(L88,1,SEARCH("datacrons",L88)-2),IF(AND(AD88="Oui",AE88="Non"),MID(L88,1,SEARCH("(Empire) datacrons",L88)-2),IF(AND(AD88="Non",AE88="Oui"),MID(L88,1,SEARCH("(Republic) datacrons",L88)-2),"")))</f>
        <v>Taris</v>
      </c>
      <c r="B88" t="str">
        <f>IF(NOT(ISNA(VLOOKUP(U88,'Trad. Capacité'!$A$1:$B$16,2,FALSE))),VLOOKUP(U88,'Trad. Capacité'!A$1:B$16,2,FALSE),IF(W88&lt;&gt;"",W88,""))</f>
        <v>Visée</v>
      </c>
      <c r="C88" s="1" t="str">
        <f>IF(AND(Q88&lt;&gt;"",NOT(ISERR(SEARCH("+",Q88)))),MID(Q88,SEARCH("+",Q88),3),IF(AND(N88&lt;&gt;"Oui",G88&lt;&gt;"",NOT(ISERR(SEARCH("+",G88)))),MID(G88,SEARCH("+",G88),3),""))</f>
        <v xml:space="preserve">+2 </v>
      </c>
      <c r="D88" t="str">
        <f>IF(NOT(ISNA(VLOOKUP(V88,'Trad. Capacité'!$A$1:$B$16,2,FALSE))),VLOOKUP(V88,'Trad. Capacité'!A$1:B$16,2,FALSE),IF(W88&lt;&gt;"",W88,""))</f>
        <v>Endurance</v>
      </c>
      <c r="E88" t="str">
        <f>IF(AND(T88&lt;&gt;"",NOT(ISERR(SEARCH("+",T88)))),MID(T88,SEARCH("+",T88),3),IF(AND(M88&lt;&gt;"Oui",G88&lt;&gt;"",NOT(ISERR(SEARCH("+",G88)))),MID(G88,SEARCH("+",G88),3),""))</f>
        <v>+3</v>
      </c>
      <c r="G88" s="2" t="s">
        <v>118</v>
      </c>
      <c r="H88" s="2" t="s">
        <v>119</v>
      </c>
      <c r="I88" s="2" t="s">
        <v>398</v>
      </c>
      <c r="J88" s="1" t="str">
        <f>MID(H88,Z88,AA88-Z88)</f>
        <v xml:space="preserve"> -1515</v>
      </c>
      <c r="K88" s="1" t="str">
        <f>MID(H88,AB88,AC88-AB88)</f>
        <v xml:space="preserve"> -253</v>
      </c>
      <c r="L88" t="str">
        <f>IF(F88&lt;&gt;"",F88,L87)</f>
        <v>Taris datacrons</v>
      </c>
      <c r="M88" s="1" t="str">
        <f>IF(NOT(ISERR(SEARCH("REPUBLIC",G88))),"Oui","Non")</f>
        <v>Oui</v>
      </c>
      <c r="N88" s="1" t="str">
        <f>IF(NOT(ISERR(SEARCH("EMPIRE",G88))),"Oui","Non")</f>
        <v>Oui</v>
      </c>
      <c r="O88" s="1">
        <f>IF(M88="Oui",SEARCH("REPUBLIC",G88)+9,"")</f>
        <v>10</v>
      </c>
      <c r="P88" s="1">
        <f>IF(AND(M88="Oui",N88="Oui"),R88-10,IF(M88="Oui",LEN(G88)+1,""))</f>
        <v>17</v>
      </c>
      <c r="Q88" s="1" t="str">
        <f>IF(M88="Oui",SUBSTITUTE(MID(G88,O88,P88-O88),"-",""),"")</f>
        <v xml:space="preserve">Aim +2 </v>
      </c>
      <c r="R88" s="1">
        <f>IF(N88="Oui",SEARCH("EMPIRE",G88)+7,"")</f>
        <v>27</v>
      </c>
      <c r="S88" s="1">
        <f>IF(N88="Oui",LEN(G88)+1,"")</f>
        <v>39</v>
      </c>
      <c r="T88" s="1" t="str">
        <f>IF(N88="Oui",SUBSTITUTE(MID(G88,R88,S88-R88),"-",""),"")</f>
        <v>Endurance +3</v>
      </c>
      <c r="U88" t="str">
        <f>IF(AND(Q88&lt;&gt;"",NOT(ISERR(SEARCH("+",Q88)))),TRIM(MID(Q88,1,SEARCH("+",Q88)-1)),IF(Q88&lt;&gt;"",TRIM(Q88),IF(AND(N88&lt;&gt;"Oui",G88&lt;&gt;"",NOT(ISERR(SEARCH("+",G88)))),TRIM(MID(G88,1,SEARCH("+",G88)-1)),"")))</f>
        <v>Aim</v>
      </c>
      <c r="V88" t="str">
        <f>IF(AND(T88&lt;&gt;"",NOT(ISERR(SEARCH("+",T88)))),TRIM(MID(T88,1,SEARCH("+",T88)-1)),IF(T88&lt;&gt;"",TRIM(T88),IF(AND(M88&lt;&gt;"Oui",G88&lt;&gt;"",NOT(ISERR(SEARCH("+",G88)))),TRIM(MID(G88,1,SEARCH("+",G88)-1)),"")))</f>
        <v>Endurance</v>
      </c>
      <c r="W88" t="str">
        <f>IF(AND(U88="",V88="",G88&lt;&gt;""),G88,"")</f>
        <v/>
      </c>
      <c r="X88" t="str">
        <f>IF(OR(AND(AD88="Non",AE88="Non"),AD88="Oui"),"Oui","Non")</f>
        <v>Oui</v>
      </c>
      <c r="Y88" t="str">
        <f>IF(OR(AND(AD88="Non",AE88="Non"),AE88="Oui"),"Oui","Non")</f>
        <v>Oui</v>
      </c>
      <c r="Z88" s="1">
        <f>SEARCH("X:",H88)+2</f>
        <v>3</v>
      </c>
      <c r="AA88" s="1">
        <f>SEARCH(",",H88)</f>
        <v>9</v>
      </c>
      <c r="AB88" s="1">
        <f>SEARCH("Y:",H88)+2</f>
        <v>13</v>
      </c>
      <c r="AC88" s="1">
        <f>LEN(H88)+1</f>
        <v>18</v>
      </c>
      <c r="AD88" t="str">
        <f>IF(ISERR(SEARCH("(Empire)",L88)),"Non","Oui")</f>
        <v>Non</v>
      </c>
      <c r="AE88" t="str">
        <f>IF(ISERR(SEARCH("(Republic)",L88)),"Non","Oui")</f>
        <v>Non</v>
      </c>
    </row>
    <row r="89" spans="1:31" x14ac:dyDescent="0.25">
      <c r="A89" t="str">
        <f>IF(AND(AD89="Non",AE89="Non"),MID(L89,1,SEARCH("datacrons",L89)-2),IF(AND(AD89="Oui",AE89="Non"),MID(L89,1,SEARCH("(Empire) datacrons",L89)-2),IF(AND(AD89="Non",AE89="Oui"),MID(L89,1,SEARCH("(Republic) datacrons",L89)-2),"")))</f>
        <v>Taris</v>
      </c>
      <c r="B89" t="str">
        <f>IF(NOT(ISNA(VLOOKUP(U89,'Trad. Capacité'!$A$1:$B$16,2,FALSE))),VLOOKUP(U89,'Trad. Capacité'!A$1:B$16,2,FALSE),IF(W89&lt;&gt;"",W89,""))</f>
        <v>Cunning</v>
      </c>
      <c r="C89" s="1" t="str">
        <f>IF(AND(Q89&lt;&gt;"",NOT(ISERR(SEARCH("+",Q89)))),MID(Q89,SEARCH("+",Q89),3),IF(AND(N89&lt;&gt;"Oui",G89&lt;&gt;"",NOT(ISERR(SEARCH("+",G89)))),MID(G89,SEARCH("+",G89),3),""))</f>
        <v xml:space="preserve">+2 </v>
      </c>
      <c r="D89" t="str">
        <f>IF(NOT(ISNA(VLOOKUP(V89,'Trad. Capacité'!$A$1:$B$16,2,FALSE))),VLOOKUP(V89,'Trad. Capacité'!A$1:B$16,2,FALSE),IF(W89&lt;&gt;"",W89,""))</f>
        <v>Visée</v>
      </c>
      <c r="E89" t="str">
        <f>IF(AND(T89&lt;&gt;"",NOT(ISERR(SEARCH("+",T89)))),MID(T89,SEARCH("+",T89),3),IF(AND(M89&lt;&gt;"Oui",G89&lt;&gt;"",NOT(ISERR(SEARCH("+",G89)))),MID(G89,SEARCH("+",G89),3),""))</f>
        <v>+ 4</v>
      </c>
      <c r="G89" s="2" t="s">
        <v>120</v>
      </c>
      <c r="H89" s="2" t="s">
        <v>121</v>
      </c>
      <c r="I89" s="2" t="s">
        <v>399</v>
      </c>
      <c r="J89" s="1" t="str">
        <f>MID(H89,Z89,AA89-Z89)</f>
        <v xml:space="preserve"> 1047</v>
      </c>
      <c r="K89" s="1" t="str">
        <f>MID(H89,AB89,AC89-AB89)</f>
        <v xml:space="preserve"> 454</v>
      </c>
      <c r="L89" t="str">
        <f>IF(F89&lt;&gt;"",F89,L88)</f>
        <v>Taris datacrons</v>
      </c>
      <c r="M89" s="1" t="str">
        <f>IF(NOT(ISERR(SEARCH("REPUBLIC",G89))),"Oui","Non")</f>
        <v>Oui</v>
      </c>
      <c r="N89" s="1" t="str">
        <f>IF(NOT(ISERR(SEARCH("EMPIRE",G89))),"Oui","Non")</f>
        <v>Oui</v>
      </c>
      <c r="O89" s="1">
        <f>IF(M89="Oui",SEARCH("REPUBLIC",G89)+9,"")</f>
        <v>10</v>
      </c>
      <c r="P89" s="1">
        <f>IF(AND(M89="Oui",N89="Oui"),R89-10,IF(M89="Oui",LEN(G89)+1,""))</f>
        <v>21</v>
      </c>
      <c r="Q89" s="1" t="str">
        <f>IF(M89="Oui",SUBSTITUTE(MID(G89,O89,P89-O89),"-",""),"")</f>
        <v xml:space="preserve">Cunning +2 </v>
      </c>
      <c r="R89" s="1">
        <f>IF(N89="Oui",SEARCH("EMPIRE",G89)+7,"")</f>
        <v>31</v>
      </c>
      <c r="S89" s="1">
        <f>IF(N89="Oui",LEN(G89)+1,"")</f>
        <v>38</v>
      </c>
      <c r="T89" s="1" t="str">
        <f>IF(N89="Oui",SUBSTITUTE(MID(G89,R89,S89-R89),"-",""),"")</f>
        <v>Aim + 4</v>
      </c>
      <c r="U89" t="str">
        <f>IF(AND(Q89&lt;&gt;"",NOT(ISERR(SEARCH("+",Q89)))),TRIM(MID(Q89,1,SEARCH("+",Q89)-1)),IF(Q89&lt;&gt;"",TRIM(Q89),IF(AND(N89&lt;&gt;"Oui",G89&lt;&gt;"",NOT(ISERR(SEARCH("+",G89)))),TRIM(MID(G89,1,SEARCH("+",G89)-1)),"")))</f>
        <v>Cunning</v>
      </c>
      <c r="V89" t="str">
        <f>IF(AND(T89&lt;&gt;"",NOT(ISERR(SEARCH("+",T89)))),TRIM(MID(T89,1,SEARCH("+",T89)-1)),IF(T89&lt;&gt;"",TRIM(T89),IF(AND(M89&lt;&gt;"Oui",G89&lt;&gt;"",NOT(ISERR(SEARCH("+",G89)))),TRIM(MID(G89,1,SEARCH("+",G89)-1)),"")))</f>
        <v>Aim</v>
      </c>
      <c r="W89" t="str">
        <f>IF(AND(U89="",V89="",G89&lt;&gt;""),G89,"")</f>
        <v/>
      </c>
      <c r="X89" t="str">
        <f>IF(OR(AND(AD89="Non",AE89="Non"),AD89="Oui"),"Oui","Non")</f>
        <v>Oui</v>
      </c>
      <c r="Y89" t="str">
        <f>IF(OR(AND(AD89="Non",AE89="Non"),AE89="Oui"),"Oui","Non")</f>
        <v>Oui</v>
      </c>
      <c r="Z89" s="1">
        <f>SEARCH("X:",H89)+2</f>
        <v>3</v>
      </c>
      <c r="AA89" s="1">
        <f>SEARCH(",",H89)</f>
        <v>8</v>
      </c>
      <c r="AB89" s="1">
        <f>SEARCH("Y:",H89)+2</f>
        <v>12</v>
      </c>
      <c r="AC89" s="1">
        <f>LEN(H89)+1</f>
        <v>16</v>
      </c>
      <c r="AD89" t="str">
        <f>IF(ISERR(SEARCH("(Empire)",L89)),"Non","Oui")</f>
        <v>Non</v>
      </c>
      <c r="AE89" t="str">
        <f>IF(ISERR(SEARCH("(Republic)",L89)),"Non","Oui")</f>
        <v>Non</v>
      </c>
    </row>
    <row r="90" spans="1:31" x14ac:dyDescent="0.25">
      <c r="A90" t="str">
        <f>IF(AND(AD90="Non",AE90="Non"),MID(L90,1,SEARCH("datacrons",L90)-2),IF(AND(AD90="Oui",AE90="Non"),MID(L90,1,SEARCH("(Empire) datacrons",L90)-2),IF(AND(AD90="Non",AE90="Oui"),MID(L90,1,SEARCH("(Republic) datacrons",L90)-2),"")))</f>
        <v>Taris</v>
      </c>
      <c r="B90" t="str">
        <f>IF(NOT(ISNA(VLOOKUP(U90,'Trad. Capacité'!$A$1:$B$16,2,FALSE))),VLOOKUP(U90,'Trad. Capacité'!A$1:B$16,2,FALSE),IF(W90&lt;&gt;"",W90,""))</f>
        <v>Volonté</v>
      </c>
      <c r="C90" s="1" t="str">
        <f>IF(AND(Q90&lt;&gt;"",NOT(ISERR(SEARCH("+",Q90)))),MID(Q90,SEARCH("+",Q90),3),IF(AND(N90&lt;&gt;"Oui",G90&lt;&gt;"",NOT(ISERR(SEARCH("+",G90)))),MID(G90,SEARCH("+",G90),3),""))</f>
        <v>+ 2</v>
      </c>
      <c r="D90" t="str">
        <f>IF(NOT(ISNA(VLOOKUP(V90,'Trad. Capacité'!$A$1:$B$16,2,FALSE))),VLOOKUP(V90,'Trad. Capacité'!A$1:B$16,2,FALSE),IF(W90&lt;&gt;"",W90,""))</f>
        <v/>
      </c>
      <c r="E90" t="str">
        <f>IF(AND(T90&lt;&gt;"",NOT(ISERR(SEARCH("+",T90)))),MID(T90,SEARCH("+",T90),3),IF(AND(M90&lt;&gt;"Oui",G90&lt;&gt;"",NOT(ISERR(SEARCH("+",G90)))),MID(G90,SEARCH("+",G90),3),""))</f>
        <v/>
      </c>
      <c r="G90" s="2" t="s">
        <v>122</v>
      </c>
      <c r="H90" s="2" t="s">
        <v>123</v>
      </c>
      <c r="I90" s="2" t="s">
        <v>400</v>
      </c>
      <c r="J90" s="1" t="str">
        <f>MID(H90,Z90,AA90-Z90)</f>
        <v xml:space="preserve"> -362</v>
      </c>
      <c r="K90" s="1" t="str">
        <f>MID(H90,AB90,AC90-AB90)</f>
        <v xml:space="preserve"> -227</v>
      </c>
      <c r="L90" t="str">
        <f>IF(F90&lt;&gt;"",F90,L89)</f>
        <v>Taris datacrons</v>
      </c>
      <c r="M90" s="1" t="str">
        <f>IF(NOT(ISERR(SEARCH("REPUBLIC",G90))),"Oui","Non")</f>
        <v>Oui</v>
      </c>
      <c r="N90" s="1" t="str">
        <f>IF(NOT(ISERR(SEARCH("EMPIRE",G90))),"Oui","Non")</f>
        <v>Non</v>
      </c>
      <c r="O90" s="1">
        <f>IF(M90="Oui",SEARCH("REPUBLIC",G90)+9,"")</f>
        <v>10</v>
      </c>
      <c r="P90" s="1">
        <f>IF(AND(M90="Oui",N90="Oui"),R90-10,IF(M90="Oui",LEN(G90)+1,""))</f>
        <v>23</v>
      </c>
      <c r="Q90" s="1" t="str">
        <f>IF(M90="Oui",SUBSTITUTE(MID(G90,O90,P90-O90),"-",""),"")</f>
        <v>Willpower + 2</v>
      </c>
      <c r="R90" s="1" t="str">
        <f>IF(N90="Oui",SEARCH("EMPIRE",G90)+7,"")</f>
        <v/>
      </c>
      <c r="S90" s="1" t="str">
        <f>IF(N90="Oui",LEN(G90)+1,"")</f>
        <v/>
      </c>
      <c r="T90" s="1" t="str">
        <f>IF(N90="Oui",SUBSTITUTE(MID(G90,R90,S90-R90),"-",""),"")</f>
        <v/>
      </c>
      <c r="U90" t="str">
        <f>IF(AND(Q90&lt;&gt;"",NOT(ISERR(SEARCH("+",Q90)))),TRIM(MID(Q90,1,SEARCH("+",Q90)-1)),IF(Q90&lt;&gt;"",TRIM(Q90),IF(AND(N90&lt;&gt;"Oui",G90&lt;&gt;"",NOT(ISERR(SEARCH("+",G90)))),TRIM(MID(G90,1,SEARCH("+",G90)-1)),"")))</f>
        <v>Willpower</v>
      </c>
      <c r="V90" t="str">
        <f>IF(AND(T90&lt;&gt;"",NOT(ISERR(SEARCH("+",T90)))),TRIM(MID(T90,1,SEARCH("+",T90)-1)),IF(T90&lt;&gt;"",TRIM(T90),IF(AND(M90&lt;&gt;"Oui",G90&lt;&gt;"",NOT(ISERR(SEARCH("+",G90)))),TRIM(MID(G90,1,SEARCH("+",G90)-1)),"")))</f>
        <v/>
      </c>
      <c r="W90" t="str">
        <f>IF(AND(U90="",V90="",G90&lt;&gt;""),G90,"")</f>
        <v/>
      </c>
      <c r="X90" t="str">
        <f>IF(OR(AND(AD90="Non",AE90="Non"),AD90="Oui"),"Oui","Non")</f>
        <v>Oui</v>
      </c>
      <c r="Y90" t="str">
        <f>IF(OR(AND(AD90="Non",AE90="Non"),AE90="Oui"),"Oui","Non")</f>
        <v>Oui</v>
      </c>
      <c r="Z90" s="1">
        <f>SEARCH("X:",H90)+2</f>
        <v>3</v>
      </c>
      <c r="AA90" s="1">
        <f>SEARCH(",",H90)</f>
        <v>8</v>
      </c>
      <c r="AB90" s="1">
        <f>SEARCH("Y:",H90)+2</f>
        <v>12</v>
      </c>
      <c r="AC90" s="1">
        <f>LEN(H90)+1</f>
        <v>17</v>
      </c>
      <c r="AD90" t="str">
        <f>IF(ISERR(SEARCH("(Empire)",L90)),"Non","Oui")</f>
        <v>Non</v>
      </c>
      <c r="AE90" t="str">
        <f>IF(ISERR(SEARCH("(Republic)",L90)),"Non","Oui")</f>
        <v>Non</v>
      </c>
    </row>
    <row r="91" spans="1:31" x14ac:dyDescent="0.25">
      <c r="A91" t="str">
        <f>IF(AND(AD91="Non",AE91="Non"),MID(L91,1,SEARCH("datacrons",L91)-2),IF(AND(AD91="Oui",AE91="Non"),MID(L91,1,SEARCH("(Empire) datacrons",L91)-2),IF(AND(AD91="Non",AE91="Oui"),MID(L91,1,SEARCH("(Republic) datacrons",L91)-2),"")))</f>
        <v>Taris</v>
      </c>
      <c r="B91" t="str">
        <f>IF(NOT(ISNA(VLOOKUP(U91,'Trad. Capacité'!$A$1:$B$16,2,FALSE))),VLOOKUP(U91,'Trad. Capacité'!A$1:B$16,2,FALSE),IF(W91&lt;&gt;"",W91,""))</f>
        <v/>
      </c>
      <c r="C91" s="1" t="str">
        <f>IF(AND(Q91&lt;&gt;"",NOT(ISERR(SEARCH("+",Q91)))),MID(Q91,SEARCH("+",Q91),3),IF(AND(N91&lt;&gt;"Oui",G91&lt;&gt;"",NOT(ISERR(SEARCH("+",G91)))),MID(G91,SEARCH("+",G91),3),""))</f>
        <v/>
      </c>
      <c r="D91" t="str">
        <f>IF(NOT(ISNA(VLOOKUP(V91,'Trad. Capacité'!$A$1:$B$16,2,FALSE))),VLOOKUP(V91,'Trad. Capacité'!A$1:B$16,2,FALSE),IF(W91&lt;&gt;"",W91,""))</f>
        <v/>
      </c>
      <c r="E91" t="str">
        <f>IF(AND(T91&lt;&gt;"",NOT(ISERR(SEARCH("+",T91)))),MID(T91,SEARCH("+",T91),3),IF(AND(M91&lt;&gt;"Oui",G91&lt;&gt;"",NOT(ISERR(SEARCH("+",G91)))),MID(G91,SEARCH("+",G91),3),""))</f>
        <v/>
      </c>
      <c r="G91" s="2" t="s">
        <v>124</v>
      </c>
      <c r="H91" s="2" t="s">
        <v>125</v>
      </c>
      <c r="I91" s="2" t="s">
        <v>401</v>
      </c>
      <c r="J91" s="1" t="str">
        <f>MID(H91,Z91,AA91-Z91)</f>
        <v xml:space="preserve"> 1059</v>
      </c>
      <c r="K91" s="1" t="str">
        <f>MID(H91,AB91,AC91-AB91)</f>
        <v xml:space="preserve"> 1039</v>
      </c>
      <c r="L91" t="str">
        <f>IF(F91&lt;&gt;"",F91,L90)</f>
        <v>Taris datacrons</v>
      </c>
      <c r="M91" s="1" t="str">
        <f>IF(NOT(ISERR(SEARCH("REPUBLIC",G91))),"Oui","Non")</f>
        <v>Oui</v>
      </c>
      <c r="N91" s="1" t="str">
        <f>IF(NOT(ISERR(SEARCH("EMPIRE",G91))),"Oui","Non")</f>
        <v>Non</v>
      </c>
      <c r="O91" s="1">
        <f>IF(M91="Oui",SEARCH("REPUBLIC",G91)+9,"")</f>
        <v>10</v>
      </c>
      <c r="P91" s="1">
        <f>IF(AND(M91="Oui",N91="Oui"),R91-10,IF(M91="Oui",LEN(G91)+1,""))</f>
        <v>28</v>
      </c>
      <c r="Q91" s="1" t="str">
        <f>IF(M91="Oui",SUBSTITUTE(MID(G91,O91,P91-O91),"-",""),"")</f>
        <v>Green Matrix Shard</v>
      </c>
      <c r="R91" s="1" t="str">
        <f>IF(N91="Oui",SEARCH("EMPIRE",G91)+7,"")</f>
        <v/>
      </c>
      <c r="S91" s="1" t="str">
        <f>IF(N91="Oui",LEN(G91)+1,"")</f>
        <v/>
      </c>
      <c r="T91" s="1" t="str">
        <f>IF(N91="Oui",SUBSTITUTE(MID(G91,R91,S91-R91),"-",""),"")</f>
        <v/>
      </c>
      <c r="U91" t="str">
        <f>IF(AND(Q91&lt;&gt;"",NOT(ISERR(SEARCH("+",Q91)))),TRIM(MID(Q91,1,SEARCH("+",Q91)-1)),IF(Q91&lt;&gt;"",TRIM(Q91),IF(AND(N91&lt;&gt;"Oui",G91&lt;&gt;"",NOT(ISERR(SEARCH("+",G91)))),TRIM(MID(G91,1,SEARCH("+",G91)-1)),"")))</f>
        <v>Green Matrix Shard</v>
      </c>
      <c r="V91" t="str">
        <f>IF(AND(T91&lt;&gt;"",NOT(ISERR(SEARCH("+",T91)))),TRIM(MID(T91,1,SEARCH("+",T91)-1)),IF(T91&lt;&gt;"",TRIM(T91),IF(AND(M91&lt;&gt;"Oui",G91&lt;&gt;"",NOT(ISERR(SEARCH("+",G91)))),TRIM(MID(G91,1,SEARCH("+",G91)-1)),"")))</f>
        <v/>
      </c>
      <c r="W91" t="str">
        <f>IF(AND(U91="",V91="",G91&lt;&gt;""),G91,"")</f>
        <v/>
      </c>
      <c r="X91" t="str">
        <f>IF(OR(AND(AD91="Non",AE91="Non"),AD91="Oui"),"Oui","Non")</f>
        <v>Oui</v>
      </c>
      <c r="Y91" t="str">
        <f>IF(OR(AND(AD91="Non",AE91="Non"),AE91="Oui"),"Oui","Non")</f>
        <v>Oui</v>
      </c>
      <c r="Z91" s="1">
        <f>SEARCH("X:",H91)+2</f>
        <v>3</v>
      </c>
      <c r="AA91" s="1">
        <f>SEARCH(",",H91)</f>
        <v>8</v>
      </c>
      <c r="AB91" s="1">
        <f>SEARCH("Y:",H91)+2</f>
        <v>12</v>
      </c>
      <c r="AC91" s="1">
        <f>LEN(H91)+1</f>
        <v>17</v>
      </c>
      <c r="AD91" t="str">
        <f>IF(ISERR(SEARCH("(Empire)",L91)),"Non","Oui")</f>
        <v>Non</v>
      </c>
      <c r="AE91" t="str">
        <f>IF(ISERR(SEARCH("(Republic)",L91)),"Non","Oui")</f>
        <v>Non</v>
      </c>
    </row>
    <row r="92" spans="1:31" x14ac:dyDescent="0.25">
      <c r="A92" t="str">
        <f>IF(AND(AD92="Non",AE92="Non"),MID(L92,1,SEARCH("datacrons",L92)-2),IF(AND(AD92="Oui",AE92="Non"),MID(L92,1,SEARCH("(Empire) datacrons",L92)-2),IF(AND(AD92="Non",AE92="Oui"),MID(L92,1,SEARCH("(Republic) datacrons",L92)-2),"")))</f>
        <v>Taris</v>
      </c>
      <c r="B92" t="str">
        <f>IF(NOT(ISNA(VLOOKUP(U92,'Trad. Capacité'!$A$1:$B$16,2,FALSE))),VLOOKUP(U92,'Trad. Capacité'!A$1:B$16,2,FALSE),IF(W92&lt;&gt;"",W92,""))</f>
        <v/>
      </c>
      <c r="C92" s="1" t="str">
        <f>IF(AND(Q92&lt;&gt;"",NOT(ISERR(SEARCH("+",Q92)))),MID(Q92,SEARCH("+",Q92),3),IF(AND(N92&lt;&gt;"Oui",G92&lt;&gt;"",NOT(ISERR(SEARCH("+",G92)))),MID(G92,SEARCH("+",G92),3),""))</f>
        <v/>
      </c>
      <c r="D92" t="str">
        <f>IF(NOT(ISNA(VLOOKUP(V92,'Trad. Capacité'!$A$1:$B$16,2,FALSE))),VLOOKUP(V92,'Trad. Capacité'!A$1:B$16,2,FALSE),IF(W92&lt;&gt;"",W92,""))</f>
        <v>Volonté</v>
      </c>
      <c r="E92" t="str">
        <f>IF(AND(T92&lt;&gt;"",NOT(ISERR(SEARCH("+",T92)))),MID(T92,SEARCH("+",T92),3),IF(AND(M92&lt;&gt;"Oui",G92&lt;&gt;"",NOT(ISERR(SEARCH("+",G92)))),MID(G92,SEARCH("+",G92),3),""))</f>
        <v>+4</v>
      </c>
      <c r="G92" s="2" t="s">
        <v>50</v>
      </c>
      <c r="H92" s="2" t="s">
        <v>126</v>
      </c>
      <c r="I92" s="2" t="s">
        <v>402</v>
      </c>
      <c r="J92" s="1" t="str">
        <f>MID(H92,Z92,AA92-Z92)</f>
        <v xml:space="preserve"> 444</v>
      </c>
      <c r="K92" s="1" t="str">
        <f>MID(H92,AB92,AC92-AB92)</f>
        <v xml:space="preserve"> -772</v>
      </c>
      <c r="L92" t="str">
        <f>IF(F92&lt;&gt;"",F92,L91)</f>
        <v>Taris datacrons</v>
      </c>
      <c r="M92" s="1" t="str">
        <f>IF(NOT(ISERR(SEARCH("REPUBLIC",G92))),"Oui","Non")</f>
        <v>Non</v>
      </c>
      <c r="N92" s="1" t="str">
        <f>IF(NOT(ISERR(SEARCH("EMPIRE",G92))),"Oui","Non")</f>
        <v>Oui</v>
      </c>
      <c r="O92" s="1" t="str">
        <f>IF(M92="Oui",SEARCH("REPUBLIC",G92)+9,"")</f>
        <v/>
      </c>
      <c r="P92" s="1" t="str">
        <f>IF(AND(M92="Oui",N92="Oui"),R92-10,IF(M92="Oui",LEN(G92)+1,""))</f>
        <v/>
      </c>
      <c r="Q92" s="1" t="str">
        <f>IF(M92="Oui",SUBSTITUTE(MID(G92,O92,P92-O92),"-",""),"")</f>
        <v/>
      </c>
      <c r="R92" s="1">
        <f>IF(N92="Oui",SEARCH("EMPIRE",G92)+7,"")</f>
        <v>8</v>
      </c>
      <c r="S92" s="1">
        <f>IF(N92="Oui",LEN(G92)+1,"")</f>
        <v>20</v>
      </c>
      <c r="T92" s="1" t="str">
        <f>IF(N92="Oui",SUBSTITUTE(MID(G92,R92,S92-R92),"-",""),"")</f>
        <v>Willpower +4</v>
      </c>
      <c r="U92" t="str">
        <f>IF(AND(Q92&lt;&gt;"",NOT(ISERR(SEARCH("+",Q92)))),TRIM(MID(Q92,1,SEARCH("+",Q92)-1)),IF(Q92&lt;&gt;"",TRIM(Q92),IF(AND(N92&lt;&gt;"Oui",G92&lt;&gt;"",NOT(ISERR(SEARCH("+",G92)))),TRIM(MID(G92,1,SEARCH("+",G92)-1)),"")))</f>
        <v/>
      </c>
      <c r="V92" t="str">
        <f>IF(AND(T92&lt;&gt;"",NOT(ISERR(SEARCH("+",T92)))),TRIM(MID(T92,1,SEARCH("+",T92)-1)),IF(T92&lt;&gt;"",TRIM(T92),IF(AND(M92&lt;&gt;"Oui",G92&lt;&gt;"",NOT(ISERR(SEARCH("+",G92)))),TRIM(MID(G92,1,SEARCH("+",G92)-1)),"")))</f>
        <v>Willpower</v>
      </c>
      <c r="W92" t="str">
        <f>IF(AND(U92="",V92="",G92&lt;&gt;""),G92,"")</f>
        <v/>
      </c>
      <c r="X92" t="str">
        <f>IF(OR(AND(AD92="Non",AE92="Non"),AD92="Oui"),"Oui","Non")</f>
        <v>Oui</v>
      </c>
      <c r="Y92" t="str">
        <f>IF(OR(AND(AD92="Non",AE92="Non"),AE92="Oui"),"Oui","Non")</f>
        <v>Oui</v>
      </c>
      <c r="Z92" s="1">
        <f>SEARCH("X:",H92)+2</f>
        <v>3</v>
      </c>
      <c r="AA92" s="1">
        <f>SEARCH(",",H92)</f>
        <v>7</v>
      </c>
      <c r="AB92" s="1">
        <f>SEARCH("Y:",H92)+2</f>
        <v>11</v>
      </c>
      <c r="AC92" s="1">
        <f>LEN(H92)+1</f>
        <v>16</v>
      </c>
      <c r="AD92" t="str">
        <f>IF(ISERR(SEARCH("(Empire)",L92)),"Non","Oui")</f>
        <v>Non</v>
      </c>
      <c r="AE92" t="str">
        <f>IF(ISERR(SEARCH("(Republic)",L92)),"Non","Oui")</f>
        <v>Non</v>
      </c>
    </row>
    <row r="93" spans="1:31" x14ac:dyDescent="0.25">
      <c r="A93" t="str">
        <f>IF(AND(AD93="Non",AE93="Non"),MID(L93,1,SEARCH("datacrons",L93)-2),IF(AND(AD93="Oui",AE93="Non"),MID(L93,1,SEARCH("(Empire) datacrons",L93)-2),IF(AND(AD93="Non",AE93="Oui"),MID(L93,1,SEARCH("(Republic) datacrons",L93)-2),"")))</f>
        <v>Taris</v>
      </c>
      <c r="B93" t="str">
        <f>IF(NOT(ISNA(VLOOKUP(U93,'Trad. Capacité'!$A$1:$B$16,2,FALSE))),VLOOKUP(U93,'Trad. Capacité'!A$1:B$16,2,FALSE),IF(W93&lt;&gt;"",W93,""))</f>
        <v/>
      </c>
      <c r="C93" s="1" t="str">
        <f>IF(AND(Q93&lt;&gt;"",NOT(ISERR(SEARCH("+",Q93)))),MID(Q93,SEARCH("+",Q93),3),IF(AND(N93&lt;&gt;"Oui",G93&lt;&gt;"",NOT(ISERR(SEARCH("+",G93)))),MID(G93,SEARCH("+",G93),3),""))</f>
        <v/>
      </c>
      <c r="D93" t="str">
        <f>IF(NOT(ISNA(VLOOKUP(V93,'Trad. Capacité'!$A$1:$B$16,2,FALSE))),VLOOKUP(V93,'Trad. Capacité'!A$1:B$16,2,FALSE),IF(W93&lt;&gt;"",W93,""))</f>
        <v>Cunning</v>
      </c>
      <c r="E93" t="str">
        <f>IF(AND(T93&lt;&gt;"",NOT(ISERR(SEARCH("+",T93)))),MID(T93,SEARCH("+",T93),3),IF(AND(M93&lt;&gt;"Oui",G93&lt;&gt;"",NOT(ISERR(SEARCH("+",G93)))),MID(G93,SEARCH("+",G93),3),""))</f>
        <v>+4</v>
      </c>
      <c r="G93" s="2" t="s">
        <v>127</v>
      </c>
      <c r="H93" s="2" t="s">
        <v>128</v>
      </c>
      <c r="I93" s="2" t="s">
        <v>403</v>
      </c>
      <c r="J93" s="1" t="str">
        <f>MID(H93,Z93,AA93-Z93)</f>
        <v xml:space="preserve"> -643</v>
      </c>
      <c r="K93" s="1" t="str">
        <f>MID(H93,AB93,AC93-AB93)</f>
        <v xml:space="preserve"> 1606</v>
      </c>
      <c r="L93" t="str">
        <f>IF(F93&lt;&gt;"",F93,L92)</f>
        <v>Taris datacrons</v>
      </c>
      <c r="M93" s="1" t="str">
        <f>IF(NOT(ISERR(SEARCH("REPUBLIC",G93))),"Oui","Non")</f>
        <v>Non</v>
      </c>
      <c r="N93" s="1" t="str">
        <f>IF(NOT(ISERR(SEARCH("EMPIRE",G93))),"Oui","Non")</f>
        <v>Oui</v>
      </c>
      <c r="O93" s="1" t="str">
        <f>IF(M93="Oui",SEARCH("REPUBLIC",G93)+9,"")</f>
        <v/>
      </c>
      <c r="P93" s="1" t="str">
        <f>IF(AND(M93="Oui",N93="Oui"),R93-10,IF(M93="Oui",LEN(G93)+1,""))</f>
        <v/>
      </c>
      <c r="Q93" s="1" t="str">
        <f>IF(M93="Oui",SUBSTITUTE(MID(G93,O93,P93-O93),"-",""),"")</f>
        <v/>
      </c>
      <c r="R93" s="1">
        <f>IF(N93="Oui",SEARCH("EMPIRE",G93)+7,"")</f>
        <v>8</v>
      </c>
      <c r="S93" s="1">
        <f>IF(N93="Oui",LEN(G93)+1,"")</f>
        <v>18</v>
      </c>
      <c r="T93" s="1" t="str">
        <f>IF(N93="Oui",SUBSTITUTE(MID(G93,R93,S93-R93),"-",""),"")</f>
        <v>Cunning +4</v>
      </c>
      <c r="U93" t="str">
        <f>IF(AND(Q93&lt;&gt;"",NOT(ISERR(SEARCH("+",Q93)))),TRIM(MID(Q93,1,SEARCH("+",Q93)-1)),IF(Q93&lt;&gt;"",TRIM(Q93),IF(AND(N93&lt;&gt;"Oui",G93&lt;&gt;"",NOT(ISERR(SEARCH("+",G93)))),TRIM(MID(G93,1,SEARCH("+",G93)-1)),"")))</f>
        <v/>
      </c>
      <c r="V93" t="str">
        <f>IF(AND(T93&lt;&gt;"",NOT(ISERR(SEARCH("+",T93)))),TRIM(MID(T93,1,SEARCH("+",T93)-1)),IF(T93&lt;&gt;"",TRIM(T93),IF(AND(M93&lt;&gt;"Oui",G93&lt;&gt;"",NOT(ISERR(SEARCH("+",G93)))),TRIM(MID(G93,1,SEARCH("+",G93)-1)),"")))</f>
        <v>Cunning</v>
      </c>
      <c r="W93" t="str">
        <f>IF(AND(U93="",V93="",G93&lt;&gt;""),G93,"")</f>
        <v/>
      </c>
      <c r="X93" t="str">
        <f>IF(OR(AND(AD93="Non",AE93="Non"),AD93="Oui"),"Oui","Non")</f>
        <v>Oui</v>
      </c>
      <c r="Y93" t="str">
        <f>IF(OR(AND(AD93="Non",AE93="Non"),AE93="Oui"),"Oui","Non")</f>
        <v>Oui</v>
      </c>
      <c r="Z93" s="1">
        <f>SEARCH("X:",H93)+2</f>
        <v>3</v>
      </c>
      <c r="AA93" s="1">
        <f>SEARCH(",",H93)</f>
        <v>8</v>
      </c>
      <c r="AB93" s="1">
        <f>SEARCH("Y:",H93)+2</f>
        <v>12</v>
      </c>
      <c r="AC93" s="1">
        <f>LEN(H93)+1</f>
        <v>17</v>
      </c>
      <c r="AD93" t="str">
        <f>IF(ISERR(SEARCH("(Empire)",L93)),"Non","Oui")</f>
        <v>Non</v>
      </c>
      <c r="AE93" t="str">
        <f>IF(ISERR(SEARCH("(Republic)",L93)),"Non","Oui")</f>
        <v>Non</v>
      </c>
    </row>
    <row r="94" spans="1:31" x14ac:dyDescent="0.25">
      <c r="A94" t="str">
        <f>IF(AND(AD94="Non",AE94="Non"),MID(L94,1,SEARCH("datacrons",L94)-2),IF(AND(AD94="Oui",AE94="Non"),MID(L94,1,SEARCH("(Empire) datacrons",L94)-2),IF(AND(AD94="Non",AE94="Oui"),MID(L94,1,SEARCH("(Republic) datacrons",L94)-2),"")))</f>
        <v>Tatooine</v>
      </c>
      <c r="B94" t="str">
        <f>IF(NOT(ISNA(VLOOKUP(U94,'Trad. Capacité'!$A$1:$B$16,2,FALSE))),VLOOKUP(U94,'Trad. Capacité'!A$1:B$16,2,FALSE),IF(W94&lt;&gt;"",W94,""))</f>
        <v/>
      </c>
      <c r="C94" s="1" t="str">
        <f>IF(AND(Q94&lt;&gt;"",NOT(ISERR(SEARCH("+",Q94)))),MID(Q94,SEARCH("+",Q94),3),IF(AND(N94&lt;&gt;"Oui",G94&lt;&gt;"",NOT(ISERR(SEARCH("+",G94)))),MID(G94,SEARCH("+",G94),3),""))</f>
        <v/>
      </c>
      <c r="D94" t="str">
        <f>IF(NOT(ISNA(VLOOKUP(V94,'Trad. Capacité'!$A$1:$B$16,2,FALSE))),VLOOKUP(V94,'Trad. Capacité'!A$1:B$16,2,FALSE),IF(W94&lt;&gt;"",W94,""))</f>
        <v/>
      </c>
      <c r="E94" t="str">
        <f>IF(AND(T94&lt;&gt;"",NOT(ISERR(SEARCH("+",T94)))),MID(T94,SEARCH("+",T94),3),IF(AND(M94&lt;&gt;"Oui",G94&lt;&gt;"",NOT(ISERR(SEARCH("+",G94)))),MID(G94,SEARCH("+",G94),3),""))</f>
        <v/>
      </c>
      <c r="F94" s="2" t="s">
        <v>129</v>
      </c>
      <c r="J94" s="1" t="e">
        <f>MID(H94,Z94,AA94-Z94)</f>
        <v>#VALUE!</v>
      </c>
      <c r="K94" s="1" t="e">
        <f>MID(H94,AB94,AC94-AB94)</f>
        <v>#VALUE!</v>
      </c>
      <c r="L94" t="str">
        <f>IF(F94&lt;&gt;"",F94,L93)</f>
        <v>Tatooine datacrons</v>
      </c>
      <c r="M94" s="1" t="str">
        <f>IF(NOT(ISERR(SEARCH("REPUBLIC",G94))),"Oui","Non")</f>
        <v>Non</v>
      </c>
      <c r="N94" s="1" t="str">
        <f>IF(NOT(ISERR(SEARCH("EMPIRE",G94))),"Oui","Non")</f>
        <v>Non</v>
      </c>
      <c r="O94" s="1" t="str">
        <f>IF(M94="Oui",SEARCH("REPUBLIC",G94)+9,"")</f>
        <v/>
      </c>
      <c r="P94" s="1" t="str">
        <f>IF(AND(M94="Oui",N94="Oui"),R94-10,IF(M94="Oui",LEN(G94)+1,""))</f>
        <v/>
      </c>
      <c r="Q94" s="1" t="str">
        <f>IF(M94="Oui",SUBSTITUTE(MID(G94,O94,P94-O94),"-",""),"")</f>
        <v/>
      </c>
      <c r="R94" s="1" t="str">
        <f>IF(N94="Oui",SEARCH("EMPIRE",G94)+7,"")</f>
        <v/>
      </c>
      <c r="S94" s="1" t="str">
        <f>IF(N94="Oui",LEN(G94)+1,"")</f>
        <v/>
      </c>
      <c r="T94" s="1" t="str">
        <f>IF(N94="Oui",SUBSTITUTE(MID(G94,R94,S94-R94),"-",""),"")</f>
        <v/>
      </c>
      <c r="U94" t="str">
        <f>IF(AND(Q94&lt;&gt;"",NOT(ISERR(SEARCH("+",Q94)))),TRIM(MID(Q94,1,SEARCH("+",Q94)-1)),IF(Q94&lt;&gt;"",TRIM(Q94),IF(AND(N94&lt;&gt;"Oui",G94&lt;&gt;"",NOT(ISERR(SEARCH("+",G94)))),TRIM(MID(G94,1,SEARCH("+",G94)-1)),"")))</f>
        <v/>
      </c>
      <c r="V94" t="str">
        <f>IF(AND(T94&lt;&gt;"",NOT(ISERR(SEARCH("+",T94)))),TRIM(MID(T94,1,SEARCH("+",T94)-1)),IF(T94&lt;&gt;"",TRIM(T94),IF(AND(M94&lt;&gt;"Oui",G94&lt;&gt;"",NOT(ISERR(SEARCH("+",G94)))),TRIM(MID(G94,1,SEARCH("+",G94)-1)),"")))</f>
        <v/>
      </c>
      <c r="W94" t="str">
        <f>IF(AND(U94="",V94="",G94&lt;&gt;""),G94,"")</f>
        <v/>
      </c>
      <c r="X94" t="str">
        <f>IF(OR(AND(AD94="Non",AE94="Non"),AD94="Oui"),"Oui","Non")</f>
        <v>Oui</v>
      </c>
      <c r="Y94" t="str">
        <f>IF(OR(AND(AD94="Non",AE94="Non"),AE94="Oui"),"Oui","Non")</f>
        <v>Oui</v>
      </c>
      <c r="Z94" s="1" t="e">
        <f>SEARCH("X:",H94)+2</f>
        <v>#VALUE!</v>
      </c>
      <c r="AA94" s="1" t="e">
        <f>SEARCH(",",H94)</f>
        <v>#VALUE!</v>
      </c>
      <c r="AB94" s="1" t="e">
        <f>SEARCH("Y:",H94)+2</f>
        <v>#VALUE!</v>
      </c>
      <c r="AC94" s="1">
        <f>LEN(H94)+1</f>
        <v>1</v>
      </c>
      <c r="AD94" t="str">
        <f>IF(ISERR(SEARCH("(Empire)",L94)),"Non","Oui")</f>
        <v>Non</v>
      </c>
      <c r="AE94" t="str">
        <f>IF(ISERR(SEARCH("(Republic)",L94)),"Non","Oui")</f>
        <v>Non</v>
      </c>
    </row>
    <row r="95" spans="1:31" x14ac:dyDescent="0.25">
      <c r="A95" t="str">
        <f>IF(AND(AD95="Non",AE95="Non"),MID(L95,1,SEARCH("datacrons",L95)-2),IF(AND(AD95="Oui",AE95="Non"),MID(L95,1,SEARCH("(Empire) datacrons",L95)-2),IF(AND(AD95="Non",AE95="Oui"),MID(L95,1,SEARCH("(Republic) datacrons",L95)-2),"")))</f>
        <v>Tatooine</v>
      </c>
      <c r="B95" t="str">
        <f>IF(NOT(ISNA(VLOOKUP(U95,'Trad. Capacité'!$A$1:$B$16,2,FALSE))),VLOOKUP(U95,'Trad. Capacité'!A$1:B$16,2,FALSE),IF(W95&lt;&gt;"",W95,""))</f>
        <v>Cunning</v>
      </c>
      <c r="C95" s="1" t="str">
        <f>IF(AND(Q95&lt;&gt;"",NOT(ISERR(SEARCH("+",Q95)))),MID(Q95,SEARCH("+",Q95),3),IF(AND(N95&lt;&gt;"Oui",G95&lt;&gt;"",NOT(ISERR(SEARCH("+",G95)))),MID(G95,SEARCH("+",G95),3),""))</f>
        <v>+3</v>
      </c>
      <c r="D95" t="str">
        <f>IF(NOT(ISNA(VLOOKUP(V95,'Trad. Capacité'!$A$1:$B$16,2,FALSE))),VLOOKUP(V95,'Trad. Capacité'!A$1:B$16,2,FALSE),IF(W95&lt;&gt;"",W95,""))</f>
        <v/>
      </c>
      <c r="E95" t="str">
        <f>IF(AND(T95&lt;&gt;"",NOT(ISERR(SEARCH("+",T95)))),MID(T95,SEARCH("+",T95),3),IF(AND(M95&lt;&gt;"Oui",G95&lt;&gt;"",NOT(ISERR(SEARCH("+",G95)))),MID(G95,SEARCH("+",G95),3),""))</f>
        <v/>
      </c>
      <c r="G95" s="2" t="s">
        <v>130</v>
      </c>
      <c r="H95" s="2" t="s">
        <v>131</v>
      </c>
      <c r="I95" s="2" t="s">
        <v>404</v>
      </c>
      <c r="J95" s="1" t="str">
        <f>MID(H95,Z95,AA95-Z95)</f>
        <v xml:space="preserve"> 2140</v>
      </c>
      <c r="K95" s="1" t="str">
        <f>MID(H95,AB95,AC95-AB95)</f>
        <v xml:space="preserve"> -3671</v>
      </c>
      <c r="L95" t="str">
        <f>IF(F95&lt;&gt;"",F95,L94)</f>
        <v>Tatooine datacrons</v>
      </c>
      <c r="M95" s="1" t="str">
        <f>IF(NOT(ISERR(SEARCH("REPUBLIC",G95))),"Oui","Non")</f>
        <v>Oui</v>
      </c>
      <c r="N95" s="1" t="str">
        <f>IF(NOT(ISERR(SEARCH("EMPIRE",G95))),"Oui","Non")</f>
        <v>Non</v>
      </c>
      <c r="O95" s="1">
        <f>IF(M95="Oui",SEARCH("REPUBLIC",G95)+9,"")</f>
        <v>10</v>
      </c>
      <c r="P95" s="1">
        <f>IF(AND(M95="Oui",N95="Oui"),R95-10,IF(M95="Oui",LEN(G95)+1,""))</f>
        <v>22</v>
      </c>
      <c r="Q95" s="1" t="str">
        <f>IF(M95="Oui",SUBSTITUTE(MID(G95,O95,P95-O95),"-",""),"")</f>
        <v xml:space="preserve"> Cunning +3</v>
      </c>
      <c r="R95" s="1" t="str">
        <f>IF(N95="Oui",SEARCH("EMPIRE",G95)+7,"")</f>
        <v/>
      </c>
      <c r="S95" s="1" t="str">
        <f>IF(N95="Oui",LEN(G95)+1,"")</f>
        <v/>
      </c>
      <c r="T95" s="1" t="str">
        <f>IF(N95="Oui",SUBSTITUTE(MID(G95,R95,S95-R95),"-",""),"")</f>
        <v/>
      </c>
      <c r="U95" t="str">
        <f>IF(AND(Q95&lt;&gt;"",NOT(ISERR(SEARCH("+",Q95)))),TRIM(MID(Q95,1,SEARCH("+",Q95)-1)),IF(Q95&lt;&gt;"",TRIM(Q95),IF(AND(N95&lt;&gt;"Oui",G95&lt;&gt;"",NOT(ISERR(SEARCH("+",G95)))),TRIM(MID(G95,1,SEARCH("+",G95)-1)),"")))</f>
        <v>Cunning</v>
      </c>
      <c r="V95" t="str">
        <f>IF(AND(T95&lt;&gt;"",NOT(ISERR(SEARCH("+",T95)))),TRIM(MID(T95,1,SEARCH("+",T95)-1)),IF(T95&lt;&gt;"",TRIM(T95),IF(AND(M95&lt;&gt;"Oui",G95&lt;&gt;"",NOT(ISERR(SEARCH("+",G95)))),TRIM(MID(G95,1,SEARCH("+",G95)-1)),"")))</f>
        <v/>
      </c>
      <c r="W95" t="str">
        <f>IF(AND(U95="",V95="",G95&lt;&gt;""),G95,"")</f>
        <v/>
      </c>
      <c r="X95" t="str">
        <f>IF(OR(AND(AD95="Non",AE95="Non"),AD95="Oui"),"Oui","Non")</f>
        <v>Oui</v>
      </c>
      <c r="Y95" t="str">
        <f>IF(OR(AND(AD95="Non",AE95="Non"),AE95="Oui"),"Oui","Non")</f>
        <v>Oui</v>
      </c>
      <c r="Z95" s="1">
        <f>SEARCH("X:",H95)+2</f>
        <v>3</v>
      </c>
      <c r="AA95" s="1">
        <f>SEARCH(",",H95)</f>
        <v>8</v>
      </c>
      <c r="AB95" s="1">
        <f>SEARCH("Y:",H95)+2</f>
        <v>12</v>
      </c>
      <c r="AC95" s="1">
        <f>LEN(H95)+1</f>
        <v>18</v>
      </c>
      <c r="AD95" t="str">
        <f>IF(ISERR(SEARCH("(Empire)",L95)),"Non","Oui")</f>
        <v>Non</v>
      </c>
      <c r="AE95" t="str">
        <f>IF(ISERR(SEARCH("(Republic)",L95)),"Non","Oui")</f>
        <v>Non</v>
      </c>
    </row>
    <row r="96" spans="1:31" x14ac:dyDescent="0.25">
      <c r="A96" t="str">
        <f>IF(AND(AD96="Non",AE96="Non"),MID(L96,1,SEARCH("datacrons",L96)-2),IF(AND(AD96="Oui",AE96="Non"),MID(L96,1,SEARCH("(Empire) datacrons",L96)-2),IF(AND(AD96="Non",AE96="Oui"),MID(L96,1,SEARCH("(Republic) datacrons",L96)-2),"")))</f>
        <v>Tatooine</v>
      </c>
      <c r="B96" t="str">
        <f>IF(NOT(ISNA(VLOOKUP(U96,'Trad. Capacité'!$A$1:$B$16,2,FALSE))),VLOOKUP(U96,'Trad. Capacité'!A$1:B$16,2,FALSE),IF(W96&lt;&gt;"",W96,""))</f>
        <v>Volonté</v>
      </c>
      <c r="C96" s="1" t="str">
        <f>IF(AND(Q96&lt;&gt;"",NOT(ISERR(SEARCH("+",Q96)))),MID(Q96,SEARCH("+",Q96),3),IF(AND(N96&lt;&gt;"Oui",G96&lt;&gt;"",NOT(ISERR(SEARCH("+",G96)))),MID(G96,SEARCH("+",G96),3),""))</f>
        <v>+3</v>
      </c>
      <c r="D96" t="str">
        <f>IF(NOT(ISNA(VLOOKUP(V96,'Trad. Capacité'!$A$1:$B$16,2,FALSE))),VLOOKUP(V96,'Trad. Capacité'!A$1:B$16,2,FALSE),IF(W96&lt;&gt;"",W96,""))</f>
        <v>Volonté</v>
      </c>
      <c r="E96" t="str">
        <f>IF(AND(T96&lt;&gt;"",NOT(ISERR(SEARCH("+",T96)))),MID(T96,SEARCH("+",T96),3),IF(AND(M96&lt;&gt;"Oui",G96&lt;&gt;"",NOT(ISERR(SEARCH("+",G96)))),MID(G96,SEARCH("+",G96),3),""))</f>
        <v>+3</v>
      </c>
      <c r="G96" s="2" t="s">
        <v>9</v>
      </c>
      <c r="H96" s="2" t="s">
        <v>132</v>
      </c>
      <c r="I96" s="2" t="s">
        <v>405</v>
      </c>
      <c r="J96" s="1" t="str">
        <f>MID(H96,Z96,AA96-Z96)</f>
        <v xml:space="preserve"> 2115</v>
      </c>
      <c r="K96" s="1" t="str">
        <f>MID(H96,AB96,AC96-AB96)</f>
        <v xml:space="preserve"> -596</v>
      </c>
      <c r="L96" t="str">
        <f>IF(F96&lt;&gt;"",F96,L95)</f>
        <v>Tatooine datacrons</v>
      </c>
      <c r="M96" s="1" t="str">
        <f>IF(NOT(ISERR(SEARCH("REPUBLIC",G96))),"Oui","Non")</f>
        <v>Non</v>
      </c>
      <c r="N96" s="1" t="str">
        <f>IF(NOT(ISERR(SEARCH("EMPIRE",G96))),"Oui","Non")</f>
        <v>Non</v>
      </c>
      <c r="O96" s="1" t="str">
        <f>IF(M96="Oui",SEARCH("REPUBLIC",G96)+9,"")</f>
        <v/>
      </c>
      <c r="P96" s="1" t="str">
        <f>IF(AND(M96="Oui",N96="Oui"),R96-10,IF(M96="Oui",LEN(G96)+1,""))</f>
        <v/>
      </c>
      <c r="Q96" s="1" t="str">
        <f>IF(M96="Oui",SUBSTITUTE(MID(G96,O96,P96-O96),"-",""),"")</f>
        <v/>
      </c>
      <c r="R96" s="1" t="str">
        <f>IF(N96="Oui",SEARCH("EMPIRE",G96)+7,"")</f>
        <v/>
      </c>
      <c r="S96" s="1" t="str">
        <f>IF(N96="Oui",LEN(G96)+1,"")</f>
        <v/>
      </c>
      <c r="T96" s="1" t="str">
        <f>IF(N96="Oui",SUBSTITUTE(MID(G96,R96,S96-R96),"-",""),"")</f>
        <v/>
      </c>
      <c r="U96" t="str">
        <f>IF(AND(Q96&lt;&gt;"",NOT(ISERR(SEARCH("+",Q96)))),TRIM(MID(Q96,1,SEARCH("+",Q96)-1)),IF(Q96&lt;&gt;"",TRIM(Q96),IF(AND(N96&lt;&gt;"Oui",G96&lt;&gt;"",NOT(ISERR(SEARCH("+",G96)))),TRIM(MID(G96,1,SEARCH("+",G96)-1)),"")))</f>
        <v>Willpower</v>
      </c>
      <c r="V96" t="str">
        <f>IF(AND(T96&lt;&gt;"",NOT(ISERR(SEARCH("+",T96)))),TRIM(MID(T96,1,SEARCH("+",T96)-1)),IF(T96&lt;&gt;"",TRIM(T96),IF(AND(M96&lt;&gt;"Oui",G96&lt;&gt;"",NOT(ISERR(SEARCH("+",G96)))),TRIM(MID(G96,1,SEARCH("+",G96)-1)),"")))</f>
        <v>Willpower</v>
      </c>
      <c r="W96" t="str">
        <f>IF(AND(U96="",V96="",G96&lt;&gt;""),G96,"")</f>
        <v/>
      </c>
      <c r="X96" t="str">
        <f>IF(OR(AND(AD96="Non",AE96="Non"),AD96="Oui"),"Oui","Non")</f>
        <v>Oui</v>
      </c>
      <c r="Y96" t="str">
        <f>IF(OR(AND(AD96="Non",AE96="Non"),AE96="Oui"),"Oui","Non")</f>
        <v>Oui</v>
      </c>
      <c r="Z96" s="1">
        <f>SEARCH("X:",H96)+2</f>
        <v>3</v>
      </c>
      <c r="AA96" s="1">
        <f>SEARCH(",",H96)</f>
        <v>8</v>
      </c>
      <c r="AB96" s="1">
        <f>SEARCH("Y:",H96)+2</f>
        <v>12</v>
      </c>
      <c r="AC96" s="1">
        <f>LEN(H96)+1</f>
        <v>17</v>
      </c>
      <c r="AD96" t="str">
        <f>IF(ISERR(SEARCH("(Empire)",L96)),"Non","Oui")</f>
        <v>Non</v>
      </c>
      <c r="AE96" t="str">
        <f>IF(ISERR(SEARCH("(Republic)",L96)),"Non","Oui")</f>
        <v>Non</v>
      </c>
    </row>
    <row r="97" spans="1:31" x14ac:dyDescent="0.25">
      <c r="A97" t="str">
        <f>IF(AND(AD97="Non",AE97="Non"),MID(L97,1,SEARCH("datacrons",L97)-2),IF(AND(AD97="Oui",AE97="Non"),MID(L97,1,SEARCH("(Empire) datacrons",L97)-2),IF(AND(AD97="Non",AE97="Oui"),MID(L97,1,SEARCH("(Republic) datacrons",L97)-2),"")))</f>
        <v>Tatooine</v>
      </c>
      <c r="B97" t="str">
        <f>IF(NOT(ISNA(VLOOKUP(U97,'Trad. Capacité'!$A$1:$B$16,2,FALSE))),VLOOKUP(U97,'Trad. Capacité'!A$1:B$16,2,FALSE),IF(W97&lt;&gt;"",W97,""))</f>
        <v>Visée</v>
      </c>
      <c r="C97" s="1" t="str">
        <f>IF(AND(Q97&lt;&gt;"",NOT(ISERR(SEARCH("+",Q97)))),MID(Q97,SEARCH("+",Q97),3),IF(AND(N97&lt;&gt;"Oui",G97&lt;&gt;"",NOT(ISERR(SEARCH("+",G97)))),MID(G97,SEARCH("+",G97),3),""))</f>
        <v>+3</v>
      </c>
      <c r="D97" t="str">
        <f>IF(NOT(ISNA(VLOOKUP(V97,'Trad. Capacité'!$A$1:$B$16,2,FALSE))),VLOOKUP(V97,'Trad. Capacité'!A$1:B$16,2,FALSE),IF(W97&lt;&gt;"",W97,""))</f>
        <v>Visée</v>
      </c>
      <c r="E97" t="str">
        <f>IF(AND(T97&lt;&gt;"",NOT(ISERR(SEARCH("+",T97)))),MID(T97,SEARCH("+",T97),3),IF(AND(M97&lt;&gt;"Oui",G97&lt;&gt;"",NOT(ISERR(SEARCH("+",G97)))),MID(G97,SEARCH("+",G97),3),""))</f>
        <v>+3</v>
      </c>
      <c r="G97" s="2" t="s">
        <v>133</v>
      </c>
      <c r="H97" s="2" t="s">
        <v>134</v>
      </c>
      <c r="I97" s="2" t="s">
        <v>406</v>
      </c>
      <c r="J97" s="1" t="str">
        <f>MID(H97,Z97,AA97-Z97)</f>
        <v xml:space="preserve"> -628</v>
      </c>
      <c r="K97" s="1" t="str">
        <f>MID(H97,AB97,AC97-AB97)</f>
        <v xml:space="preserve"> -30</v>
      </c>
      <c r="L97" t="str">
        <f>IF(F97&lt;&gt;"",F97,L96)</f>
        <v>Tatooine datacrons</v>
      </c>
      <c r="M97" s="1" t="str">
        <f>IF(NOT(ISERR(SEARCH("REPUBLIC",G97))),"Oui","Non")</f>
        <v>Non</v>
      </c>
      <c r="N97" s="1" t="str">
        <f>IF(NOT(ISERR(SEARCH("EMPIRE",G97))),"Oui","Non")</f>
        <v>Non</v>
      </c>
      <c r="O97" s="1" t="str">
        <f>IF(M97="Oui",SEARCH("REPUBLIC",G97)+9,"")</f>
        <v/>
      </c>
      <c r="P97" s="1" t="str">
        <f>IF(AND(M97="Oui",N97="Oui"),R97-10,IF(M97="Oui",LEN(G97)+1,""))</f>
        <v/>
      </c>
      <c r="Q97" s="1" t="str">
        <f>IF(M97="Oui",SUBSTITUTE(MID(G97,O97,P97-O97),"-",""),"")</f>
        <v/>
      </c>
      <c r="R97" s="1" t="str">
        <f>IF(N97="Oui",SEARCH("EMPIRE",G97)+7,"")</f>
        <v/>
      </c>
      <c r="S97" s="1" t="str">
        <f>IF(N97="Oui",LEN(G97)+1,"")</f>
        <v/>
      </c>
      <c r="T97" s="1" t="str">
        <f>IF(N97="Oui",SUBSTITUTE(MID(G97,R97,S97-R97),"-",""),"")</f>
        <v/>
      </c>
      <c r="U97" t="str">
        <f>IF(AND(Q97&lt;&gt;"",NOT(ISERR(SEARCH("+",Q97)))),TRIM(MID(Q97,1,SEARCH("+",Q97)-1)),IF(Q97&lt;&gt;"",TRIM(Q97),IF(AND(N97&lt;&gt;"Oui",G97&lt;&gt;"",NOT(ISERR(SEARCH("+",G97)))),TRIM(MID(G97,1,SEARCH("+",G97)-1)),"")))</f>
        <v>Aim</v>
      </c>
      <c r="V97" t="str">
        <f>IF(AND(T97&lt;&gt;"",NOT(ISERR(SEARCH("+",T97)))),TRIM(MID(T97,1,SEARCH("+",T97)-1)),IF(T97&lt;&gt;"",TRIM(T97),IF(AND(M97&lt;&gt;"Oui",G97&lt;&gt;"",NOT(ISERR(SEARCH("+",G97)))),TRIM(MID(G97,1,SEARCH("+",G97)-1)),"")))</f>
        <v>Aim</v>
      </c>
      <c r="W97" t="str">
        <f>IF(AND(U97="",V97="",G97&lt;&gt;""),G97,"")</f>
        <v/>
      </c>
      <c r="X97" t="str">
        <f>IF(OR(AND(AD97="Non",AE97="Non"),AD97="Oui"),"Oui","Non")</f>
        <v>Oui</v>
      </c>
      <c r="Y97" t="str">
        <f>IF(OR(AND(AD97="Non",AE97="Non"),AE97="Oui"),"Oui","Non")</f>
        <v>Oui</v>
      </c>
      <c r="Z97" s="1">
        <f>SEARCH("X:",H97)+2</f>
        <v>3</v>
      </c>
      <c r="AA97" s="1">
        <f>SEARCH(",",H97)</f>
        <v>8</v>
      </c>
      <c r="AB97" s="1">
        <f>SEARCH("Y:",H97)+2</f>
        <v>12</v>
      </c>
      <c r="AC97" s="1">
        <f>LEN(H97)+1</f>
        <v>16</v>
      </c>
      <c r="AD97" t="str">
        <f>IF(ISERR(SEARCH("(Empire)",L97)),"Non","Oui")</f>
        <v>Non</v>
      </c>
      <c r="AE97" t="str">
        <f>IF(ISERR(SEARCH("(Republic)",L97)),"Non","Oui")</f>
        <v>Non</v>
      </c>
    </row>
    <row r="98" spans="1:31" x14ac:dyDescent="0.25">
      <c r="A98" t="str">
        <f>IF(AND(AD98="Non",AE98="Non"),MID(L98,1,SEARCH("datacrons",L98)-2),IF(AND(AD98="Oui",AE98="Non"),MID(L98,1,SEARCH("(Empire) datacrons",L98)-2),IF(AND(AD98="Non",AE98="Oui"),MID(L98,1,SEARCH("(Republic) datacrons",L98)-2),"")))</f>
        <v>Tatooine</v>
      </c>
      <c r="B98" t="str">
        <f>IF(NOT(ISNA(VLOOKUP(U98,'Trad. Capacité'!$A$1:$B$16,2,FALSE))),VLOOKUP(U98,'Trad. Capacité'!A$1:B$16,2,FALSE),IF(W98&lt;&gt;"",W98,""))</f>
        <v>Blue Matrix Shard</v>
      </c>
      <c r="C98" s="1" t="str">
        <f>IF(AND(Q98&lt;&gt;"",NOT(ISERR(SEARCH("+",Q98)))),MID(Q98,SEARCH("+",Q98),3),IF(AND(N98&lt;&gt;"Oui",G98&lt;&gt;"",NOT(ISERR(SEARCH("+",G98)))),MID(G98,SEARCH("+",G98),3),""))</f>
        <v/>
      </c>
      <c r="D98" t="str">
        <f>IF(NOT(ISNA(VLOOKUP(V98,'Trad. Capacité'!$A$1:$B$16,2,FALSE))),VLOOKUP(V98,'Trad. Capacité'!A$1:B$16,2,FALSE),IF(W98&lt;&gt;"",W98,""))</f>
        <v>Blue Matrix Shard</v>
      </c>
      <c r="E98" t="str">
        <f>IF(AND(T98&lt;&gt;"",NOT(ISERR(SEARCH("+",T98)))),MID(T98,SEARCH("+",T98),3),IF(AND(M98&lt;&gt;"Oui",G98&lt;&gt;"",NOT(ISERR(SEARCH("+",G98)))),MID(G98,SEARCH("+",G98),3),""))</f>
        <v/>
      </c>
      <c r="G98" s="2" t="s">
        <v>44</v>
      </c>
      <c r="H98" s="2" t="s">
        <v>135</v>
      </c>
      <c r="I98" s="2" t="s">
        <v>407</v>
      </c>
      <c r="J98" s="1" t="str">
        <f>MID(H98,Z98,AA98-Z98)</f>
        <v xml:space="preserve"> -2391</v>
      </c>
      <c r="K98" s="1" t="str">
        <f>MID(H98,AB98,AC98-AB98)</f>
        <v xml:space="preserve"> -1381</v>
      </c>
      <c r="L98" t="str">
        <f>IF(F98&lt;&gt;"",F98,L97)</f>
        <v>Tatooine datacrons</v>
      </c>
      <c r="M98" s="1" t="str">
        <f>IF(NOT(ISERR(SEARCH("REPUBLIC",G98))),"Oui","Non")</f>
        <v>Non</v>
      </c>
      <c r="N98" s="1" t="str">
        <f>IF(NOT(ISERR(SEARCH("EMPIRE",G98))),"Oui","Non")</f>
        <v>Non</v>
      </c>
      <c r="O98" s="1" t="str">
        <f>IF(M98="Oui",SEARCH("REPUBLIC",G98)+9,"")</f>
        <v/>
      </c>
      <c r="P98" s="1" t="str">
        <f>IF(AND(M98="Oui",N98="Oui"),R98-10,IF(M98="Oui",LEN(G98)+1,""))</f>
        <v/>
      </c>
      <c r="Q98" s="1" t="str">
        <f>IF(M98="Oui",SUBSTITUTE(MID(G98,O98,P98-O98),"-",""),"")</f>
        <v/>
      </c>
      <c r="R98" s="1" t="str">
        <f>IF(N98="Oui",SEARCH("EMPIRE",G98)+7,"")</f>
        <v/>
      </c>
      <c r="S98" s="1" t="str">
        <f>IF(N98="Oui",LEN(G98)+1,"")</f>
        <v/>
      </c>
      <c r="T98" s="1" t="str">
        <f>IF(N98="Oui",SUBSTITUTE(MID(G98,R98,S98-R98),"-",""),"")</f>
        <v/>
      </c>
      <c r="U98" t="str">
        <f>IF(AND(Q98&lt;&gt;"",NOT(ISERR(SEARCH("+",Q98)))),TRIM(MID(Q98,1,SEARCH("+",Q98)-1)),IF(Q98&lt;&gt;"",TRIM(Q98),IF(AND(N98&lt;&gt;"Oui",G98&lt;&gt;"",NOT(ISERR(SEARCH("+",G98)))),TRIM(MID(G98,1,SEARCH("+",G98)-1)),"")))</f>
        <v/>
      </c>
      <c r="V98" t="str">
        <f>IF(AND(T98&lt;&gt;"",NOT(ISERR(SEARCH("+",T98)))),TRIM(MID(T98,1,SEARCH("+",T98)-1)),IF(T98&lt;&gt;"",TRIM(T98),IF(AND(M98&lt;&gt;"Oui",G98&lt;&gt;"",NOT(ISERR(SEARCH("+",G98)))),TRIM(MID(G98,1,SEARCH("+",G98)-1)),"")))</f>
        <v/>
      </c>
      <c r="W98" t="str">
        <f>IF(AND(U98="",V98="",G98&lt;&gt;""),G98,"")</f>
        <v>Blue Matrix Shard</v>
      </c>
      <c r="X98" t="str">
        <f>IF(OR(AND(AD98="Non",AE98="Non"),AD98="Oui"),"Oui","Non")</f>
        <v>Oui</v>
      </c>
      <c r="Y98" t="str">
        <f>IF(OR(AND(AD98="Non",AE98="Non"),AE98="Oui"),"Oui","Non")</f>
        <v>Oui</v>
      </c>
      <c r="Z98" s="1">
        <f>SEARCH("X:",H98)+2</f>
        <v>3</v>
      </c>
      <c r="AA98" s="1">
        <f>SEARCH(",",H98)</f>
        <v>9</v>
      </c>
      <c r="AB98" s="1">
        <f>SEARCH("Y:",H98)+2</f>
        <v>13</v>
      </c>
      <c r="AC98" s="1">
        <f>LEN(H98)+1</f>
        <v>19</v>
      </c>
      <c r="AD98" t="str">
        <f>IF(ISERR(SEARCH("(Empire)",L98)),"Non","Oui")</f>
        <v>Non</v>
      </c>
      <c r="AE98" t="str">
        <f>IF(ISERR(SEARCH("(Republic)",L98)),"Non","Oui")</f>
        <v>Non</v>
      </c>
    </row>
    <row r="99" spans="1:31" x14ac:dyDescent="0.25">
      <c r="A99" t="str">
        <f>IF(AND(AD99="Non",AE99="Non"),MID(L99,1,SEARCH("datacrons",L99)-2),IF(AND(AD99="Oui",AE99="Non"),MID(L99,1,SEARCH("(Empire) datacrons",L99)-2),IF(AND(AD99="Non",AE99="Oui"),MID(L99,1,SEARCH("(Republic) datacrons",L99)-2),"")))</f>
        <v>Tatooine</v>
      </c>
      <c r="B99" t="str">
        <f>IF(NOT(ISNA(VLOOKUP(U99,'Trad. Capacité'!$A$1:$B$16,2,FALSE))),VLOOKUP(U99,'Trad. Capacité'!A$1:B$16,2,FALSE),IF(W99&lt;&gt;"",W99,""))</f>
        <v>Puissance</v>
      </c>
      <c r="C99" s="1" t="str">
        <f>IF(AND(Q99&lt;&gt;"",NOT(ISERR(SEARCH("+",Q99)))),MID(Q99,SEARCH("+",Q99),3),IF(AND(N99&lt;&gt;"Oui",G99&lt;&gt;"",NOT(ISERR(SEARCH("+",G99)))),MID(G99,SEARCH("+",G99),3),""))</f>
        <v>+3</v>
      </c>
      <c r="D99" t="str">
        <f>IF(NOT(ISNA(VLOOKUP(V99,'Trad. Capacité'!$A$1:$B$16,2,FALSE))),VLOOKUP(V99,'Trad. Capacité'!A$1:B$16,2,FALSE),IF(W99&lt;&gt;"",W99,""))</f>
        <v>Puissance</v>
      </c>
      <c r="E99" t="str">
        <f>IF(AND(T99&lt;&gt;"",NOT(ISERR(SEARCH("+",T99)))),MID(T99,SEARCH("+",T99),3),IF(AND(M99&lt;&gt;"Oui",G99&lt;&gt;"",NOT(ISERR(SEARCH("+",G99)))),MID(G99,SEARCH("+",G99),3),""))</f>
        <v>+3</v>
      </c>
      <c r="G99" s="2" t="s">
        <v>136</v>
      </c>
      <c r="H99" s="2" t="s">
        <v>135</v>
      </c>
      <c r="I99" s="2" t="s">
        <v>408</v>
      </c>
      <c r="J99" s="1" t="str">
        <f>MID(H99,Z99,AA99-Z99)</f>
        <v xml:space="preserve"> -2391</v>
      </c>
      <c r="K99" s="1" t="str">
        <f>MID(H99,AB99,AC99-AB99)</f>
        <v xml:space="preserve"> -1381</v>
      </c>
      <c r="L99" t="str">
        <f>IF(F99&lt;&gt;"",F99,L98)</f>
        <v>Tatooine datacrons</v>
      </c>
      <c r="M99" s="1" t="str">
        <f>IF(NOT(ISERR(SEARCH("REPUBLIC",G99))),"Oui","Non")</f>
        <v>Non</v>
      </c>
      <c r="N99" s="1" t="str">
        <f>IF(NOT(ISERR(SEARCH("EMPIRE",G99))),"Oui","Non")</f>
        <v>Non</v>
      </c>
      <c r="O99" s="1" t="str">
        <f>IF(M99="Oui",SEARCH("REPUBLIC",G99)+9,"")</f>
        <v/>
      </c>
      <c r="P99" s="1" t="str">
        <f>IF(AND(M99="Oui",N99="Oui"),R99-10,IF(M99="Oui",LEN(G99)+1,""))</f>
        <v/>
      </c>
      <c r="Q99" s="1" t="str">
        <f>IF(M99="Oui",SUBSTITUTE(MID(G99,O99,P99-O99),"-",""),"")</f>
        <v/>
      </c>
      <c r="R99" s="1" t="str">
        <f>IF(N99="Oui",SEARCH("EMPIRE",G99)+7,"")</f>
        <v/>
      </c>
      <c r="S99" s="1" t="str">
        <f>IF(N99="Oui",LEN(G99)+1,"")</f>
        <v/>
      </c>
      <c r="T99" s="1" t="str">
        <f>IF(N99="Oui",SUBSTITUTE(MID(G99,R99,S99-R99),"-",""),"")</f>
        <v/>
      </c>
      <c r="U99" t="str">
        <f>IF(AND(Q99&lt;&gt;"",NOT(ISERR(SEARCH("+",Q99)))),TRIM(MID(Q99,1,SEARCH("+",Q99)-1)),IF(Q99&lt;&gt;"",TRIM(Q99),IF(AND(N99&lt;&gt;"Oui",G99&lt;&gt;"",NOT(ISERR(SEARCH("+",G99)))),TRIM(MID(G99,1,SEARCH("+",G99)-1)),"")))</f>
        <v>Strength</v>
      </c>
      <c r="V99" t="str">
        <f>IF(AND(T99&lt;&gt;"",NOT(ISERR(SEARCH("+",T99)))),TRIM(MID(T99,1,SEARCH("+",T99)-1)),IF(T99&lt;&gt;"",TRIM(T99),IF(AND(M99&lt;&gt;"Oui",G99&lt;&gt;"",NOT(ISERR(SEARCH("+",G99)))),TRIM(MID(G99,1,SEARCH("+",G99)-1)),"")))</f>
        <v>Strength</v>
      </c>
      <c r="W99" t="str">
        <f>IF(AND(U99="",V99="",G99&lt;&gt;""),G99,"")</f>
        <v/>
      </c>
      <c r="X99" t="str">
        <f>IF(OR(AND(AD99="Non",AE99="Non"),AD99="Oui"),"Oui","Non")</f>
        <v>Oui</v>
      </c>
      <c r="Y99" t="str">
        <f>IF(OR(AND(AD99="Non",AE99="Non"),AE99="Oui"),"Oui","Non")</f>
        <v>Oui</v>
      </c>
      <c r="Z99" s="1">
        <f>SEARCH("X:",H99)+2</f>
        <v>3</v>
      </c>
      <c r="AA99" s="1">
        <f>SEARCH(",",H99)</f>
        <v>9</v>
      </c>
      <c r="AB99" s="1">
        <f>SEARCH("Y:",H99)+2</f>
        <v>13</v>
      </c>
      <c r="AC99" s="1">
        <f>LEN(H99)+1</f>
        <v>19</v>
      </c>
      <c r="AD99" t="str">
        <f>IF(ISERR(SEARCH("(Empire)",L99)),"Non","Oui")</f>
        <v>Non</v>
      </c>
      <c r="AE99" t="str">
        <f>IF(ISERR(SEARCH("(Republic)",L99)),"Non","Oui")</f>
        <v>Non</v>
      </c>
    </row>
    <row r="100" spans="1:31" x14ac:dyDescent="0.25">
      <c r="A100" t="str">
        <f>IF(AND(AD100="Non",AE100="Non"),MID(L100,1,SEARCH("datacrons",L100)-2),IF(AND(AD100="Oui",AE100="Non"),MID(L100,1,SEARCH("(Empire) datacrons",L100)-2),IF(AND(AD100="Non",AE100="Oui"),MID(L100,1,SEARCH("(Republic) datacrons",L100)-2),"")))</f>
        <v>Tatooine</v>
      </c>
      <c r="B100" t="str">
        <f>IF(NOT(ISNA(VLOOKUP(U100,'Trad. Capacité'!$A$1:$B$16,2,FALSE))),VLOOKUP(U100,'Trad. Capacité'!A$1:B$16,2,FALSE),IF(W100&lt;&gt;"",W100,""))</f>
        <v/>
      </c>
      <c r="C100" s="1" t="str">
        <f>IF(AND(Q100&lt;&gt;"",NOT(ISERR(SEARCH("+",Q100)))),MID(Q100,SEARCH("+",Q100),3),IF(AND(N100&lt;&gt;"Oui",G100&lt;&gt;"",NOT(ISERR(SEARCH("+",G100)))),MID(G100,SEARCH("+",G100),3),""))</f>
        <v/>
      </c>
      <c r="D100" t="str">
        <f>IF(NOT(ISNA(VLOOKUP(V100,'Trad. Capacité'!$A$1:$B$16,2,FALSE))),VLOOKUP(V100,'Trad. Capacité'!A$1:B$16,2,FALSE),IF(W100&lt;&gt;"",W100,""))</f>
        <v>Cunning</v>
      </c>
      <c r="E100" t="str">
        <f>IF(AND(T100&lt;&gt;"",NOT(ISERR(SEARCH("+",T100)))),MID(T100,SEARCH("+",T100),3),IF(AND(M100&lt;&gt;"Oui",G100&lt;&gt;"",NOT(ISERR(SEARCH("+",G100)))),MID(G100,SEARCH("+",G100),3),""))</f>
        <v>+3</v>
      </c>
      <c r="G100" s="2" t="s">
        <v>137</v>
      </c>
      <c r="H100" s="2" t="s">
        <v>138</v>
      </c>
      <c r="I100" s="2" t="s">
        <v>409</v>
      </c>
      <c r="J100" s="1" t="str">
        <f>MID(H100,Z100,AA100-Z100)</f>
        <v xml:space="preserve"> 726</v>
      </c>
      <c r="K100" s="1" t="str">
        <f>MID(H100,AB100,AC100-AB100)</f>
        <v xml:space="preserve"> 3137</v>
      </c>
      <c r="L100" t="str">
        <f>IF(F100&lt;&gt;"",F100,L99)</f>
        <v>Tatooine datacrons</v>
      </c>
      <c r="M100" s="1" t="str">
        <f>IF(NOT(ISERR(SEARCH("REPUBLIC",G100))),"Oui","Non")</f>
        <v>Non</v>
      </c>
      <c r="N100" s="1" t="str">
        <f>IF(NOT(ISERR(SEARCH("EMPIRE",G100))),"Oui","Non")</f>
        <v>Oui</v>
      </c>
      <c r="O100" s="1" t="str">
        <f>IF(M100="Oui",SEARCH("REPUBLIC",G100)+9,"")</f>
        <v/>
      </c>
      <c r="P100" s="1" t="str">
        <f>IF(AND(M100="Oui",N100="Oui"),R100-10,IF(M100="Oui",LEN(G100)+1,""))</f>
        <v/>
      </c>
      <c r="Q100" s="1" t="str">
        <f>IF(M100="Oui",SUBSTITUTE(MID(G100,O100,P100-O100),"-",""),"")</f>
        <v/>
      </c>
      <c r="R100" s="1">
        <f>IF(N100="Oui",SEARCH("EMPIRE",G100)+7,"")</f>
        <v>8</v>
      </c>
      <c r="S100" s="1">
        <f>IF(N100="Oui",LEN(G100)+1,"")</f>
        <v>20</v>
      </c>
      <c r="T100" s="1" t="str">
        <f>IF(N100="Oui",SUBSTITUTE(MID(G100,R100,S100-R100),"-",""),"")</f>
        <v xml:space="preserve"> Cunning +3</v>
      </c>
      <c r="U100" t="str">
        <f>IF(AND(Q100&lt;&gt;"",NOT(ISERR(SEARCH("+",Q100)))),TRIM(MID(Q100,1,SEARCH("+",Q100)-1)),IF(Q100&lt;&gt;"",TRIM(Q100),IF(AND(N100&lt;&gt;"Oui",G100&lt;&gt;"",NOT(ISERR(SEARCH("+",G100)))),TRIM(MID(G100,1,SEARCH("+",G100)-1)),"")))</f>
        <v/>
      </c>
      <c r="V100" t="str">
        <f>IF(AND(T100&lt;&gt;"",NOT(ISERR(SEARCH("+",T100)))),TRIM(MID(T100,1,SEARCH("+",T100)-1)),IF(T100&lt;&gt;"",TRIM(T100),IF(AND(M100&lt;&gt;"Oui",G100&lt;&gt;"",NOT(ISERR(SEARCH("+",G100)))),TRIM(MID(G100,1,SEARCH("+",G100)-1)),"")))</f>
        <v>Cunning</v>
      </c>
      <c r="W100" t="str">
        <f>IF(AND(U100="",V100="",G100&lt;&gt;""),G100,"")</f>
        <v/>
      </c>
      <c r="X100" t="str">
        <f>IF(OR(AND(AD100="Non",AE100="Non"),AD100="Oui"),"Oui","Non")</f>
        <v>Oui</v>
      </c>
      <c r="Y100" t="str">
        <f>IF(OR(AND(AD100="Non",AE100="Non"),AE100="Oui"),"Oui","Non")</f>
        <v>Oui</v>
      </c>
      <c r="Z100" s="1">
        <f>SEARCH("X:",H100)+2</f>
        <v>3</v>
      </c>
      <c r="AA100" s="1">
        <f>SEARCH(",",H100)</f>
        <v>7</v>
      </c>
      <c r="AB100" s="1">
        <f>SEARCH("Y:",H100)+2</f>
        <v>11</v>
      </c>
      <c r="AC100" s="1">
        <f>LEN(H100)+1</f>
        <v>16</v>
      </c>
      <c r="AD100" t="str">
        <f>IF(ISERR(SEARCH("(Empire)",L100)),"Non","Oui")</f>
        <v>Non</v>
      </c>
      <c r="AE100" t="str">
        <f>IF(ISERR(SEARCH("(Republic)",L100)),"Non","Oui")</f>
        <v>Non</v>
      </c>
    </row>
    <row r="101" spans="1:31" x14ac:dyDescent="0.25">
      <c r="A101" t="str">
        <f>IF(AND(AD101="Non",AE101="Non"),MID(L101,1,SEARCH("datacrons",L101)-2),IF(AND(AD101="Oui",AE101="Non"),MID(L101,1,SEARCH("(Empire) datacrons",L101)-2),IF(AND(AD101="Non",AE101="Oui"),MID(L101,1,SEARCH("(Republic) datacrons",L101)-2),"")))</f>
        <v>Tython</v>
      </c>
      <c r="B101" t="str">
        <f>IF(NOT(ISNA(VLOOKUP(U101,'Trad. Capacité'!$A$1:$B$16,2,FALSE))),VLOOKUP(U101,'Trad. Capacité'!A$1:B$16,2,FALSE),IF(W101&lt;&gt;"",W101,""))</f>
        <v/>
      </c>
      <c r="C101" s="1" t="str">
        <f>IF(AND(Q101&lt;&gt;"",NOT(ISERR(SEARCH("+",Q101)))),MID(Q101,SEARCH("+",Q101),3),IF(AND(N101&lt;&gt;"Oui",G101&lt;&gt;"",NOT(ISERR(SEARCH("+",G101)))),MID(G101,SEARCH("+",G101),3),""))</f>
        <v/>
      </c>
      <c r="D101" t="str">
        <f>IF(NOT(ISNA(VLOOKUP(V101,'Trad. Capacité'!$A$1:$B$16,2,FALSE))),VLOOKUP(V101,'Trad. Capacité'!A$1:B$16,2,FALSE),IF(W101&lt;&gt;"",W101,""))</f>
        <v/>
      </c>
      <c r="E101" t="str">
        <f>IF(AND(T101&lt;&gt;"",NOT(ISERR(SEARCH("+",T101)))),MID(T101,SEARCH("+",T101),3),IF(AND(M101&lt;&gt;"Oui",G101&lt;&gt;"",NOT(ISERR(SEARCH("+",G101)))),MID(G101,SEARCH("+",G101),3),""))</f>
        <v/>
      </c>
      <c r="F101" s="2" t="s">
        <v>139</v>
      </c>
      <c r="J101" s="1" t="e">
        <f>MID(H101,Z101,AA101-Z101)</f>
        <v>#VALUE!</v>
      </c>
      <c r="K101" s="1" t="e">
        <f>MID(H101,AB101,AC101-AB101)</f>
        <v>#VALUE!</v>
      </c>
      <c r="L101" t="str">
        <f>IF(F101&lt;&gt;"",F101,L100)</f>
        <v>Tython datacrons</v>
      </c>
      <c r="M101" s="1" t="str">
        <f>IF(NOT(ISERR(SEARCH("REPUBLIC",G101))),"Oui","Non")</f>
        <v>Non</v>
      </c>
      <c r="N101" s="1" t="str">
        <f>IF(NOT(ISERR(SEARCH("EMPIRE",G101))),"Oui","Non")</f>
        <v>Non</v>
      </c>
      <c r="O101" s="1" t="str">
        <f>IF(M101="Oui",SEARCH("REPUBLIC",G101)+9,"")</f>
        <v/>
      </c>
      <c r="P101" s="1" t="str">
        <f>IF(AND(M101="Oui",N101="Oui"),R101-10,IF(M101="Oui",LEN(G101)+1,""))</f>
        <v/>
      </c>
      <c r="Q101" s="1" t="str">
        <f>IF(M101="Oui",SUBSTITUTE(MID(G101,O101,P101-O101),"-",""),"")</f>
        <v/>
      </c>
      <c r="R101" s="1" t="str">
        <f>IF(N101="Oui",SEARCH("EMPIRE",G101)+7,"")</f>
        <v/>
      </c>
      <c r="S101" s="1" t="str">
        <f>IF(N101="Oui",LEN(G101)+1,"")</f>
        <v/>
      </c>
      <c r="T101" s="1" t="str">
        <f>IF(N101="Oui",SUBSTITUTE(MID(G101,R101,S101-R101),"-",""),"")</f>
        <v/>
      </c>
      <c r="U101" t="str">
        <f>IF(AND(Q101&lt;&gt;"",NOT(ISERR(SEARCH("+",Q101)))),TRIM(MID(Q101,1,SEARCH("+",Q101)-1)),IF(Q101&lt;&gt;"",TRIM(Q101),IF(AND(N101&lt;&gt;"Oui",G101&lt;&gt;"",NOT(ISERR(SEARCH("+",G101)))),TRIM(MID(G101,1,SEARCH("+",G101)-1)),"")))</f>
        <v/>
      </c>
      <c r="V101" t="str">
        <f>IF(AND(T101&lt;&gt;"",NOT(ISERR(SEARCH("+",T101)))),TRIM(MID(T101,1,SEARCH("+",T101)-1)),IF(T101&lt;&gt;"",TRIM(T101),IF(AND(M101&lt;&gt;"Oui",G101&lt;&gt;"",NOT(ISERR(SEARCH("+",G101)))),TRIM(MID(G101,1,SEARCH("+",G101)-1)),"")))</f>
        <v/>
      </c>
      <c r="W101" t="str">
        <f>IF(AND(U101="",V101="",G101&lt;&gt;""),G101,"")</f>
        <v/>
      </c>
      <c r="X101" t="str">
        <f>IF(OR(AND(AD101="Non",AE101="Non"),AD101="Oui"),"Oui","Non")</f>
        <v>Oui</v>
      </c>
      <c r="Y101" t="str">
        <f>IF(OR(AND(AD101="Non",AE101="Non"),AE101="Oui"),"Oui","Non")</f>
        <v>Oui</v>
      </c>
      <c r="Z101" s="1" t="e">
        <f>SEARCH("X:",H101)+2</f>
        <v>#VALUE!</v>
      </c>
      <c r="AA101" s="1" t="e">
        <f>SEARCH(",",H101)</f>
        <v>#VALUE!</v>
      </c>
      <c r="AB101" s="1" t="e">
        <f>SEARCH("Y:",H101)+2</f>
        <v>#VALUE!</v>
      </c>
      <c r="AC101" s="1">
        <f>LEN(H101)+1</f>
        <v>1</v>
      </c>
      <c r="AD101" t="str">
        <f>IF(ISERR(SEARCH("(Empire)",L101)),"Non","Oui")</f>
        <v>Non</v>
      </c>
      <c r="AE101" t="str">
        <f>IF(ISERR(SEARCH("(Republic)",L101)),"Non","Oui")</f>
        <v>Non</v>
      </c>
    </row>
    <row r="102" spans="1:31" x14ac:dyDescent="0.25">
      <c r="A102" t="str">
        <f>IF(AND(AD102="Non",AE102="Non"),MID(L102,1,SEARCH("datacrons",L102)-2),IF(AND(AD102="Oui",AE102="Non"),MID(L102,1,SEARCH("(Empire) datacrons",L102)-2),IF(AND(AD102="Non",AE102="Oui"),MID(L102,1,SEARCH("(Republic) datacrons",L102)-2),"")))</f>
        <v>Tython</v>
      </c>
      <c r="B102" t="str">
        <f>IF(NOT(ISNA(VLOOKUP(U102,'Trad. Capacité'!$A$1:$B$16,2,FALSE))),VLOOKUP(U102,'Trad. Capacité'!A$1:B$16,2,FALSE),IF(W102&lt;&gt;"",W102,""))</f>
        <v>Endurance</v>
      </c>
      <c r="C102" s="1" t="str">
        <f>IF(AND(Q102&lt;&gt;"",NOT(ISERR(SEARCH("+",Q102)))),MID(Q102,SEARCH("+",Q102),3),IF(AND(N102&lt;&gt;"Oui",G102&lt;&gt;"",NOT(ISERR(SEARCH("+",G102)))),MID(G102,SEARCH("+",G102),3),""))</f>
        <v>+2</v>
      </c>
      <c r="D102" t="str">
        <f>IF(NOT(ISNA(VLOOKUP(V102,'Trad. Capacité'!$A$1:$B$16,2,FALSE))),VLOOKUP(V102,'Trad. Capacité'!A$1:B$16,2,FALSE),IF(W102&lt;&gt;"",W102,""))</f>
        <v>Endurance</v>
      </c>
      <c r="E102" t="str">
        <f>IF(AND(T102&lt;&gt;"",NOT(ISERR(SEARCH("+",T102)))),MID(T102,SEARCH("+",T102),3),IF(AND(M102&lt;&gt;"Oui",G102&lt;&gt;"",NOT(ISERR(SEARCH("+",G102)))),MID(G102,SEARCH("+",G102),3),""))</f>
        <v>+2</v>
      </c>
      <c r="G102" s="2" t="s">
        <v>58</v>
      </c>
      <c r="H102" s="2" t="s">
        <v>140</v>
      </c>
      <c r="I102" s="2" t="s">
        <v>410</v>
      </c>
      <c r="J102" s="1" t="str">
        <f>MID(H102,Z102,AA102-Z102)</f>
        <v xml:space="preserve"> -33</v>
      </c>
      <c r="K102" s="1" t="str">
        <f>MID(H102,AB102,AC102-AB102)</f>
        <v xml:space="preserve"> -102</v>
      </c>
      <c r="L102" t="str">
        <f>IF(F102&lt;&gt;"",F102,L101)</f>
        <v>Tython datacrons</v>
      </c>
      <c r="M102" s="1" t="str">
        <f>IF(NOT(ISERR(SEARCH("REPUBLIC",G102))),"Oui","Non")</f>
        <v>Non</v>
      </c>
      <c r="N102" s="1" t="str">
        <f>IF(NOT(ISERR(SEARCH("EMPIRE",G102))),"Oui","Non")</f>
        <v>Non</v>
      </c>
      <c r="O102" s="1" t="str">
        <f>IF(M102="Oui",SEARCH("REPUBLIC",G102)+9,"")</f>
        <v/>
      </c>
      <c r="P102" s="1" t="str">
        <f>IF(AND(M102="Oui",N102="Oui"),R102-10,IF(M102="Oui",LEN(G102)+1,""))</f>
        <v/>
      </c>
      <c r="Q102" s="1" t="str">
        <f>IF(M102="Oui",SUBSTITUTE(MID(G102,O102,P102-O102),"-",""),"")</f>
        <v/>
      </c>
      <c r="R102" s="1" t="str">
        <f>IF(N102="Oui",SEARCH("EMPIRE",G102)+7,"")</f>
        <v/>
      </c>
      <c r="S102" s="1" t="str">
        <f>IF(N102="Oui",LEN(G102)+1,"")</f>
        <v/>
      </c>
      <c r="T102" s="1" t="str">
        <f>IF(N102="Oui",SUBSTITUTE(MID(G102,R102,S102-R102),"-",""),"")</f>
        <v/>
      </c>
      <c r="U102" t="str">
        <f>IF(AND(Q102&lt;&gt;"",NOT(ISERR(SEARCH("+",Q102)))),TRIM(MID(Q102,1,SEARCH("+",Q102)-1)),IF(Q102&lt;&gt;"",TRIM(Q102),IF(AND(N102&lt;&gt;"Oui",G102&lt;&gt;"",NOT(ISERR(SEARCH("+",G102)))),TRIM(MID(G102,1,SEARCH("+",G102)-1)),"")))</f>
        <v>Endurance</v>
      </c>
      <c r="V102" t="str">
        <f>IF(AND(T102&lt;&gt;"",NOT(ISERR(SEARCH("+",T102)))),TRIM(MID(T102,1,SEARCH("+",T102)-1)),IF(T102&lt;&gt;"",TRIM(T102),IF(AND(M102&lt;&gt;"Oui",G102&lt;&gt;"",NOT(ISERR(SEARCH("+",G102)))),TRIM(MID(G102,1,SEARCH("+",G102)-1)),"")))</f>
        <v>Endurance</v>
      </c>
      <c r="W102" t="str">
        <f>IF(AND(U102="",V102="",G102&lt;&gt;""),G102,"")</f>
        <v/>
      </c>
      <c r="X102" t="str">
        <f>IF(OR(AND(AD102="Non",AE102="Non"),AD102="Oui"),"Oui","Non")</f>
        <v>Oui</v>
      </c>
      <c r="Y102" t="str">
        <f>IF(OR(AND(AD102="Non",AE102="Non"),AE102="Oui"),"Oui","Non")</f>
        <v>Oui</v>
      </c>
      <c r="Z102" s="1">
        <f>SEARCH("X:",H102)+2</f>
        <v>3</v>
      </c>
      <c r="AA102" s="1">
        <f>SEARCH(",",H102)</f>
        <v>7</v>
      </c>
      <c r="AB102" s="1">
        <f>SEARCH("Y:",H102)+2</f>
        <v>11</v>
      </c>
      <c r="AC102" s="1">
        <f>LEN(H102)+1</f>
        <v>16</v>
      </c>
      <c r="AD102" t="str">
        <f>IF(ISERR(SEARCH("(Empire)",L102)),"Non","Oui")</f>
        <v>Non</v>
      </c>
      <c r="AE102" t="str">
        <f>IF(ISERR(SEARCH("(Republic)",L102)),"Non","Oui")</f>
        <v>Non</v>
      </c>
    </row>
    <row r="103" spans="1:31" x14ac:dyDescent="0.25">
      <c r="A103" t="str">
        <f>IF(AND(AD103="Non",AE103="Non"),MID(L103,1,SEARCH("datacrons",L103)-2),IF(AND(AD103="Oui",AE103="Non"),MID(L103,1,SEARCH("(Empire) datacrons",L103)-2),IF(AND(AD103="Non",AE103="Oui"),MID(L103,1,SEARCH("(Republic) datacrons",L103)-2),"")))</f>
        <v>Tython</v>
      </c>
      <c r="B103" t="str">
        <f>IF(NOT(ISNA(VLOOKUP(U103,'Trad. Capacité'!$A$1:$B$16,2,FALSE))),VLOOKUP(U103,'Trad. Capacité'!A$1:B$16,2,FALSE),IF(W103&lt;&gt;"",W103,""))</f>
        <v>Volonté</v>
      </c>
      <c r="C103" s="1" t="str">
        <f>IF(AND(Q103&lt;&gt;"",NOT(ISERR(SEARCH("+",Q103)))),MID(Q103,SEARCH("+",Q103),3),IF(AND(N103&lt;&gt;"Oui",G103&lt;&gt;"",NOT(ISERR(SEARCH("+",G103)))),MID(G103,SEARCH("+",G103),3),""))</f>
        <v>+ 2</v>
      </c>
      <c r="D103" t="str">
        <f>IF(NOT(ISNA(VLOOKUP(V103,'Trad. Capacité'!$A$1:$B$16,2,FALSE))),VLOOKUP(V103,'Trad. Capacité'!A$1:B$16,2,FALSE),IF(W103&lt;&gt;"",W103,""))</f>
        <v>Volonté</v>
      </c>
      <c r="E103" t="str">
        <f>IF(AND(T103&lt;&gt;"",NOT(ISERR(SEARCH("+",T103)))),MID(T103,SEARCH("+",T103),3),IF(AND(M103&lt;&gt;"Oui",G103&lt;&gt;"",NOT(ISERR(SEARCH("+",G103)))),MID(G103,SEARCH("+",G103),3),""))</f>
        <v>+ 2</v>
      </c>
      <c r="G103" s="2" t="s">
        <v>141</v>
      </c>
      <c r="H103" s="2" t="s">
        <v>142</v>
      </c>
      <c r="I103" s="2" t="s">
        <v>411</v>
      </c>
      <c r="J103" s="1" t="str">
        <f>MID(H103,Z103,AA103-Z103)</f>
        <v xml:space="preserve"> -648</v>
      </c>
      <c r="K103" s="1" t="str">
        <f>MID(H103,AB103,AC103-AB103)</f>
        <v xml:space="preserve"> -72</v>
      </c>
      <c r="L103" t="str">
        <f>IF(F103&lt;&gt;"",F103,L102)</f>
        <v>Tython datacrons</v>
      </c>
      <c r="M103" s="1" t="str">
        <f>IF(NOT(ISERR(SEARCH("REPUBLIC",G103))),"Oui","Non")</f>
        <v>Non</v>
      </c>
      <c r="N103" s="1" t="str">
        <f>IF(NOT(ISERR(SEARCH("EMPIRE",G103))),"Oui","Non")</f>
        <v>Non</v>
      </c>
      <c r="O103" s="1" t="str">
        <f>IF(M103="Oui",SEARCH("REPUBLIC",G103)+9,"")</f>
        <v/>
      </c>
      <c r="P103" s="1" t="str">
        <f>IF(AND(M103="Oui",N103="Oui"),R103-10,IF(M103="Oui",LEN(G103)+1,""))</f>
        <v/>
      </c>
      <c r="Q103" s="1" t="str">
        <f>IF(M103="Oui",SUBSTITUTE(MID(G103,O103,P103-O103),"-",""),"")</f>
        <v/>
      </c>
      <c r="R103" s="1" t="str">
        <f>IF(N103="Oui",SEARCH("EMPIRE",G103)+7,"")</f>
        <v/>
      </c>
      <c r="S103" s="1" t="str">
        <f>IF(N103="Oui",LEN(G103)+1,"")</f>
        <v/>
      </c>
      <c r="T103" s="1" t="str">
        <f>IF(N103="Oui",SUBSTITUTE(MID(G103,R103,S103-R103),"-",""),"")</f>
        <v/>
      </c>
      <c r="U103" t="str">
        <f>IF(AND(Q103&lt;&gt;"",NOT(ISERR(SEARCH("+",Q103)))),TRIM(MID(Q103,1,SEARCH("+",Q103)-1)),IF(Q103&lt;&gt;"",TRIM(Q103),IF(AND(N103&lt;&gt;"Oui",G103&lt;&gt;"",NOT(ISERR(SEARCH("+",G103)))),TRIM(MID(G103,1,SEARCH("+",G103)-1)),"")))</f>
        <v>Willpower</v>
      </c>
      <c r="V103" t="str">
        <f>IF(AND(T103&lt;&gt;"",NOT(ISERR(SEARCH("+",T103)))),TRIM(MID(T103,1,SEARCH("+",T103)-1)),IF(T103&lt;&gt;"",TRIM(T103),IF(AND(M103&lt;&gt;"Oui",G103&lt;&gt;"",NOT(ISERR(SEARCH("+",G103)))),TRIM(MID(G103,1,SEARCH("+",G103)-1)),"")))</f>
        <v>Willpower</v>
      </c>
      <c r="W103" t="str">
        <f>IF(AND(U103="",V103="",G103&lt;&gt;""),G103,"")</f>
        <v/>
      </c>
      <c r="X103" t="str">
        <f>IF(OR(AND(AD103="Non",AE103="Non"),AD103="Oui"),"Oui","Non")</f>
        <v>Oui</v>
      </c>
      <c r="Y103" t="str">
        <f>IF(OR(AND(AD103="Non",AE103="Non"),AE103="Oui"),"Oui","Non")</f>
        <v>Oui</v>
      </c>
      <c r="Z103" s="1">
        <f>SEARCH("X:",H103)+2</f>
        <v>3</v>
      </c>
      <c r="AA103" s="1">
        <f>SEARCH(",",H103)</f>
        <v>8</v>
      </c>
      <c r="AB103" s="1">
        <f>SEARCH("Y:",H103)+2</f>
        <v>12</v>
      </c>
      <c r="AC103" s="1">
        <f>LEN(H103)+1</f>
        <v>16</v>
      </c>
      <c r="AD103" t="str">
        <f>IF(ISERR(SEARCH("(Empire)",L103)),"Non","Oui")</f>
        <v>Non</v>
      </c>
      <c r="AE103" t="str">
        <f>IF(ISERR(SEARCH("(Republic)",L103)),"Non","Oui")</f>
        <v>Non</v>
      </c>
    </row>
    <row r="104" spans="1:31" x14ac:dyDescent="0.25">
      <c r="A104" t="str">
        <f>IF(AND(AD104="Non",AE104="Non"),MID(L104,1,SEARCH("datacrons",L104)-2),IF(AND(AD104="Oui",AE104="Non"),MID(L104,1,SEARCH("(Empire) datacrons",L104)-2),IF(AND(AD104="Non",AE104="Oui"),MID(L104,1,SEARCH("(Republic) datacrons",L104)-2),"")))</f>
        <v>Tython</v>
      </c>
      <c r="B104" t="str">
        <f>IF(NOT(ISNA(VLOOKUP(U104,'Trad. Capacité'!$A$1:$B$16,2,FALSE))),VLOOKUP(U104,'Trad. Capacité'!A$1:B$16,2,FALSE),IF(W104&lt;&gt;"",W104,""))</f>
        <v>Blue Matrix Shard</v>
      </c>
      <c r="C104" s="1" t="str">
        <f>IF(AND(Q104&lt;&gt;"",NOT(ISERR(SEARCH("+",Q104)))),MID(Q104,SEARCH("+",Q104),3),IF(AND(N104&lt;&gt;"Oui",G104&lt;&gt;"",NOT(ISERR(SEARCH("+",G104)))),MID(G104,SEARCH("+",G104),3),""))</f>
        <v/>
      </c>
      <c r="D104" t="str">
        <f>IF(NOT(ISNA(VLOOKUP(V104,'Trad. Capacité'!$A$1:$B$16,2,FALSE))),VLOOKUP(V104,'Trad. Capacité'!A$1:B$16,2,FALSE),IF(W104&lt;&gt;"",W104,""))</f>
        <v>Blue Matrix Shard</v>
      </c>
      <c r="E104" t="str">
        <f>IF(AND(T104&lt;&gt;"",NOT(ISERR(SEARCH("+",T104)))),MID(T104,SEARCH("+",T104),3),IF(AND(M104&lt;&gt;"Oui",G104&lt;&gt;"",NOT(ISERR(SEARCH("+",G104)))),MID(G104,SEARCH("+",G104),3),""))</f>
        <v/>
      </c>
      <c r="G104" s="2" t="s">
        <v>44</v>
      </c>
      <c r="H104" s="2" t="s">
        <v>143</v>
      </c>
      <c r="I104" s="2" t="s">
        <v>412</v>
      </c>
      <c r="J104" s="1" t="str">
        <f>MID(H104,Z104,AA104-Z104)</f>
        <v xml:space="preserve"> -93</v>
      </c>
      <c r="K104" s="1" t="str">
        <f>MID(H104,AB104,AC104-AB104)</f>
        <v xml:space="preserve"> 922</v>
      </c>
      <c r="L104" t="str">
        <f>IF(F104&lt;&gt;"",F104,L103)</f>
        <v>Tython datacrons</v>
      </c>
      <c r="M104" s="1" t="str">
        <f>IF(NOT(ISERR(SEARCH("REPUBLIC",G104))),"Oui","Non")</f>
        <v>Non</v>
      </c>
      <c r="N104" s="1" t="str">
        <f>IF(NOT(ISERR(SEARCH("EMPIRE",G104))),"Oui","Non")</f>
        <v>Non</v>
      </c>
      <c r="O104" s="1" t="str">
        <f>IF(M104="Oui",SEARCH("REPUBLIC",G104)+9,"")</f>
        <v/>
      </c>
      <c r="P104" s="1" t="str">
        <f>IF(AND(M104="Oui",N104="Oui"),R104-10,IF(M104="Oui",LEN(G104)+1,""))</f>
        <v/>
      </c>
      <c r="Q104" s="1" t="str">
        <f>IF(M104="Oui",SUBSTITUTE(MID(G104,O104,P104-O104),"-",""),"")</f>
        <v/>
      </c>
      <c r="R104" s="1" t="str">
        <f>IF(N104="Oui",SEARCH("EMPIRE",G104)+7,"")</f>
        <v/>
      </c>
      <c r="S104" s="1" t="str">
        <f>IF(N104="Oui",LEN(G104)+1,"")</f>
        <v/>
      </c>
      <c r="T104" s="1" t="str">
        <f>IF(N104="Oui",SUBSTITUTE(MID(G104,R104,S104-R104),"-",""),"")</f>
        <v/>
      </c>
      <c r="U104" t="str">
        <f>IF(AND(Q104&lt;&gt;"",NOT(ISERR(SEARCH("+",Q104)))),TRIM(MID(Q104,1,SEARCH("+",Q104)-1)),IF(Q104&lt;&gt;"",TRIM(Q104),IF(AND(N104&lt;&gt;"Oui",G104&lt;&gt;"",NOT(ISERR(SEARCH("+",G104)))),TRIM(MID(G104,1,SEARCH("+",G104)-1)),"")))</f>
        <v/>
      </c>
      <c r="V104" t="str">
        <f>IF(AND(T104&lt;&gt;"",NOT(ISERR(SEARCH("+",T104)))),TRIM(MID(T104,1,SEARCH("+",T104)-1)),IF(T104&lt;&gt;"",TRIM(T104),IF(AND(M104&lt;&gt;"Oui",G104&lt;&gt;"",NOT(ISERR(SEARCH("+",G104)))),TRIM(MID(G104,1,SEARCH("+",G104)-1)),"")))</f>
        <v/>
      </c>
      <c r="W104" t="str">
        <f>IF(AND(U104="",V104="",G104&lt;&gt;""),G104,"")</f>
        <v>Blue Matrix Shard</v>
      </c>
      <c r="X104" t="str">
        <f>IF(OR(AND(AD104="Non",AE104="Non"),AD104="Oui"),"Oui","Non")</f>
        <v>Oui</v>
      </c>
      <c r="Y104" t="str">
        <f>IF(OR(AND(AD104="Non",AE104="Non"),AE104="Oui"),"Oui","Non")</f>
        <v>Oui</v>
      </c>
      <c r="Z104" s="1">
        <f>SEARCH("X:",H104)+2</f>
        <v>3</v>
      </c>
      <c r="AA104" s="1">
        <f>SEARCH(",",H104)</f>
        <v>7</v>
      </c>
      <c r="AB104" s="1">
        <f>SEARCH("Y:",H104)+2</f>
        <v>11</v>
      </c>
      <c r="AC104" s="1">
        <f>LEN(H104)+1</f>
        <v>15</v>
      </c>
      <c r="AD104" t="str">
        <f>IF(ISERR(SEARCH("(Empire)",L104)),"Non","Oui")</f>
        <v>Non</v>
      </c>
      <c r="AE104" t="str">
        <f>IF(ISERR(SEARCH("(Republic)",L104)),"Non","Oui")</f>
        <v>Non</v>
      </c>
    </row>
    <row r="105" spans="1:31" x14ac:dyDescent="0.25">
      <c r="A105" t="str">
        <f>IF(AND(AD105="Non",AE105="Non"),MID(L105,1,SEARCH("datacrons",L105)-2),IF(AND(AD105="Oui",AE105="Non"),MID(L105,1,SEARCH("(Empire) datacrons",L105)-2),IF(AND(AD105="Non",AE105="Oui"),MID(L105,1,SEARCH("(Republic) datacrons",L105)-2),"")))</f>
        <v>Voss</v>
      </c>
      <c r="B105" t="str">
        <f>IF(NOT(ISNA(VLOOKUP(U105,'Trad. Capacité'!$A$1:$B$16,2,FALSE))),VLOOKUP(U105,'Trad. Capacité'!A$1:B$16,2,FALSE),IF(W105&lt;&gt;"",W105,""))</f>
        <v/>
      </c>
      <c r="C105" s="1" t="str">
        <f>IF(AND(Q105&lt;&gt;"",NOT(ISERR(SEARCH("+",Q105)))),MID(Q105,SEARCH("+",Q105),3),IF(AND(N105&lt;&gt;"Oui",G105&lt;&gt;"",NOT(ISERR(SEARCH("+",G105)))),MID(G105,SEARCH("+",G105),3),""))</f>
        <v/>
      </c>
      <c r="D105" t="str">
        <f>IF(NOT(ISNA(VLOOKUP(V105,'Trad. Capacité'!$A$1:$B$16,2,FALSE))),VLOOKUP(V105,'Trad. Capacité'!A$1:B$16,2,FALSE),IF(W105&lt;&gt;"",W105,""))</f>
        <v/>
      </c>
      <c r="E105" t="str">
        <f>IF(AND(T105&lt;&gt;"",NOT(ISERR(SEARCH("+",T105)))),MID(T105,SEARCH("+",T105),3),IF(AND(M105&lt;&gt;"Oui",G105&lt;&gt;"",NOT(ISERR(SEARCH("+",G105)))),MID(G105,SEARCH("+",G105),3),""))</f>
        <v/>
      </c>
      <c r="F105" s="2" t="s">
        <v>144</v>
      </c>
      <c r="J105" s="1" t="e">
        <f>MID(H105,Z105,AA105-Z105)</f>
        <v>#VALUE!</v>
      </c>
      <c r="K105" s="1" t="e">
        <f>MID(H105,AB105,AC105-AB105)</f>
        <v>#VALUE!</v>
      </c>
      <c r="L105" t="str">
        <f>IF(F105&lt;&gt;"",F105,L104)</f>
        <v>Voss datacrons</v>
      </c>
      <c r="M105" s="1" t="str">
        <f>IF(NOT(ISERR(SEARCH("REPUBLIC",G105))),"Oui","Non")</f>
        <v>Non</v>
      </c>
      <c r="N105" s="1" t="str">
        <f>IF(NOT(ISERR(SEARCH("EMPIRE",G105))),"Oui","Non")</f>
        <v>Non</v>
      </c>
      <c r="O105" s="1" t="str">
        <f>IF(M105="Oui",SEARCH("REPUBLIC",G105)+9,"")</f>
        <v/>
      </c>
      <c r="P105" s="1" t="str">
        <f>IF(AND(M105="Oui",N105="Oui"),R105-10,IF(M105="Oui",LEN(G105)+1,""))</f>
        <v/>
      </c>
      <c r="Q105" s="1" t="str">
        <f>IF(M105="Oui",SUBSTITUTE(MID(G105,O105,P105-O105),"-",""),"")</f>
        <v/>
      </c>
      <c r="R105" s="1" t="str">
        <f>IF(N105="Oui",SEARCH("EMPIRE",G105)+7,"")</f>
        <v/>
      </c>
      <c r="S105" s="1" t="str">
        <f>IF(N105="Oui",LEN(G105)+1,"")</f>
        <v/>
      </c>
      <c r="T105" s="1" t="str">
        <f>IF(N105="Oui",SUBSTITUTE(MID(G105,R105,S105-R105),"-",""),"")</f>
        <v/>
      </c>
      <c r="U105" t="str">
        <f>IF(AND(Q105&lt;&gt;"",NOT(ISERR(SEARCH("+",Q105)))),TRIM(MID(Q105,1,SEARCH("+",Q105)-1)),IF(Q105&lt;&gt;"",TRIM(Q105),IF(AND(N105&lt;&gt;"Oui",G105&lt;&gt;"",NOT(ISERR(SEARCH("+",G105)))),TRIM(MID(G105,1,SEARCH("+",G105)-1)),"")))</f>
        <v/>
      </c>
      <c r="V105" t="str">
        <f>IF(AND(T105&lt;&gt;"",NOT(ISERR(SEARCH("+",T105)))),TRIM(MID(T105,1,SEARCH("+",T105)-1)),IF(T105&lt;&gt;"",TRIM(T105),IF(AND(M105&lt;&gt;"Oui",G105&lt;&gt;"",NOT(ISERR(SEARCH("+",G105)))),TRIM(MID(G105,1,SEARCH("+",G105)-1)),"")))</f>
        <v/>
      </c>
      <c r="W105" t="str">
        <f>IF(AND(U105="",V105="",G105&lt;&gt;""),G105,"")</f>
        <v/>
      </c>
      <c r="X105" t="str">
        <f>IF(OR(AND(AD105="Non",AE105="Non"),AD105="Oui"),"Oui","Non")</f>
        <v>Oui</v>
      </c>
      <c r="Y105" t="str">
        <f>IF(OR(AND(AD105="Non",AE105="Non"),AE105="Oui"),"Oui","Non")</f>
        <v>Oui</v>
      </c>
      <c r="Z105" s="1" t="e">
        <f>SEARCH("X:",H105)+2</f>
        <v>#VALUE!</v>
      </c>
      <c r="AA105" s="1" t="e">
        <f>SEARCH(",",H105)</f>
        <v>#VALUE!</v>
      </c>
      <c r="AB105" s="1" t="e">
        <f>SEARCH("Y:",H105)+2</f>
        <v>#VALUE!</v>
      </c>
      <c r="AC105" s="1">
        <f>LEN(H105)+1</f>
        <v>1</v>
      </c>
      <c r="AD105" t="str">
        <f>IF(ISERR(SEARCH("(Empire)",L105)),"Non","Oui")</f>
        <v>Non</v>
      </c>
      <c r="AE105" t="str">
        <f>IF(ISERR(SEARCH("(Republic)",L105)),"Non","Oui")</f>
        <v>Non</v>
      </c>
    </row>
    <row r="106" spans="1:31" x14ac:dyDescent="0.25">
      <c r="A106" t="str">
        <f>IF(AND(AD106="Non",AE106="Non"),MID(L106,1,SEARCH("datacrons",L106)-2),IF(AND(AD106="Oui",AE106="Non"),MID(L106,1,SEARCH("(Empire) datacrons",L106)-2),IF(AND(AD106="Non",AE106="Oui"),MID(L106,1,SEARCH("(Republic) datacrons",L106)-2),"")))</f>
        <v>Voss</v>
      </c>
      <c r="B106" t="str">
        <f>IF(NOT(ISNA(VLOOKUP(U106,'Trad. Capacité'!$A$1:$B$16,2,FALSE))),VLOOKUP(U106,'Trad. Capacité'!A$1:B$16,2,FALSE),IF(W106&lt;&gt;"",W106,""))</f>
        <v>Volonté</v>
      </c>
      <c r="C106" s="1" t="str">
        <f>IF(AND(Q106&lt;&gt;"",NOT(ISERR(SEARCH("+",Q106)))),MID(Q106,SEARCH("+",Q106),3),IF(AND(N106&lt;&gt;"Oui",G106&lt;&gt;"",NOT(ISERR(SEARCH("+",G106)))),MID(G106,SEARCH("+",G106),3),""))</f>
        <v>+4</v>
      </c>
      <c r="D106" t="str">
        <f>IF(NOT(ISNA(VLOOKUP(V106,'Trad. Capacité'!$A$1:$B$16,2,FALSE))),VLOOKUP(V106,'Trad. Capacité'!A$1:B$16,2,FALSE),IF(W106&lt;&gt;"",W106,""))</f>
        <v>Volonté</v>
      </c>
      <c r="E106" t="str">
        <f>IF(AND(T106&lt;&gt;"",NOT(ISERR(SEARCH("+",T106)))),MID(T106,SEARCH("+",T106),3),IF(AND(M106&lt;&gt;"Oui",G106&lt;&gt;"",NOT(ISERR(SEARCH("+",G106)))),MID(G106,SEARCH("+",G106),3),""))</f>
        <v>+4</v>
      </c>
      <c r="G106" s="2" t="s">
        <v>31</v>
      </c>
      <c r="H106" s="2" t="s">
        <v>145</v>
      </c>
      <c r="I106" s="2" t="s">
        <v>413</v>
      </c>
      <c r="J106" s="1" t="str">
        <f>MID(H106,Z106,AA106-Z106)</f>
        <v xml:space="preserve"> -29</v>
      </c>
      <c r="K106" s="1" t="str">
        <f>MID(H106,AB106,AC106-AB106)</f>
        <v xml:space="preserve"> 372</v>
      </c>
      <c r="L106" t="str">
        <f>IF(F106&lt;&gt;"",F106,L105)</f>
        <v>Voss datacrons</v>
      </c>
      <c r="M106" s="1" t="str">
        <f>IF(NOT(ISERR(SEARCH("REPUBLIC",G106))),"Oui","Non")</f>
        <v>Non</v>
      </c>
      <c r="N106" s="1" t="str">
        <f>IF(NOT(ISERR(SEARCH("EMPIRE",G106))),"Oui","Non")</f>
        <v>Non</v>
      </c>
      <c r="O106" s="1" t="str">
        <f>IF(M106="Oui",SEARCH("REPUBLIC",G106)+9,"")</f>
        <v/>
      </c>
      <c r="P106" s="1" t="str">
        <f>IF(AND(M106="Oui",N106="Oui"),R106-10,IF(M106="Oui",LEN(G106)+1,""))</f>
        <v/>
      </c>
      <c r="Q106" s="1" t="str">
        <f>IF(M106="Oui",SUBSTITUTE(MID(G106,O106,P106-O106),"-",""),"")</f>
        <v/>
      </c>
      <c r="R106" s="1" t="str">
        <f>IF(N106="Oui",SEARCH("EMPIRE",G106)+7,"")</f>
        <v/>
      </c>
      <c r="S106" s="1" t="str">
        <f>IF(N106="Oui",LEN(G106)+1,"")</f>
        <v/>
      </c>
      <c r="T106" s="1" t="str">
        <f>IF(N106="Oui",SUBSTITUTE(MID(G106,R106,S106-R106),"-",""),"")</f>
        <v/>
      </c>
      <c r="U106" t="str">
        <f>IF(AND(Q106&lt;&gt;"",NOT(ISERR(SEARCH("+",Q106)))),TRIM(MID(Q106,1,SEARCH("+",Q106)-1)),IF(Q106&lt;&gt;"",TRIM(Q106),IF(AND(N106&lt;&gt;"Oui",G106&lt;&gt;"",NOT(ISERR(SEARCH("+",G106)))),TRIM(MID(G106,1,SEARCH("+",G106)-1)),"")))</f>
        <v>Willpower</v>
      </c>
      <c r="V106" t="str">
        <f>IF(AND(T106&lt;&gt;"",NOT(ISERR(SEARCH("+",T106)))),TRIM(MID(T106,1,SEARCH("+",T106)-1)),IF(T106&lt;&gt;"",TRIM(T106),IF(AND(M106&lt;&gt;"Oui",G106&lt;&gt;"",NOT(ISERR(SEARCH("+",G106)))),TRIM(MID(G106,1,SEARCH("+",G106)-1)),"")))</f>
        <v>Willpower</v>
      </c>
      <c r="W106" t="str">
        <f>IF(AND(U106="",V106="",G106&lt;&gt;""),G106,"")</f>
        <v/>
      </c>
      <c r="X106" t="str">
        <f>IF(OR(AND(AD106="Non",AE106="Non"),AD106="Oui"),"Oui","Non")</f>
        <v>Oui</v>
      </c>
      <c r="Y106" t="str">
        <f>IF(OR(AND(AD106="Non",AE106="Non"),AE106="Oui"),"Oui","Non")</f>
        <v>Oui</v>
      </c>
      <c r="Z106" s="1">
        <f>SEARCH("X:",H106)+2</f>
        <v>3</v>
      </c>
      <c r="AA106" s="1">
        <f>SEARCH(",",H106)</f>
        <v>7</v>
      </c>
      <c r="AB106" s="1">
        <f>SEARCH("Y:",H106)+2</f>
        <v>11</v>
      </c>
      <c r="AC106" s="1">
        <f>LEN(H106)+1</f>
        <v>15</v>
      </c>
      <c r="AD106" t="str">
        <f>IF(ISERR(SEARCH("(Empire)",L106)),"Non","Oui")</f>
        <v>Non</v>
      </c>
      <c r="AE106" t="str">
        <f>IF(ISERR(SEARCH("(Republic)",L106)),"Non","Oui")</f>
        <v>Non</v>
      </c>
    </row>
    <row r="107" spans="1:31" x14ac:dyDescent="0.25">
      <c r="A107" t="str">
        <f>IF(AND(AD107="Non",AE107="Non"),MID(L107,1,SEARCH("datacrons",L107)-2),IF(AND(AD107="Oui",AE107="Non"),MID(L107,1,SEARCH("(Empire) datacrons",L107)-2),IF(AND(AD107="Non",AE107="Oui"),MID(L107,1,SEARCH("(Republic) datacrons",L107)-2),"")))</f>
        <v>Voss</v>
      </c>
      <c r="B107" t="str">
        <f>IF(NOT(ISNA(VLOOKUP(U107,'Trad. Capacité'!$A$1:$B$16,2,FALSE))),VLOOKUP(U107,'Trad. Capacité'!A$1:B$16,2,FALSE),IF(W107&lt;&gt;"",W107,""))</f>
        <v>Présence</v>
      </c>
      <c r="C107" s="1" t="str">
        <f>IF(AND(Q107&lt;&gt;"",NOT(ISERR(SEARCH("+",Q107)))),MID(Q107,SEARCH("+",Q107),3),IF(AND(N107&lt;&gt;"Oui",G107&lt;&gt;"",NOT(ISERR(SEARCH("+",G107)))),MID(G107,SEARCH("+",G107),3),""))</f>
        <v>+4</v>
      </c>
      <c r="D107" t="str">
        <f>IF(NOT(ISNA(VLOOKUP(V107,'Trad. Capacité'!$A$1:$B$16,2,FALSE))),VLOOKUP(V107,'Trad. Capacité'!A$1:B$16,2,FALSE),IF(W107&lt;&gt;"",W107,""))</f>
        <v>Présence</v>
      </c>
      <c r="E107" t="str">
        <f>IF(AND(T107&lt;&gt;"",NOT(ISERR(SEARCH("+",T107)))),MID(T107,SEARCH("+",T107),3),IF(AND(M107&lt;&gt;"Oui",G107&lt;&gt;"",NOT(ISERR(SEARCH("+",G107)))),MID(G107,SEARCH("+",G107),3),""))</f>
        <v>+4</v>
      </c>
      <c r="G107" s="2" t="s">
        <v>28</v>
      </c>
      <c r="H107" s="2" t="s">
        <v>146</v>
      </c>
      <c r="I107" s="2" t="s">
        <v>414</v>
      </c>
      <c r="J107" s="1" t="str">
        <f>MID(H107,Z107,AA107-Z107)</f>
        <v xml:space="preserve"> 2144</v>
      </c>
      <c r="K107" s="1" t="str">
        <f>MID(H107,AB107,AC107-AB107)</f>
        <v xml:space="preserve"> -840</v>
      </c>
      <c r="L107" t="str">
        <f>IF(F107&lt;&gt;"",F107,L106)</f>
        <v>Voss datacrons</v>
      </c>
      <c r="M107" s="1" t="str">
        <f>IF(NOT(ISERR(SEARCH("REPUBLIC",G107))),"Oui","Non")</f>
        <v>Non</v>
      </c>
      <c r="N107" s="1" t="str">
        <f>IF(NOT(ISERR(SEARCH("EMPIRE",G107))),"Oui","Non")</f>
        <v>Non</v>
      </c>
      <c r="O107" s="1" t="str">
        <f>IF(M107="Oui",SEARCH("REPUBLIC",G107)+9,"")</f>
        <v/>
      </c>
      <c r="P107" s="1" t="str">
        <f>IF(AND(M107="Oui",N107="Oui"),R107-10,IF(M107="Oui",LEN(G107)+1,""))</f>
        <v/>
      </c>
      <c r="Q107" s="1" t="str">
        <f>IF(M107="Oui",SUBSTITUTE(MID(G107,O107,P107-O107),"-",""),"")</f>
        <v/>
      </c>
      <c r="R107" s="1" t="str">
        <f>IF(N107="Oui",SEARCH("EMPIRE",G107)+7,"")</f>
        <v/>
      </c>
      <c r="S107" s="1" t="str">
        <f>IF(N107="Oui",LEN(G107)+1,"")</f>
        <v/>
      </c>
      <c r="T107" s="1" t="str">
        <f>IF(N107="Oui",SUBSTITUTE(MID(G107,R107,S107-R107),"-",""),"")</f>
        <v/>
      </c>
      <c r="U107" t="str">
        <f>IF(AND(Q107&lt;&gt;"",NOT(ISERR(SEARCH("+",Q107)))),TRIM(MID(Q107,1,SEARCH("+",Q107)-1)),IF(Q107&lt;&gt;"",TRIM(Q107),IF(AND(N107&lt;&gt;"Oui",G107&lt;&gt;"",NOT(ISERR(SEARCH("+",G107)))),TRIM(MID(G107,1,SEARCH("+",G107)-1)),"")))</f>
        <v>Presence</v>
      </c>
      <c r="V107" t="str">
        <f>IF(AND(T107&lt;&gt;"",NOT(ISERR(SEARCH("+",T107)))),TRIM(MID(T107,1,SEARCH("+",T107)-1)),IF(T107&lt;&gt;"",TRIM(T107),IF(AND(M107&lt;&gt;"Oui",G107&lt;&gt;"",NOT(ISERR(SEARCH("+",G107)))),TRIM(MID(G107,1,SEARCH("+",G107)-1)),"")))</f>
        <v>Presence</v>
      </c>
      <c r="W107" t="str">
        <f>IF(AND(U107="",V107="",G107&lt;&gt;""),G107,"")</f>
        <v/>
      </c>
      <c r="X107" t="str">
        <f>IF(OR(AND(AD107="Non",AE107="Non"),AD107="Oui"),"Oui","Non")</f>
        <v>Oui</v>
      </c>
      <c r="Y107" t="str">
        <f>IF(OR(AND(AD107="Non",AE107="Non"),AE107="Oui"),"Oui","Non")</f>
        <v>Oui</v>
      </c>
      <c r="Z107" s="1">
        <f>SEARCH("X:",H107)+2</f>
        <v>3</v>
      </c>
      <c r="AA107" s="1">
        <f>SEARCH(",",H107)</f>
        <v>8</v>
      </c>
      <c r="AB107" s="1">
        <f>SEARCH("Y:",H107)+2</f>
        <v>12</v>
      </c>
      <c r="AC107" s="1">
        <f>LEN(H107)+1</f>
        <v>17</v>
      </c>
      <c r="AD107" t="str">
        <f>IF(ISERR(SEARCH("(Empire)",L107)),"Non","Oui")</f>
        <v>Non</v>
      </c>
      <c r="AE107" t="str">
        <f>IF(ISERR(SEARCH("(Republic)",L107)),"Non","Oui")</f>
        <v>Non</v>
      </c>
    </row>
    <row r="108" spans="1:31" x14ac:dyDescent="0.25">
      <c r="A108" t="str">
        <f>IF(AND(AD108="Non",AE108="Non"),MID(L108,1,SEARCH("datacrons",L108)-2),IF(AND(AD108="Oui",AE108="Non"),MID(L108,1,SEARCH("(Empire) datacrons",L108)-2),IF(AND(AD108="Non",AE108="Oui"),MID(L108,1,SEARCH("(Republic) datacrons",L108)-2),"")))</f>
        <v>Voss</v>
      </c>
      <c r="B108" t="str">
        <f>IF(NOT(ISNA(VLOOKUP(U108,'Trad. Capacité'!$A$1:$B$16,2,FALSE))),VLOOKUP(U108,'Trad. Capacité'!A$1:B$16,2,FALSE),IF(W108&lt;&gt;"",W108,""))</f>
        <v>Endurance</v>
      </c>
      <c r="C108" s="1" t="str">
        <f>IF(AND(Q108&lt;&gt;"",NOT(ISERR(SEARCH("+",Q108)))),MID(Q108,SEARCH("+",Q108),3),IF(AND(N108&lt;&gt;"Oui",G108&lt;&gt;"",NOT(ISERR(SEARCH("+",G108)))),MID(G108,SEARCH("+",G108),3),""))</f>
        <v>+4</v>
      </c>
      <c r="D108" t="str">
        <f>IF(NOT(ISNA(VLOOKUP(V108,'Trad. Capacité'!$A$1:$B$16,2,FALSE))),VLOOKUP(V108,'Trad. Capacité'!A$1:B$16,2,FALSE),IF(W108&lt;&gt;"",W108,""))</f>
        <v>Endurance</v>
      </c>
      <c r="E108" t="str">
        <f>IF(AND(T108&lt;&gt;"",NOT(ISERR(SEARCH("+",T108)))),MID(T108,SEARCH("+",T108),3),IF(AND(M108&lt;&gt;"Oui",G108&lt;&gt;"",NOT(ISERR(SEARCH("+",G108)))),MID(G108,SEARCH("+",G108),3),""))</f>
        <v>+4</v>
      </c>
      <c r="G108" s="2" t="s">
        <v>35</v>
      </c>
      <c r="H108" s="2" t="s">
        <v>147</v>
      </c>
      <c r="I108" s="2" t="s">
        <v>415</v>
      </c>
      <c r="J108" s="1" t="str">
        <f>MID(H108,Z108,AA108-Z108)</f>
        <v xml:space="preserve"> -1950</v>
      </c>
      <c r="K108" s="1" t="str">
        <f>MID(H108,AB108,AC108-AB108)</f>
        <v xml:space="preserve"> -2220</v>
      </c>
      <c r="L108" t="str">
        <f>IF(F108&lt;&gt;"",F108,L107)</f>
        <v>Voss datacrons</v>
      </c>
      <c r="M108" s="1" t="str">
        <f>IF(NOT(ISERR(SEARCH("REPUBLIC",G108))),"Oui","Non")</f>
        <v>Non</v>
      </c>
      <c r="N108" s="1" t="str">
        <f>IF(NOT(ISERR(SEARCH("EMPIRE",G108))),"Oui","Non")</f>
        <v>Non</v>
      </c>
      <c r="O108" s="1" t="str">
        <f>IF(M108="Oui",SEARCH("REPUBLIC",G108)+9,"")</f>
        <v/>
      </c>
      <c r="P108" s="1" t="str">
        <f>IF(AND(M108="Oui",N108="Oui"),R108-10,IF(M108="Oui",LEN(G108)+1,""))</f>
        <v/>
      </c>
      <c r="Q108" s="1" t="str">
        <f>IF(M108="Oui",SUBSTITUTE(MID(G108,O108,P108-O108),"-",""),"")</f>
        <v/>
      </c>
      <c r="R108" s="1" t="str">
        <f>IF(N108="Oui",SEARCH("EMPIRE",G108)+7,"")</f>
        <v/>
      </c>
      <c r="S108" s="1" t="str">
        <f>IF(N108="Oui",LEN(G108)+1,"")</f>
        <v/>
      </c>
      <c r="T108" s="1" t="str">
        <f>IF(N108="Oui",SUBSTITUTE(MID(G108,R108,S108-R108),"-",""),"")</f>
        <v/>
      </c>
      <c r="U108" t="str">
        <f>IF(AND(Q108&lt;&gt;"",NOT(ISERR(SEARCH("+",Q108)))),TRIM(MID(Q108,1,SEARCH("+",Q108)-1)),IF(Q108&lt;&gt;"",TRIM(Q108),IF(AND(N108&lt;&gt;"Oui",G108&lt;&gt;"",NOT(ISERR(SEARCH("+",G108)))),TRIM(MID(G108,1,SEARCH("+",G108)-1)),"")))</f>
        <v>Endurance</v>
      </c>
      <c r="V108" t="str">
        <f>IF(AND(T108&lt;&gt;"",NOT(ISERR(SEARCH("+",T108)))),TRIM(MID(T108,1,SEARCH("+",T108)-1)),IF(T108&lt;&gt;"",TRIM(T108),IF(AND(M108&lt;&gt;"Oui",G108&lt;&gt;"",NOT(ISERR(SEARCH("+",G108)))),TRIM(MID(G108,1,SEARCH("+",G108)-1)),"")))</f>
        <v>Endurance</v>
      </c>
      <c r="W108" t="str">
        <f>IF(AND(U108="",V108="",G108&lt;&gt;""),G108,"")</f>
        <v/>
      </c>
      <c r="X108" t="str">
        <f>IF(OR(AND(AD108="Non",AE108="Non"),AD108="Oui"),"Oui","Non")</f>
        <v>Oui</v>
      </c>
      <c r="Y108" t="str">
        <f>IF(OR(AND(AD108="Non",AE108="Non"),AE108="Oui"),"Oui","Non")</f>
        <v>Oui</v>
      </c>
      <c r="Z108" s="1">
        <f>SEARCH("X:",H108)+2</f>
        <v>3</v>
      </c>
      <c r="AA108" s="1">
        <f>SEARCH(",",H108)</f>
        <v>9</v>
      </c>
      <c r="AB108" s="1">
        <f>SEARCH("Y:",H108)+2</f>
        <v>13</v>
      </c>
      <c r="AC108" s="1">
        <f>LEN(H108)+1</f>
        <v>19</v>
      </c>
      <c r="AD108" t="str">
        <f>IF(ISERR(SEARCH("(Empire)",L108)),"Non","Oui")</f>
        <v>Non</v>
      </c>
      <c r="AE108" t="str">
        <f>IF(ISERR(SEARCH("(Republic)",L108)),"Non","Oui")</f>
        <v>Non</v>
      </c>
    </row>
    <row r="109" spans="1:31" x14ac:dyDescent="0.25">
      <c r="A109" t="str">
        <f>IF(AND(AD109="Non",AE109="Non"),MID(L109,1,SEARCH("datacrons",L109)-2),IF(AND(AD109="Oui",AE109="Non"),MID(L109,1,SEARCH("(Empire) datacrons",L109)-2),IF(AND(AD109="Non",AE109="Oui"),MID(L109,1,SEARCH("(Republic) datacrons",L109)-2),"")))</f>
        <v>Voss</v>
      </c>
      <c r="B109" t="str">
        <f>IF(NOT(ISNA(VLOOKUP(U109,'Trad. Capacité'!$A$1:$B$16,2,FALSE))),VLOOKUP(U109,'Trad. Capacité'!A$1:B$16,2,FALSE),IF(W109&lt;&gt;"",W109,""))</f>
        <v>Puissance</v>
      </c>
      <c r="C109" s="1" t="str">
        <f>IF(AND(Q109&lt;&gt;"",NOT(ISERR(SEARCH("+",Q109)))),MID(Q109,SEARCH("+",Q109),3),IF(AND(N109&lt;&gt;"Oui",G109&lt;&gt;"",NOT(ISERR(SEARCH("+",G109)))),MID(G109,SEARCH("+",G109),3),""))</f>
        <v>+4</v>
      </c>
      <c r="D109" t="str">
        <f>IF(NOT(ISNA(VLOOKUP(V109,'Trad. Capacité'!$A$1:$B$16,2,FALSE))),VLOOKUP(V109,'Trad. Capacité'!A$1:B$16,2,FALSE),IF(W109&lt;&gt;"",W109,""))</f>
        <v>Puissance</v>
      </c>
      <c r="E109" t="str">
        <f>IF(AND(T109&lt;&gt;"",NOT(ISERR(SEARCH("+",T109)))),MID(T109,SEARCH("+",T109),3),IF(AND(M109&lt;&gt;"Oui",G109&lt;&gt;"",NOT(ISERR(SEARCH("+",G109)))),MID(G109,SEARCH("+",G109),3),""))</f>
        <v>+4</v>
      </c>
      <c r="G109" s="2" t="s">
        <v>11</v>
      </c>
      <c r="H109" s="2" t="s">
        <v>148</v>
      </c>
      <c r="I109" s="2" t="s">
        <v>416</v>
      </c>
      <c r="J109" s="1" t="str">
        <f>MID(H109,Z109,AA109-Z109)</f>
        <v xml:space="preserve"> 655</v>
      </c>
      <c r="K109" s="1" t="str">
        <f>MID(H109,AB109,AC109-AB109)</f>
        <v xml:space="preserve"> 2049</v>
      </c>
      <c r="L109" t="str">
        <f>IF(F109&lt;&gt;"",F109,L108)</f>
        <v>Voss datacrons</v>
      </c>
      <c r="M109" s="1" t="str">
        <f>IF(NOT(ISERR(SEARCH("REPUBLIC",G109))),"Oui","Non")</f>
        <v>Non</v>
      </c>
      <c r="N109" s="1" t="str">
        <f>IF(NOT(ISERR(SEARCH("EMPIRE",G109))),"Oui","Non")</f>
        <v>Non</v>
      </c>
      <c r="O109" s="1" t="str">
        <f>IF(M109="Oui",SEARCH("REPUBLIC",G109)+9,"")</f>
        <v/>
      </c>
      <c r="P109" s="1" t="str">
        <f>IF(AND(M109="Oui",N109="Oui"),R109-10,IF(M109="Oui",LEN(G109)+1,""))</f>
        <v/>
      </c>
      <c r="Q109" s="1" t="str">
        <f>IF(M109="Oui",SUBSTITUTE(MID(G109,O109,P109-O109),"-",""),"")</f>
        <v/>
      </c>
      <c r="R109" s="1" t="str">
        <f>IF(N109="Oui",SEARCH("EMPIRE",G109)+7,"")</f>
        <v/>
      </c>
      <c r="S109" s="1" t="str">
        <f>IF(N109="Oui",LEN(G109)+1,"")</f>
        <v/>
      </c>
      <c r="T109" s="1" t="str">
        <f>IF(N109="Oui",SUBSTITUTE(MID(G109,R109,S109-R109),"-",""),"")</f>
        <v/>
      </c>
      <c r="U109" t="str">
        <f>IF(AND(Q109&lt;&gt;"",NOT(ISERR(SEARCH("+",Q109)))),TRIM(MID(Q109,1,SEARCH("+",Q109)-1)),IF(Q109&lt;&gt;"",TRIM(Q109),IF(AND(N109&lt;&gt;"Oui",G109&lt;&gt;"",NOT(ISERR(SEARCH("+",G109)))),TRIM(MID(G109,1,SEARCH("+",G109)-1)),"")))</f>
        <v>Strength</v>
      </c>
      <c r="V109" t="str">
        <f>IF(AND(T109&lt;&gt;"",NOT(ISERR(SEARCH("+",T109)))),TRIM(MID(T109,1,SEARCH("+",T109)-1)),IF(T109&lt;&gt;"",TRIM(T109),IF(AND(M109&lt;&gt;"Oui",G109&lt;&gt;"",NOT(ISERR(SEARCH("+",G109)))),TRIM(MID(G109,1,SEARCH("+",G109)-1)),"")))</f>
        <v>Strength</v>
      </c>
      <c r="W109" t="str">
        <f>IF(AND(U109="",V109="",G109&lt;&gt;""),G109,"")</f>
        <v/>
      </c>
      <c r="X109" t="str">
        <f>IF(OR(AND(AD109="Non",AE109="Non"),AD109="Oui"),"Oui","Non")</f>
        <v>Oui</v>
      </c>
      <c r="Y109" t="str">
        <f>IF(OR(AND(AD109="Non",AE109="Non"),AE109="Oui"),"Oui","Non")</f>
        <v>Oui</v>
      </c>
      <c r="Z109" s="1">
        <f>SEARCH("X:",H109)+2</f>
        <v>3</v>
      </c>
      <c r="AA109" s="1">
        <f>SEARCH(",",H109)</f>
        <v>7</v>
      </c>
      <c r="AB109" s="1">
        <f>SEARCH("Y:",H109)+2</f>
        <v>11</v>
      </c>
      <c r="AC109" s="1">
        <f>LEN(H109)+1</f>
        <v>16</v>
      </c>
      <c r="AD109" t="str">
        <f>IF(ISERR(SEARCH("(Empire)",L109)),"Non","Oui")</f>
        <v>Non</v>
      </c>
      <c r="AE109" t="str">
        <f>IF(ISERR(SEARCH("(Republic)",L109)),"Non","Oui")</f>
        <v>Non</v>
      </c>
    </row>
    <row r="110" spans="1:31" x14ac:dyDescent="0.25">
      <c r="A110" t="str">
        <f>IF(AND(AD110="Non",AE110="Non"),MID(L110,1,SEARCH("datacrons",L110)-2),IF(AND(AD110="Oui",AE110="Non"),MID(L110,1,SEARCH("(Empire) datacrons",L110)-2),IF(AND(AD110="Non",AE110="Oui"),MID(L110,1,SEARCH("(Republic) datacrons",L110)-2),"")))</f>
        <v>Voss</v>
      </c>
      <c r="B110" t="str">
        <f>IF(NOT(ISNA(VLOOKUP(U110,'Trad. Capacité'!$A$1:$B$16,2,FALSE))),VLOOKUP(U110,'Trad. Capacité'!A$1:B$16,2,FALSE),IF(W110&lt;&gt;"",W110,""))</f>
        <v>Cunning</v>
      </c>
      <c r="C110" s="1" t="str">
        <f>IF(AND(Q110&lt;&gt;"",NOT(ISERR(SEARCH("+",Q110)))),MID(Q110,SEARCH("+",Q110),3),IF(AND(N110&lt;&gt;"Oui",G110&lt;&gt;"",NOT(ISERR(SEARCH("+",G110)))),MID(G110,SEARCH("+",G110),3),""))</f>
        <v>+4</v>
      </c>
      <c r="D110" t="str">
        <f>IF(NOT(ISNA(VLOOKUP(V110,'Trad. Capacité'!$A$1:$B$16,2,FALSE))),VLOOKUP(V110,'Trad. Capacité'!A$1:B$16,2,FALSE),IF(W110&lt;&gt;"",W110,""))</f>
        <v>Cunning</v>
      </c>
      <c r="E110" t="str">
        <f>IF(AND(T110&lt;&gt;"",NOT(ISERR(SEARCH("+",T110)))),MID(T110,SEARCH("+",T110),3),IF(AND(M110&lt;&gt;"Oui",G110&lt;&gt;"",NOT(ISERR(SEARCH("+",G110)))),MID(G110,SEARCH("+",G110),3),""))</f>
        <v>+4</v>
      </c>
      <c r="G110" s="2" t="s">
        <v>27</v>
      </c>
      <c r="H110" s="2" t="s">
        <v>149</v>
      </c>
      <c r="I110" s="2" t="s">
        <v>417</v>
      </c>
      <c r="J110" s="1" t="str">
        <f>MID(H110,Z110,AA110-Z110)</f>
        <v xml:space="preserve"> 515</v>
      </c>
      <c r="K110" s="1" t="str">
        <f>MID(H110,AB110,AC110-AB110)</f>
        <v xml:space="preserve"> 175</v>
      </c>
      <c r="L110" t="str">
        <f>IF(F110&lt;&gt;"",F110,L109)</f>
        <v>Voss datacrons</v>
      </c>
      <c r="M110" s="1" t="str">
        <f>IF(NOT(ISERR(SEARCH("REPUBLIC",G110))),"Oui","Non")</f>
        <v>Non</v>
      </c>
      <c r="N110" s="1" t="str">
        <f>IF(NOT(ISERR(SEARCH("EMPIRE",G110))),"Oui","Non")</f>
        <v>Non</v>
      </c>
      <c r="O110" s="1" t="str">
        <f>IF(M110="Oui",SEARCH("REPUBLIC",G110)+9,"")</f>
        <v/>
      </c>
      <c r="P110" s="1" t="str">
        <f>IF(AND(M110="Oui",N110="Oui"),R110-10,IF(M110="Oui",LEN(G110)+1,""))</f>
        <v/>
      </c>
      <c r="Q110" s="1" t="str">
        <f>IF(M110="Oui",SUBSTITUTE(MID(G110,O110,P110-O110),"-",""),"")</f>
        <v/>
      </c>
      <c r="R110" s="1" t="str">
        <f>IF(N110="Oui",SEARCH("EMPIRE",G110)+7,"")</f>
        <v/>
      </c>
      <c r="S110" s="1" t="str">
        <f>IF(N110="Oui",LEN(G110)+1,"")</f>
        <v/>
      </c>
      <c r="T110" s="1" t="str">
        <f>IF(N110="Oui",SUBSTITUTE(MID(G110,R110,S110-R110),"-",""),"")</f>
        <v/>
      </c>
      <c r="U110" t="str">
        <f>IF(AND(Q110&lt;&gt;"",NOT(ISERR(SEARCH("+",Q110)))),TRIM(MID(Q110,1,SEARCH("+",Q110)-1)),IF(Q110&lt;&gt;"",TRIM(Q110),IF(AND(N110&lt;&gt;"Oui",G110&lt;&gt;"",NOT(ISERR(SEARCH("+",G110)))),TRIM(MID(G110,1,SEARCH("+",G110)-1)),"")))</f>
        <v>Cunning</v>
      </c>
      <c r="V110" t="str">
        <f>IF(AND(T110&lt;&gt;"",NOT(ISERR(SEARCH("+",T110)))),TRIM(MID(T110,1,SEARCH("+",T110)-1)),IF(T110&lt;&gt;"",TRIM(T110),IF(AND(M110&lt;&gt;"Oui",G110&lt;&gt;"",NOT(ISERR(SEARCH("+",G110)))),TRIM(MID(G110,1,SEARCH("+",G110)-1)),"")))</f>
        <v>Cunning</v>
      </c>
      <c r="W110" t="str">
        <f>IF(AND(U110="",V110="",G110&lt;&gt;""),G110,"")</f>
        <v/>
      </c>
      <c r="X110" t="str">
        <f>IF(OR(AND(AD110="Non",AE110="Non"),AD110="Oui"),"Oui","Non")</f>
        <v>Oui</v>
      </c>
      <c r="Y110" t="str">
        <f>IF(OR(AND(AD110="Non",AE110="Non"),AE110="Oui"),"Oui","Non")</f>
        <v>Oui</v>
      </c>
      <c r="Z110" s="1">
        <f>SEARCH("X:",H110)+2</f>
        <v>3</v>
      </c>
      <c r="AA110" s="1">
        <f>SEARCH(",",H110)</f>
        <v>7</v>
      </c>
      <c r="AB110" s="1">
        <f>SEARCH("Y:",H110)+2</f>
        <v>11</v>
      </c>
      <c r="AC110" s="1">
        <f>LEN(H110)+1</f>
        <v>15</v>
      </c>
      <c r="AD110" t="str">
        <f>IF(ISERR(SEARCH("(Empire)",L110)),"Non","Oui")</f>
        <v>Non</v>
      </c>
      <c r="AE110" t="str">
        <f>IF(ISERR(SEARCH("(Republic)",L110)),"Non","Oui")</f>
        <v>Non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J91"/>
  <sheetViews>
    <sheetView tabSelected="1" workbookViewId="0">
      <selection sqref="A1:XFD1048576"/>
    </sheetView>
  </sheetViews>
  <sheetFormatPr baseColWidth="10" defaultRowHeight="15" x14ac:dyDescent="0.25"/>
  <cols>
    <col min="1" max="1" width="28" bestFit="1" customWidth="1"/>
    <col min="2" max="2" width="29.85546875" bestFit="1" customWidth="1"/>
    <col min="3" max="3" width="19.42578125" bestFit="1" customWidth="1"/>
    <col min="4" max="4" width="28" bestFit="1" customWidth="1"/>
    <col min="5" max="5" width="17.5703125" bestFit="1" customWidth="1"/>
    <col min="6" max="7" width="15.5703125" bestFit="1" customWidth="1"/>
  </cols>
  <sheetData>
    <row r="1" spans="1:10" x14ac:dyDescent="0.25">
      <c r="A1" t="s">
        <v>0</v>
      </c>
      <c r="B1" t="s">
        <v>436</v>
      </c>
      <c r="C1" t="s">
        <v>427</v>
      </c>
      <c r="D1" t="s">
        <v>437</v>
      </c>
      <c r="E1" t="s">
        <v>426</v>
      </c>
      <c r="F1" t="s">
        <v>1</v>
      </c>
      <c r="G1" t="s">
        <v>2</v>
      </c>
      <c r="H1" t="s">
        <v>150</v>
      </c>
      <c r="I1" t="s">
        <v>151</v>
      </c>
      <c r="J1" t="s">
        <v>3</v>
      </c>
    </row>
    <row r="2" spans="1:10" x14ac:dyDescent="0.25">
      <c r="A2" t="s">
        <v>449</v>
      </c>
      <c r="B2" t="s">
        <v>438</v>
      </c>
      <c r="C2" t="s">
        <v>451</v>
      </c>
      <c r="D2" t="s">
        <v>438</v>
      </c>
      <c r="E2" t="s">
        <v>451</v>
      </c>
      <c r="F2" t="s">
        <v>5</v>
      </c>
      <c r="G2" t="s">
        <v>6</v>
      </c>
      <c r="H2" t="s">
        <v>156</v>
      </c>
      <c r="I2" t="s">
        <v>157</v>
      </c>
      <c r="J2" t="s">
        <v>328</v>
      </c>
    </row>
    <row r="3" spans="1:10" x14ac:dyDescent="0.25">
      <c r="A3" t="s">
        <v>449</v>
      </c>
      <c r="B3" t="s">
        <v>439</v>
      </c>
      <c r="C3" t="s">
        <v>452</v>
      </c>
      <c r="D3" t="s">
        <v>439</v>
      </c>
      <c r="E3" t="s">
        <v>452</v>
      </c>
      <c r="F3" t="s">
        <v>7</v>
      </c>
      <c r="G3" t="s">
        <v>8</v>
      </c>
      <c r="H3" t="s">
        <v>158</v>
      </c>
      <c r="I3" t="s">
        <v>159</v>
      </c>
      <c r="J3" t="s">
        <v>329</v>
      </c>
    </row>
    <row r="4" spans="1:10" x14ac:dyDescent="0.25">
      <c r="A4" t="s">
        <v>449</v>
      </c>
      <c r="B4" t="s">
        <v>440</v>
      </c>
      <c r="C4" t="s">
        <v>452</v>
      </c>
      <c r="D4" t="s">
        <v>440</v>
      </c>
      <c r="E4" t="s">
        <v>452</v>
      </c>
      <c r="F4" t="s">
        <v>9</v>
      </c>
      <c r="G4" t="s">
        <v>10</v>
      </c>
      <c r="H4" t="s">
        <v>160</v>
      </c>
      <c r="I4" t="s">
        <v>161</v>
      </c>
      <c r="J4" t="s">
        <v>330</v>
      </c>
    </row>
    <row r="5" spans="1:10" x14ac:dyDescent="0.25">
      <c r="A5" t="s">
        <v>449</v>
      </c>
      <c r="B5" t="s">
        <v>441</v>
      </c>
      <c r="C5" t="s">
        <v>451</v>
      </c>
      <c r="D5" t="s">
        <v>441</v>
      </c>
      <c r="E5" t="s">
        <v>451</v>
      </c>
      <c r="F5" t="s">
        <v>11</v>
      </c>
      <c r="G5" t="s">
        <v>12</v>
      </c>
      <c r="H5" t="s">
        <v>162</v>
      </c>
      <c r="I5" t="s">
        <v>163</v>
      </c>
      <c r="J5" t="s">
        <v>331</v>
      </c>
    </row>
    <row r="6" spans="1:10" x14ac:dyDescent="0.25">
      <c r="A6" t="s">
        <v>449</v>
      </c>
      <c r="B6" t="s">
        <v>442</v>
      </c>
      <c r="C6" t="s">
        <v>452</v>
      </c>
      <c r="D6" t="s">
        <v>442</v>
      </c>
      <c r="E6" t="s">
        <v>452</v>
      </c>
      <c r="F6" t="s">
        <v>13</v>
      </c>
      <c r="G6" t="s">
        <v>14</v>
      </c>
      <c r="H6" t="s">
        <v>164</v>
      </c>
      <c r="I6" t="s">
        <v>165</v>
      </c>
      <c r="J6" t="s">
        <v>332</v>
      </c>
    </row>
    <row r="7" spans="1:10" x14ac:dyDescent="0.25">
      <c r="A7" t="s">
        <v>453</v>
      </c>
      <c r="B7" t="s">
        <v>441</v>
      </c>
      <c r="C7" t="s">
        <v>454</v>
      </c>
      <c r="D7" t="s">
        <v>441</v>
      </c>
      <c r="E7" t="s">
        <v>454</v>
      </c>
      <c r="F7" t="s">
        <v>16</v>
      </c>
      <c r="G7" t="s">
        <v>17</v>
      </c>
      <c r="H7" t="s">
        <v>166</v>
      </c>
      <c r="I7" t="s">
        <v>167</v>
      </c>
      <c r="J7" t="s">
        <v>333</v>
      </c>
    </row>
    <row r="8" spans="1:10" x14ac:dyDescent="0.25">
      <c r="A8" t="s">
        <v>453</v>
      </c>
      <c r="B8" t="s">
        <v>438</v>
      </c>
      <c r="C8" t="s">
        <v>454</v>
      </c>
      <c r="D8" t="s">
        <v>438</v>
      </c>
      <c r="E8" t="s">
        <v>454</v>
      </c>
      <c r="F8" t="s">
        <v>18</v>
      </c>
      <c r="G8" t="s">
        <v>19</v>
      </c>
      <c r="H8" t="s">
        <v>168</v>
      </c>
      <c r="I8" t="s">
        <v>169</v>
      </c>
      <c r="J8" t="s">
        <v>334</v>
      </c>
    </row>
    <row r="9" spans="1:10" x14ac:dyDescent="0.25">
      <c r="A9" t="s">
        <v>453</v>
      </c>
      <c r="B9" t="s">
        <v>440</v>
      </c>
      <c r="C9" t="s">
        <v>454</v>
      </c>
      <c r="D9" t="s">
        <v>440</v>
      </c>
      <c r="E9" t="s">
        <v>454</v>
      </c>
      <c r="F9" t="s">
        <v>20</v>
      </c>
      <c r="G9" t="s">
        <v>21</v>
      </c>
      <c r="H9" t="s">
        <v>170</v>
      </c>
      <c r="I9" t="s">
        <v>171</v>
      </c>
      <c r="J9" t="s">
        <v>335</v>
      </c>
    </row>
    <row r="10" spans="1:10" x14ac:dyDescent="0.25">
      <c r="A10" t="s">
        <v>453</v>
      </c>
      <c r="B10" t="s">
        <v>448</v>
      </c>
      <c r="C10" t="s">
        <v>454</v>
      </c>
      <c r="D10" t="s">
        <v>448</v>
      </c>
      <c r="E10" t="s">
        <v>454</v>
      </c>
      <c r="F10" t="s">
        <v>22</v>
      </c>
      <c r="G10" t="s">
        <v>23</v>
      </c>
      <c r="H10" t="s">
        <v>172</v>
      </c>
      <c r="I10" t="s">
        <v>173</v>
      </c>
      <c r="J10" t="s">
        <v>336</v>
      </c>
    </row>
    <row r="11" spans="1:10" x14ac:dyDescent="0.25">
      <c r="A11" t="s">
        <v>453</v>
      </c>
      <c r="B11" t="s">
        <v>24</v>
      </c>
      <c r="C11" t="s">
        <v>450</v>
      </c>
      <c r="D11" t="s">
        <v>24</v>
      </c>
      <c r="E11" t="s">
        <v>450</v>
      </c>
      <c r="F11" t="s">
        <v>24</v>
      </c>
      <c r="G11" t="s">
        <v>25</v>
      </c>
      <c r="H11" t="s">
        <v>174</v>
      </c>
      <c r="I11" t="s">
        <v>175</v>
      </c>
      <c r="J11" t="s">
        <v>337</v>
      </c>
    </row>
    <row r="12" spans="1:10" x14ac:dyDescent="0.25">
      <c r="A12" t="s">
        <v>453</v>
      </c>
      <c r="B12" t="s">
        <v>438</v>
      </c>
      <c r="C12" t="s">
        <v>451</v>
      </c>
      <c r="D12" t="s">
        <v>438</v>
      </c>
      <c r="E12" t="s">
        <v>451</v>
      </c>
      <c r="F12" t="s">
        <v>5</v>
      </c>
      <c r="G12" t="s">
        <v>21</v>
      </c>
      <c r="H12" t="s">
        <v>170</v>
      </c>
      <c r="I12" t="s">
        <v>171</v>
      </c>
      <c r="J12" t="s">
        <v>338</v>
      </c>
    </row>
    <row r="13" spans="1:10" x14ac:dyDescent="0.25">
      <c r="A13" t="s">
        <v>453</v>
      </c>
      <c r="B13" t="s">
        <v>448</v>
      </c>
      <c r="C13" t="s">
        <v>451</v>
      </c>
      <c r="D13" t="s">
        <v>448</v>
      </c>
      <c r="E13" t="s">
        <v>451</v>
      </c>
      <c r="F13" t="s">
        <v>27</v>
      </c>
      <c r="G13" t="s">
        <v>19</v>
      </c>
      <c r="H13" t="s">
        <v>168</v>
      </c>
      <c r="I13" t="s">
        <v>169</v>
      </c>
      <c r="J13" t="s">
        <v>339</v>
      </c>
    </row>
    <row r="14" spans="1:10" x14ac:dyDescent="0.25">
      <c r="A14" t="s">
        <v>453</v>
      </c>
      <c r="B14" t="s">
        <v>439</v>
      </c>
      <c r="C14" t="s">
        <v>451</v>
      </c>
      <c r="D14" t="s">
        <v>439</v>
      </c>
      <c r="E14" t="s">
        <v>451</v>
      </c>
      <c r="F14" t="s">
        <v>28</v>
      </c>
      <c r="G14" t="s">
        <v>29</v>
      </c>
      <c r="H14" t="s">
        <v>176</v>
      </c>
      <c r="I14" t="s">
        <v>177</v>
      </c>
      <c r="J14" t="s">
        <v>340</v>
      </c>
    </row>
    <row r="15" spans="1:10" x14ac:dyDescent="0.25">
      <c r="A15" t="s">
        <v>453</v>
      </c>
      <c r="B15" t="s">
        <v>442</v>
      </c>
      <c r="C15" t="s">
        <v>452</v>
      </c>
      <c r="D15" t="s">
        <v>442</v>
      </c>
      <c r="E15" t="s">
        <v>452</v>
      </c>
      <c r="F15" t="s">
        <v>13</v>
      </c>
      <c r="G15" t="s">
        <v>30</v>
      </c>
      <c r="H15" t="s">
        <v>178</v>
      </c>
      <c r="I15" t="s">
        <v>179</v>
      </c>
      <c r="J15" t="s">
        <v>341</v>
      </c>
    </row>
    <row r="16" spans="1:10" x14ac:dyDescent="0.25">
      <c r="A16" t="s">
        <v>453</v>
      </c>
      <c r="B16" t="s">
        <v>440</v>
      </c>
      <c r="C16" t="s">
        <v>451</v>
      </c>
      <c r="D16" t="s">
        <v>440</v>
      </c>
      <c r="E16" t="s">
        <v>451</v>
      </c>
      <c r="F16" t="s">
        <v>31</v>
      </c>
      <c r="G16" t="s">
        <v>32</v>
      </c>
      <c r="H16" t="s">
        <v>180</v>
      </c>
      <c r="I16" t="s">
        <v>181</v>
      </c>
      <c r="J16" t="s">
        <v>342</v>
      </c>
    </row>
    <row r="17" spans="1:10" x14ac:dyDescent="0.25">
      <c r="A17" t="s">
        <v>455</v>
      </c>
      <c r="B17" t="s">
        <v>440</v>
      </c>
      <c r="C17" t="s">
        <v>451</v>
      </c>
      <c r="D17" t="s">
        <v>440</v>
      </c>
      <c r="E17" t="s">
        <v>451</v>
      </c>
      <c r="F17" t="s">
        <v>31</v>
      </c>
      <c r="G17" t="s">
        <v>34</v>
      </c>
      <c r="H17" t="s">
        <v>182</v>
      </c>
      <c r="I17" t="s">
        <v>183</v>
      </c>
      <c r="J17" t="s">
        <v>343</v>
      </c>
    </row>
    <row r="18" spans="1:10" x14ac:dyDescent="0.25">
      <c r="A18" t="s">
        <v>455</v>
      </c>
      <c r="B18" t="s">
        <v>442</v>
      </c>
      <c r="C18" t="s">
        <v>451</v>
      </c>
      <c r="D18" t="s">
        <v>442</v>
      </c>
      <c r="E18" t="s">
        <v>451</v>
      </c>
      <c r="F18" t="s">
        <v>35</v>
      </c>
      <c r="G18" t="s">
        <v>36</v>
      </c>
      <c r="H18" t="s">
        <v>184</v>
      </c>
      <c r="I18" t="s">
        <v>185</v>
      </c>
      <c r="J18" t="s">
        <v>344</v>
      </c>
    </row>
    <row r="19" spans="1:10" x14ac:dyDescent="0.25">
      <c r="A19" t="s">
        <v>455</v>
      </c>
      <c r="B19" t="s">
        <v>439</v>
      </c>
      <c r="C19" t="s">
        <v>451</v>
      </c>
      <c r="D19" t="s">
        <v>439</v>
      </c>
      <c r="E19" t="s">
        <v>451</v>
      </c>
      <c r="F19" t="s">
        <v>28</v>
      </c>
      <c r="G19" t="s">
        <v>37</v>
      </c>
      <c r="H19" t="s">
        <v>186</v>
      </c>
      <c r="I19" t="s">
        <v>187</v>
      </c>
      <c r="J19" t="s">
        <v>345</v>
      </c>
    </row>
    <row r="20" spans="1:10" x14ac:dyDescent="0.25">
      <c r="A20" t="s">
        <v>455</v>
      </c>
      <c r="B20" t="s">
        <v>438</v>
      </c>
      <c r="C20" t="s">
        <v>451</v>
      </c>
      <c r="D20" t="s">
        <v>438</v>
      </c>
      <c r="E20" t="s">
        <v>451</v>
      </c>
      <c r="F20" t="s">
        <v>5</v>
      </c>
      <c r="G20" t="s">
        <v>38</v>
      </c>
      <c r="H20" t="s">
        <v>188</v>
      </c>
      <c r="I20" t="s">
        <v>189</v>
      </c>
      <c r="J20" t="s">
        <v>346</v>
      </c>
    </row>
    <row r="21" spans="1:10" x14ac:dyDescent="0.25">
      <c r="A21" t="s">
        <v>455</v>
      </c>
      <c r="B21" t="s">
        <v>24</v>
      </c>
      <c r="C21" t="s">
        <v>450</v>
      </c>
      <c r="D21" t="s">
        <v>24</v>
      </c>
      <c r="E21" t="s">
        <v>450</v>
      </c>
      <c r="F21" t="s">
        <v>24</v>
      </c>
      <c r="G21" t="s">
        <v>39</v>
      </c>
      <c r="H21" t="s">
        <v>190</v>
      </c>
      <c r="I21" t="s">
        <v>191</v>
      </c>
      <c r="J21" t="s">
        <v>347</v>
      </c>
    </row>
    <row r="22" spans="1:10" x14ac:dyDescent="0.25">
      <c r="A22" t="s">
        <v>456</v>
      </c>
      <c r="B22" t="s">
        <v>441</v>
      </c>
      <c r="C22" t="s">
        <v>451</v>
      </c>
      <c r="D22" t="s">
        <v>441</v>
      </c>
      <c r="E22" t="s">
        <v>451</v>
      </c>
      <c r="F22" t="s">
        <v>11</v>
      </c>
      <c r="G22" t="s">
        <v>41</v>
      </c>
      <c r="H22" t="s">
        <v>192</v>
      </c>
      <c r="I22" t="s">
        <v>193</v>
      </c>
      <c r="J22" t="s">
        <v>348</v>
      </c>
    </row>
    <row r="23" spans="1:10" x14ac:dyDescent="0.25">
      <c r="A23" t="s">
        <v>456</v>
      </c>
      <c r="B23" t="s">
        <v>440</v>
      </c>
      <c r="C23" t="s">
        <v>451</v>
      </c>
      <c r="D23" t="s">
        <v>450</v>
      </c>
      <c r="E23" t="s">
        <v>450</v>
      </c>
      <c r="F23" t="s">
        <v>42</v>
      </c>
      <c r="G23" t="s">
        <v>43</v>
      </c>
      <c r="H23" t="s">
        <v>194</v>
      </c>
      <c r="I23" t="s">
        <v>195</v>
      </c>
      <c r="J23" t="s">
        <v>349</v>
      </c>
    </row>
    <row r="24" spans="1:10" x14ac:dyDescent="0.25">
      <c r="A24" t="s">
        <v>456</v>
      </c>
      <c r="B24" t="s">
        <v>44</v>
      </c>
      <c r="C24" t="s">
        <v>450</v>
      </c>
      <c r="D24" t="s">
        <v>44</v>
      </c>
      <c r="E24" t="s">
        <v>450</v>
      </c>
      <c r="F24" t="s">
        <v>44</v>
      </c>
      <c r="G24" t="s">
        <v>45</v>
      </c>
      <c r="H24" t="s">
        <v>196</v>
      </c>
      <c r="I24" t="s">
        <v>197</v>
      </c>
      <c r="J24" t="s">
        <v>350</v>
      </c>
    </row>
    <row r="25" spans="1:10" x14ac:dyDescent="0.25">
      <c r="A25" t="s">
        <v>456</v>
      </c>
      <c r="B25" t="s">
        <v>439</v>
      </c>
      <c r="C25" t="s">
        <v>451</v>
      </c>
      <c r="D25" t="s">
        <v>439</v>
      </c>
      <c r="E25" t="s">
        <v>451</v>
      </c>
      <c r="F25" t="s">
        <v>28</v>
      </c>
      <c r="G25" t="s">
        <v>46</v>
      </c>
      <c r="H25" t="s">
        <v>198</v>
      </c>
      <c r="I25" t="s">
        <v>199</v>
      </c>
      <c r="J25" t="s">
        <v>351</v>
      </c>
    </row>
    <row r="26" spans="1:10" x14ac:dyDescent="0.25">
      <c r="A26" t="s">
        <v>456</v>
      </c>
      <c r="B26" t="s">
        <v>438</v>
      </c>
      <c r="C26" t="s">
        <v>451</v>
      </c>
      <c r="D26" t="s">
        <v>438</v>
      </c>
      <c r="E26" t="s">
        <v>451</v>
      </c>
      <c r="F26" t="s">
        <v>5</v>
      </c>
      <c r="G26" t="s">
        <v>47</v>
      </c>
      <c r="H26" t="s">
        <v>200</v>
      </c>
      <c r="I26" t="s">
        <v>201</v>
      </c>
      <c r="J26" t="s">
        <v>352</v>
      </c>
    </row>
    <row r="27" spans="1:10" x14ac:dyDescent="0.25">
      <c r="A27" t="s">
        <v>456</v>
      </c>
      <c r="B27" t="s">
        <v>448</v>
      </c>
      <c r="C27" t="s">
        <v>451</v>
      </c>
      <c r="D27" t="s">
        <v>448</v>
      </c>
      <c r="E27" t="s">
        <v>451</v>
      </c>
      <c r="F27" t="s">
        <v>27</v>
      </c>
      <c r="G27" t="s">
        <v>48</v>
      </c>
      <c r="H27" t="s">
        <v>202</v>
      </c>
      <c r="I27" t="s">
        <v>203</v>
      </c>
      <c r="J27" t="s">
        <v>353</v>
      </c>
    </row>
    <row r="28" spans="1:10" x14ac:dyDescent="0.25">
      <c r="A28" t="s">
        <v>456</v>
      </c>
      <c r="B28" t="s">
        <v>24</v>
      </c>
      <c r="C28" t="s">
        <v>450</v>
      </c>
      <c r="D28" t="s">
        <v>24</v>
      </c>
      <c r="E28" t="s">
        <v>450</v>
      </c>
      <c r="F28" t="s">
        <v>24</v>
      </c>
      <c r="G28" t="s">
        <v>49</v>
      </c>
      <c r="H28" t="s">
        <v>204</v>
      </c>
      <c r="I28" t="s">
        <v>205</v>
      </c>
      <c r="J28" t="s">
        <v>354</v>
      </c>
    </row>
    <row r="29" spans="1:10" x14ac:dyDescent="0.25">
      <c r="A29" t="s">
        <v>456</v>
      </c>
      <c r="B29" t="s">
        <v>450</v>
      </c>
      <c r="C29" t="s">
        <v>450</v>
      </c>
      <c r="D29" t="s">
        <v>440</v>
      </c>
      <c r="E29" t="s">
        <v>451</v>
      </c>
      <c r="F29" t="s">
        <v>50</v>
      </c>
      <c r="G29" t="s">
        <v>51</v>
      </c>
      <c r="H29" t="s">
        <v>206</v>
      </c>
      <c r="I29" t="s">
        <v>207</v>
      </c>
      <c r="J29" t="s">
        <v>355</v>
      </c>
    </row>
    <row r="30" spans="1:10" x14ac:dyDescent="0.25">
      <c r="A30" t="s">
        <v>457</v>
      </c>
      <c r="B30" t="s">
        <v>439</v>
      </c>
      <c r="C30" t="s">
        <v>454</v>
      </c>
      <c r="D30" t="s">
        <v>439</v>
      </c>
      <c r="E30" t="s">
        <v>454</v>
      </c>
      <c r="F30" t="s">
        <v>53</v>
      </c>
      <c r="G30" t="s">
        <v>54</v>
      </c>
      <c r="H30" t="s">
        <v>208</v>
      </c>
      <c r="I30" t="s">
        <v>209</v>
      </c>
      <c r="J30" t="s">
        <v>356</v>
      </c>
    </row>
    <row r="31" spans="1:10" x14ac:dyDescent="0.25">
      <c r="A31" t="s">
        <v>457</v>
      </c>
      <c r="B31" t="s">
        <v>55</v>
      </c>
      <c r="C31" t="s">
        <v>450</v>
      </c>
      <c r="D31" t="s">
        <v>55</v>
      </c>
      <c r="E31" t="s">
        <v>450</v>
      </c>
      <c r="F31" t="s">
        <v>55</v>
      </c>
      <c r="G31" t="s">
        <v>56</v>
      </c>
      <c r="H31" t="s">
        <v>210</v>
      </c>
      <c r="I31" t="s">
        <v>211</v>
      </c>
      <c r="J31" t="s">
        <v>357</v>
      </c>
    </row>
    <row r="32" spans="1:10" x14ac:dyDescent="0.25">
      <c r="A32" t="s">
        <v>457</v>
      </c>
      <c r="B32" t="s">
        <v>441</v>
      </c>
      <c r="C32" t="s">
        <v>454</v>
      </c>
      <c r="D32" t="s">
        <v>441</v>
      </c>
      <c r="E32" t="s">
        <v>454</v>
      </c>
      <c r="F32" t="s">
        <v>16</v>
      </c>
      <c r="G32" t="s">
        <v>57</v>
      </c>
      <c r="H32" t="s">
        <v>212</v>
      </c>
      <c r="I32" t="s">
        <v>213</v>
      </c>
      <c r="J32" t="s">
        <v>358</v>
      </c>
    </row>
    <row r="33" spans="1:10" x14ac:dyDescent="0.25">
      <c r="A33" t="s">
        <v>457</v>
      </c>
      <c r="B33" t="s">
        <v>442</v>
      </c>
      <c r="C33" t="s">
        <v>454</v>
      </c>
      <c r="D33" t="s">
        <v>442</v>
      </c>
      <c r="E33" t="s">
        <v>454</v>
      </c>
      <c r="F33" t="s">
        <v>58</v>
      </c>
      <c r="G33" t="s">
        <v>59</v>
      </c>
      <c r="H33" t="s">
        <v>214</v>
      </c>
      <c r="I33" t="s">
        <v>215</v>
      </c>
      <c r="J33" t="s">
        <v>359</v>
      </c>
    </row>
    <row r="34" spans="1:10" x14ac:dyDescent="0.25">
      <c r="A34" t="s">
        <v>457</v>
      </c>
      <c r="B34" t="s">
        <v>448</v>
      </c>
      <c r="C34" t="s">
        <v>454</v>
      </c>
      <c r="D34" t="s">
        <v>448</v>
      </c>
      <c r="E34" t="s">
        <v>454</v>
      </c>
      <c r="F34" t="s">
        <v>22</v>
      </c>
      <c r="G34" t="s">
        <v>60</v>
      </c>
      <c r="H34" t="s">
        <v>216</v>
      </c>
      <c r="I34" t="s">
        <v>217</v>
      </c>
      <c r="J34" t="s">
        <v>360</v>
      </c>
    </row>
    <row r="35" spans="1:10" x14ac:dyDescent="0.25">
      <c r="A35" t="s">
        <v>458</v>
      </c>
      <c r="B35" t="s">
        <v>441</v>
      </c>
      <c r="C35" t="s">
        <v>454</v>
      </c>
      <c r="D35" t="s">
        <v>441</v>
      </c>
      <c r="E35" t="s">
        <v>454</v>
      </c>
      <c r="F35" t="s">
        <v>16</v>
      </c>
      <c r="G35" t="s">
        <v>62</v>
      </c>
      <c r="H35" t="s">
        <v>218</v>
      </c>
      <c r="I35" t="s">
        <v>219</v>
      </c>
      <c r="J35" t="s">
        <v>361</v>
      </c>
    </row>
    <row r="36" spans="1:10" x14ac:dyDescent="0.25">
      <c r="A36" t="s">
        <v>458</v>
      </c>
      <c r="B36" t="s">
        <v>439</v>
      </c>
      <c r="C36" t="s">
        <v>454</v>
      </c>
      <c r="D36" t="s">
        <v>439</v>
      </c>
      <c r="E36" t="s">
        <v>454</v>
      </c>
      <c r="F36" t="s">
        <v>53</v>
      </c>
      <c r="G36" t="s">
        <v>63</v>
      </c>
      <c r="H36" t="s">
        <v>220</v>
      </c>
      <c r="I36" t="s">
        <v>221</v>
      </c>
      <c r="J36" t="s">
        <v>362</v>
      </c>
    </row>
    <row r="37" spans="1:10" x14ac:dyDescent="0.25">
      <c r="A37" t="s">
        <v>458</v>
      </c>
      <c r="B37" t="s">
        <v>448</v>
      </c>
      <c r="C37" t="s">
        <v>454</v>
      </c>
      <c r="D37" t="s">
        <v>448</v>
      </c>
      <c r="E37" t="s">
        <v>454</v>
      </c>
      <c r="F37" t="s">
        <v>22</v>
      </c>
      <c r="G37" t="s">
        <v>64</v>
      </c>
      <c r="H37" t="s">
        <v>222</v>
      </c>
      <c r="I37" t="s">
        <v>223</v>
      </c>
      <c r="J37" t="s">
        <v>363</v>
      </c>
    </row>
    <row r="38" spans="1:10" x14ac:dyDescent="0.25">
      <c r="A38" t="s">
        <v>458</v>
      </c>
      <c r="B38" t="s">
        <v>55</v>
      </c>
      <c r="C38" t="s">
        <v>450</v>
      </c>
      <c r="D38" t="s">
        <v>55</v>
      </c>
      <c r="E38" t="s">
        <v>450</v>
      </c>
      <c r="F38" t="s">
        <v>55</v>
      </c>
      <c r="G38" t="s">
        <v>65</v>
      </c>
      <c r="H38" t="s">
        <v>224</v>
      </c>
      <c r="I38" t="s">
        <v>225</v>
      </c>
      <c r="J38" t="s">
        <v>364</v>
      </c>
    </row>
    <row r="39" spans="1:10" x14ac:dyDescent="0.25">
      <c r="A39" t="s">
        <v>458</v>
      </c>
      <c r="B39" t="s">
        <v>442</v>
      </c>
      <c r="C39" t="s">
        <v>454</v>
      </c>
      <c r="D39" t="s">
        <v>442</v>
      </c>
      <c r="E39" t="s">
        <v>454</v>
      </c>
      <c r="F39" t="s">
        <v>58</v>
      </c>
      <c r="G39" t="s">
        <v>66</v>
      </c>
      <c r="H39" t="s">
        <v>226</v>
      </c>
      <c r="I39" t="s">
        <v>227</v>
      </c>
      <c r="J39" t="s">
        <v>365</v>
      </c>
    </row>
    <row r="40" spans="1:10" x14ac:dyDescent="0.25">
      <c r="A40" t="s">
        <v>459</v>
      </c>
      <c r="B40" t="s">
        <v>439</v>
      </c>
      <c r="C40" t="s">
        <v>451</v>
      </c>
      <c r="D40" t="s">
        <v>439</v>
      </c>
      <c r="E40" t="s">
        <v>451</v>
      </c>
      <c r="F40" t="s">
        <v>28</v>
      </c>
      <c r="G40" t="s">
        <v>68</v>
      </c>
      <c r="H40" t="s">
        <v>228</v>
      </c>
      <c r="I40" t="s">
        <v>229</v>
      </c>
      <c r="J40" t="s">
        <v>366</v>
      </c>
    </row>
    <row r="41" spans="1:10" x14ac:dyDescent="0.25">
      <c r="A41" t="s">
        <v>459</v>
      </c>
      <c r="B41" t="s">
        <v>69</v>
      </c>
      <c r="C41" t="s">
        <v>450</v>
      </c>
      <c r="D41" t="s">
        <v>69</v>
      </c>
      <c r="E41" t="s">
        <v>450</v>
      </c>
      <c r="F41" t="s">
        <v>69</v>
      </c>
      <c r="G41" t="s">
        <v>70</v>
      </c>
      <c r="H41" t="s">
        <v>230</v>
      </c>
      <c r="I41" t="s">
        <v>231</v>
      </c>
      <c r="J41" t="s">
        <v>367</v>
      </c>
    </row>
    <row r="42" spans="1:10" x14ac:dyDescent="0.25">
      <c r="A42" t="s">
        <v>459</v>
      </c>
      <c r="B42" t="s">
        <v>442</v>
      </c>
      <c r="C42" t="s">
        <v>451</v>
      </c>
      <c r="D42" t="s">
        <v>442</v>
      </c>
      <c r="E42" t="s">
        <v>451</v>
      </c>
      <c r="F42" t="s">
        <v>35</v>
      </c>
      <c r="G42" t="s">
        <v>71</v>
      </c>
      <c r="H42" t="s">
        <v>232</v>
      </c>
      <c r="I42" t="s">
        <v>233</v>
      </c>
      <c r="J42" t="s">
        <v>368</v>
      </c>
    </row>
    <row r="43" spans="1:10" x14ac:dyDescent="0.25">
      <c r="A43" t="s">
        <v>459</v>
      </c>
      <c r="B43" t="s">
        <v>448</v>
      </c>
      <c r="C43" t="s">
        <v>451</v>
      </c>
      <c r="D43" t="s">
        <v>448</v>
      </c>
      <c r="E43" t="s">
        <v>451</v>
      </c>
      <c r="F43" t="s">
        <v>27</v>
      </c>
      <c r="G43" t="s">
        <v>72</v>
      </c>
      <c r="H43" t="s">
        <v>234</v>
      </c>
      <c r="I43" t="s">
        <v>235</v>
      </c>
      <c r="J43" t="s">
        <v>369</v>
      </c>
    </row>
    <row r="44" spans="1:10" x14ac:dyDescent="0.25">
      <c r="A44" t="s">
        <v>459</v>
      </c>
      <c r="B44" t="s">
        <v>441</v>
      </c>
      <c r="C44" t="s">
        <v>451</v>
      </c>
      <c r="D44" t="s">
        <v>441</v>
      </c>
      <c r="E44" t="s">
        <v>451</v>
      </c>
      <c r="F44" t="s">
        <v>11</v>
      </c>
      <c r="G44" t="s">
        <v>73</v>
      </c>
      <c r="H44" t="s">
        <v>236</v>
      </c>
      <c r="I44" t="s">
        <v>237</v>
      </c>
      <c r="J44" t="s">
        <v>370</v>
      </c>
    </row>
    <row r="45" spans="1:10" x14ac:dyDescent="0.25">
      <c r="A45" t="s">
        <v>460</v>
      </c>
      <c r="B45" t="s">
        <v>438</v>
      </c>
      <c r="C45" t="s">
        <v>454</v>
      </c>
      <c r="D45" t="s">
        <v>438</v>
      </c>
      <c r="E45" t="s">
        <v>454</v>
      </c>
      <c r="F45" t="s">
        <v>18</v>
      </c>
      <c r="G45" t="s">
        <v>75</v>
      </c>
      <c r="H45" t="s">
        <v>238</v>
      </c>
      <c r="I45" t="s">
        <v>239</v>
      </c>
      <c r="J45" t="s">
        <v>371</v>
      </c>
    </row>
    <row r="46" spans="1:10" x14ac:dyDescent="0.25">
      <c r="A46" t="s">
        <v>460</v>
      </c>
      <c r="B46" t="s">
        <v>44</v>
      </c>
      <c r="C46" t="s">
        <v>450</v>
      </c>
      <c r="D46" t="s">
        <v>44</v>
      </c>
      <c r="E46" t="s">
        <v>450</v>
      </c>
      <c r="F46" t="s">
        <v>44</v>
      </c>
      <c r="G46" t="s">
        <v>76</v>
      </c>
      <c r="H46" t="s">
        <v>240</v>
      </c>
      <c r="I46" t="s">
        <v>241</v>
      </c>
      <c r="J46" t="s">
        <v>372</v>
      </c>
    </row>
    <row r="47" spans="1:10" x14ac:dyDescent="0.25">
      <c r="A47" t="s">
        <v>460</v>
      </c>
      <c r="B47" t="s">
        <v>439</v>
      </c>
      <c r="C47" t="s">
        <v>454</v>
      </c>
      <c r="D47" t="s">
        <v>439</v>
      </c>
      <c r="E47" t="s">
        <v>454</v>
      </c>
      <c r="F47" t="s">
        <v>53</v>
      </c>
      <c r="G47" t="s">
        <v>77</v>
      </c>
      <c r="H47" t="s">
        <v>242</v>
      </c>
      <c r="I47" t="s">
        <v>243</v>
      </c>
      <c r="J47" t="s">
        <v>373</v>
      </c>
    </row>
    <row r="48" spans="1:10" x14ac:dyDescent="0.25">
      <c r="A48" t="s">
        <v>461</v>
      </c>
      <c r="B48" t="s">
        <v>438</v>
      </c>
      <c r="C48" t="s">
        <v>451</v>
      </c>
      <c r="D48" t="s">
        <v>438</v>
      </c>
      <c r="E48" t="s">
        <v>451</v>
      </c>
      <c r="F48" t="s">
        <v>5</v>
      </c>
      <c r="G48" t="s">
        <v>79</v>
      </c>
      <c r="H48" t="s">
        <v>244</v>
      </c>
      <c r="I48" t="s">
        <v>245</v>
      </c>
      <c r="J48" t="s">
        <v>374</v>
      </c>
    </row>
    <row r="49" spans="1:10" x14ac:dyDescent="0.25">
      <c r="A49" t="s">
        <v>461</v>
      </c>
      <c r="B49" t="s">
        <v>442</v>
      </c>
      <c r="C49" t="s">
        <v>451</v>
      </c>
      <c r="D49" t="s">
        <v>442</v>
      </c>
      <c r="E49" t="s">
        <v>451</v>
      </c>
      <c r="F49" t="s">
        <v>35</v>
      </c>
      <c r="G49" t="s">
        <v>80</v>
      </c>
      <c r="H49" t="s">
        <v>246</v>
      </c>
      <c r="I49" t="s">
        <v>247</v>
      </c>
      <c r="J49" t="s">
        <v>375</v>
      </c>
    </row>
    <row r="50" spans="1:10" x14ac:dyDescent="0.25">
      <c r="A50" t="s">
        <v>461</v>
      </c>
      <c r="B50" t="s">
        <v>69</v>
      </c>
      <c r="C50" t="s">
        <v>450</v>
      </c>
      <c r="D50" t="s">
        <v>69</v>
      </c>
      <c r="E50" t="s">
        <v>450</v>
      </c>
      <c r="F50" t="s">
        <v>69</v>
      </c>
      <c r="G50" t="s">
        <v>81</v>
      </c>
      <c r="H50" t="s">
        <v>248</v>
      </c>
      <c r="I50" t="s">
        <v>249</v>
      </c>
      <c r="J50" t="s">
        <v>376</v>
      </c>
    </row>
    <row r="51" spans="1:10" x14ac:dyDescent="0.25">
      <c r="A51" t="s">
        <v>461</v>
      </c>
      <c r="B51" t="s">
        <v>440</v>
      </c>
      <c r="C51" t="s">
        <v>451</v>
      </c>
      <c r="D51" t="s">
        <v>440</v>
      </c>
      <c r="E51" t="s">
        <v>451</v>
      </c>
      <c r="F51" t="s">
        <v>31</v>
      </c>
      <c r="G51" t="s">
        <v>82</v>
      </c>
      <c r="H51" t="s">
        <v>250</v>
      </c>
      <c r="I51" t="s">
        <v>251</v>
      </c>
      <c r="J51" t="s">
        <v>377</v>
      </c>
    </row>
    <row r="52" spans="1:10" x14ac:dyDescent="0.25">
      <c r="A52" t="s">
        <v>461</v>
      </c>
      <c r="B52" t="s">
        <v>55</v>
      </c>
      <c r="C52" t="s">
        <v>450</v>
      </c>
      <c r="D52" t="s">
        <v>55</v>
      </c>
      <c r="E52" t="s">
        <v>450</v>
      </c>
      <c r="F52" t="s">
        <v>55</v>
      </c>
      <c r="G52" t="s">
        <v>83</v>
      </c>
      <c r="H52" t="s">
        <v>252</v>
      </c>
      <c r="I52" t="s">
        <v>253</v>
      </c>
      <c r="J52" t="s">
        <v>378</v>
      </c>
    </row>
    <row r="53" spans="1:10" x14ac:dyDescent="0.25">
      <c r="A53" t="s">
        <v>462</v>
      </c>
      <c r="B53" t="s">
        <v>440</v>
      </c>
      <c r="C53" t="s">
        <v>454</v>
      </c>
      <c r="D53" t="s">
        <v>440</v>
      </c>
      <c r="E53" t="s">
        <v>454</v>
      </c>
      <c r="F53" t="s">
        <v>20</v>
      </c>
      <c r="G53" t="s">
        <v>85</v>
      </c>
      <c r="H53" t="s">
        <v>254</v>
      </c>
      <c r="I53" t="s">
        <v>255</v>
      </c>
      <c r="J53" t="s">
        <v>379</v>
      </c>
    </row>
    <row r="54" spans="1:10" x14ac:dyDescent="0.25">
      <c r="A54" t="s">
        <v>462</v>
      </c>
      <c r="B54" t="s">
        <v>442</v>
      </c>
      <c r="C54" t="s">
        <v>454</v>
      </c>
      <c r="D54" t="s">
        <v>442</v>
      </c>
      <c r="E54" t="s">
        <v>454</v>
      </c>
      <c r="F54" t="s">
        <v>58</v>
      </c>
      <c r="G54" t="s">
        <v>86</v>
      </c>
      <c r="H54" t="s">
        <v>256</v>
      </c>
      <c r="I54" t="s">
        <v>257</v>
      </c>
      <c r="J54" t="s">
        <v>380</v>
      </c>
    </row>
    <row r="55" spans="1:10" x14ac:dyDescent="0.25">
      <c r="A55" t="s">
        <v>462</v>
      </c>
      <c r="B55" t="s">
        <v>69</v>
      </c>
      <c r="C55" t="s">
        <v>450</v>
      </c>
      <c r="D55" t="s">
        <v>69</v>
      </c>
      <c r="E55" t="s">
        <v>450</v>
      </c>
      <c r="F55" t="s">
        <v>69</v>
      </c>
      <c r="G55" t="s">
        <v>87</v>
      </c>
      <c r="H55" t="s">
        <v>258</v>
      </c>
      <c r="I55" t="s">
        <v>259</v>
      </c>
      <c r="J55" t="s">
        <v>381</v>
      </c>
    </row>
    <row r="56" spans="1:10" x14ac:dyDescent="0.25">
      <c r="A56" t="s">
        <v>463</v>
      </c>
      <c r="B56" t="s">
        <v>438</v>
      </c>
      <c r="C56" t="s">
        <v>452</v>
      </c>
      <c r="D56" t="s">
        <v>450</v>
      </c>
      <c r="E56" t="s">
        <v>450</v>
      </c>
      <c r="F56" t="s">
        <v>89</v>
      </c>
      <c r="G56" t="s">
        <v>90</v>
      </c>
      <c r="H56" t="s">
        <v>260</v>
      </c>
      <c r="I56" t="s">
        <v>261</v>
      </c>
      <c r="J56" t="s">
        <v>382</v>
      </c>
    </row>
    <row r="57" spans="1:10" x14ac:dyDescent="0.25">
      <c r="A57" t="s">
        <v>463</v>
      </c>
      <c r="B57" t="s">
        <v>439</v>
      </c>
      <c r="C57" t="s">
        <v>452</v>
      </c>
      <c r="D57" t="s">
        <v>450</v>
      </c>
      <c r="E57" t="s">
        <v>450</v>
      </c>
      <c r="F57" t="s">
        <v>91</v>
      </c>
      <c r="G57" t="s">
        <v>92</v>
      </c>
      <c r="H57" t="s">
        <v>262</v>
      </c>
      <c r="I57" t="s">
        <v>263</v>
      </c>
      <c r="J57" t="s">
        <v>383</v>
      </c>
    </row>
    <row r="58" spans="1:10" x14ac:dyDescent="0.25">
      <c r="A58" t="s">
        <v>463</v>
      </c>
      <c r="B58" t="s">
        <v>448</v>
      </c>
      <c r="C58" t="s">
        <v>452</v>
      </c>
      <c r="D58" t="s">
        <v>448</v>
      </c>
      <c r="E58" t="s">
        <v>452</v>
      </c>
      <c r="F58" t="s">
        <v>93</v>
      </c>
      <c r="G58" t="s">
        <v>94</v>
      </c>
      <c r="H58" t="s">
        <v>264</v>
      </c>
      <c r="I58" t="s">
        <v>265</v>
      </c>
      <c r="J58" t="s">
        <v>384</v>
      </c>
    </row>
    <row r="59" spans="1:10" x14ac:dyDescent="0.25">
      <c r="A59" t="s">
        <v>463</v>
      </c>
      <c r="B59" t="s">
        <v>441</v>
      </c>
      <c r="C59" t="s">
        <v>452</v>
      </c>
      <c r="D59" t="s">
        <v>450</v>
      </c>
      <c r="E59" t="s">
        <v>450</v>
      </c>
      <c r="F59" t="s">
        <v>95</v>
      </c>
      <c r="G59" t="s">
        <v>96</v>
      </c>
      <c r="H59" t="s">
        <v>266</v>
      </c>
      <c r="I59" t="s">
        <v>267</v>
      </c>
      <c r="J59" t="s">
        <v>385</v>
      </c>
    </row>
    <row r="60" spans="1:10" x14ac:dyDescent="0.25">
      <c r="A60" t="s">
        <v>463</v>
      </c>
      <c r="B60" t="s">
        <v>55</v>
      </c>
      <c r="C60" t="s">
        <v>450</v>
      </c>
      <c r="D60" t="s">
        <v>55</v>
      </c>
      <c r="E60" t="s">
        <v>450</v>
      </c>
      <c r="F60" t="s">
        <v>55</v>
      </c>
      <c r="G60" t="s">
        <v>97</v>
      </c>
      <c r="H60" t="s">
        <v>268</v>
      </c>
      <c r="I60" t="s">
        <v>269</v>
      </c>
      <c r="J60" t="s">
        <v>386</v>
      </c>
    </row>
    <row r="61" spans="1:10" x14ac:dyDescent="0.25">
      <c r="A61" t="s">
        <v>463</v>
      </c>
      <c r="B61" t="s">
        <v>450</v>
      </c>
      <c r="C61" t="s">
        <v>450</v>
      </c>
      <c r="D61" t="s">
        <v>438</v>
      </c>
      <c r="E61" t="s">
        <v>452</v>
      </c>
      <c r="F61" t="s">
        <v>98</v>
      </c>
      <c r="G61" t="s">
        <v>99</v>
      </c>
      <c r="H61" t="s">
        <v>270</v>
      </c>
      <c r="I61" t="s">
        <v>271</v>
      </c>
      <c r="J61" t="s">
        <v>387</v>
      </c>
    </row>
    <row r="62" spans="1:10" x14ac:dyDescent="0.25">
      <c r="A62" t="s">
        <v>463</v>
      </c>
      <c r="B62" t="s">
        <v>450</v>
      </c>
      <c r="C62" t="s">
        <v>450</v>
      </c>
      <c r="D62" t="s">
        <v>439</v>
      </c>
      <c r="E62" t="s">
        <v>452</v>
      </c>
      <c r="F62" t="s">
        <v>100</v>
      </c>
      <c r="G62" t="s">
        <v>101</v>
      </c>
      <c r="H62" t="s">
        <v>272</v>
      </c>
      <c r="I62" t="s">
        <v>273</v>
      </c>
      <c r="J62" t="s">
        <v>388</v>
      </c>
    </row>
    <row r="63" spans="1:10" x14ac:dyDescent="0.25">
      <c r="A63" t="s">
        <v>463</v>
      </c>
      <c r="B63" t="s">
        <v>450</v>
      </c>
      <c r="C63" t="s">
        <v>450</v>
      </c>
      <c r="D63" t="s">
        <v>441</v>
      </c>
      <c r="E63" t="s">
        <v>452</v>
      </c>
      <c r="F63" t="s">
        <v>102</v>
      </c>
      <c r="G63" t="s">
        <v>103</v>
      </c>
      <c r="H63" t="s">
        <v>274</v>
      </c>
      <c r="I63" t="s">
        <v>275</v>
      </c>
      <c r="J63" t="s">
        <v>389</v>
      </c>
    </row>
    <row r="64" spans="1:10" x14ac:dyDescent="0.25">
      <c r="A64" t="s">
        <v>464</v>
      </c>
      <c r="B64" t="s">
        <v>69</v>
      </c>
      <c r="C64" t="s">
        <v>450</v>
      </c>
      <c r="D64" t="s">
        <v>69</v>
      </c>
      <c r="E64" t="s">
        <v>450</v>
      </c>
      <c r="F64" t="s">
        <v>69</v>
      </c>
      <c r="G64" t="s">
        <v>105</v>
      </c>
      <c r="H64" t="s">
        <v>276</v>
      </c>
      <c r="I64" t="s">
        <v>277</v>
      </c>
      <c r="J64" t="s">
        <v>390</v>
      </c>
    </row>
    <row r="65" spans="1:10" x14ac:dyDescent="0.25">
      <c r="A65" t="s">
        <v>464</v>
      </c>
      <c r="B65" t="s">
        <v>439</v>
      </c>
      <c r="C65" t="s">
        <v>454</v>
      </c>
      <c r="D65" t="s">
        <v>439</v>
      </c>
      <c r="E65" t="s">
        <v>454</v>
      </c>
      <c r="F65" t="s">
        <v>53</v>
      </c>
      <c r="G65" t="s">
        <v>106</v>
      </c>
      <c r="H65" t="s">
        <v>278</v>
      </c>
      <c r="I65" t="s">
        <v>279</v>
      </c>
      <c r="J65" t="s">
        <v>391</v>
      </c>
    </row>
    <row r="66" spans="1:10" x14ac:dyDescent="0.25">
      <c r="A66" t="s">
        <v>464</v>
      </c>
      <c r="B66" t="s">
        <v>438</v>
      </c>
      <c r="C66" t="s">
        <v>454</v>
      </c>
      <c r="D66" t="s">
        <v>438</v>
      </c>
      <c r="E66" t="s">
        <v>454</v>
      </c>
      <c r="F66" t="s">
        <v>18</v>
      </c>
      <c r="G66" t="s">
        <v>107</v>
      </c>
      <c r="H66" t="s">
        <v>280</v>
      </c>
      <c r="I66" t="s">
        <v>281</v>
      </c>
      <c r="J66" t="s">
        <v>392</v>
      </c>
    </row>
    <row r="67" spans="1:10" x14ac:dyDescent="0.25">
      <c r="A67" t="s">
        <v>465</v>
      </c>
      <c r="B67" t="s">
        <v>448</v>
      </c>
      <c r="C67" t="s">
        <v>451</v>
      </c>
      <c r="D67" t="s">
        <v>448</v>
      </c>
      <c r="E67" t="s">
        <v>451</v>
      </c>
      <c r="F67" t="s">
        <v>27</v>
      </c>
      <c r="G67" t="s">
        <v>109</v>
      </c>
      <c r="H67" t="s">
        <v>282</v>
      </c>
      <c r="I67" t="s">
        <v>283</v>
      </c>
      <c r="J67" t="s">
        <v>393</v>
      </c>
    </row>
    <row r="68" spans="1:10" x14ac:dyDescent="0.25">
      <c r="A68" t="s">
        <v>465</v>
      </c>
      <c r="B68" t="s">
        <v>442</v>
      </c>
      <c r="C68" t="s">
        <v>451</v>
      </c>
      <c r="D68" t="s">
        <v>442</v>
      </c>
      <c r="E68" t="s">
        <v>451</v>
      </c>
      <c r="F68" t="s">
        <v>35</v>
      </c>
      <c r="G68" t="s">
        <v>110</v>
      </c>
      <c r="H68" t="s">
        <v>284</v>
      </c>
      <c r="I68" t="s">
        <v>285</v>
      </c>
      <c r="J68" t="s">
        <v>394</v>
      </c>
    </row>
    <row r="69" spans="1:10" x14ac:dyDescent="0.25">
      <c r="A69" t="s">
        <v>465</v>
      </c>
      <c r="B69" t="s">
        <v>441</v>
      </c>
      <c r="C69" t="s">
        <v>451</v>
      </c>
      <c r="D69" t="s">
        <v>441</v>
      </c>
      <c r="E69" t="s">
        <v>451</v>
      </c>
      <c r="F69" t="s">
        <v>11</v>
      </c>
      <c r="G69" t="s">
        <v>111</v>
      </c>
      <c r="H69" t="s">
        <v>286</v>
      </c>
      <c r="I69" t="s">
        <v>287</v>
      </c>
      <c r="J69" t="s">
        <v>395</v>
      </c>
    </row>
    <row r="70" spans="1:10" x14ac:dyDescent="0.25">
      <c r="A70" t="s">
        <v>466</v>
      </c>
      <c r="B70" t="s">
        <v>447</v>
      </c>
      <c r="C70" t="s">
        <v>467</v>
      </c>
      <c r="D70" t="s">
        <v>447</v>
      </c>
      <c r="E70" t="s">
        <v>467</v>
      </c>
      <c r="F70" t="s">
        <v>113</v>
      </c>
      <c r="G70" t="s">
        <v>114</v>
      </c>
      <c r="H70" t="s">
        <v>288</v>
      </c>
      <c r="I70" t="s">
        <v>288</v>
      </c>
      <c r="J70" t="s">
        <v>396</v>
      </c>
    </row>
    <row r="71" spans="1:10" x14ac:dyDescent="0.25">
      <c r="A71" t="s">
        <v>468</v>
      </c>
      <c r="B71" t="s">
        <v>441</v>
      </c>
      <c r="C71" t="s">
        <v>469</v>
      </c>
      <c r="D71" t="s">
        <v>439</v>
      </c>
      <c r="E71" t="s">
        <v>451</v>
      </c>
      <c r="F71" t="s">
        <v>116</v>
      </c>
      <c r="G71" t="s">
        <v>117</v>
      </c>
      <c r="H71" t="s">
        <v>289</v>
      </c>
      <c r="I71" t="s">
        <v>290</v>
      </c>
      <c r="J71" t="s">
        <v>397</v>
      </c>
    </row>
    <row r="72" spans="1:10" x14ac:dyDescent="0.25">
      <c r="A72" t="s">
        <v>468</v>
      </c>
      <c r="B72" t="s">
        <v>438</v>
      </c>
      <c r="C72" t="s">
        <v>469</v>
      </c>
      <c r="D72" t="s">
        <v>442</v>
      </c>
      <c r="E72" t="s">
        <v>452</v>
      </c>
      <c r="F72" t="s">
        <v>118</v>
      </c>
      <c r="G72" t="s">
        <v>119</v>
      </c>
      <c r="H72" t="s">
        <v>291</v>
      </c>
      <c r="I72" t="s">
        <v>292</v>
      </c>
      <c r="J72" t="s">
        <v>398</v>
      </c>
    </row>
    <row r="73" spans="1:10" x14ac:dyDescent="0.25">
      <c r="A73" t="s">
        <v>468</v>
      </c>
      <c r="B73" t="s">
        <v>448</v>
      </c>
      <c r="C73" t="s">
        <v>469</v>
      </c>
      <c r="D73" t="s">
        <v>438</v>
      </c>
      <c r="E73" t="s">
        <v>470</v>
      </c>
      <c r="F73" t="s">
        <v>120</v>
      </c>
      <c r="G73" t="s">
        <v>121</v>
      </c>
      <c r="H73" t="s">
        <v>293</v>
      </c>
      <c r="I73" t="s">
        <v>294</v>
      </c>
      <c r="J73" t="s">
        <v>399</v>
      </c>
    </row>
    <row r="74" spans="1:10" x14ac:dyDescent="0.25">
      <c r="A74" t="s">
        <v>468</v>
      </c>
      <c r="B74" t="s">
        <v>440</v>
      </c>
      <c r="C74" t="s">
        <v>471</v>
      </c>
      <c r="D74" t="s">
        <v>450</v>
      </c>
      <c r="E74" t="s">
        <v>450</v>
      </c>
      <c r="F74" t="s">
        <v>122</v>
      </c>
      <c r="G74" t="s">
        <v>123</v>
      </c>
      <c r="H74" t="s">
        <v>295</v>
      </c>
      <c r="I74" t="s">
        <v>296</v>
      </c>
      <c r="J74" t="s">
        <v>400</v>
      </c>
    </row>
    <row r="75" spans="1:10" x14ac:dyDescent="0.25">
      <c r="A75" t="s">
        <v>468</v>
      </c>
      <c r="B75" t="s">
        <v>450</v>
      </c>
      <c r="C75" t="s">
        <v>450</v>
      </c>
      <c r="D75" t="s">
        <v>450</v>
      </c>
      <c r="E75" t="s">
        <v>450</v>
      </c>
      <c r="F75" t="s">
        <v>124</v>
      </c>
      <c r="G75" t="s">
        <v>125</v>
      </c>
      <c r="H75" t="s">
        <v>297</v>
      </c>
      <c r="I75" t="s">
        <v>228</v>
      </c>
      <c r="J75" t="s">
        <v>401</v>
      </c>
    </row>
    <row r="76" spans="1:10" x14ac:dyDescent="0.25">
      <c r="A76" t="s">
        <v>468</v>
      </c>
      <c r="B76" t="s">
        <v>450</v>
      </c>
      <c r="C76" t="s">
        <v>450</v>
      </c>
      <c r="D76" t="s">
        <v>440</v>
      </c>
      <c r="E76" t="s">
        <v>451</v>
      </c>
      <c r="F76" t="s">
        <v>50</v>
      </c>
      <c r="G76" t="s">
        <v>126</v>
      </c>
      <c r="H76" t="s">
        <v>298</v>
      </c>
      <c r="I76" t="s">
        <v>299</v>
      </c>
      <c r="J76" t="s">
        <v>402</v>
      </c>
    </row>
    <row r="77" spans="1:10" x14ac:dyDescent="0.25">
      <c r="A77" t="s">
        <v>468</v>
      </c>
      <c r="B77" t="s">
        <v>450</v>
      </c>
      <c r="C77" t="s">
        <v>450</v>
      </c>
      <c r="D77" t="s">
        <v>448</v>
      </c>
      <c r="E77" t="s">
        <v>451</v>
      </c>
      <c r="F77" t="s">
        <v>127</v>
      </c>
      <c r="G77" t="s">
        <v>128</v>
      </c>
      <c r="H77" t="s">
        <v>300</v>
      </c>
      <c r="I77" t="s">
        <v>301</v>
      </c>
      <c r="J77" t="s">
        <v>403</v>
      </c>
    </row>
    <row r="78" spans="1:10" x14ac:dyDescent="0.25">
      <c r="A78" t="s">
        <v>472</v>
      </c>
      <c r="B78" t="s">
        <v>448</v>
      </c>
      <c r="C78" t="s">
        <v>452</v>
      </c>
      <c r="D78" t="s">
        <v>450</v>
      </c>
      <c r="E78" t="s">
        <v>450</v>
      </c>
      <c r="F78" t="s">
        <v>130</v>
      </c>
      <c r="G78" t="s">
        <v>131</v>
      </c>
      <c r="H78" t="s">
        <v>302</v>
      </c>
      <c r="I78" t="s">
        <v>303</v>
      </c>
      <c r="J78" t="s">
        <v>404</v>
      </c>
    </row>
    <row r="79" spans="1:10" x14ac:dyDescent="0.25">
      <c r="A79" t="s">
        <v>472</v>
      </c>
      <c r="B79" t="s">
        <v>440</v>
      </c>
      <c r="C79" t="s">
        <v>452</v>
      </c>
      <c r="D79" t="s">
        <v>440</v>
      </c>
      <c r="E79" t="s">
        <v>452</v>
      </c>
      <c r="F79" t="s">
        <v>9</v>
      </c>
      <c r="G79" t="s">
        <v>132</v>
      </c>
      <c r="H79" t="s">
        <v>304</v>
      </c>
      <c r="I79" t="s">
        <v>305</v>
      </c>
      <c r="J79" t="s">
        <v>405</v>
      </c>
    </row>
    <row r="80" spans="1:10" x14ac:dyDescent="0.25">
      <c r="A80" t="s">
        <v>472</v>
      </c>
      <c r="B80" t="s">
        <v>438</v>
      </c>
      <c r="C80" t="s">
        <v>452</v>
      </c>
      <c r="D80" t="s">
        <v>438</v>
      </c>
      <c r="E80" t="s">
        <v>452</v>
      </c>
      <c r="F80" t="s">
        <v>133</v>
      </c>
      <c r="G80" t="s">
        <v>134</v>
      </c>
      <c r="H80" t="s">
        <v>306</v>
      </c>
      <c r="I80" t="s">
        <v>307</v>
      </c>
      <c r="J80" t="s">
        <v>406</v>
      </c>
    </row>
    <row r="81" spans="1:10" x14ac:dyDescent="0.25">
      <c r="A81" t="s">
        <v>472</v>
      </c>
      <c r="B81" t="s">
        <v>44</v>
      </c>
      <c r="C81" t="s">
        <v>450</v>
      </c>
      <c r="D81" t="s">
        <v>44</v>
      </c>
      <c r="E81" t="s">
        <v>450</v>
      </c>
      <c r="F81" t="s">
        <v>44</v>
      </c>
      <c r="G81" t="s">
        <v>135</v>
      </c>
      <c r="H81" t="s">
        <v>308</v>
      </c>
      <c r="I81" t="s">
        <v>309</v>
      </c>
      <c r="J81" t="s">
        <v>407</v>
      </c>
    </row>
    <row r="82" spans="1:10" x14ac:dyDescent="0.25">
      <c r="A82" t="s">
        <v>472</v>
      </c>
      <c r="B82" t="s">
        <v>441</v>
      </c>
      <c r="C82" t="s">
        <v>452</v>
      </c>
      <c r="D82" t="s">
        <v>441</v>
      </c>
      <c r="E82" t="s">
        <v>452</v>
      </c>
      <c r="F82" t="s">
        <v>136</v>
      </c>
      <c r="G82" t="s">
        <v>135</v>
      </c>
      <c r="H82" t="s">
        <v>308</v>
      </c>
      <c r="I82" t="s">
        <v>309</v>
      </c>
      <c r="J82" t="s">
        <v>408</v>
      </c>
    </row>
    <row r="83" spans="1:10" x14ac:dyDescent="0.25">
      <c r="A83" t="s">
        <v>472</v>
      </c>
      <c r="B83" t="s">
        <v>450</v>
      </c>
      <c r="C83" t="s">
        <v>450</v>
      </c>
      <c r="D83" t="s">
        <v>448</v>
      </c>
      <c r="E83" t="s">
        <v>452</v>
      </c>
      <c r="F83" t="s">
        <v>137</v>
      </c>
      <c r="G83" t="s">
        <v>138</v>
      </c>
      <c r="H83" t="s">
        <v>310</v>
      </c>
      <c r="I83" t="s">
        <v>311</v>
      </c>
      <c r="J83" t="s">
        <v>409</v>
      </c>
    </row>
    <row r="84" spans="1:10" x14ac:dyDescent="0.25">
      <c r="A84" t="s">
        <v>473</v>
      </c>
      <c r="B84" t="s">
        <v>442</v>
      </c>
      <c r="C84" t="s">
        <v>454</v>
      </c>
      <c r="D84" t="s">
        <v>442</v>
      </c>
      <c r="E84" t="s">
        <v>454</v>
      </c>
      <c r="F84" t="s">
        <v>58</v>
      </c>
      <c r="G84" t="s">
        <v>140</v>
      </c>
      <c r="H84" t="s">
        <v>312</v>
      </c>
      <c r="I84" t="s">
        <v>313</v>
      </c>
      <c r="J84" t="s">
        <v>410</v>
      </c>
    </row>
    <row r="85" spans="1:10" x14ac:dyDescent="0.25">
      <c r="A85" t="s">
        <v>473</v>
      </c>
      <c r="B85" t="s">
        <v>440</v>
      </c>
      <c r="C85" t="s">
        <v>471</v>
      </c>
      <c r="D85" t="s">
        <v>440</v>
      </c>
      <c r="E85" t="s">
        <v>471</v>
      </c>
      <c r="F85" t="s">
        <v>141</v>
      </c>
      <c r="G85" t="s">
        <v>142</v>
      </c>
      <c r="H85" t="s">
        <v>314</v>
      </c>
      <c r="I85" t="s">
        <v>315</v>
      </c>
      <c r="J85" t="s">
        <v>411</v>
      </c>
    </row>
    <row r="86" spans="1:10" x14ac:dyDescent="0.25">
      <c r="A86" t="s">
        <v>473</v>
      </c>
      <c r="B86" t="s">
        <v>44</v>
      </c>
      <c r="C86" t="s">
        <v>450</v>
      </c>
      <c r="D86" t="s">
        <v>44</v>
      </c>
      <c r="E86" t="s">
        <v>450</v>
      </c>
      <c r="F86" t="s">
        <v>44</v>
      </c>
      <c r="G86" t="s">
        <v>143</v>
      </c>
      <c r="H86" t="s">
        <v>316</v>
      </c>
      <c r="I86" t="s">
        <v>317</v>
      </c>
      <c r="J86" t="s">
        <v>412</v>
      </c>
    </row>
    <row r="87" spans="1:10" x14ac:dyDescent="0.25">
      <c r="A87" t="s">
        <v>474</v>
      </c>
      <c r="B87" t="s">
        <v>440</v>
      </c>
      <c r="C87" t="s">
        <v>451</v>
      </c>
      <c r="D87" t="s">
        <v>440</v>
      </c>
      <c r="E87" t="s">
        <v>451</v>
      </c>
      <c r="F87" t="s">
        <v>31</v>
      </c>
      <c r="G87" t="s">
        <v>145</v>
      </c>
      <c r="H87" t="s">
        <v>318</v>
      </c>
      <c r="I87" t="s">
        <v>319</v>
      </c>
      <c r="J87" t="s">
        <v>413</v>
      </c>
    </row>
    <row r="88" spans="1:10" x14ac:dyDescent="0.25">
      <c r="A88" t="s">
        <v>474</v>
      </c>
      <c r="B88" t="s">
        <v>439</v>
      </c>
      <c r="C88" t="s">
        <v>451</v>
      </c>
      <c r="D88" t="s">
        <v>439</v>
      </c>
      <c r="E88" t="s">
        <v>451</v>
      </c>
      <c r="F88" t="s">
        <v>28</v>
      </c>
      <c r="G88" t="s">
        <v>146</v>
      </c>
      <c r="H88" t="s">
        <v>320</v>
      </c>
      <c r="I88" t="s">
        <v>321</v>
      </c>
      <c r="J88" t="s">
        <v>414</v>
      </c>
    </row>
    <row r="89" spans="1:10" x14ac:dyDescent="0.25">
      <c r="A89" t="s">
        <v>474</v>
      </c>
      <c r="B89" t="s">
        <v>442</v>
      </c>
      <c r="C89" t="s">
        <v>451</v>
      </c>
      <c r="D89" t="s">
        <v>442</v>
      </c>
      <c r="E89" t="s">
        <v>451</v>
      </c>
      <c r="F89" t="s">
        <v>35</v>
      </c>
      <c r="G89" t="s">
        <v>147</v>
      </c>
      <c r="H89" t="s">
        <v>322</v>
      </c>
      <c r="I89" t="s">
        <v>323</v>
      </c>
      <c r="J89" t="s">
        <v>415</v>
      </c>
    </row>
    <row r="90" spans="1:10" x14ac:dyDescent="0.25">
      <c r="A90" t="s">
        <v>474</v>
      </c>
      <c r="B90" t="s">
        <v>441</v>
      </c>
      <c r="C90" t="s">
        <v>451</v>
      </c>
      <c r="D90" t="s">
        <v>441</v>
      </c>
      <c r="E90" t="s">
        <v>451</v>
      </c>
      <c r="F90" t="s">
        <v>11</v>
      </c>
      <c r="G90" t="s">
        <v>148</v>
      </c>
      <c r="H90" t="s">
        <v>324</v>
      </c>
      <c r="I90" t="s">
        <v>325</v>
      </c>
      <c r="J90" t="s">
        <v>416</v>
      </c>
    </row>
    <row r="91" spans="1:10" x14ac:dyDescent="0.25">
      <c r="A91" t="s">
        <v>474</v>
      </c>
      <c r="B91" t="s">
        <v>448</v>
      </c>
      <c r="C91" t="s">
        <v>451</v>
      </c>
      <c r="D91" t="s">
        <v>448</v>
      </c>
      <c r="E91" t="s">
        <v>451</v>
      </c>
      <c r="F91" t="s">
        <v>27</v>
      </c>
      <c r="G91" t="s">
        <v>149</v>
      </c>
      <c r="H91" t="s">
        <v>326</v>
      </c>
      <c r="I91" t="s">
        <v>327</v>
      </c>
      <c r="J91" t="s">
        <v>417</v>
      </c>
    </row>
  </sheetData>
  <autoFilter ref="A1:I9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B7"/>
  <sheetViews>
    <sheetView workbookViewId="0">
      <selection activeCell="B8" sqref="B8"/>
    </sheetView>
  </sheetViews>
  <sheetFormatPr baseColWidth="10" defaultRowHeight="15" x14ac:dyDescent="0.25"/>
  <sheetData>
    <row r="1" spans="1:2" x14ac:dyDescent="0.25">
      <c r="A1" t="s">
        <v>443</v>
      </c>
      <c r="B1" t="s">
        <v>438</v>
      </c>
    </row>
    <row r="2" spans="1:2" x14ac:dyDescent="0.25">
      <c r="A2" t="s">
        <v>444</v>
      </c>
      <c r="B2" t="s">
        <v>439</v>
      </c>
    </row>
    <row r="3" spans="1:2" x14ac:dyDescent="0.25">
      <c r="A3" t="s">
        <v>445</v>
      </c>
      <c r="B3" t="s">
        <v>440</v>
      </c>
    </row>
    <row r="4" spans="1:2" x14ac:dyDescent="0.25">
      <c r="A4" t="s">
        <v>446</v>
      </c>
      <c r="B4" t="s">
        <v>441</v>
      </c>
    </row>
    <row r="5" spans="1:2" x14ac:dyDescent="0.25">
      <c r="A5" t="s">
        <v>442</v>
      </c>
      <c r="B5" t="s">
        <v>442</v>
      </c>
    </row>
    <row r="6" spans="1:2" x14ac:dyDescent="0.25">
      <c r="A6" t="s">
        <v>447</v>
      </c>
      <c r="B6" t="s">
        <v>447</v>
      </c>
    </row>
    <row r="7" spans="1:2" x14ac:dyDescent="0.25">
      <c r="A7" t="s">
        <v>448</v>
      </c>
      <c r="B7" t="s">
        <v>448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Datacrons</vt:lpstr>
      <vt:lpstr>Out</vt:lpstr>
      <vt:lpstr>Trad. Capacité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PoLuX</dc:creator>
  <cp:lastModifiedBy>PoLuX</cp:lastModifiedBy>
  <dcterms:created xsi:type="dcterms:W3CDTF">2012-03-25T19:28:12Z</dcterms:created>
  <dcterms:modified xsi:type="dcterms:W3CDTF">2012-03-25T22:36:34Z</dcterms:modified>
</cp:coreProperties>
</file>