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63c57725db4504/Desktop/Rice-viz/Excel-proj/"/>
    </mc:Choice>
  </mc:AlternateContent>
  <xr:revisionPtr revIDLastSave="3" documentId="14_{A0E9BED3-4195-4EDB-8AB5-9ABB741CB1AD}" xr6:coauthVersionLast="47" xr6:coauthVersionMax="47" xr10:uidLastSave="{AB71D588-4789-4EC1-862A-9D58B880C148}"/>
  <bookViews>
    <workbookView xWindow="-110" yWindow="-110" windowWidth="38620" windowHeight="21220" xr2:uid="{00000000-000D-0000-FFFF-FFFF00000000}"/>
  </bookViews>
  <sheets>
    <sheet name="Kickstarter" sheetId="1" r:id="rId1"/>
    <sheet name="Edinburgh Research" sheetId="7" r:id="rId2"/>
    <sheet name="Category Statistics" sheetId="2" r:id="rId3"/>
    <sheet name="Subcategory Statistics" sheetId="3" r:id="rId4"/>
    <sheet name="Outcomes Based on Launch Date" sheetId="6" r:id="rId5"/>
    <sheet name="Descriptive Statistics" sheetId="10" r:id="rId6"/>
    <sheet name="Theater Outcomes by Launch Date" sheetId="15" r:id="rId7"/>
    <sheet name="Outcomes Based on Goals" sheetId="12" r:id="rId8"/>
    <sheet name="Outcome Based on Goals (Qurtl) " sheetId="19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9" l="1"/>
  <c r="E11" i="19" s="1"/>
  <c r="G11" i="19" s="1"/>
  <c r="C10" i="19"/>
  <c r="C9" i="19"/>
  <c r="E9" i="19" s="1"/>
  <c r="G9" i="19" s="1"/>
  <c r="D10" i="19"/>
  <c r="C8" i="19"/>
  <c r="E8" i="19" s="1"/>
  <c r="G8" i="19" s="1"/>
  <c r="C7" i="19"/>
  <c r="C6" i="19"/>
  <c r="C5" i="19"/>
  <c r="E5" i="19" s="1"/>
  <c r="G5" i="19" s="1"/>
  <c r="C4" i="19"/>
  <c r="E4" i="19" s="1"/>
  <c r="G4" i="19" s="1"/>
  <c r="G3" i="19"/>
  <c r="F3" i="19"/>
  <c r="F2" i="19"/>
  <c r="G2" i="19"/>
  <c r="E3" i="19"/>
  <c r="E2" i="19"/>
  <c r="D11" i="19"/>
  <c r="D4" i="19"/>
  <c r="D5" i="19"/>
  <c r="D6" i="19"/>
  <c r="D7" i="19"/>
  <c r="D8" i="19"/>
  <c r="D9" i="19"/>
  <c r="D3" i="19"/>
  <c r="D2" i="12"/>
  <c r="D2" i="19"/>
  <c r="C2" i="12"/>
  <c r="C3" i="12"/>
  <c r="C2" i="19"/>
  <c r="B3" i="19"/>
  <c r="C3" i="19"/>
  <c r="B3" i="12"/>
  <c r="B2" i="12"/>
  <c r="B10" i="19"/>
  <c r="B9" i="19"/>
  <c r="B8" i="19"/>
  <c r="B7" i="19"/>
  <c r="B6" i="19"/>
  <c r="B5" i="19"/>
  <c r="B4" i="19"/>
  <c r="B2" i="19"/>
  <c r="G8" i="15"/>
  <c r="G9" i="15"/>
  <c r="G10" i="15"/>
  <c r="G11" i="15"/>
  <c r="G12" i="15"/>
  <c r="G13" i="15"/>
  <c r="G14" i="15"/>
  <c r="G15" i="15"/>
  <c r="G16" i="15"/>
  <c r="G17" i="15"/>
  <c r="G18" i="15"/>
  <c r="G7" i="15"/>
  <c r="F20" i="15"/>
  <c r="F19" i="15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13" i="12"/>
  <c r="B12" i="12"/>
  <c r="B11" i="12"/>
  <c r="B10" i="12"/>
  <c r="B9" i="12"/>
  <c r="B8" i="12"/>
  <c r="B7" i="12"/>
  <c r="B6" i="12"/>
  <c r="C4" i="12"/>
  <c r="C5" i="12"/>
  <c r="B5" i="12"/>
  <c r="B4" i="12"/>
  <c r="C13" i="10"/>
  <c r="B13" i="10"/>
  <c r="C12" i="10"/>
  <c r="B12" i="10"/>
  <c r="B14" i="10" s="1"/>
  <c r="B4" i="10"/>
  <c r="C11" i="10"/>
  <c r="B11" i="10"/>
  <c r="C6" i="10"/>
  <c r="C5" i="10"/>
  <c r="C4" i="10"/>
  <c r="B6" i="10"/>
  <c r="B5" i="10"/>
  <c r="B7" i="10" s="1"/>
  <c r="C10" i="10"/>
  <c r="B10" i="10"/>
  <c r="C9" i="10"/>
  <c r="B9" i="10"/>
  <c r="B2" i="10"/>
  <c r="C3" i="10"/>
  <c r="B3" i="10"/>
  <c r="C2" i="10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8" i="15"/>
  <c r="F17" i="15"/>
  <c r="F16" i="15"/>
  <c r="F15" i="15"/>
  <c r="F14" i="15"/>
  <c r="F13" i="15"/>
  <c r="F12" i="15"/>
  <c r="F11" i="15"/>
  <c r="F10" i="15"/>
  <c r="F9" i="15"/>
  <c r="F8" i="15"/>
  <c r="F7" i="15"/>
  <c r="C14" i="10" l="1"/>
  <c r="F11" i="19"/>
  <c r="E10" i="19"/>
  <c r="G10" i="19" s="1"/>
  <c r="F9" i="19"/>
  <c r="F8" i="19"/>
  <c r="E7" i="19"/>
  <c r="G7" i="19" s="1"/>
  <c r="F6" i="19"/>
  <c r="E6" i="19"/>
  <c r="G6" i="19" s="1"/>
  <c r="F5" i="19"/>
  <c r="F4" i="19"/>
  <c r="D14" i="12"/>
  <c r="B14" i="12"/>
  <c r="E11" i="12"/>
  <c r="F11" i="12" s="1"/>
  <c r="E7" i="12"/>
  <c r="H7" i="12" s="1"/>
  <c r="E3" i="12"/>
  <c r="G3" i="12" s="1"/>
  <c r="C14" i="12"/>
  <c r="E2" i="12"/>
  <c r="F2" i="12" s="1"/>
  <c r="E10" i="12"/>
  <c r="F10" i="12" s="1"/>
  <c r="E6" i="12"/>
  <c r="F6" i="12" s="1"/>
  <c r="E13" i="12"/>
  <c r="G13" i="12" s="1"/>
  <c r="E9" i="12"/>
  <c r="F9" i="12" s="1"/>
  <c r="E5" i="12"/>
  <c r="H5" i="12" s="1"/>
  <c r="E12" i="12"/>
  <c r="H12" i="12" s="1"/>
  <c r="E8" i="12"/>
  <c r="G8" i="12" s="1"/>
  <c r="E4" i="12"/>
  <c r="F4" i="12" s="1"/>
  <c r="H4" i="12"/>
  <c r="C7" i="10"/>
  <c r="F10" i="19" l="1"/>
  <c r="F7" i="19"/>
  <c r="G9" i="12"/>
  <c r="F5" i="12"/>
  <c r="F3" i="12"/>
  <c r="H3" i="12"/>
  <c r="H13" i="12"/>
  <c r="G4" i="12"/>
  <c r="H10" i="12"/>
  <c r="H9" i="12"/>
  <c r="F7" i="12"/>
  <c r="G10" i="12"/>
  <c r="H8" i="12"/>
  <c r="F12" i="12"/>
  <c r="F13" i="12"/>
  <c r="F8" i="12"/>
  <c r="G5" i="12"/>
  <c r="G11" i="12"/>
  <c r="G6" i="12"/>
  <c r="G12" i="12"/>
  <c r="H11" i="12"/>
  <c r="G7" i="12"/>
  <c r="H6" i="12"/>
  <c r="E14" i="12"/>
  <c r="G2" i="12"/>
  <c r="H2" i="12"/>
  <c r="F14" i="12" l="1"/>
  <c r="H14" i="12"/>
  <c r="G14" i="12"/>
</calcChain>
</file>

<file path=xl/sharedStrings.xml><?xml version="1.0" encoding="utf-8"?>
<sst xmlns="http://schemas.openxmlformats.org/spreadsheetml/2006/main" count="33074" uniqueCount="8436">
  <si>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</si>
  <si>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</si>
  <si>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</si>
  <si>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</si>
  <si>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</si>
  <si>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</si>
  <si>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</si>
  <si>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</si>
  <si>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</si>
  <si>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</si>
  <si>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</si>
  <si>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</si>
  <si>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</si>
  <si>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</si>
  <si>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</si>
  <si>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</si>
  <si>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</si>
  <si>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</si>
  <si>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</si>
  <si>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</si>
  <si>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</si>
  <si>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</si>
  <si>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</si>
  <si>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</si>
  <si>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</si>
  <si>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</si>
  <si>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</si>
  <si>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</si>
  <si>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</si>
  <si>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</si>
  <si>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</si>
  <si>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</si>
  <si>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</si>
  <si>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</si>
  <si>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</si>
  <si>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</si>
  <si>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</si>
  <si>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</si>
  <si>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</si>
  <si>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</si>
  <si>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</si>
  <si>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</si>
  <si>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</si>
  <si>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</si>
  <si>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</si>
  <si>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</si>
  <si>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</si>
  <si>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</si>
  <si>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</si>
  <si>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</si>
  <si>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</si>
  <si>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</si>
  <si>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</si>
  <si>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</si>
  <si>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</si>
  <si>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</si>
  <si>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</si>
  <si>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</si>
  <si>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</si>
  <si>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</si>
  <si>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</si>
  <si>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</si>
  <si>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</si>
  <si>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</si>
  <si>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</si>
  <si>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</si>
  <si>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</si>
  <si>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</si>
  <si>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</si>
  <si>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</si>
  <si>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</si>
  <si>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</si>
  <si>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</si>
  <si>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</si>
  <si>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</si>
  <si>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</si>
  <si>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</si>
  <si>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</si>
  <si>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</si>
  <si>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</si>
  <si>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</si>
  <si>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</si>
  <si>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</si>
  <si>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</si>
  <si>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</si>
  <si>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</si>
  <si>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</si>
  <si>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</si>
  <si>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</si>
  <si>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</si>
  <si>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</si>
  <si>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</si>
  <si>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</si>
  <si>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</si>
  <si>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</si>
  <si>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</si>
  <si>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</si>
  <si>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</si>
  <si>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</si>
  <si>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</si>
  <si>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</si>
  <si>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</si>
  <si>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</si>
  <si>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</si>
  <si>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</si>
  <si>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</si>
  <si>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</si>
  <si>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</si>
  <si>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</si>
  <si>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</si>
  <si>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</si>
  <si>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</si>
  <si>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</si>
  <si>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</si>
  <si>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</si>
  <si>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</si>
  <si>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</si>
  <si>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</si>
  <si>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</si>
  <si>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</si>
  <si>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</si>
  <si>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</si>
  <si>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</si>
  <si>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</si>
  <si>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</si>
  <si>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</si>
  <si>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</si>
  <si>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</si>
  <si>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</si>
  <si>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</si>
  <si>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</si>
  <si>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</si>
  <si>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</si>
  <si>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</si>
  <si>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</si>
  <si>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</si>
  <si>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</si>
  <si>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</si>
  <si>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</si>
  <si>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</si>
  <si>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</si>
  <si>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</si>
  <si>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</si>
  <si>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</si>
  <si>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</si>
  <si>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</si>
  <si>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</si>
  <si>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</si>
  <si>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</si>
  <si>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</si>
  <si>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</si>
  <si>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</si>
  <si>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</si>
  <si>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</si>
  <si>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</si>
  <si>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</si>
  <si>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</si>
  <si>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</si>
  <si>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</si>
  <si>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</si>
  <si>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</si>
  <si>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</si>
  <si>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</si>
  <si>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</si>
  <si>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</si>
  <si>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</si>
  <si>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</si>
  <si>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</si>
  <si>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</si>
  <si>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</si>
  <si>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</si>
  <si>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</si>
  <si>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</si>
  <si>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</si>
  <si>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</si>
  <si>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</si>
  <si>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</si>
  <si>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</si>
  <si>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</si>
  <si>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</si>
  <si>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</si>
  <si>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</si>
  <si>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</si>
  <si>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</si>
  <si>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</si>
  <si>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</si>
  <si>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</si>
  <si>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</si>
  <si>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</si>
  <si>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</si>
  <si>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</si>
  <si>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</si>
  <si>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</si>
  <si>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</si>
  <si>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</si>
  <si>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</si>
  <si>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</si>
  <si>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</si>
  <si>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</si>
  <si>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</si>
  <si>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</si>
  <si>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</si>
  <si>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</si>
  <si>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</si>
  <si>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</si>
  <si>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</si>
  <si>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</si>
  <si>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</si>
  <si>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</si>
  <si>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</si>
  <si>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</si>
  <si>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</si>
  <si>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</si>
  <si>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</si>
  <si>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</si>
  <si>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</si>
  <si>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</si>
  <si>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</si>
  <si>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</si>
  <si>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</si>
  <si>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</si>
  <si>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</si>
  <si>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</si>
  <si>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</si>
  <si>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</si>
  <si>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</si>
  <si>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</si>
  <si>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</si>
  <si>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</si>
  <si>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</si>
  <si>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</si>
  <si>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</si>
  <si>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</si>
  <si>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</si>
  <si>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</si>
  <si>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</si>
  <si>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</si>
  <si>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</si>
  <si>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</si>
  <si>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</si>
  <si>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</si>
  <si>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</si>
  <si>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</si>
  <si>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</si>
  <si>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</si>
  <si>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</si>
  <si>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</si>
  <si>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</si>
  <si>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</si>
  <si>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</si>
  <si>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</si>
  <si>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</si>
  <si>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</si>
  <si>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</si>
  <si>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</si>
  <si>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</si>
  <si>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</si>
  <si>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</si>
  <si>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</si>
  <si>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</si>
  <si>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</si>
  <si>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</si>
  <si>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</si>
  <si>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</si>
  <si>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</si>
  <si>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</si>
  <si>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</si>
  <si>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</si>
  <si>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</si>
  <si>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</si>
  <si>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</si>
  <si>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</si>
  <si>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</si>
  <si>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</si>
  <si>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</si>
  <si>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</si>
  <si>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</si>
  <si>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</si>
  <si>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</si>
  <si>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</si>
  <si>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</si>
  <si>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</si>
  <si>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</si>
  <si>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</si>
  <si>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</si>
  <si>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</si>
  <si>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</si>
  <si>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</si>
  <si>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</si>
  <si>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</si>
  <si>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</si>
  <si>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</si>
  <si>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</si>
  <si>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</si>
  <si>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</si>
  <si>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</si>
  <si>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</si>
  <si>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</si>
  <si>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</si>
  <si>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</si>
  <si>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</si>
  <si>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</si>
  <si>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</si>
  <si>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</si>
  <si>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</si>
  <si>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</si>
  <si>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</si>
  <si>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</si>
  <si>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</si>
  <si>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</si>
  <si>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</si>
  <si>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</si>
  <si>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</si>
  <si>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</si>
  <si>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</si>
  <si>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</si>
  <si>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</si>
  <si>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</si>
  <si>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</si>
  <si>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</si>
  <si>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</si>
  <si>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</si>
  <si>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</si>
  <si>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</si>
  <si>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</si>
  <si>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</si>
  <si>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</si>
  <si>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</si>
  <si>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</si>
  <si>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</si>
  <si>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</si>
  <si>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</si>
  <si>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</si>
  <si>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</si>
  <si>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</si>
  <si>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</si>
  <si>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</si>
  <si>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</si>
  <si>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</si>
  <si>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</si>
  <si>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</si>
  <si>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</si>
  <si>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</si>
  <si>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</si>
  <si>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</si>
  <si>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</si>
  <si>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</si>
  <si>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</si>
  <si>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</si>
  <si>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</si>
  <si>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</si>
  <si>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</si>
  <si>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</si>
  <si>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</si>
  <si>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</si>
  <si>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</si>
  <si>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</si>
  <si>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</si>
  <si>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</si>
  <si>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</si>
  <si>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</si>
  <si>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</si>
  <si>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</si>
  <si>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</si>
  <si>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</si>
  <si>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</si>
  <si>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</si>
  <si>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</si>
  <si>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</si>
  <si>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</si>
  <si>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</si>
  <si>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</si>
  <si>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</si>
  <si>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</si>
  <si>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</si>
  <si>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</si>
  <si>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</si>
  <si>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</si>
  <si>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</si>
  <si>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</si>
  <si>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</si>
  <si>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</si>
  <si>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</si>
  <si>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</si>
  <si>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</si>
  <si>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</si>
  <si>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</si>
  <si>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</si>
  <si>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</si>
  <si>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</si>
  <si>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</si>
  <si>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</si>
  <si>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</si>
  <si>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</si>
  <si>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</si>
  <si>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</si>
  <si>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</si>
  <si>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</si>
  <si>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</si>
  <si>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</si>
  <si>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</si>
  <si>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</si>
  <si>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</si>
  <si>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</si>
  <si>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</si>
  <si>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</si>
  <si>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</si>
  <si>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</si>
  <si>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</si>
  <si>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</si>
  <si>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</si>
  <si>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</si>
  <si>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</si>
  <si>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</si>
  <si>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</si>
  <si>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</si>
  <si>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</si>
  <si>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</si>
  <si>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</si>
  <si>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</si>
  <si>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</si>
  <si>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</si>
  <si>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</si>
  <si>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</si>
  <si>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</si>
  <si>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</si>
  <si>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</si>
  <si>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</si>
  <si>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</si>
  <si>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</si>
  <si>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</si>
  <si>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</si>
  <si>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</si>
  <si>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</si>
  <si>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</si>
  <si>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</si>
  <si>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</si>
  <si>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</si>
  <si>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</si>
  <si>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</si>
  <si>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</si>
  <si>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</si>
  <si>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</si>
  <si>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</si>
  <si>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</si>
  <si>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</si>
  <si>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</si>
  <si>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</si>
  <si>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</si>
  <si>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</si>
  <si>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</si>
  <si>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</si>
  <si>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</si>
  <si>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</si>
  <si>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</si>
  <si>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</si>
  <si>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</si>
  <si>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</si>
  <si>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</si>
  <si>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</si>
  <si>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</si>
  <si>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</si>
  <si>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</si>
  <si>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</si>
  <si>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</si>
  <si>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</si>
  <si>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</si>
  <si>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</si>
  <si>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</si>
  <si>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</si>
  <si>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</si>
  <si>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</si>
  <si>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</si>
  <si>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</si>
  <si>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</si>
  <si>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</si>
  <si>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</si>
  <si>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</si>
  <si>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</si>
  <si>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</si>
  <si>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</si>
  <si>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</si>
  <si>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</si>
  <si>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</si>
  <si>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</si>
  <si>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</si>
  <si>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</si>
  <si>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</si>
  <si>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</si>
  <si>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</si>
  <si>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</si>
  <si>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</si>
  <si>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</si>
  <si>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</si>
  <si>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</si>
  <si>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</si>
  <si>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</si>
  <si>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</si>
  <si>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</si>
  <si>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</si>
  <si>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</si>
  <si>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</si>
  <si>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</si>
  <si>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</si>
  <si>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</si>
  <si>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</si>
  <si>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</si>
  <si>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</si>
  <si>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</si>
  <si>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</si>
  <si>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</si>
  <si>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</si>
  <si>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</si>
  <si>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</si>
  <si>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</si>
  <si>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</si>
  <si>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</si>
  <si>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</si>
  <si>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</si>
  <si>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</si>
  <si>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</si>
  <si>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</si>
  <si>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</si>
  <si>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</si>
  <si>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</si>
  <si>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</si>
  <si>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</si>
  <si>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</si>
  <si>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</si>
  <si>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</si>
  <si>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</si>
  <si>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</si>
  <si>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</si>
  <si>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</si>
  <si>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</si>
  <si>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</si>
  <si>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</si>
  <si>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</si>
  <si>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</si>
  <si>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</si>
  <si>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</si>
  <si>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</si>
  <si>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</si>
  <si>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</si>
  <si>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</si>
  <si>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</si>
  <si>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</si>
  <si>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</si>
  <si>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</si>
  <si>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</si>
  <si>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</si>
  <si>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</si>
  <si>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</si>
  <si>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</si>
  <si>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</si>
  <si>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</si>
  <si>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</si>
  <si>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</si>
  <si>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</si>
  <si>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</si>
  <si>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</si>
  <si>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</si>
  <si>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</si>
  <si>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</si>
  <si>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</si>
  <si>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</si>
  <si>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</si>
  <si>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</si>
  <si>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</si>
  <si>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</si>
  <si>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</si>
  <si>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</si>
  <si>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</si>
  <si>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</si>
  <si>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</si>
  <si>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</si>
  <si>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</si>
  <si>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</si>
  <si>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</si>
  <si>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</si>
  <si>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</si>
  <si>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</si>
  <si>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</si>
  <si>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</si>
  <si>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</si>
  <si>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</si>
  <si>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</si>
  <si>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</si>
  <si>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</si>
  <si>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</si>
  <si>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</si>
  <si>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</si>
  <si>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</si>
  <si>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</si>
  <si>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</si>
  <si>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</si>
  <si>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</si>
  <si>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</si>
  <si>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</si>
  <si>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</si>
  <si>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</si>
  <si>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</si>
  <si>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</si>
  <si>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</si>
  <si>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</si>
  <si>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</si>
  <si>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</si>
  <si>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</si>
  <si>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</si>
  <si>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</si>
  <si>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</si>
  <si>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</si>
  <si>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</si>
  <si>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</si>
  <si>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</si>
  <si>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</si>
  <si>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</si>
  <si>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</si>
  <si>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</si>
  <si>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</si>
  <si>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</si>
  <si>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</si>
  <si>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</si>
  <si>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</si>
  <si>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</si>
  <si>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</si>
  <si>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</si>
  <si>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</si>
  <si>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</si>
  <si>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</si>
  <si>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</si>
  <si>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</si>
  <si>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</si>
  <si>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</si>
  <si>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</si>
  <si>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</si>
  <si>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</si>
  <si>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</si>
  <si>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</si>
  <si>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</si>
  <si>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</si>
  <si>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</si>
  <si>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</si>
  <si>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</si>
  <si>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</si>
  <si>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</si>
  <si>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</si>
  <si>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</si>
  <si>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</si>
  <si>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</si>
  <si>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</si>
  <si>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</si>
  <si>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</si>
  <si>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</si>
  <si>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</si>
  <si>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</si>
  <si>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</si>
  <si>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</si>
  <si>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</si>
  <si>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</si>
  <si>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</si>
  <si>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</si>
  <si>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</si>
  <si>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</si>
  <si>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</si>
  <si>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</si>
  <si>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</si>
  <si>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</si>
  <si>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</si>
  <si>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</si>
  <si>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</si>
  <si>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</si>
  <si>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</si>
  <si>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</si>
  <si>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</si>
  <si>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</si>
  <si>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</si>
  <si>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</si>
  <si>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</si>
  <si>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</si>
  <si>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</si>
  <si>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</si>
  <si>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</si>
  <si>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</si>
  <si>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</si>
  <si>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</si>
  <si>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</si>
  <si>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</si>
  <si>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</si>
  <si>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</si>
  <si>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</si>
  <si>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</si>
  <si>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</si>
  <si>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</si>
  <si>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</si>
  <si>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</si>
  <si>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</si>
  <si>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</si>
  <si>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</si>
  <si>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</si>
  <si>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</si>
  <si>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</si>
  <si>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</si>
  <si>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</si>
  <si>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</si>
  <si>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</si>
  <si>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</si>
  <si>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</si>
  <si>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</si>
  <si>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</si>
  <si>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</si>
  <si>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</si>
  <si>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</si>
  <si>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</si>
  <si>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</si>
  <si>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</si>
  <si>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</si>
  <si>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</si>
  <si>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</si>
  <si>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</si>
  <si>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</si>
  <si>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</si>
  <si>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</si>
  <si>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</si>
  <si>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</si>
  <si>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</si>
  <si>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</si>
  <si>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</si>
  <si>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</si>
  <si>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</si>
  <si>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</si>
  <si>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</si>
  <si>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</si>
  <si>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</si>
  <si>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</si>
  <si>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</si>
  <si>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</si>
  <si>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</si>
  <si>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</si>
  <si>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</si>
  <si>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</si>
  <si>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</si>
  <si>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</si>
  <si>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</si>
  <si>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</si>
  <si>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</si>
  <si>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</si>
  <si>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</si>
  <si>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</si>
  <si>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</si>
  <si>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</si>
  <si>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</si>
  <si>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</si>
  <si>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</si>
  <si>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</si>
  <si>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</si>
  <si>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</si>
  <si>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</si>
  <si>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</si>
  <si>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</si>
  <si>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</si>
  <si>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</si>
  <si>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</si>
  <si>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</si>
  <si>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</si>
  <si>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</si>
  <si>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</si>
  <si>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</si>
  <si>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</si>
  <si>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</si>
  <si>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</si>
  <si>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</si>
  <si>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</si>
  <si>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</si>
  <si>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</si>
  <si>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</si>
  <si>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</si>
  <si>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</si>
  <si>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</si>
  <si>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</si>
  <si>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</si>
  <si>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</si>
  <si>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</si>
  <si>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</si>
  <si>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</si>
  <si>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</si>
  <si>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</si>
  <si>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</si>
  <si>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</si>
  <si>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</si>
  <si>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</si>
  <si>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</si>
  <si>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</si>
  <si>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</si>
  <si>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</si>
  <si>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</si>
  <si>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</si>
  <si>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</si>
  <si>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</si>
  <si>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</si>
  <si>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</si>
  <si>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</si>
  <si>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</si>
  <si>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</si>
  <si>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</si>
  <si>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</si>
  <si>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</si>
  <si>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</si>
  <si>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</si>
  <si>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</si>
  <si>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</si>
  <si>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</si>
  <si>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</si>
  <si>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</si>
  <si>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</si>
  <si>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</si>
  <si>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</si>
  <si>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</si>
  <si>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</si>
  <si>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</si>
  <si>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</si>
  <si>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</si>
  <si>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</si>
  <si>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</si>
  <si>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</si>
  <si>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</si>
  <si>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</si>
  <si>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</si>
  <si>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</si>
  <si>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</si>
  <si>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</si>
  <si>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</si>
  <si>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</si>
  <si>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</si>
  <si>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</si>
  <si>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</si>
  <si>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</si>
  <si>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</si>
  <si>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</si>
  <si>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</si>
  <si>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</si>
  <si>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</si>
  <si>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</si>
  <si>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</si>
  <si>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</si>
  <si>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</si>
  <si>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</si>
  <si>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</si>
  <si>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</si>
  <si>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</si>
  <si>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</si>
  <si>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</si>
  <si>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</si>
  <si>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</si>
  <si>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</si>
  <si>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</si>
  <si>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</si>
  <si>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</si>
  <si>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</si>
  <si>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</si>
  <si>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</si>
  <si>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</si>
  <si>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</si>
  <si>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</si>
  <si>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</si>
  <si>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</si>
  <si>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</si>
  <si>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</si>
  <si>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</si>
  <si>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</si>
  <si>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</si>
  <si>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</si>
  <si>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</si>
  <si>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</si>
  <si>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</si>
  <si>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</si>
  <si>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</si>
  <si>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</si>
  <si>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</si>
  <si>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</si>
  <si>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</si>
  <si>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</si>
  <si>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</si>
  <si>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</si>
  <si>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</si>
  <si>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</si>
  <si>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</si>
  <si>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</si>
  <si>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</si>
  <si>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</si>
  <si>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</si>
  <si>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</si>
  <si>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</si>
  <si>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</si>
  <si>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</si>
  <si>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</si>
  <si>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</si>
  <si>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</si>
  <si>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</si>
  <si>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</si>
  <si>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</si>
  <si>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</si>
  <si>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</si>
  <si>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</si>
  <si>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</si>
  <si>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</si>
  <si>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</si>
  <si>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</si>
  <si>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</si>
  <si>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</si>
  <si>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</si>
  <si>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</si>
  <si>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</si>
  <si>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</si>
  <si>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</si>
  <si>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</si>
  <si>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</si>
  <si>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</si>
  <si>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</si>
  <si>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</si>
  <si>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</si>
  <si>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</si>
  <si>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</si>
  <si>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</si>
  <si>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</si>
  <si>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</si>
  <si>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</si>
  <si>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</si>
  <si>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</si>
  <si>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</si>
  <si>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</si>
  <si>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</si>
  <si>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</si>
  <si>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</si>
  <si>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</si>
  <si>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</si>
  <si>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</si>
  <si>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</si>
  <si>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</si>
  <si>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</si>
  <si>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</si>
  <si>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</si>
  <si>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</si>
  <si>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</si>
  <si>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</si>
  <si>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</si>
  <si>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</si>
  <si>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</si>
  <si>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</si>
  <si>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</si>
  <si>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</si>
  <si>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</si>
  <si>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</si>
  <si>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</si>
  <si>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</si>
  <si>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</si>
  <si>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</si>
  <si>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</si>
  <si>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</si>
  <si>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</si>
  <si>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</si>
  <si>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</si>
  <si>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</si>
  <si>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</si>
  <si>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</si>
  <si>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</si>
  <si>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</si>
  <si>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</si>
  <si>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</si>
  <si>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</si>
  <si>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</si>
  <si>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</si>
  <si>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</si>
  <si>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</si>
  <si>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</si>
  <si>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</si>
  <si>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</si>
  <si>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</si>
  <si>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</si>
  <si>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</si>
  <si>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</si>
  <si>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</si>
  <si>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</si>
  <si>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</si>
  <si>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</si>
  <si>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</si>
  <si>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</si>
  <si>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</si>
  <si>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</si>
  <si>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</si>
  <si>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</si>
  <si>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</si>
  <si>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</si>
  <si>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</si>
  <si>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</si>
  <si>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</si>
  <si>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</si>
  <si>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</si>
  <si>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</si>
  <si>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</si>
  <si>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</si>
  <si>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</si>
  <si>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</si>
  <si>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</si>
  <si>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</si>
  <si>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</si>
  <si>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</si>
  <si>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</si>
  <si>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</si>
  <si>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</si>
  <si>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</si>
  <si>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</si>
  <si>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</si>
  <si>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</si>
  <si>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</si>
  <si>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</si>
  <si>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</si>
  <si>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</si>
  <si>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</si>
  <si>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</si>
  <si>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</si>
  <si>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</si>
  <si>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</si>
  <si>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</si>
  <si>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</si>
  <si>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</si>
  <si>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</si>
  <si>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</si>
  <si>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</si>
  <si>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</si>
  <si>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</si>
  <si>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</si>
  <si>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</si>
  <si>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</si>
  <si>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</si>
  <si>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</si>
  <si>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</si>
  <si>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</si>
  <si>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</si>
  <si>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</si>
  <si>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</si>
  <si>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</si>
  <si>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</si>
  <si>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</si>
  <si>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</si>
  <si>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</si>
  <si>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</si>
  <si>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</si>
  <si>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</si>
  <si>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</si>
  <si>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</si>
  <si>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</si>
  <si>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</si>
  <si>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</si>
  <si>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</si>
  <si>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</si>
  <si>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</si>
  <si>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</si>
  <si>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</si>
  <si>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</si>
  <si>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</si>
  <si>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</si>
  <si>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</si>
  <si>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</si>
  <si>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</si>
  <si>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</si>
  <si>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</si>
  <si>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</si>
  <si>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</si>
  <si>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</si>
  <si>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</si>
  <si>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</si>
  <si>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</si>
  <si>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</si>
  <si>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</si>
  <si>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</si>
  <si>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</si>
  <si>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</si>
  <si>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</si>
  <si>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</si>
  <si>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</si>
  <si>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</si>
  <si>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</si>
  <si>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</si>
  <si>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</si>
  <si>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</si>
  <si>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</si>
  <si>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</si>
  <si>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</si>
  <si>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</si>
  <si>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</si>
  <si>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</si>
  <si>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</si>
  <si>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</si>
  <si>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</si>
  <si>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</si>
  <si>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</si>
  <si>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</si>
  <si>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</si>
  <si>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</si>
  <si>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</si>
  <si>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</si>
  <si>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</si>
  <si>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</si>
  <si>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</si>
  <si>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</si>
  <si>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</si>
  <si>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</si>
  <si>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</si>
  <si>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</si>
  <si>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</si>
  <si>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</si>
  <si>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</si>
  <si>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</si>
  <si>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</si>
  <si>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</si>
  <si>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</si>
  <si>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</si>
  <si>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</si>
  <si>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</si>
  <si>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</si>
  <si>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</si>
  <si>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</si>
  <si>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</si>
  <si>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</si>
  <si>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</si>
  <si>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</si>
  <si>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</si>
  <si>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</si>
  <si>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</si>
  <si>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</si>
  <si>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</si>
  <si>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</si>
  <si>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</si>
  <si>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</si>
  <si>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</si>
  <si>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</si>
  <si>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</si>
  <si>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</si>
  <si>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</si>
  <si>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</si>
  <si>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</si>
  <si>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</si>
  <si>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</si>
  <si>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</si>
  <si>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</si>
  <si>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</si>
  <si>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</si>
  <si>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</si>
  <si>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</si>
  <si>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</si>
  <si>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</si>
  <si>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</si>
  <si>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</si>
  <si>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</si>
  <si>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</si>
  <si>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</si>
  <si>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</si>
  <si>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</si>
  <si>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</si>
  <si>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</si>
  <si>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</si>
  <si>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</si>
  <si>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</si>
  <si>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</si>
  <si>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</si>
  <si>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</si>
  <si>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</si>
  <si>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</si>
  <si>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</si>
  <si>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</si>
  <si>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</si>
  <si>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</si>
  <si>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</si>
  <si>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</si>
  <si>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</si>
  <si>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</si>
  <si>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</si>
  <si>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</si>
  <si>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</si>
  <si>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</si>
  <si>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</si>
  <si>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</si>
  <si>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</si>
  <si>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</si>
  <si>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</si>
  <si>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</si>
  <si>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</si>
  <si>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</si>
  <si>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</si>
  <si>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</si>
  <si>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</si>
  <si>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</si>
  <si>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</si>
  <si>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</si>
  <si>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</si>
  <si>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</si>
  <si>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</si>
  <si>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</si>
  <si>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</si>
  <si>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</si>
  <si>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</si>
  <si>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</si>
  <si>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</si>
  <si>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</si>
  <si>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</si>
  <si>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</si>
  <si>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</si>
  <si>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</si>
  <si>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</si>
  <si>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</si>
  <si>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</si>
  <si>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</si>
  <si>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</si>
  <si>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</si>
  <si>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</si>
  <si>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</si>
  <si>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</si>
  <si>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</si>
  <si>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</si>
  <si>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</si>
  <si>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</si>
  <si>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</si>
  <si>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</si>
  <si>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</si>
  <si>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</si>
  <si>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</si>
  <si>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</si>
  <si>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</si>
  <si>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</si>
  <si>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</si>
  <si>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</si>
  <si>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</si>
  <si>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</si>
  <si>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</si>
  <si>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</si>
  <si>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</si>
  <si>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</si>
  <si>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</si>
  <si>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</si>
  <si>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</si>
  <si>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</si>
  <si>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</si>
  <si>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</si>
  <si>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</si>
  <si>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</si>
  <si>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</si>
  <si>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</si>
  <si>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</si>
  <si>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</si>
  <si>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</si>
  <si>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</si>
  <si>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</si>
  <si>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</si>
  <si>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</si>
  <si>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</si>
  <si>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</si>
  <si>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</si>
  <si>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</si>
  <si>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</si>
  <si>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</si>
  <si>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</si>
  <si>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</si>
  <si>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</si>
  <si>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</si>
  <si>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</si>
  <si>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</si>
  <si>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</si>
  <si>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</si>
  <si>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</si>
  <si>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</si>
  <si>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</si>
  <si>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</si>
  <si>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</si>
  <si>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</si>
  <si>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</si>
  <si>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</si>
  <si>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</si>
  <si>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</si>
  <si>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</si>
  <si>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</si>
  <si>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</si>
  <si>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</si>
  <si>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</si>
  <si>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</si>
  <si>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</si>
  <si>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</si>
  <si>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</si>
  <si>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</si>
  <si>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</si>
  <si>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</si>
  <si>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</si>
  <si>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</si>
  <si>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</si>
  <si>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</si>
  <si>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</si>
  <si>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</si>
  <si>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</si>
  <si>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</si>
  <si>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</si>
  <si>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</si>
  <si>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</si>
  <si>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</si>
  <si>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</si>
  <si>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</si>
  <si>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</si>
  <si>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</si>
  <si>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</si>
  <si>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</si>
  <si>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</si>
  <si>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</si>
  <si>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</si>
  <si>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</si>
  <si>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</si>
  <si>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</si>
  <si>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</si>
  <si>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</si>
  <si>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</si>
  <si>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</si>
  <si>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</si>
  <si>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</si>
  <si>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</si>
  <si>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</si>
  <si>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</si>
  <si>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</si>
  <si>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</si>
  <si>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</si>
  <si>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</si>
  <si>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</si>
  <si>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</si>
  <si>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</si>
  <si>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</si>
  <si>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</si>
  <si>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</si>
  <si>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</si>
  <si>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</si>
  <si>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</si>
  <si>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</si>
  <si>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</si>
  <si>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</si>
  <si>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</si>
  <si>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</si>
  <si>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</si>
  <si>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</si>
  <si>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</si>
  <si>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</si>
  <si>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</si>
  <si>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</si>
  <si>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</si>
  <si>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</si>
  <si>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</si>
  <si>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</si>
  <si>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</si>
  <si>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</si>
  <si>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</si>
  <si>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</si>
  <si>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</si>
  <si>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</si>
  <si>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</si>
  <si>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</si>
  <si>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</si>
  <si>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</si>
  <si>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</si>
  <si>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</si>
  <si>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</si>
  <si>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</si>
  <si>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</si>
  <si>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</si>
  <si>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</si>
  <si>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</si>
  <si>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</si>
  <si>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</si>
  <si>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</si>
  <si>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</si>
  <si>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</si>
  <si>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</si>
  <si>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</si>
  <si>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</si>
  <si>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</si>
  <si>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</si>
  <si>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</si>
  <si>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</si>
  <si>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</si>
  <si>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</si>
  <si>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</si>
  <si>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</si>
  <si>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</si>
  <si>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</si>
  <si>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</si>
  <si>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</si>
  <si>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</si>
  <si>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</si>
  <si>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</si>
  <si>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</si>
  <si>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</si>
  <si>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</si>
  <si>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</si>
  <si>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</si>
  <si>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</si>
  <si>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</si>
  <si>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</si>
  <si>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</si>
  <si>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</si>
  <si>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</si>
  <si>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</si>
  <si>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</si>
  <si>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</si>
  <si>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</si>
  <si>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</si>
  <si>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</si>
  <si>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</si>
  <si>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</si>
  <si>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</si>
  <si>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</si>
  <si>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</si>
  <si>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</si>
  <si>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</si>
  <si>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</si>
  <si>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</si>
  <si>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</si>
  <si>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</si>
  <si>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</si>
  <si>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</si>
  <si>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</si>
  <si>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</si>
  <si>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</si>
  <si>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</si>
  <si>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</si>
  <si>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</si>
  <si>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</si>
  <si>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</si>
  <si>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</si>
  <si>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</si>
  <si>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</si>
  <si>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</si>
  <si>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</si>
  <si>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</si>
  <si>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</si>
  <si>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</si>
  <si>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</si>
  <si>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</si>
  <si>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</si>
  <si>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</si>
  <si>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</si>
  <si>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</si>
  <si>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</si>
  <si>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</si>
  <si>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</si>
  <si>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</si>
  <si>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</si>
  <si>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</si>
  <si>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</si>
  <si>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</si>
  <si>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</si>
  <si>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</si>
  <si>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</si>
  <si>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</si>
  <si>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</si>
  <si>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</si>
  <si>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</si>
  <si>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</si>
  <si>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</si>
  <si>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</si>
  <si>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</si>
  <si>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</si>
  <si>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</si>
  <si>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</si>
  <si>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</si>
  <si>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</si>
  <si>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</si>
  <si>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</si>
  <si>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</si>
  <si>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</si>
  <si>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</si>
  <si>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</si>
  <si>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</si>
  <si>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</si>
  <si>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</si>
  <si>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</si>
  <si>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</si>
  <si>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</si>
  <si>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</si>
  <si>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</si>
  <si>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</si>
  <si>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</si>
  <si>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</si>
  <si>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</si>
  <si>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</si>
  <si>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</si>
  <si>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</si>
  <si>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</si>
  <si>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</si>
  <si>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</si>
  <si>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</si>
  <si>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</si>
  <si>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</si>
  <si>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</si>
  <si>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</si>
  <si>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</si>
  <si>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</si>
  <si>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</si>
  <si>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</si>
  <si>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</si>
  <si>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</si>
  <si>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</si>
  <si>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</si>
  <si>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</si>
  <si>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</si>
  <si>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</si>
  <si>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</si>
  <si>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</si>
  <si>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</si>
  <si>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</si>
  <si>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</si>
  <si>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</si>
  <si>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</si>
  <si>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</si>
  <si>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</si>
  <si>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</si>
  <si>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</si>
  <si>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</si>
  <si>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</si>
  <si>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</si>
  <si>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</si>
  <si>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</si>
  <si>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</si>
  <si>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</si>
  <si>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</si>
  <si>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</si>
  <si>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</si>
  <si>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</si>
  <si>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</si>
  <si>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</si>
  <si>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</si>
  <si>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</si>
  <si>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</si>
  <si>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</si>
  <si>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</si>
  <si>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</si>
  <si>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</si>
  <si>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</si>
  <si>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</si>
  <si>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</si>
  <si>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</si>
  <si>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</si>
  <si>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</si>
  <si>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</si>
  <si>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</si>
  <si>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</si>
  <si>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</si>
  <si>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</si>
  <si>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</si>
  <si>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</si>
  <si>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</si>
  <si>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</si>
  <si>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</si>
  <si>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</si>
  <si>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</si>
  <si>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</si>
  <si>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</si>
  <si>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</si>
  <si>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</si>
  <si>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</si>
  <si>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</si>
  <si>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</si>
  <si>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</si>
  <si>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</si>
  <si>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</si>
  <si>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</si>
  <si>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</si>
  <si>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</si>
  <si>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</si>
  <si>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</si>
  <si>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</si>
  <si>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</si>
  <si>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</si>
  <si>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</si>
  <si>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</si>
  <si>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</si>
  <si>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</si>
  <si>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</si>
  <si>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</si>
  <si>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</si>
  <si>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</si>
  <si>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</si>
  <si>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</si>
  <si>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</si>
  <si>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</si>
  <si>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</si>
  <si>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</si>
  <si>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</si>
  <si>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</si>
  <si>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</si>
  <si>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</si>
  <si>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</si>
  <si>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</si>
  <si>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</si>
  <si>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</si>
  <si>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</si>
  <si>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</si>
  <si>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</si>
  <si>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</si>
  <si>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</si>
  <si>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</si>
  <si>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</si>
  <si>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</si>
  <si>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</si>
  <si>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</si>
  <si>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</si>
  <si>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</si>
  <si>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</si>
  <si>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</si>
  <si>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</si>
  <si>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</si>
  <si>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</si>
  <si>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</si>
  <si>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</si>
  <si>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</si>
  <si>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</si>
  <si>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</si>
  <si>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</si>
  <si>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</si>
  <si>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</si>
  <si>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</si>
  <si>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</si>
  <si>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</si>
  <si>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</si>
  <si>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</si>
  <si>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</si>
  <si>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</si>
  <si>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</si>
  <si>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</si>
  <si>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</si>
  <si>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</si>
  <si>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</si>
  <si>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</si>
  <si>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</si>
  <si>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</si>
  <si>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</si>
  <si>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</si>
  <si>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</si>
  <si>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</si>
  <si>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</si>
  <si>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</si>
  <si>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</si>
  <si>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</si>
  <si>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</si>
  <si>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</si>
  <si>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</si>
  <si>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</si>
  <si>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</si>
  <si>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</si>
  <si>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</si>
  <si>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</si>
  <si>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</si>
  <si>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</si>
  <si>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</si>
  <si>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</si>
  <si>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</si>
  <si>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</si>
  <si>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</si>
  <si>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</si>
  <si>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</si>
  <si>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</si>
  <si>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</si>
  <si>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</si>
  <si>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</si>
  <si>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</si>
  <si>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</si>
  <si>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</si>
  <si>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</si>
  <si>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</si>
  <si>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</si>
  <si>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</si>
  <si>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</si>
  <si>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</si>
  <si>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</si>
  <si>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</si>
  <si>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</si>
  <si>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</si>
  <si>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</si>
  <si>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</si>
  <si>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</si>
  <si>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</si>
  <si>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</si>
  <si>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</si>
  <si>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</si>
  <si>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</si>
  <si>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</si>
  <si>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</si>
  <si>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</si>
  <si>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</si>
  <si>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</si>
  <si>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</si>
  <si>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</si>
  <si>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</si>
  <si>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</si>
  <si>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</si>
  <si>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</si>
  <si>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</si>
  <si>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</si>
  <si>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</si>
  <si>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</si>
  <si>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</si>
  <si>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</si>
  <si>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</si>
  <si>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</si>
  <si>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</si>
  <si>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</si>
  <si>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</si>
  <si>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</si>
  <si>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</si>
  <si>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</si>
  <si>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</si>
  <si>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</si>
  <si>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</si>
  <si>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</si>
  <si>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</si>
  <si>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</si>
  <si>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</si>
  <si>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</si>
  <si>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</si>
  <si>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</si>
  <si>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</si>
  <si>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</si>
  <si>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</si>
  <si>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</si>
  <si>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</si>
  <si>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</si>
  <si>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</si>
  <si>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</si>
  <si>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</si>
  <si>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</si>
  <si>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</si>
  <si>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</si>
  <si>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</si>
  <si>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</si>
  <si>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</si>
  <si>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</si>
  <si>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</si>
  <si>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</si>
  <si>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</si>
  <si>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</si>
  <si>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</si>
  <si>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</si>
  <si>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</si>
  <si>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</si>
  <si>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</si>
  <si>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</si>
  <si>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</si>
  <si>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</si>
  <si>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</si>
  <si>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</si>
  <si>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</si>
  <si>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</si>
  <si>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</si>
  <si>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</si>
  <si>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</si>
  <si>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</si>
  <si>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</si>
  <si>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</si>
  <si>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</si>
  <si>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</si>
  <si>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</si>
  <si>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</si>
  <si>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</si>
  <si>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</si>
  <si>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</si>
  <si>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</si>
  <si>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</si>
  <si>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</si>
  <si>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</si>
  <si>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</si>
  <si>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</si>
  <si>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</si>
  <si>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</si>
  <si>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</si>
  <si>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</si>
  <si>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</si>
  <si>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</si>
  <si>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</si>
  <si>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</si>
  <si>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</si>
  <si>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</si>
  <si>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</si>
  <si>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</si>
  <si>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</si>
  <si>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</si>
  <si>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</si>
  <si>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</si>
  <si>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</si>
  <si>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</si>
  <si>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</si>
  <si>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</si>
  <si>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</si>
  <si>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</si>
  <si>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</si>
  <si>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</si>
  <si>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</si>
  <si>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</si>
  <si>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</si>
  <si>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</si>
  <si>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</si>
  <si>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</si>
  <si>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</si>
  <si>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</si>
  <si>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</si>
  <si>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</si>
  <si>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</si>
  <si>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</si>
  <si>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</si>
  <si>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</si>
  <si>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</si>
  <si>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</si>
  <si>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</si>
  <si>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</si>
  <si>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</si>
  <si>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</si>
  <si>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</si>
  <si>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</si>
  <si>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</si>
  <si>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</si>
  <si>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</si>
  <si>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</si>
  <si>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</si>
  <si>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</si>
  <si>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</si>
  <si>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</si>
  <si>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</si>
  <si>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</si>
  <si>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</si>
  <si>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</si>
  <si>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</si>
  <si>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</si>
  <si>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</si>
  <si>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</si>
  <si>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</si>
  <si>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</si>
  <si>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</si>
  <si>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</si>
  <si>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</si>
  <si>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</si>
  <si>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</si>
  <si>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</si>
  <si>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</si>
  <si>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</si>
  <si>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</si>
  <si>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</si>
  <si>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</si>
  <si>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</si>
  <si>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</si>
  <si>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</si>
  <si>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</si>
  <si>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</si>
  <si>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</si>
  <si>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</si>
  <si>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</si>
  <si>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</si>
  <si>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</si>
  <si>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</si>
  <si>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</si>
  <si>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</si>
  <si>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</si>
  <si>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</si>
  <si>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</si>
  <si>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</si>
  <si>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</si>
  <si>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</si>
  <si>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</si>
  <si>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</si>
  <si>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</si>
  <si>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</si>
  <si>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</si>
  <si>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</si>
  <si>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</si>
  <si>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</si>
  <si>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</si>
  <si>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</si>
  <si>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</si>
  <si>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</si>
  <si>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</si>
  <si>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</si>
  <si>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</si>
  <si>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</si>
  <si>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</si>
  <si>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</si>
  <si>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</si>
  <si>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</si>
  <si>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</si>
  <si>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</si>
  <si>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</si>
  <si>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</si>
  <si>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</si>
  <si>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</si>
  <si>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</si>
  <si>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</si>
  <si>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</si>
  <si>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</si>
  <si>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</si>
  <si>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</si>
  <si>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</si>
  <si>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</si>
  <si>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</si>
  <si>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</si>
  <si>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</si>
  <si>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</si>
  <si>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</si>
  <si>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</si>
  <si>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</si>
  <si>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</si>
  <si>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</si>
  <si>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</si>
  <si>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</si>
  <si>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</si>
  <si>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</si>
  <si>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</si>
  <si>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</si>
  <si>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</si>
  <si>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</si>
  <si>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</si>
  <si>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</si>
  <si>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</si>
  <si>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</si>
  <si>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</si>
  <si>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</si>
  <si>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</si>
  <si>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</si>
  <si>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</si>
  <si>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</si>
  <si>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</si>
  <si>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</si>
  <si>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</si>
  <si>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</si>
  <si>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</si>
  <si>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</si>
  <si>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</si>
  <si>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</si>
  <si>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</si>
  <si>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</si>
  <si>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</si>
  <si>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</si>
  <si>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</si>
  <si>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</si>
  <si>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</si>
  <si>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</si>
  <si>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</si>
  <si>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</si>
  <si>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</si>
  <si>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</si>
  <si>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</si>
  <si>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</si>
  <si>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</si>
  <si>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</si>
  <si>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</si>
  <si>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</si>
  <si>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</si>
  <si>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</si>
  <si>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</si>
  <si>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</si>
  <si>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</si>
  <si>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</si>
  <si>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</si>
  <si>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</si>
  <si>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</si>
  <si>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</si>
  <si>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</si>
  <si>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</si>
  <si>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</si>
  <si>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</si>
  <si>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</si>
  <si>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</si>
  <si>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</si>
  <si>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</si>
  <si>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</si>
  <si>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</si>
  <si>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</si>
  <si>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</si>
  <si>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</si>
  <si>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</si>
  <si>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</si>
  <si>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</si>
  <si>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</si>
  <si>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</si>
  <si>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</si>
  <si>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</si>
  <si>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</si>
  <si>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</si>
  <si>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</si>
  <si>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</si>
  <si>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</si>
  <si>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</si>
  <si>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</si>
  <si>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</si>
  <si>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</si>
  <si>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</si>
  <si>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</si>
  <si>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</si>
  <si>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</si>
  <si>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</si>
  <si>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</si>
  <si>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</si>
  <si>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</si>
  <si>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</si>
  <si>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</si>
  <si>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</si>
  <si>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</si>
  <si>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</si>
  <si>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</si>
  <si>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</si>
  <si>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</si>
  <si>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</si>
  <si>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</si>
  <si>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</si>
  <si>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</si>
  <si>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</si>
  <si>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</si>
  <si>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</si>
  <si>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</si>
  <si>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</si>
  <si>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</si>
  <si>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</si>
  <si>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</si>
  <si>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</si>
  <si>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</si>
  <si>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</si>
  <si>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</si>
  <si>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</si>
  <si>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</si>
  <si>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</si>
  <si>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</si>
  <si>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</si>
  <si>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</si>
  <si>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</si>
  <si>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</si>
  <si>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</si>
  <si>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</si>
  <si>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</si>
  <si>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</si>
  <si>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</si>
  <si>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</si>
  <si>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</si>
  <si>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</si>
  <si>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</si>
  <si>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</si>
  <si>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</si>
  <si>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</si>
  <si>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</si>
  <si>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</si>
  <si>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</si>
  <si>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</si>
  <si>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</si>
  <si>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</si>
  <si>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</si>
  <si>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</si>
  <si>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</si>
  <si>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</si>
  <si>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</si>
  <si>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</si>
  <si>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</si>
  <si>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</si>
  <si>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</si>
  <si>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</si>
  <si>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</si>
  <si>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</si>
  <si>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</si>
  <si>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</si>
  <si>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</si>
  <si>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</si>
  <si>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</si>
  <si>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</si>
  <si>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</si>
  <si>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</si>
  <si>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</si>
  <si>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</si>
  <si>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</si>
  <si>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</si>
  <si>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</si>
  <si>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</si>
  <si>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</si>
  <si>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</si>
  <si>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</si>
  <si>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</si>
  <si>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</si>
  <si>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</si>
  <si>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</si>
  <si>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</si>
  <si>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</si>
  <si>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</si>
  <si>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</si>
  <si>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</si>
  <si>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</si>
  <si>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</si>
  <si>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</si>
  <si>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</si>
  <si>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</si>
  <si>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</si>
  <si>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</si>
  <si>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</si>
  <si>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</si>
  <si>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</si>
  <si>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</si>
  <si>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</si>
  <si>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</si>
  <si>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</si>
  <si>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</si>
  <si>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</si>
  <si>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</si>
  <si>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</si>
  <si>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</si>
  <si>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</si>
  <si>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</si>
  <si>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</si>
  <si>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</si>
  <si>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</si>
  <si>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</si>
  <si>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</si>
  <si>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</si>
  <si>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</si>
  <si>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</si>
  <si>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</si>
  <si>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</si>
  <si>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</si>
  <si>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</si>
  <si>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</si>
  <si>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</si>
  <si>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</si>
  <si>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</si>
  <si>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</si>
  <si>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</si>
  <si>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</si>
  <si>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</si>
  <si>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</si>
  <si>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</si>
  <si>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</si>
  <si>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</si>
  <si>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</si>
  <si>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</si>
  <si>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</si>
  <si>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</si>
  <si>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</si>
  <si>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</si>
  <si>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</si>
  <si>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</si>
  <si>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</si>
  <si>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</si>
  <si>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</si>
  <si>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</si>
  <si>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</si>
  <si>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</si>
  <si>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</si>
  <si>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</si>
  <si>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</si>
  <si>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</si>
  <si>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</si>
  <si>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</si>
  <si>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</si>
  <si>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</si>
  <si>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</si>
  <si>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</si>
  <si>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</si>
  <si>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</si>
  <si>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</si>
  <si>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</si>
  <si>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</si>
  <si>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</si>
  <si>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</si>
  <si>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</si>
  <si>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</si>
  <si>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</si>
  <si>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</si>
  <si>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</si>
  <si>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</si>
  <si>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</si>
  <si>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</si>
  <si>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</si>
  <si>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</si>
  <si>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</si>
  <si>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</si>
  <si>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</si>
  <si>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</si>
  <si>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</si>
  <si>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</si>
  <si>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</si>
  <si>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</si>
  <si>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</si>
  <si>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</si>
  <si>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</si>
  <si>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</si>
  <si>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</si>
  <si>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</si>
  <si>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</si>
  <si>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</si>
  <si>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</si>
  <si>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</si>
  <si>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</si>
  <si>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</si>
  <si>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</si>
  <si>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</si>
  <si>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</si>
  <si>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</si>
  <si>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</si>
  <si>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</si>
  <si>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</si>
  <si>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</si>
  <si>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</si>
  <si>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</si>
  <si>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</si>
  <si>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</si>
  <si>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</si>
  <si>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</si>
  <si>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</si>
  <si>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</si>
  <si>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</si>
  <si>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</si>
  <si>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</si>
  <si>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</si>
  <si>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</si>
  <si>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</si>
  <si>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</si>
  <si>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</si>
  <si>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</si>
  <si>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</si>
  <si>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</si>
  <si>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</si>
  <si>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</si>
  <si>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</si>
  <si>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</si>
  <si>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</si>
  <si>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</si>
  <si>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</si>
  <si>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</si>
  <si>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</si>
  <si>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</si>
  <si>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</si>
  <si>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</si>
  <si>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</si>
  <si>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</si>
  <si>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</si>
  <si>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</si>
  <si>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</si>
  <si>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</si>
  <si>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</si>
  <si>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</si>
  <si>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</si>
  <si>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</si>
  <si>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</si>
  <si>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</si>
  <si>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</si>
  <si>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</si>
  <si>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</si>
  <si>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</si>
  <si>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</si>
  <si>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</si>
  <si>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</si>
  <si>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</si>
  <si>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</si>
  <si>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</si>
  <si>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</si>
  <si>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</si>
  <si>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</si>
  <si>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</si>
  <si>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</si>
  <si>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</si>
  <si>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</si>
  <si>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</si>
  <si>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</si>
  <si>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</si>
  <si>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</si>
  <si>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</si>
  <si>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</si>
  <si>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</si>
  <si>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</si>
  <si>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</si>
  <si>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</si>
  <si>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</si>
  <si>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</si>
  <si>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</si>
  <si>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</si>
  <si>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</si>
  <si>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</si>
  <si>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</si>
  <si>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</si>
  <si>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</si>
  <si>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</si>
  <si>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</si>
  <si>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</si>
  <si>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</si>
  <si>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</si>
  <si>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</si>
  <si>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</si>
  <si>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</si>
  <si>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</si>
  <si>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</si>
  <si>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</si>
  <si>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</si>
  <si>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</si>
  <si>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</si>
  <si>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</si>
  <si>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</si>
  <si>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</si>
  <si>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</si>
  <si>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</si>
  <si>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</si>
  <si>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</si>
  <si>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</si>
  <si>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</si>
  <si>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</si>
  <si>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</si>
  <si>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</si>
  <si>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</si>
  <si>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</si>
  <si>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</si>
  <si>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</si>
  <si>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</si>
  <si>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</si>
  <si>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</si>
  <si>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</si>
  <si>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</si>
  <si>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</si>
  <si>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</si>
  <si>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</si>
  <si>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</si>
  <si>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</si>
  <si>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</si>
  <si>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</si>
  <si>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</si>
  <si>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</si>
  <si>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</si>
  <si>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</si>
  <si>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</si>
  <si>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</si>
  <si>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</si>
  <si>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</si>
  <si>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</si>
  <si>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</si>
  <si>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</si>
  <si>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</si>
  <si>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</si>
  <si>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</si>
  <si>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</si>
  <si>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</si>
  <si>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</si>
  <si>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</si>
  <si>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</si>
  <si>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</si>
  <si>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</si>
  <si>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</si>
  <si>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</si>
  <si>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</si>
  <si>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</si>
  <si>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</si>
  <si>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</si>
  <si>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</si>
  <si>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</si>
  <si>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</si>
  <si>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</si>
  <si>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</si>
  <si>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</si>
  <si>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</si>
  <si>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</si>
  <si>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</si>
  <si>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</si>
  <si>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</si>
  <si>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</si>
  <si>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</si>
  <si>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</si>
  <si>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</si>
  <si>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</si>
  <si>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</si>
  <si>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</si>
  <si>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</si>
  <si>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</si>
  <si>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</si>
  <si>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</si>
  <si>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</si>
  <si>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</si>
  <si>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</si>
  <si>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</si>
  <si>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</si>
  <si>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</si>
  <si>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</si>
  <si>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</si>
  <si>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</si>
  <si>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</si>
  <si>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</si>
  <si>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</si>
  <si>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</si>
  <si>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</si>
  <si>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</si>
  <si>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</si>
  <si>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</si>
  <si>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</si>
  <si>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</si>
  <si>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</si>
  <si>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</si>
  <si>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</si>
  <si>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</si>
  <si>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</si>
  <si>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</si>
  <si>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</si>
  <si>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</si>
  <si>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</si>
  <si>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</si>
  <si>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</si>
  <si>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</si>
  <si>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</si>
  <si>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</si>
  <si>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</si>
  <si>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</si>
  <si>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</si>
  <si>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</si>
  <si>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</si>
  <si>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</si>
  <si>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</si>
  <si>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</si>
  <si>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</si>
  <si>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</si>
  <si>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</si>
  <si>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</si>
  <si>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</si>
  <si>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</si>
  <si>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</si>
  <si>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</si>
  <si>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</si>
  <si>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</si>
  <si>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</si>
  <si>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</si>
  <si>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</si>
  <si>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</si>
  <si>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</si>
  <si>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</si>
  <si>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</si>
  <si>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</si>
  <si>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</si>
  <si>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</si>
  <si>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</si>
  <si>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</si>
  <si>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</si>
  <si>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</si>
  <si>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</si>
  <si>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</si>
  <si>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</si>
  <si>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</si>
  <si>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</si>
  <si>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</si>
  <si>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</si>
  <si>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</si>
  <si>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</si>
  <si>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</si>
  <si>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</si>
  <si>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</si>
  <si>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</si>
  <si>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</si>
  <si>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</si>
  <si>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</si>
  <si>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</si>
  <si>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</si>
  <si>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</si>
  <si>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</si>
  <si>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</si>
  <si>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</si>
  <si>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</si>
  <si>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</si>
  <si>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</si>
  <si>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</si>
  <si>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</si>
  <si>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</si>
  <si>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</si>
  <si>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</si>
  <si>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</si>
  <si>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</si>
  <si>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</si>
  <si>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</si>
  <si>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</si>
  <si>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</si>
  <si>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</si>
  <si>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</si>
  <si>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</si>
  <si>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</si>
  <si>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</si>
  <si>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</si>
  <si>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</si>
  <si>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</si>
  <si>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</si>
  <si>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</si>
  <si>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</si>
  <si>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</si>
  <si>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</si>
  <si>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</si>
  <si>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</si>
  <si>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</si>
  <si>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</si>
  <si>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</si>
  <si>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</si>
  <si>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</si>
  <si>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</si>
  <si>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</si>
  <si>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</si>
  <si>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</si>
  <si>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</si>
  <si>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</si>
  <si>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</si>
  <si>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</si>
  <si>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</si>
  <si>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</si>
  <si>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</si>
  <si>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</si>
  <si>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</si>
  <si>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</si>
  <si>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</si>
  <si>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</si>
  <si>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</si>
  <si>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</si>
  <si>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</si>
  <si>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</si>
  <si>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</si>
  <si>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</si>
  <si>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</si>
  <si>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</si>
  <si>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</si>
  <si>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</si>
  <si>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</si>
  <si>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</si>
  <si>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</si>
  <si>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</si>
  <si>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</si>
  <si>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</si>
  <si>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</si>
  <si>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</si>
  <si>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</si>
  <si>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</si>
  <si>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</si>
  <si>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</si>
  <si>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</si>
  <si>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</si>
  <si>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</si>
  <si>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</si>
  <si>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</si>
  <si>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</si>
  <si>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</si>
  <si>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</si>
  <si>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</si>
  <si>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</si>
  <si>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</si>
  <si>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</si>
  <si>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</si>
  <si>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</si>
  <si>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</si>
  <si>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</si>
  <si>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</si>
  <si>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</si>
  <si>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</si>
  <si>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</si>
  <si>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</si>
  <si>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</si>
  <si>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</si>
  <si>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</si>
  <si>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</si>
  <si>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</si>
  <si>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</si>
  <si>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</si>
  <si>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</si>
  <si>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</si>
  <si>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</si>
  <si>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</si>
  <si>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</si>
  <si>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</si>
  <si>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</si>
  <si>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</si>
  <si>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</si>
  <si>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</si>
  <si>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</si>
  <si>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</si>
  <si>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</si>
  <si>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</si>
  <si>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</si>
  <si>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</si>
  <si>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</si>
  <si>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</si>
  <si>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</si>
  <si>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</si>
  <si>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</si>
  <si>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</si>
  <si>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</si>
  <si>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</si>
  <si>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</si>
  <si>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</si>
  <si>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</si>
  <si>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</si>
  <si>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</si>
  <si>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</si>
  <si>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</si>
  <si>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</si>
  <si>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</si>
  <si>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</si>
  <si>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</si>
  <si>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</si>
  <si>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</si>
  <si>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</si>
  <si>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</si>
  <si>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</si>
  <si>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</si>
  <si>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</si>
  <si>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</si>
  <si>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</si>
  <si>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</si>
  <si>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</si>
  <si>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</si>
  <si>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</si>
  <si>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</si>
  <si>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</si>
  <si>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</si>
  <si>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</si>
  <si>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</si>
  <si>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</si>
  <si>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</si>
  <si>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</si>
  <si>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</si>
  <si>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</si>
  <si>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</si>
  <si>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</si>
  <si>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</si>
  <si>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</si>
  <si>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</si>
  <si>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</si>
  <si>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</si>
  <si>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</si>
  <si>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</si>
  <si>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</si>
  <si>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</si>
  <si>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</si>
  <si>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</si>
  <si>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</si>
  <si>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</si>
  <si>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</si>
  <si>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</si>
  <si>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</si>
  <si>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</si>
  <si>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</si>
  <si>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</si>
  <si>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</si>
  <si>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</si>
  <si>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</si>
  <si>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</si>
  <si>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</si>
  <si>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</si>
  <si>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</si>
  <si>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</si>
  <si>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</si>
  <si>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</si>
  <si>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</si>
  <si>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</si>
  <si>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</si>
  <si>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</si>
  <si>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</si>
  <si>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</si>
  <si>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</si>
  <si>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</si>
  <si>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</si>
  <si>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</si>
  <si>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</si>
  <si>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</si>
  <si>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</si>
  <si>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</si>
  <si>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</si>
  <si>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</si>
  <si>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</si>
  <si>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</si>
  <si>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</si>
  <si>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</si>
  <si>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</si>
  <si>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</si>
  <si>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</si>
  <si>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</si>
  <si>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</si>
  <si>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</si>
  <si>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</si>
  <si>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</si>
  <si>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</si>
  <si>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</si>
  <si>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</si>
  <si>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</si>
  <si>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</si>
  <si>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</si>
  <si>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</si>
  <si>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</si>
  <si>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</si>
  <si>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</si>
  <si>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</si>
  <si>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</si>
  <si>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</si>
  <si>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</si>
  <si>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</si>
  <si>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</si>
  <si>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</si>
  <si>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</si>
  <si>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</si>
  <si>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</si>
  <si>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</si>
  <si>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</si>
  <si>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</si>
  <si>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</si>
  <si>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</si>
  <si>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</si>
  <si>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</si>
  <si>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</si>
  <si>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</si>
  <si>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</si>
  <si>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</si>
  <si>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</si>
  <si>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</si>
  <si>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</si>
  <si>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</si>
  <si>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</si>
  <si>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</si>
  <si>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</si>
  <si>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</si>
  <si>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</si>
  <si>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</si>
  <si>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</si>
  <si>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</si>
  <si>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</si>
  <si>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</si>
  <si>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</si>
  <si>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</si>
  <si>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</si>
  <si>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</si>
  <si>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</si>
  <si>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</si>
  <si>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</si>
  <si>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</si>
  <si>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</si>
  <si>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</si>
  <si>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</si>
  <si>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</si>
  <si>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</si>
  <si>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</si>
  <si>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</si>
  <si>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</si>
  <si>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</si>
  <si>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</si>
  <si>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</si>
  <si>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</si>
  <si>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</si>
  <si>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</si>
  <si>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</si>
  <si>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</si>
  <si>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</si>
  <si>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</si>
  <si>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</si>
  <si>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</si>
  <si>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</si>
  <si>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</si>
  <si>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</si>
  <si>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</si>
  <si>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</si>
  <si>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</si>
  <si>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</si>
  <si>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</si>
  <si>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</si>
  <si>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</si>
  <si>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</si>
  <si>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</si>
  <si>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</si>
  <si>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</si>
  <si>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</si>
  <si>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</si>
  <si>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</si>
  <si>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</si>
  <si>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</si>
  <si>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</si>
  <si>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</si>
  <si>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</si>
  <si>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</si>
  <si>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</si>
  <si>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</si>
  <si>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</si>
  <si>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</si>
  <si>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</si>
  <si>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</si>
  <si>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</si>
  <si>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</si>
  <si>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</si>
  <si>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</si>
  <si>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</si>
  <si>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</si>
  <si>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</si>
  <si>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</si>
  <si>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</si>
  <si>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</si>
  <si>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</si>
  <si>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</si>
  <si>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</si>
  <si>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</si>
  <si>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</si>
  <si>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</si>
  <si>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</si>
  <si>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</si>
  <si>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</si>
  <si>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</si>
  <si>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</si>
  <si>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</si>
  <si>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</si>
  <si>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</si>
  <si>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</si>
  <si>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</si>
  <si>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</si>
  <si>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</si>
  <si>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</si>
  <si>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</si>
  <si>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</si>
  <si>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</si>
  <si>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</si>
  <si>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</si>
  <si>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</si>
  <si>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</si>
  <si>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</si>
  <si>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</si>
  <si>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</si>
  <si>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</si>
  <si>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</si>
  <si>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</si>
  <si>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</si>
  <si>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</si>
  <si>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</si>
  <si>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</si>
  <si>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</si>
  <si>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</si>
  <si>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</si>
  <si>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</si>
  <si>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</si>
  <si>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</si>
  <si>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</si>
  <si>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</si>
  <si>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</si>
  <si>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</si>
  <si>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</si>
  <si>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</si>
  <si>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</si>
  <si>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</si>
  <si>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</si>
  <si>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</si>
  <si>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</si>
  <si>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</si>
  <si>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</si>
  <si>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</si>
  <si>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</si>
  <si>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</si>
  <si>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</si>
  <si>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</si>
  <si>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</si>
  <si>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</si>
  <si>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</si>
  <si>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</si>
  <si>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</si>
  <si>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</si>
  <si>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</si>
  <si>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</si>
  <si>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</si>
  <si>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</si>
  <si>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</si>
  <si>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</si>
  <si>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</si>
  <si>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</si>
  <si>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</si>
  <si>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</si>
  <si>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</si>
  <si>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</si>
  <si>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</si>
  <si>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</si>
  <si>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</si>
  <si>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</si>
  <si>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</si>
  <si>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</si>
  <si>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</si>
  <si>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</si>
  <si>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</si>
  <si>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</si>
  <si>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</si>
  <si>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</si>
  <si>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</si>
  <si>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</si>
  <si>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</si>
  <si>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</si>
  <si>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</si>
  <si>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</si>
  <si>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</si>
  <si>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</si>
  <si>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</si>
  <si>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</si>
  <si>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</si>
  <si>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</si>
  <si>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</si>
  <si>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</si>
  <si>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</si>
  <si>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</si>
  <si>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</si>
  <si>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</si>
  <si>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</si>
  <si>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</si>
  <si>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</si>
  <si>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</si>
  <si>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</si>
  <si>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</si>
  <si>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</si>
  <si>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</si>
  <si>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</si>
  <si>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</si>
  <si>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</si>
  <si>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</si>
  <si>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</si>
  <si>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</si>
  <si>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</si>
  <si>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</si>
  <si>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</si>
  <si>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</si>
  <si>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</si>
  <si>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</si>
  <si>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</si>
  <si>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</si>
  <si>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</si>
  <si>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</si>
  <si>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</si>
  <si>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</si>
  <si>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</si>
  <si>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</si>
  <si>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</si>
  <si>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</si>
  <si>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</si>
  <si>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</si>
  <si>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</si>
  <si>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</si>
  <si>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</si>
  <si>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</si>
  <si>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</si>
  <si>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</si>
  <si>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</si>
  <si>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</si>
  <si>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</si>
  <si>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</si>
  <si>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</si>
  <si>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</si>
  <si>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</si>
  <si>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</si>
  <si>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</si>
  <si>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</si>
  <si>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</si>
  <si>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</si>
  <si>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</si>
  <si>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</si>
  <si>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</si>
  <si>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</si>
  <si>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</si>
  <si>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</si>
  <si>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</si>
  <si>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</si>
  <si>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</si>
  <si>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</si>
  <si>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</si>
  <si>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</si>
  <si>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</si>
  <si>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</si>
  <si>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</si>
  <si>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</si>
  <si>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</si>
  <si>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</si>
  <si>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</si>
  <si>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</si>
  <si>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</si>
  <si>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</si>
  <si>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</si>
  <si>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</si>
  <si>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</si>
  <si>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</si>
  <si>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</si>
  <si>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</si>
  <si>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</si>
  <si>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</si>
  <si>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</si>
  <si>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</si>
  <si>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</si>
  <si>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</si>
  <si>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</si>
  <si>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</si>
  <si>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</si>
  <si>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</si>
  <si>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</si>
  <si>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</si>
  <si>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</si>
  <si>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</si>
  <si>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</si>
  <si>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</si>
  <si>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</si>
  <si>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</si>
  <si>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</si>
  <si>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</si>
  <si>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</si>
  <si>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</si>
  <si>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</si>
  <si>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</si>
  <si>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</si>
  <si>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</si>
  <si>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</si>
  <si>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</si>
  <si>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</si>
  <si>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</si>
  <si>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</si>
  <si>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</si>
  <si>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</si>
  <si>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</si>
  <si>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</si>
  <si>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</si>
  <si>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</si>
  <si>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</si>
  <si>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</si>
  <si>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</si>
  <si>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</si>
  <si>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</si>
  <si>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</si>
  <si>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</si>
  <si>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</si>
  <si>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</si>
  <si>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</si>
  <si>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</si>
  <si>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</si>
  <si>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</si>
  <si>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</si>
  <si>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</si>
  <si>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</si>
  <si>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</si>
  <si>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</si>
  <si>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</si>
  <si>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</si>
  <si>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</si>
  <si>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</si>
  <si>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</si>
  <si>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</si>
  <si>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</si>
  <si>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</si>
  <si>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</si>
  <si>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</si>
  <si>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</si>
  <si>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</si>
  <si>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</si>
  <si>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</si>
  <si>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</si>
  <si>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</si>
  <si>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</si>
  <si>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</si>
  <si>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</si>
  <si>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</si>
  <si>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</si>
  <si>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</si>
  <si>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</si>
  <si>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</si>
  <si>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</si>
  <si>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</si>
  <si>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</si>
  <si>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</si>
  <si>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</si>
  <si>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</si>
  <si>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</si>
  <si>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</si>
  <si>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</si>
  <si>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</si>
  <si>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</si>
  <si>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</si>
  <si>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</si>
  <si>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</si>
  <si>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</si>
  <si>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</si>
  <si>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</si>
  <si>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</si>
  <si>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</si>
  <si>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</si>
  <si>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</si>
  <si>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</si>
  <si>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</si>
  <si>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</si>
  <si>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</si>
  <si>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</si>
  <si>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</si>
  <si>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</si>
  <si>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</si>
  <si>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</si>
  <si>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</si>
  <si>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</si>
  <si>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</si>
  <si>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</si>
  <si>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</si>
  <si>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</si>
  <si>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</si>
  <si>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</si>
  <si>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</si>
  <si>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</si>
  <si>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</si>
  <si>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</si>
  <si>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</si>
  <si>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</si>
  <si>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</si>
  <si>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</si>
  <si>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</si>
  <si>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</si>
  <si>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</si>
  <si>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</si>
  <si>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</si>
  <si>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</si>
  <si>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</si>
  <si>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</si>
  <si>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</si>
  <si>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</si>
  <si>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</si>
  <si>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</si>
  <si>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</si>
  <si>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</si>
  <si>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</si>
  <si>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</si>
  <si>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</si>
  <si>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</si>
  <si>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</si>
  <si>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</si>
  <si>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</si>
  <si>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</si>
  <si>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</si>
  <si>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</si>
  <si>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</si>
  <si>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</si>
  <si>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</si>
  <si>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</si>
  <si>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</si>
  <si>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</si>
  <si>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</si>
  <si>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</si>
  <si>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</si>
  <si>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</si>
  <si>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</si>
  <si>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</si>
  <si>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</si>
  <si>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</si>
  <si>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</si>
  <si>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</si>
  <si>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</si>
  <si>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</si>
  <si>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</si>
  <si>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</si>
  <si>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</si>
  <si>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</si>
  <si>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</si>
  <si>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</si>
  <si>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</si>
  <si>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</si>
  <si>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</si>
  <si>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</si>
  <si>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</si>
  <si>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</si>
  <si>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</si>
  <si>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</si>
  <si>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</si>
  <si>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</si>
  <si>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</si>
  <si>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</si>
  <si>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</si>
  <si>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</si>
  <si>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</si>
  <si>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</si>
  <si>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</si>
  <si>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</si>
  <si>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</si>
  <si>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</si>
  <si>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</si>
  <si>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</si>
  <si>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</si>
  <si>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</si>
  <si>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</si>
  <si>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</si>
  <si>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</si>
  <si>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</si>
  <si>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</si>
  <si>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</si>
  <si>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</si>
  <si>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</si>
  <si>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</si>
  <si>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</si>
  <si>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</si>
  <si>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</si>
  <si>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</si>
  <si>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</si>
  <si>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</si>
  <si>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</si>
  <si>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</si>
  <si>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</si>
  <si>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</si>
  <si>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</si>
  <si>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</si>
  <si>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</si>
  <si>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</si>
  <si>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</si>
  <si>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</si>
  <si>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</si>
  <si>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</si>
  <si>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</si>
  <si>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</si>
  <si>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</si>
  <si>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</si>
  <si>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</si>
  <si>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</si>
  <si>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</si>
  <si>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</si>
  <si>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</si>
  <si>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</si>
  <si>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</si>
  <si>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</si>
  <si>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</si>
  <si>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</si>
  <si>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</si>
  <si>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</si>
  <si>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</si>
  <si>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</si>
  <si>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</si>
  <si>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</si>
  <si>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</si>
  <si>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</si>
  <si>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</si>
  <si>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</si>
  <si>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</si>
  <si>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</si>
  <si>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</si>
  <si>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</si>
  <si>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</si>
  <si>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</si>
  <si>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</si>
  <si>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</si>
  <si>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</si>
  <si>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</si>
  <si>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</si>
  <si>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</si>
  <si>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</si>
  <si>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</si>
  <si>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</si>
  <si>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</si>
  <si>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</si>
  <si>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</si>
  <si>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</si>
  <si>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</si>
  <si>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</si>
  <si>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</si>
  <si>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</si>
  <si>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</si>
  <si>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</si>
  <si>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</si>
  <si>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</si>
  <si>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</si>
  <si>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</si>
  <si>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</si>
  <si>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</si>
  <si>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</si>
  <si>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</si>
  <si>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</si>
  <si>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</si>
  <si>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</si>
  <si>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</si>
  <si>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</si>
  <si>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</si>
  <si>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</si>
  <si>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</si>
  <si>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</si>
  <si>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</si>
  <si>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</si>
  <si>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</si>
  <si>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</si>
  <si>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</si>
  <si>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</si>
  <si>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</si>
  <si>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</si>
  <si>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</si>
  <si>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</si>
  <si>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</si>
  <si>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</si>
  <si>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</si>
  <si>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</si>
  <si>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</si>
  <si>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</si>
  <si>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</si>
  <si>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</si>
  <si>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</si>
  <si>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</si>
  <si>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</si>
  <si>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</si>
  <si>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</si>
  <si>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</si>
  <si>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</si>
  <si>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</si>
  <si>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</si>
  <si>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</si>
  <si>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</si>
  <si>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</si>
  <si>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</si>
  <si>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</si>
  <si>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</si>
  <si>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</si>
  <si>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</si>
  <si>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</si>
  <si>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</si>
  <si>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</si>
  <si>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</si>
  <si>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</si>
  <si>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</si>
  <si>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</si>
  <si>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</si>
  <si>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</si>
  <si>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</si>
  <si>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</si>
  <si>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</si>
  <si>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</si>
  <si>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</si>
  <si>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</si>
  <si>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</si>
  <si>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</si>
  <si>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</si>
  <si>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</si>
  <si>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</si>
  <si>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</si>
  <si>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</si>
  <si>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</si>
  <si>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</si>
  <si>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</si>
  <si>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</si>
  <si>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</si>
  <si>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</si>
  <si>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</si>
  <si>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</si>
  <si>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</si>
  <si>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</si>
  <si>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</si>
  <si>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</si>
  <si>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</si>
  <si>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</si>
  <si>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</si>
  <si>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</si>
  <si>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</si>
  <si>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</si>
  <si>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</si>
  <si>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</si>
  <si>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</si>
  <si>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</si>
  <si>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</si>
  <si>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</si>
  <si>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</si>
  <si>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</si>
  <si>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</si>
  <si>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</si>
  <si>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</si>
  <si>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</si>
  <si>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</si>
  <si>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</si>
  <si>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</si>
  <si>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</si>
  <si>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</si>
  <si>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</si>
  <si>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</si>
  <si>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</si>
  <si>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</si>
  <si>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</si>
  <si>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</si>
  <si>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</si>
  <si>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</si>
  <si>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</si>
  <si>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</si>
  <si>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</si>
  <si>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</si>
  <si>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</si>
  <si>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</si>
  <si>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</si>
  <si>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</si>
  <si>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</si>
  <si>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</si>
  <si>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</si>
  <si>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</si>
  <si>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</si>
  <si>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</si>
  <si>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</si>
  <si>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</si>
  <si>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</si>
  <si>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</si>
  <si>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</si>
  <si>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</si>
  <si>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</si>
  <si>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</si>
  <si>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</si>
  <si>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</si>
  <si>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</si>
  <si>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</si>
  <si>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</si>
  <si>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</si>
  <si>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</si>
  <si>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</si>
  <si>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</si>
  <si>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</si>
  <si>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</si>
  <si>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</si>
  <si>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</si>
  <si>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</si>
  <si>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</si>
  <si>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</si>
  <si>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</si>
  <si>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</si>
  <si>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</si>
  <si>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</si>
  <si>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</si>
  <si>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</si>
  <si>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</si>
  <si>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</si>
  <si>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</si>
  <si>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</si>
  <si>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</si>
  <si>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</si>
  <si>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</si>
  <si>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</si>
  <si>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</si>
  <si>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</si>
  <si>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</si>
  <si>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</si>
  <si>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</si>
  <si>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</si>
  <si>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</si>
  <si>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</si>
  <si>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</si>
  <si>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</si>
  <si>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</si>
  <si>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</si>
  <si>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</si>
  <si>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</si>
  <si>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</si>
  <si>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</si>
  <si>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</si>
  <si>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</si>
  <si>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</si>
  <si>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</si>
  <si>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</si>
  <si>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</si>
  <si>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</si>
  <si>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</si>
  <si>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</si>
  <si>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</si>
  <si>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</si>
  <si>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</si>
  <si>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</si>
  <si>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</si>
  <si>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</si>
  <si>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</si>
  <si>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</si>
  <si>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</si>
  <si>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</si>
  <si>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</si>
  <si>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</si>
  <si>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</si>
  <si>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</si>
  <si>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</si>
  <si>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</si>
  <si>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</si>
  <si>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</si>
  <si>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</si>
  <si>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</si>
  <si>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</si>
  <si>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</si>
  <si>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</si>
  <si>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</si>
  <si>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</si>
  <si>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</si>
  <si>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</si>
  <si>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</si>
  <si>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</si>
  <si>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</si>
  <si>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</si>
  <si>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</si>
  <si>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</si>
  <si>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</si>
  <si>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</si>
  <si>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</si>
  <si>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</si>
  <si>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</si>
  <si>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</si>
  <si>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</si>
  <si>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</si>
  <si>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</si>
  <si>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</si>
  <si>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</si>
  <si>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</si>
  <si>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</si>
  <si>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</si>
  <si>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</si>
  <si>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</si>
  <si>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</si>
  <si>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</si>
  <si>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</si>
  <si>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</si>
  <si>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</si>
  <si>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</si>
  <si>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</si>
  <si>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</si>
  <si>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</si>
  <si>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</si>
  <si>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</si>
  <si>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</si>
  <si>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</si>
  <si>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</si>
  <si>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</si>
  <si>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</si>
  <si>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</si>
  <si>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</si>
  <si>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</si>
  <si>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</si>
  <si>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</si>
  <si>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</si>
  <si>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</si>
  <si>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</si>
  <si>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</si>
  <si>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</si>
  <si>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</si>
  <si>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</si>
  <si>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</si>
  <si>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</si>
  <si>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</si>
  <si>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</si>
  <si>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</si>
  <si>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</si>
  <si>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</si>
  <si>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</si>
  <si>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</si>
  <si>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</si>
  <si>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</si>
  <si>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</si>
  <si>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</si>
  <si>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</si>
  <si>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</si>
  <si>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</si>
  <si>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</si>
  <si>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</si>
  <si>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</si>
  <si>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</si>
  <si>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</si>
  <si>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</si>
  <si>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</si>
  <si>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</si>
  <si>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</si>
  <si>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</si>
  <si>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</si>
  <si>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</si>
  <si>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</si>
  <si>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</si>
  <si>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</si>
  <si>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</si>
  <si>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</si>
  <si>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</si>
  <si>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</si>
  <si>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</si>
  <si>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</si>
  <si>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</si>
  <si>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</si>
  <si>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</si>
  <si>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</si>
  <si>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</si>
  <si>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</si>
  <si>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</si>
  <si>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</si>
  <si>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</si>
  <si>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</si>
  <si>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</si>
  <si>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</si>
  <si>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</si>
  <si>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</si>
  <si>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</si>
  <si>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</si>
  <si>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</si>
  <si>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</si>
  <si>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</si>
  <si>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</si>
  <si>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</si>
  <si>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</si>
  <si>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</si>
  <si>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</si>
  <si>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</si>
  <si>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</si>
  <si>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</si>
  <si>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</si>
  <si>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</si>
  <si>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</si>
  <si>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</si>
  <si>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</si>
  <si>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</si>
  <si>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</si>
  <si>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</si>
  <si>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</si>
  <si>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</si>
  <si>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</si>
  <si>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</si>
  <si>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</si>
  <si>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</si>
  <si>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</si>
  <si>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</si>
  <si>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</si>
  <si>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</si>
  <si>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</si>
  <si>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</si>
  <si>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</si>
  <si>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</si>
  <si>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</si>
  <si>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</si>
  <si>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</si>
  <si>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</si>
  <si>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</si>
  <si>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</si>
  <si>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</si>
  <si>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</si>
  <si>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</si>
  <si>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</si>
  <si>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</si>
  <si>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</si>
  <si>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</si>
  <si>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</si>
  <si>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</si>
  <si>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</si>
  <si>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</si>
  <si>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</si>
  <si>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</si>
  <si>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</si>
  <si>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</si>
  <si>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</si>
  <si>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</si>
  <si>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</si>
  <si>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</si>
  <si>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</si>
  <si>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</si>
  <si>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</si>
  <si>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</si>
  <si>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</si>
  <si>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</si>
  <si>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</si>
  <si>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</si>
  <si>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</si>
  <si>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</si>
  <si>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</si>
  <si>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</si>
  <si>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</si>
  <si>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</si>
  <si>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</si>
  <si>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</si>
  <si>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</si>
  <si>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</si>
  <si>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</si>
  <si>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</si>
  <si>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</si>
  <si>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</si>
  <si>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</si>
  <si>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</si>
  <si>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</si>
  <si>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</si>
  <si>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</si>
  <si>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</si>
  <si>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</si>
  <si>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</si>
  <si>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</si>
  <si>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</si>
  <si>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</si>
  <si>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</si>
  <si>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</si>
  <si>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</si>
  <si>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</si>
  <si>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</si>
  <si>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</si>
  <si>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</si>
  <si>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</si>
  <si>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</si>
  <si>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</si>
  <si>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</si>
  <si>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</si>
  <si>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</si>
  <si>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</si>
  <si>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</si>
  <si>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</si>
  <si>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</si>
  <si>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</si>
  <si>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</si>
  <si>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</si>
  <si>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</si>
  <si>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</si>
  <si>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</si>
  <si>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</si>
  <si>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</si>
  <si>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</si>
  <si>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</si>
  <si>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</si>
  <si>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</si>
  <si>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</si>
  <si>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</si>
  <si>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</si>
  <si>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</si>
  <si>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</si>
  <si>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</si>
  <si>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</si>
  <si>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</si>
  <si>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</si>
  <si>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</si>
  <si>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</si>
  <si>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</si>
  <si>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</si>
  <si>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</si>
  <si>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</si>
  <si>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</si>
  <si>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</si>
  <si>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</si>
  <si>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</si>
  <si>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</si>
  <si>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</si>
  <si>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</si>
  <si>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</si>
  <si>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</si>
  <si>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</si>
  <si>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</si>
  <si>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</si>
  <si>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</si>
  <si>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</si>
  <si>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</si>
  <si>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</si>
  <si>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</si>
  <si>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</si>
  <si>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</si>
  <si>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</si>
  <si>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</si>
  <si>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</si>
  <si>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</si>
  <si>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</si>
  <si>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</si>
  <si>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</si>
  <si>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</si>
  <si>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</si>
  <si>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</si>
  <si>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</si>
  <si>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</si>
  <si>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</si>
  <si>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</si>
  <si>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</si>
  <si>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</si>
  <si>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</si>
  <si>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</si>
  <si>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</si>
  <si>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</si>
  <si>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</si>
  <si>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</si>
  <si>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</si>
  <si>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</si>
  <si>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</si>
  <si>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</si>
  <si>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</si>
  <si>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</si>
  <si>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</si>
  <si>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</si>
  <si>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</si>
  <si>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</si>
  <si>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</si>
  <si>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</si>
  <si>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</si>
  <si>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</si>
  <si>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</si>
  <si>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</si>
  <si>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</si>
  <si>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</si>
  <si>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</si>
  <si>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</si>
  <si>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</si>
  <si>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</si>
  <si>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</si>
  <si>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</si>
  <si>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</si>
  <si>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</si>
  <si>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</si>
  <si>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</si>
  <si>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</si>
  <si>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</si>
  <si>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</si>
  <si>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</si>
  <si>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</si>
  <si>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</si>
  <si>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</si>
  <si>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</si>
  <si>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</si>
  <si>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</si>
  <si>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</si>
  <si>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</si>
  <si>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</si>
  <si>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</si>
  <si>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</si>
  <si>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</si>
  <si>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</si>
  <si>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</si>
  <si>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</si>
  <si>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</si>
  <si>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</si>
  <si>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</si>
  <si>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</si>
  <si>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</si>
  <si>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</si>
  <si>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</si>
  <si>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</si>
  <si>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</si>
  <si>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</si>
  <si>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</si>
  <si>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</si>
  <si>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</si>
  <si>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</si>
  <si>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</si>
  <si>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</si>
  <si>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</si>
  <si>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</si>
  <si>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</si>
  <si>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</si>
  <si>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</si>
  <si>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</si>
  <si>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</si>
  <si>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</si>
  <si>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</si>
  <si>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</si>
  <si>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</si>
  <si>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</si>
  <si>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</si>
  <si>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</si>
  <si>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</si>
  <si>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</si>
  <si>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</si>
  <si>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</si>
  <si>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</si>
  <si>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</si>
  <si>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</si>
  <si>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</si>
  <si>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</si>
  <si>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</si>
  <si>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</si>
  <si>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</si>
  <si>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</si>
  <si>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</si>
  <si>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</si>
  <si>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</si>
  <si>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</si>
  <si>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</si>
  <si>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</si>
  <si>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</si>
  <si>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</si>
  <si>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</si>
  <si>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</si>
  <si>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</si>
  <si>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</si>
  <si>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</si>
  <si>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</si>
  <si>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</si>
  <si>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</si>
  <si>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</si>
  <si>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</si>
  <si>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</si>
  <si>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</si>
  <si>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</si>
  <si>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</si>
  <si>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</si>
  <si>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</si>
  <si>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</si>
  <si>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</si>
  <si>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</si>
  <si>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</si>
  <si>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</si>
  <si>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</si>
  <si>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</si>
  <si>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</si>
  <si>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</si>
  <si>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</si>
  <si>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</si>
  <si>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</si>
  <si>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</si>
  <si>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</si>
  <si>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</si>
  <si>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</si>
  <si>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</si>
  <si>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</si>
  <si>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</si>
  <si>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</si>
  <si>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</si>
  <si>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</si>
  <si>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</si>
  <si>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</si>
  <si>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</si>
  <si>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</si>
  <si>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</si>
  <si>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</si>
  <si>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</si>
  <si>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</si>
  <si>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</si>
  <si>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</si>
  <si>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</si>
  <si>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</si>
  <si>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</si>
  <si>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</si>
  <si>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</si>
  <si>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</si>
  <si>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</si>
  <si>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</si>
  <si>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</si>
  <si>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</si>
  <si>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</si>
  <si>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</si>
  <si>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</si>
  <si>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</si>
  <si>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</si>
  <si>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</si>
  <si>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</si>
  <si>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</si>
  <si>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</si>
  <si>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</si>
  <si>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</si>
  <si>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</si>
  <si>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</si>
  <si>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</si>
  <si>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</si>
  <si>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</si>
  <si>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</si>
  <si>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</si>
  <si>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</si>
  <si>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</si>
  <si>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</si>
  <si>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</si>
  <si>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</si>
  <si>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</si>
  <si>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</si>
  <si>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</si>
  <si>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</si>
  <si>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</si>
  <si>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</si>
  <si>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</si>
  <si>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</si>
  <si>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</si>
  <si>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</si>
  <si>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</si>
  <si>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</si>
  <si>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</si>
  <si>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</si>
  <si>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</si>
  <si>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</si>
  <si>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</si>
  <si>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</si>
  <si>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</si>
  <si>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</si>
  <si>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</si>
  <si>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</si>
  <si>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</si>
  <si>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</si>
  <si>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</si>
  <si>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</si>
  <si>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</si>
  <si>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</si>
  <si>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</si>
  <si>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</si>
  <si>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</si>
  <si>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</si>
  <si>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</si>
  <si>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</si>
  <si>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</si>
  <si>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</si>
  <si>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</si>
  <si>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</si>
  <si>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</si>
  <si>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</si>
  <si>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</si>
  <si>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</si>
  <si>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</si>
  <si>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</si>
  <si>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</si>
  <si>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</si>
  <si>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</si>
  <si>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</si>
  <si>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</si>
  <si>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</si>
  <si>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</si>
  <si>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</si>
  <si>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</si>
  <si>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</si>
  <si>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</si>
  <si>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</si>
  <si>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</si>
  <si>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</si>
  <si>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</si>
  <si>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</si>
  <si>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</si>
  <si>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</si>
  <si>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</si>
  <si>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</si>
  <si>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</si>
  <si>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</si>
  <si>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</si>
  <si>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</si>
  <si>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</si>
  <si>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</si>
  <si>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</si>
  <si>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</si>
  <si>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</si>
  <si>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</si>
  <si>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</si>
  <si>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</si>
  <si>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</si>
  <si>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</si>
  <si>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</si>
  <si>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</si>
  <si>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</si>
  <si>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</si>
  <si>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</si>
  <si>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</si>
  <si>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</si>
  <si>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</si>
  <si>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</si>
  <si>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</si>
  <si>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</si>
  <si>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</si>
  <si>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</si>
  <si>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</si>
  <si>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</si>
  <si>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</si>
  <si>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</si>
  <si>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</si>
  <si>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</si>
  <si>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</si>
  <si>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</si>
  <si>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</si>
  <si>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</si>
  <si>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</si>
  <si>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</si>
  <si>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</si>
  <si>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</si>
  <si>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</si>
  <si>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</si>
  <si>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</si>
  <si>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</si>
  <si>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</si>
  <si>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</si>
  <si>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</si>
  <si>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</si>
  <si>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</si>
  <si>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</si>
  <si>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</si>
  <si>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</si>
  <si>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</si>
  <si>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</si>
  <si>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</si>
  <si>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</si>
  <si>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</si>
  <si>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</si>
  <si>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</si>
  <si>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</si>
  <si>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</si>
  <si>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</si>
  <si>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</si>
  <si>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</si>
  <si>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</si>
  <si>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</si>
  <si>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</si>
  <si>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</si>
  <si>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</si>
  <si>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</si>
  <si>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</si>
  <si>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</si>
  <si>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</si>
  <si>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</si>
  <si>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</si>
  <si>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</si>
  <si>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</si>
  <si>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</si>
  <si>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</si>
  <si>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</si>
  <si>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</si>
  <si>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</si>
  <si>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</si>
  <si>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</si>
  <si>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</si>
  <si>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</si>
  <si>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</si>
  <si>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</si>
  <si>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</si>
  <si>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</si>
  <si>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</si>
  <si>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</si>
  <si>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</si>
  <si>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</si>
  <si>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</si>
  <si>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</si>
  <si>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</si>
  <si>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</si>
  <si>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</si>
  <si>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</si>
  <si>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</si>
  <si>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</si>
  <si>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</si>
  <si>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</si>
  <si>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</si>
  <si>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</si>
  <si>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</si>
  <si>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</si>
  <si>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</si>
  <si>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</si>
  <si>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</si>
  <si>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</si>
  <si>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</si>
  <si>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</si>
  <si>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</si>
  <si>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</si>
  <si>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</si>
  <si>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</si>
  <si>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</si>
  <si>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</si>
  <si>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</si>
  <si>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</si>
  <si>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</si>
  <si>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</si>
  <si>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</si>
  <si>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</si>
  <si>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</si>
  <si>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</si>
  <si>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</si>
  <si>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</si>
  <si>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</si>
  <si>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</si>
  <si>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</si>
  <si>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</si>
  <si>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</si>
  <si>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</si>
  <si>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</si>
  <si>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</si>
  <si>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</si>
  <si>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</si>
  <si>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</si>
  <si>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</si>
  <si>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</si>
  <si>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</si>
  <si>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</si>
  <si>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</si>
  <si>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</si>
  <si>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</si>
  <si>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</si>
  <si>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</si>
  <si>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</si>
  <si>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</si>
  <si>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</si>
  <si>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</si>
  <si>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</si>
  <si>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</si>
  <si>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</si>
  <si>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</si>
  <si>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</si>
  <si>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</si>
  <si>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</si>
  <si>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</si>
  <si>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</si>
  <si>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</si>
  <si>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</si>
  <si>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</si>
  <si>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</si>
  <si>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</si>
  <si>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</si>
  <si>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</si>
  <si>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</si>
  <si>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</si>
  <si>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</si>
  <si>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</si>
  <si>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</si>
  <si>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</si>
  <si>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</si>
  <si>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</si>
  <si>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</si>
  <si>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</si>
  <si>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</si>
  <si>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</si>
  <si>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</si>
  <si>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</si>
  <si>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</si>
  <si>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</si>
  <si>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</si>
  <si>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</si>
  <si>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</si>
  <si>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</si>
  <si>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</si>
  <si>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</si>
  <si>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</si>
  <si>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</si>
  <si>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</si>
  <si>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</si>
  <si>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</si>
  <si>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</si>
  <si>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</si>
  <si>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</si>
  <si>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</si>
  <si>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</si>
  <si>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</si>
  <si>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</si>
  <si>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</si>
  <si>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</si>
  <si>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</si>
  <si>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</si>
  <si>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</si>
  <si>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</si>
  <si>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</si>
  <si>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</si>
  <si>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</si>
  <si>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</si>
  <si>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</si>
  <si>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</si>
  <si>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</si>
  <si>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</si>
  <si>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</si>
  <si>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</si>
  <si>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</si>
  <si>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</si>
  <si>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</si>
  <si>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</si>
  <si>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</si>
  <si>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</si>
  <si>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</si>
  <si>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</si>
  <si>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</si>
  <si>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</si>
  <si>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</si>
  <si>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</si>
  <si>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</si>
  <si>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</si>
  <si>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</si>
  <si>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</si>
  <si>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</si>
  <si>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</si>
  <si>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</si>
  <si>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</si>
  <si>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</si>
  <si>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</si>
  <si>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</si>
  <si>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</si>
  <si>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</si>
  <si>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</si>
  <si>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</si>
  <si>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</si>
  <si>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</si>
  <si>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</si>
  <si>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</si>
  <si>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</si>
  <si>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</si>
  <si>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</si>
  <si>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</si>
  <si>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</si>
  <si>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</si>
  <si>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</si>
  <si>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</si>
  <si>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</si>
  <si>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</si>
  <si>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</si>
  <si>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</si>
  <si>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</si>
  <si>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</si>
  <si>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</si>
  <si>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</si>
  <si>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</si>
  <si>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</si>
  <si>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</si>
  <si>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</si>
  <si>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</si>
  <si>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</si>
  <si>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</si>
  <si>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</si>
  <si>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</si>
  <si>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</si>
  <si>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</si>
  <si>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</si>
  <si>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</si>
  <si>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</si>
  <si>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</si>
  <si>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</si>
  <si>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</si>
  <si>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</si>
  <si>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</si>
  <si>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</si>
  <si>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</si>
  <si>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</si>
  <si>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</si>
  <si>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</si>
  <si>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</si>
  <si>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</si>
  <si>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</si>
  <si>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</si>
  <si>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</si>
  <si>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</si>
  <si>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</si>
  <si>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</si>
  <si>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</si>
  <si>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</si>
  <si>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</si>
  <si>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</si>
  <si>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</si>
  <si>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</si>
  <si>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</si>
  <si>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</si>
  <si>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</si>
  <si>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</si>
  <si>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</si>
  <si>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</si>
  <si>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</si>
  <si>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</si>
  <si>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</si>
  <si>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</si>
  <si>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</si>
  <si>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</si>
  <si>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</si>
  <si>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</si>
  <si>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</si>
  <si>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</si>
  <si>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</si>
  <si>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</si>
  <si>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</si>
  <si>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</si>
  <si>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</si>
  <si>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</si>
  <si>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</si>
  <si>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</si>
  <si>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</si>
  <si>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</si>
  <si>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</si>
  <si>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</si>
  <si>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</si>
  <si>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</si>
  <si>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</si>
  <si>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</si>
  <si>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</si>
  <si>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</si>
  <si>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</si>
  <si>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</si>
  <si>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</si>
  <si>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</si>
  <si>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</si>
  <si>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</si>
  <si>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</si>
  <si>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</si>
  <si>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</si>
  <si>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</si>
  <si>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</si>
  <si>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</si>
  <si>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</si>
  <si>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</si>
  <si>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</si>
  <si>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</si>
  <si>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</si>
  <si>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</si>
  <si>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</si>
  <si>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</si>
  <si>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</si>
  <si>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</si>
  <si>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</si>
  <si>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</si>
  <si>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</si>
  <si>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</si>
  <si>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</si>
  <si>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</si>
  <si>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</si>
  <si>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</si>
  <si>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</si>
  <si>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</si>
  <si>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</si>
  <si>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</si>
  <si>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</si>
  <si>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</si>
  <si>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</si>
  <si>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</si>
  <si>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</si>
  <si>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</si>
  <si>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</si>
  <si>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</si>
  <si>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</si>
  <si>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</si>
  <si>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</si>
  <si>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</si>
  <si>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</si>
  <si>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</si>
  <si>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</si>
  <si>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</si>
  <si>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</si>
  <si>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</si>
  <si>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</si>
  <si>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</si>
  <si>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</si>
  <si>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</si>
  <si>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</si>
  <si>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</si>
  <si>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</si>
  <si>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</si>
  <si>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</si>
  <si>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</si>
  <si>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</si>
  <si>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</si>
  <si>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</si>
  <si>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</si>
  <si>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</si>
  <si>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</si>
  <si>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</si>
  <si>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</si>
  <si>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</si>
  <si>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</si>
  <si>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</si>
  <si>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</si>
  <si>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</si>
  <si>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</si>
  <si>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</si>
  <si>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</si>
  <si>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</si>
  <si>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</si>
  <si>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</si>
  <si>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</si>
  <si>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</si>
  <si>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</si>
  <si>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</si>
  <si>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</si>
  <si>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</si>
  <si>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</si>
  <si>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</si>
  <si>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</si>
  <si>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</si>
  <si>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</si>
  <si>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</si>
  <si>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</si>
  <si>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</si>
  <si>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</si>
  <si>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</si>
  <si>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</si>
  <si>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</si>
  <si>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</si>
  <si>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</si>
  <si>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</si>
  <si>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</si>
  <si>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</si>
  <si>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</si>
  <si>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</si>
  <si>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</si>
  <si>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</si>
  <si>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</si>
  <si>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</si>
  <si>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</si>
  <si>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</si>
  <si>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</si>
  <si>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</si>
  <si>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</si>
  <si>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</si>
  <si>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</si>
  <si>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</si>
  <si>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</si>
  <si>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</si>
  <si>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</si>
  <si>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</si>
  <si>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</si>
  <si>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</si>
  <si>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</si>
  <si>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</si>
  <si>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</si>
  <si>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</si>
  <si>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</si>
  <si>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</si>
  <si>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</si>
  <si>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</si>
  <si>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</si>
  <si>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</si>
  <si>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</si>
  <si>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</si>
  <si>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</si>
  <si>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</si>
  <si>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</si>
  <si>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</si>
  <si>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</si>
  <si>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</si>
  <si>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</si>
  <si>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</si>
  <si>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</si>
  <si>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</si>
  <si>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</si>
  <si>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</si>
  <si>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</si>
  <si>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</si>
  <si>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</si>
  <si>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</si>
  <si>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</si>
  <si>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</si>
  <si>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</si>
  <si>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</si>
  <si>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</si>
  <si>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</si>
  <si>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</si>
  <si>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</si>
  <si>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</si>
  <si>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</si>
  <si>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</si>
  <si>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</si>
  <si>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</si>
  <si>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</si>
  <si>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</si>
  <si>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</si>
  <si>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</si>
  <si>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</si>
  <si>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</si>
  <si>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</si>
  <si>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</si>
  <si>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</si>
  <si>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</si>
  <si>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</si>
  <si>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</si>
  <si>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</si>
  <si>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</si>
  <si>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</si>
  <si>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</si>
  <si>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</si>
  <si>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</si>
  <si>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</si>
  <si>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</si>
  <si>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</si>
  <si>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</si>
  <si>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</si>
  <si>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</si>
  <si>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</si>
  <si>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</si>
  <si>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</si>
  <si>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</si>
  <si>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</si>
  <si>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</si>
  <si>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</si>
  <si>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</si>
  <si>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</si>
  <si>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</si>
  <si>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</si>
  <si>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</si>
  <si>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</si>
  <si>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</si>
  <si>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</si>
  <si>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</si>
  <si>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</si>
  <si>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</si>
  <si>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</si>
  <si>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</si>
  <si>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</si>
  <si>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</si>
  <si>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</si>
  <si>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</si>
  <si>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</si>
  <si>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</si>
  <si>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</si>
  <si>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</si>
  <si>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</si>
  <si>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</si>
  <si>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</si>
  <si>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</si>
  <si>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</si>
  <si>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</si>
  <si>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</si>
  <si>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</si>
  <si>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</si>
  <si>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</si>
  <si>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</si>
  <si>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</si>
  <si>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</si>
  <si>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</si>
  <si>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</si>
  <si>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</si>
  <si>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</si>
  <si>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</si>
  <si>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</si>
  <si>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</si>
  <si>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</si>
  <si>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</si>
  <si>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</si>
  <si>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</si>
  <si>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</si>
  <si>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</si>
  <si>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</si>
  <si>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</si>
  <si>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</si>
  <si>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</si>
  <si>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</si>
  <si>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</si>
  <si>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</si>
  <si>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</si>
  <si>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</si>
  <si>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</si>
  <si>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</si>
  <si>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</si>
  <si>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</si>
  <si>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</si>
  <si>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</si>
  <si>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</si>
  <si>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</si>
  <si>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</si>
  <si>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</si>
  <si>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</si>
  <si>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</si>
  <si>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</si>
  <si>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</si>
  <si>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</si>
  <si>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</si>
  <si>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</si>
  <si>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</si>
  <si>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</si>
  <si>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</si>
  <si>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</si>
  <si>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</si>
  <si>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</si>
  <si>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</si>
  <si>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</si>
  <si>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</si>
  <si>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</si>
  <si>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</si>
  <si>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</si>
  <si>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</si>
  <si>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</si>
  <si>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</si>
  <si>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</si>
  <si>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</si>
  <si>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</si>
  <si>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</si>
  <si>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</si>
  <si>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</si>
  <si>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</si>
  <si>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</si>
  <si>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</si>
  <si>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</si>
  <si>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</si>
  <si>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</si>
  <si>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</si>
  <si>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</si>
  <si>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</si>
  <si>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</si>
  <si>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</si>
  <si>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</si>
  <si>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</si>
  <si>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</si>
  <si>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</si>
  <si>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</si>
  <si>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</si>
  <si>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</si>
  <si>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</si>
  <si>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</si>
  <si>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</si>
  <si>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</si>
  <si>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</si>
  <si>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</si>
  <si>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</si>
  <si>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</si>
  <si>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</si>
  <si>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</si>
  <si>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</si>
  <si>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</si>
  <si>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</si>
  <si>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</si>
  <si>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</si>
  <si>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</si>
  <si>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</si>
  <si>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</si>
  <si>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</si>
  <si>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</si>
  <si>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</si>
  <si>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</si>
  <si>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</si>
  <si>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</si>
  <si>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</si>
  <si>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</si>
  <si>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</si>
  <si>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</si>
  <si>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</si>
  <si>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</si>
  <si>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</si>
  <si>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</si>
  <si>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</si>
  <si>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</si>
  <si>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</si>
  <si>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</si>
  <si>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</si>
  <si>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</si>
  <si>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</si>
  <si>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</si>
  <si>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</si>
  <si>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</si>
  <si>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</si>
  <si>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</si>
  <si>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</si>
  <si>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</si>
  <si>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</si>
  <si>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</si>
  <si>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</si>
  <si>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</si>
  <si>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</si>
  <si>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</si>
  <si>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</si>
  <si>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</si>
  <si>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</si>
  <si>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</si>
  <si>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</si>
  <si>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</si>
  <si>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</si>
  <si>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</si>
  <si>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</si>
  <si>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</si>
  <si>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</si>
  <si>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</si>
  <si>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</si>
  <si>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</si>
  <si>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</si>
  <si>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</si>
  <si>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</si>
  <si>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</si>
  <si>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</si>
  <si>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</si>
  <si>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</si>
  <si>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</si>
  <si>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</si>
  <si>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</si>
  <si>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</si>
  <si>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</si>
  <si>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</si>
  <si>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</si>
  <si>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</si>
  <si>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</si>
  <si>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</si>
  <si>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</si>
  <si>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</si>
  <si>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</si>
  <si>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</si>
  <si>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</si>
  <si>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</si>
  <si>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</si>
  <si>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</si>
  <si>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</si>
  <si>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</si>
  <si>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</si>
  <si>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</si>
  <si>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</si>
  <si>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</si>
  <si>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</si>
  <si>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</si>
  <si>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</si>
  <si>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</si>
  <si>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</si>
  <si>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</si>
  <si>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</si>
  <si>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</si>
  <si>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</si>
  <si>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</si>
  <si>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</si>
  <si>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</si>
  <si>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</si>
  <si>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</si>
  <si>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</si>
  <si>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</si>
  <si>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</si>
  <si>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</si>
  <si>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</si>
  <si>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</si>
  <si>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</si>
  <si>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</si>
  <si>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</si>
  <si>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</si>
  <si>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</si>
  <si>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</si>
  <si>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</si>
  <si>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</si>
  <si>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</si>
  <si>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</si>
  <si>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</si>
  <si>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</si>
  <si>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</si>
  <si>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</si>
  <si>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</si>
  <si>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</si>
  <si>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</si>
  <si>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</si>
  <si>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</si>
  <si>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</si>
  <si>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</si>
  <si>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</si>
  <si>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</si>
  <si>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</si>
  <si>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</si>
  <si>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</si>
  <si>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</si>
  <si>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</si>
  <si>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</si>
  <si>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</si>
  <si>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</si>
  <si>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</si>
  <si>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</si>
  <si>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</si>
  <si>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</si>
  <si>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</si>
  <si>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</si>
  <si>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</si>
  <si>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</si>
  <si>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</si>
  <si>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</si>
  <si>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</si>
  <si>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</si>
  <si>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</si>
  <si>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</si>
  <si>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</si>
  <si>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</si>
  <si>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</si>
  <si>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</si>
  <si>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</si>
  <si>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</si>
  <si>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</si>
  <si>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</si>
  <si>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</si>
  <si>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</si>
  <si>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</si>
  <si>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</si>
  <si>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</si>
  <si>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</si>
  <si>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</si>
  <si>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</si>
  <si>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</si>
  <si>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</si>
  <si>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</si>
  <si>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</si>
  <si>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</si>
  <si>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</si>
  <si>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</si>
  <si>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</si>
  <si>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</si>
  <si>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</si>
  <si>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</si>
  <si>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</si>
  <si>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</si>
  <si>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</si>
  <si>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</si>
  <si>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</si>
  <si>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</si>
  <si>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</si>
  <si>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</si>
  <si>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</si>
  <si>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</si>
  <si>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</si>
  <si>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</si>
  <si>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</si>
  <si>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</si>
  <si>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</si>
  <si>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</si>
  <si>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</si>
  <si>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</si>
  <si>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</si>
  <si>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</si>
  <si>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</si>
  <si>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</si>
  <si>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</si>
  <si>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</si>
  <si>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</si>
  <si>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</si>
  <si>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</si>
  <si>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</si>
  <si>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</si>
  <si>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</si>
  <si>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</si>
  <si>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</si>
  <si>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</si>
  <si>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</si>
  <si>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</si>
  <si>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</si>
  <si>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</si>
  <si>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</si>
  <si>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</si>
  <si>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</si>
  <si>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</si>
  <si>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</si>
  <si>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</si>
  <si>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</si>
  <si>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</si>
  <si>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</si>
  <si>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</si>
  <si>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</si>
  <si>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</si>
  <si>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</si>
  <si>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</si>
  <si>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</si>
  <si>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</si>
  <si>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</si>
  <si>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</si>
  <si>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</si>
  <si>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</si>
  <si>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</si>
  <si>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</si>
  <si>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</si>
  <si>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</si>
  <si>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</si>
  <si>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</si>
  <si>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</si>
  <si>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</si>
  <si>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</si>
  <si>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</si>
  <si>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</si>
  <si>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</si>
  <si>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</si>
  <si>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</si>
  <si>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</si>
  <si>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</si>
  <si>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</si>
  <si>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</si>
  <si>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</si>
  <si>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</si>
  <si>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</si>
  <si>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</si>
  <si>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</si>
  <si>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</si>
  <si>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</si>
  <si>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</si>
  <si>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</si>
  <si>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</si>
  <si>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</si>
  <si>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</si>
  <si>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</si>
  <si>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</si>
  <si>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</si>
  <si>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</si>
  <si>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</si>
  <si>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</si>
  <si>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</si>
  <si>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</si>
  <si>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</si>
  <si>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</si>
  <si>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</si>
  <si>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</si>
  <si>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</si>
  <si>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</si>
  <si>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</si>
  <si>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</si>
  <si>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</si>
  <si>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</si>
  <si>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</si>
  <si>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</si>
  <si>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</si>
  <si>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</si>
  <si>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</si>
  <si>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</si>
  <si>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</si>
  <si>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</si>
  <si>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</si>
  <si>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</si>
  <si>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</si>
  <si>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</si>
  <si>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</si>
  <si>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</si>
  <si>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</si>
  <si>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</si>
  <si>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</si>
  <si>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</si>
  <si>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</si>
  <si>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</si>
  <si>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</si>
  <si>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</si>
  <si>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</si>
  <si>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</si>
  <si>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</si>
  <si>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</si>
  <si>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</si>
  <si>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</si>
  <si>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</si>
  <si>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</si>
  <si>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</si>
  <si>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</si>
  <si>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</si>
  <si>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</si>
  <si>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</si>
  <si>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</si>
  <si>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</si>
  <si>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</si>
  <si>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</si>
  <si>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</si>
  <si>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</si>
  <si>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</si>
  <si>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</si>
  <si>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</si>
  <si>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</si>
  <si>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</si>
  <si>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</si>
  <si>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</si>
  <si>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</si>
  <si>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</si>
  <si>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</si>
  <si>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</si>
  <si>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</si>
  <si>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</si>
  <si>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</si>
  <si>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</si>
  <si>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</si>
  <si>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</si>
  <si>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</si>
  <si>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</si>
  <si>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</si>
  <si>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</si>
  <si>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</si>
  <si>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</si>
  <si>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</si>
  <si>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</si>
  <si>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</si>
  <si>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</si>
  <si>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</si>
  <si>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</si>
  <si>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</si>
  <si>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</si>
  <si>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</si>
  <si>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</si>
  <si>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</si>
  <si>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</si>
  <si>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</si>
  <si>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</si>
  <si>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</si>
  <si>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</si>
  <si>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</si>
  <si>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</si>
  <si>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</si>
  <si>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</si>
  <si>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</si>
  <si>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</si>
  <si>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</si>
  <si>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</si>
  <si>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</si>
  <si>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</si>
  <si>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</si>
  <si>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</si>
  <si>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</si>
  <si>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</si>
  <si>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</si>
  <si>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</si>
  <si>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</si>
  <si>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</si>
  <si>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</si>
  <si>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</si>
  <si>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</si>
  <si>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</si>
  <si>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</si>
  <si>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</si>
  <si>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</si>
  <si>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</si>
  <si>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</si>
  <si>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</si>
  <si>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</si>
  <si>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</si>
  <si>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</si>
  <si>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</si>
  <si>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</si>
  <si>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</si>
  <si>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</si>
  <si>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</si>
  <si>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</si>
  <si>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</si>
  <si>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</si>
  <si>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</si>
  <si>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</si>
  <si>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</si>
  <si>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</si>
  <si>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</si>
  <si>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</si>
  <si>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</si>
  <si>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</si>
  <si>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</si>
  <si>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</si>
  <si>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</si>
  <si>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</si>
  <si>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</si>
  <si>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</si>
  <si>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</si>
  <si>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</si>
  <si>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</si>
  <si>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</si>
  <si>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</si>
  <si>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</si>
  <si>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</si>
  <si>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</si>
  <si>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</si>
  <si>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</si>
  <si>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</si>
  <si>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</si>
  <si>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</si>
  <si>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</si>
  <si>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</si>
  <si>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</si>
  <si>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</si>
  <si>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</si>
  <si>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</si>
  <si>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</si>
  <si>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</si>
  <si>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</si>
  <si>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</si>
  <si>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</si>
  <si>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</si>
  <si>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</si>
  <si>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</si>
  <si>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</si>
  <si>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</si>
  <si>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</si>
  <si>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</si>
  <si>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</si>
  <si>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</si>
  <si>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</si>
  <si>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</si>
  <si>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</si>
  <si>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</si>
  <si>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</si>
  <si>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</si>
  <si>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</si>
  <si>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</si>
  <si>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</si>
  <si>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</si>
  <si>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</si>
  <si>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</si>
  <si>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</si>
  <si>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</si>
  <si>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</si>
  <si>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</si>
  <si>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</si>
  <si>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</si>
  <si>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</si>
  <si>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</si>
  <si>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</si>
  <si>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</si>
  <si>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</si>
  <si>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</si>
  <si>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</si>
  <si>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</si>
  <si>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</si>
  <si>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</si>
  <si>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</si>
  <si>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</si>
  <si>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</si>
  <si>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</si>
  <si>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</si>
  <si>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</si>
  <si>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</si>
  <si>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</si>
  <si>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</si>
  <si>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</si>
  <si>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</si>
  <si>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</si>
  <si>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</si>
  <si>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</si>
  <si>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</si>
  <si>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</si>
  <si>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</si>
  <si>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</si>
  <si>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</si>
  <si>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</si>
  <si>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</si>
  <si>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</si>
  <si>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</si>
  <si>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</si>
  <si>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</si>
  <si>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</si>
  <si>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</si>
  <si>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</si>
  <si>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</si>
  <si>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</si>
  <si>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</si>
  <si>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</si>
  <si>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</si>
  <si>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</si>
  <si>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</si>
  <si>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</si>
  <si>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</si>
  <si>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</si>
  <si>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</si>
  <si>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</si>
  <si>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</si>
  <si>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</si>
  <si>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</si>
  <si>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</si>
  <si>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</si>
  <si>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</si>
  <si>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</si>
  <si>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</si>
  <si>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</si>
  <si>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</si>
  <si>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</si>
  <si>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</si>
  <si>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</si>
  <si>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</si>
  <si>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</si>
  <si>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</si>
  <si>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</si>
  <si>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</si>
  <si>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</si>
  <si>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</si>
  <si>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</si>
  <si>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</si>
  <si>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</si>
  <si>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</si>
  <si>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</si>
  <si>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</si>
  <si>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</si>
  <si>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</si>
  <si>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</si>
  <si>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</si>
  <si>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</si>
  <si>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</si>
  <si>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</si>
  <si>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</si>
  <si>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</si>
  <si>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</si>
  <si>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</si>
  <si>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</si>
  <si>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</si>
  <si>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</si>
  <si>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</si>
  <si>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</si>
  <si>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</si>
  <si>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</si>
  <si>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</si>
  <si>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</si>
  <si>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</si>
  <si>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</si>
  <si>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</si>
  <si>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</si>
  <si>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</si>
  <si>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</si>
  <si>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</si>
  <si>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</si>
  <si>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</si>
  <si>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</si>
  <si>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</si>
  <si>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</si>
  <si>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</si>
  <si>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</si>
  <si>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</si>
  <si>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</si>
  <si>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</si>
  <si>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</si>
  <si>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</si>
  <si>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</si>
  <si>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</si>
  <si>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</si>
  <si>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</si>
  <si>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</si>
  <si>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</si>
  <si>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</si>
  <si>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</si>
  <si>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</si>
  <si>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</si>
  <si>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</si>
  <si>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</si>
  <si>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</si>
  <si>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</si>
  <si>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</si>
  <si>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</si>
  <si>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</si>
  <si>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</si>
  <si>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</si>
  <si>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</si>
  <si>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</si>
  <si>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</si>
  <si>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</si>
  <si>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</si>
  <si>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</si>
  <si>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</si>
  <si>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</si>
  <si>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</si>
  <si>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</si>
  <si>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</si>
  <si>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</si>
  <si>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</si>
  <si>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</si>
  <si>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</si>
  <si>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</si>
  <si>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</si>
  <si>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</si>
  <si>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</si>
  <si>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</si>
  <si>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</si>
  <si>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</si>
  <si>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</si>
  <si>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</si>
  <si>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</si>
  <si>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</si>
  <si>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</si>
  <si>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</si>
  <si>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</si>
  <si>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</si>
  <si>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</si>
  <si>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</si>
  <si>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</si>
  <si>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</si>
  <si>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</si>
  <si>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</si>
  <si>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</si>
  <si>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</si>
  <si>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</si>
  <si>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</si>
  <si>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</si>
  <si>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</si>
  <si>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</si>
  <si>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</si>
  <si>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</si>
  <si>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</si>
  <si>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</si>
  <si>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</si>
  <si>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</si>
  <si>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</si>
  <si>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</si>
  <si>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</si>
  <si>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</si>
  <si>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</si>
  <si>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</si>
  <si>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</si>
  <si>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</si>
  <si>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</si>
  <si>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</si>
  <si>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</si>
  <si>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</si>
  <si>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</si>
  <si>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</si>
  <si>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</si>
  <si>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</si>
  <si>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</si>
  <si>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</si>
  <si>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</si>
  <si>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</si>
  <si>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</si>
  <si>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</si>
  <si>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</si>
  <si>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</si>
  <si>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</si>
  <si>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</si>
  <si>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</si>
  <si>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</si>
  <si>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</si>
  <si>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</si>
  <si>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</si>
  <si>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</si>
  <si>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</si>
  <si>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</si>
  <si>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</si>
  <si>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</si>
  <si>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</si>
  <si>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</si>
  <si>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</si>
  <si>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</si>
  <si>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</si>
  <si>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</si>
  <si>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</si>
  <si>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</si>
  <si>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</si>
  <si>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</si>
  <si>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</si>
  <si>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</si>
  <si>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</si>
  <si>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</si>
  <si>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</si>
  <si>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</si>
  <si>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</si>
  <si>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</si>
  <si>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</si>
  <si>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</si>
  <si>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</si>
  <si>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</si>
  <si>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</si>
  <si>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</si>
  <si>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</si>
  <si>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</si>
  <si>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</si>
  <si>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</si>
  <si>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</si>
  <si>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</si>
  <si>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</si>
  <si>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</si>
  <si>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</si>
  <si>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</si>
  <si>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</si>
  <si>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</si>
  <si>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</si>
  <si>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</si>
  <si>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</si>
  <si>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</si>
  <si>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</si>
  <si>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</si>
  <si>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</si>
  <si>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</si>
  <si>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</si>
  <si>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</si>
  <si>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</si>
  <si>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</si>
  <si>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</si>
  <si>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</si>
  <si>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</si>
  <si>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</si>
  <si>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</si>
  <si>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</si>
  <si>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</si>
  <si>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</si>
  <si>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</si>
  <si>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</si>
  <si>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</si>
  <si>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</si>
  <si>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</si>
  <si>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</si>
  <si>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</si>
  <si>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</si>
  <si>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</si>
  <si>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</si>
  <si>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</si>
  <si>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</si>
  <si>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</si>
  <si>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</si>
  <si>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</si>
  <si>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</si>
  <si>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</si>
  <si>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</si>
  <si>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</si>
  <si>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</si>
  <si>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</si>
  <si>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</si>
  <si>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</si>
  <si>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</si>
  <si>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</si>
  <si>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</si>
  <si>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</si>
  <si>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</si>
  <si>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</si>
  <si>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</si>
  <si>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</si>
  <si>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</si>
  <si>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</si>
  <si>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</si>
  <si>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</si>
  <si>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</si>
  <si>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</si>
  <si>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</si>
  <si>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</si>
  <si>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</si>
  <si>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</si>
  <si>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</si>
  <si>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</si>
  <si>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</si>
  <si>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</si>
  <si>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</si>
  <si>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</si>
  <si>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</si>
  <si>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</si>
  <si>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</si>
  <si>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</si>
  <si>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</si>
  <si>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</si>
  <si>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</si>
  <si>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</si>
  <si>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</si>
  <si>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</si>
  <si>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</si>
  <si>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</si>
  <si>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</si>
  <si>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</si>
  <si>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</si>
  <si>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</si>
  <si>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</si>
  <si>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</si>
  <si>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</si>
  <si>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</si>
  <si>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</si>
  <si>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</si>
  <si>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</si>
  <si>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</si>
  <si>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</si>
  <si>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</si>
  <si>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</si>
  <si>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</si>
  <si>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</si>
  <si>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</si>
  <si>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</si>
  <si>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</si>
  <si>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</si>
  <si>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</si>
  <si>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</si>
  <si>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</si>
  <si>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</si>
  <si>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</si>
  <si>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</si>
  <si>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</si>
  <si>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</si>
  <si>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</si>
  <si>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</si>
  <si>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</si>
  <si>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</si>
  <si>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</si>
  <si>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</si>
  <si>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</si>
  <si>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</si>
  <si>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</si>
  <si>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</si>
  <si>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</si>
  <si>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</si>
  <si>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</si>
  <si>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</si>
  <si>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</si>
  <si>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</si>
  <si>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</si>
  <si>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</si>
  <si>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</si>
  <si>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</si>
  <si>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</si>
  <si>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</si>
  <si>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</si>
  <si>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</si>
  <si>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</si>
  <si>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</si>
  <si>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</si>
  <si>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</si>
  <si>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</si>
  <si>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</si>
  <si>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</si>
  <si>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</si>
  <si>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</si>
  <si>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</si>
  <si>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</si>
  <si>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</si>
  <si>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</si>
  <si>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</si>
  <si>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</si>
  <si>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</si>
  <si>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</si>
  <si>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</si>
  <si>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</si>
  <si>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</si>
  <si>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</si>
  <si>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</si>
  <si>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</si>
  <si>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</si>
  <si>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</si>
  <si>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</si>
  <si>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</si>
  <si>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</si>
  <si>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</si>
  <si>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</si>
  <si>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</si>
  <si>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</si>
  <si>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</si>
  <si>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</si>
  <si>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</si>
  <si>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</si>
  <si>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</si>
  <si>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</si>
  <si>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</si>
  <si>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</si>
  <si>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</si>
  <si>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</si>
  <si>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</si>
  <si>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</si>
  <si>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</si>
  <si>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</si>
  <si>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</si>
  <si>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</si>
  <si>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</si>
  <si>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</si>
  <si>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</si>
  <si>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</si>
  <si>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</si>
  <si>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</si>
  <si>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</si>
  <si>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</si>
  <si>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</si>
  <si>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</si>
  <si>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</si>
  <si>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</si>
  <si>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</si>
  <si>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</si>
  <si>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</si>
  <si>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</si>
  <si>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</si>
  <si>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</si>
  <si>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</si>
  <si>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</si>
  <si>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</si>
  <si>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</si>
  <si>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</si>
  <si>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</si>
  <si>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</si>
  <si>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</si>
  <si>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</si>
  <si>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</si>
  <si>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</si>
  <si>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</si>
  <si>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</si>
  <si>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</si>
  <si>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</si>
  <si>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</si>
  <si>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</si>
  <si>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</si>
  <si>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</si>
  <si>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</si>
  <si>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</si>
  <si>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</si>
  <si>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</si>
  <si>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</si>
  <si>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</si>
  <si>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</si>
  <si>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</si>
  <si>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</si>
  <si>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</si>
  <si>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</si>
  <si>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</si>
  <si>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</si>
  <si>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</si>
  <si>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</si>
  <si>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</si>
  <si>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</si>
  <si>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</si>
  <si>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</si>
  <si>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</si>
  <si>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</si>
  <si>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</si>
  <si>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</si>
  <si>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</si>
  <si>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</si>
  <si>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</si>
  <si>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</si>
  <si>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</si>
  <si>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</si>
  <si>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</si>
  <si>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</si>
  <si>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</si>
  <si>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</si>
  <si>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</si>
  <si>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</si>
  <si>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</si>
  <si>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</si>
  <si>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</si>
  <si>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</si>
  <si>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</si>
  <si>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</si>
  <si>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</si>
  <si>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</si>
  <si>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</si>
  <si>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</si>
  <si>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</si>
  <si>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</si>
  <si>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</si>
  <si>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</si>
  <si>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</si>
  <si>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</si>
  <si>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</si>
  <si>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</si>
  <si>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</si>
  <si>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</si>
  <si>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</si>
  <si>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</si>
  <si>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</si>
  <si>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</si>
  <si>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</si>
  <si>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</si>
  <si>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</si>
  <si>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</si>
  <si>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</si>
  <si>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</si>
  <si>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</si>
  <si>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</si>
  <si>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</si>
  <si>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</si>
  <si>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</si>
  <si>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</si>
  <si>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</si>
  <si>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</si>
  <si>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</si>
  <si>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</si>
  <si>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</si>
  <si>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</si>
  <si>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</si>
  <si>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</si>
  <si>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</si>
  <si>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</si>
  <si>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</si>
  <si>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</si>
  <si>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</si>
  <si>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</si>
  <si>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</si>
  <si>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</si>
  <si>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</si>
  <si>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</si>
  <si>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</si>
  <si>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</si>
  <si>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</si>
  <si>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</si>
  <si>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</si>
  <si>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</si>
  <si>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</si>
  <si>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</si>
  <si>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</si>
  <si>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</si>
  <si>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</si>
  <si>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</si>
  <si>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</si>
  <si>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</si>
  <si>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</si>
  <si>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</si>
  <si>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</si>
  <si>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</si>
  <si>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</si>
  <si>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</si>
  <si>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</si>
  <si>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</si>
  <si>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</si>
  <si>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</si>
  <si>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</si>
  <si>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</si>
  <si>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</si>
  <si>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</si>
  <si>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</si>
  <si>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</si>
  <si>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</si>
  <si>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</si>
  <si>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</si>
  <si>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</si>
  <si>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</si>
  <si>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</si>
  <si>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</si>
  <si>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</si>
  <si>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</si>
  <si>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</si>
  <si>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</si>
  <si>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</si>
  <si>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</si>
  <si>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</si>
  <si>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</si>
  <si>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</si>
  <si>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</si>
  <si>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</si>
  <si>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</si>
  <si>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</si>
  <si>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</si>
  <si>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</si>
  <si>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</si>
  <si>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</si>
  <si>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</si>
  <si>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</si>
  <si>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</si>
  <si>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</si>
  <si>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</si>
  <si>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</si>
  <si>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</si>
  <si>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</si>
  <si>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</si>
  <si>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</si>
  <si>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</si>
  <si>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</si>
  <si>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</si>
  <si>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</si>
  <si>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</si>
  <si>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</si>
  <si>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</si>
  <si>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</si>
  <si>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</si>
  <si>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</si>
  <si>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</si>
  <si>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</si>
  <si>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</si>
  <si>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</si>
  <si>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</si>
  <si>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</si>
  <si>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</si>
  <si>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</si>
  <si>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</si>
  <si>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</si>
  <si>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</si>
  <si>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</si>
  <si>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</si>
  <si>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</si>
  <si>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</si>
  <si>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</si>
  <si>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</si>
  <si>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</si>
  <si>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</si>
  <si>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</si>
  <si>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</si>
  <si>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</si>
  <si>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</si>
  <si>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</si>
  <si>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</si>
  <si>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</si>
  <si>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</si>
  <si>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</si>
  <si>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</si>
  <si>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</si>
  <si>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</si>
  <si>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</si>
  <si>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</si>
  <si>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</si>
  <si>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</si>
  <si>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</si>
  <si>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</si>
  <si>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</si>
  <si>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</si>
  <si>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</si>
  <si>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</si>
  <si>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</si>
  <si>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</si>
  <si>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</si>
  <si>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</si>
  <si>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</si>
  <si>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</si>
  <si>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</si>
  <si>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</si>
  <si>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</si>
  <si>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</si>
  <si>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</si>
  <si>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</si>
  <si>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</si>
  <si>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</si>
  <si>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</si>
  <si>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</si>
  <si>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</si>
  <si>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</si>
  <si>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</si>
  <si>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</si>
  <si>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</si>
  <si>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</si>
  <si>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</si>
  <si>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</si>
  <si>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</si>
  <si>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</si>
  <si>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</si>
  <si>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</si>
  <si>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</si>
  <si>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</si>
  <si>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</si>
  <si>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</si>
  <si>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</si>
  <si>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</si>
  <si>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</si>
  <si>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</si>
  <si>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</si>
  <si>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</si>
  <si>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</si>
  <si>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</si>
  <si>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</si>
  <si>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</si>
  <si>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</si>
  <si>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</si>
  <si>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</si>
  <si>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</si>
  <si>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</si>
  <si>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</si>
  <si>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</si>
  <si>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</si>
  <si>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</si>
  <si>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</si>
  <si>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</si>
  <si>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</si>
  <si>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</si>
  <si>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</si>
  <si>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</si>
  <si>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</si>
  <si>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</si>
  <si>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</si>
  <si>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</si>
  <si>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</si>
  <si>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</si>
  <si>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</si>
  <si>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</si>
  <si>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</si>
  <si>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</si>
  <si>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</si>
  <si>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</si>
  <si>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</si>
  <si>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</si>
  <si>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</si>
  <si>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</si>
  <si>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</si>
  <si>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</si>
  <si>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</si>
  <si>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</si>
  <si>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</si>
  <si>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</si>
  <si>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</si>
  <si>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</si>
  <si>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</si>
  <si>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</si>
  <si>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</si>
  <si>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</si>
  <si>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</si>
  <si>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</si>
  <si>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</si>
  <si>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</si>
  <si>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</si>
  <si>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</si>
  <si>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</si>
  <si>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</si>
  <si>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</si>
  <si>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</si>
  <si>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</si>
  <si>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</si>
  <si>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</si>
  <si>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</si>
  <si>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</si>
  <si>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</si>
  <si>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</si>
  <si>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</si>
  <si>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</si>
  <si>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</si>
  <si>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</si>
  <si>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</si>
  <si>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</si>
  <si>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</si>
  <si>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</si>
  <si>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</si>
  <si>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</si>
  <si>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</si>
  <si>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</si>
  <si>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</si>
  <si>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</si>
  <si>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</si>
  <si>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</si>
  <si>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</si>
  <si>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</si>
  <si>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</si>
  <si>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</si>
  <si>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</si>
  <si>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</si>
  <si>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</si>
  <si>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</si>
  <si>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</si>
  <si>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</si>
  <si>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</si>
  <si>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</si>
  <si>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</si>
  <si>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</si>
  <si>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</si>
  <si>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</si>
  <si>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</si>
  <si>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</si>
  <si>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</si>
  <si>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</si>
  <si>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</si>
  <si>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</si>
  <si>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</si>
  <si>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</si>
  <si>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</si>
  <si>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</si>
  <si>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</si>
  <si>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</si>
  <si>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</si>
  <si>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</si>
  <si>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</si>
  <si>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</si>
  <si>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</si>
  <si>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</si>
  <si>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</si>
  <si>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</si>
  <si>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</si>
  <si>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</si>
  <si>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</si>
  <si>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</si>
  <si>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</si>
  <si>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</si>
  <si>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</si>
  <si>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</si>
  <si>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</si>
  <si>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</si>
  <si>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</si>
  <si>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</si>
  <si>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</si>
  <si>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</si>
  <si>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</si>
  <si>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</si>
  <si>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</si>
  <si>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</si>
  <si>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</si>
  <si>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</si>
  <si>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</si>
  <si>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</si>
  <si>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</si>
  <si>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</si>
  <si>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</si>
  <si>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</si>
  <si>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</si>
  <si>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</si>
  <si>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</si>
  <si>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</si>
  <si>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</si>
  <si>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</si>
  <si>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</si>
  <si>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</si>
  <si>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</si>
  <si>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</si>
  <si>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</si>
  <si>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</si>
  <si>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</si>
  <si>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</si>
  <si>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</si>
  <si>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</si>
  <si>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</si>
  <si>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</si>
  <si>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</si>
  <si>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</si>
  <si>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</si>
  <si>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</si>
  <si>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</si>
  <si>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</si>
  <si>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</si>
  <si>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</si>
  <si>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</si>
  <si>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</si>
  <si>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</si>
  <si>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</si>
  <si>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</si>
  <si>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</si>
  <si>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</si>
  <si>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</si>
  <si>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</si>
  <si>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</si>
  <si>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</si>
  <si>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</si>
  <si>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</si>
  <si>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</si>
  <si>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</si>
  <si>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</si>
  <si>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</si>
  <si>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</si>
  <si>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</si>
  <si>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</si>
  <si>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</si>
  <si>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</si>
  <si>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</si>
  <si>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</si>
  <si>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</si>
  <si>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</si>
  <si>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</si>
  <si>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</si>
  <si>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</si>
  <si>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</si>
  <si>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</si>
  <si>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</si>
  <si>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</si>
  <si>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</si>
  <si>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</si>
  <si>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</si>
  <si>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</si>
  <si>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</si>
  <si>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</si>
  <si>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</si>
  <si>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</si>
  <si>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</si>
  <si>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</si>
  <si>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</si>
  <si>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</si>
  <si>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</si>
  <si>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</si>
  <si>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</si>
  <si>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</si>
  <si>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</si>
  <si>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</si>
  <si>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</si>
  <si>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</si>
  <si>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</si>
  <si>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</si>
  <si>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</si>
  <si>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</si>
  <si>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</si>
  <si>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</si>
  <si>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</si>
  <si>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</si>
  <si>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</si>
  <si>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</si>
  <si>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</si>
  <si>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</si>
  <si>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</si>
  <si>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</si>
  <si>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</si>
  <si>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</si>
  <si>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</si>
  <si>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</si>
  <si>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</si>
  <si>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</si>
  <si>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</si>
  <si>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</si>
  <si>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</si>
  <si>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</si>
  <si>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</si>
  <si>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</si>
  <si>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</si>
  <si>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</si>
  <si>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</si>
  <si>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</si>
  <si>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</si>
  <si>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</si>
  <si>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</si>
  <si>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</si>
  <si>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</si>
  <si>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</si>
  <si>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</si>
  <si>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</si>
  <si>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</si>
  <si>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</si>
  <si>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</si>
  <si>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</si>
  <si>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</si>
  <si>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</si>
  <si>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</si>
  <si>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</si>
  <si>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</si>
  <si>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</si>
  <si>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</si>
  <si>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</si>
  <si>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</si>
  <si>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</si>
  <si>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</si>
  <si>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</si>
  <si>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</si>
  <si>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</si>
  <si>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</si>
  <si>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</si>
  <si>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</si>
  <si>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</si>
  <si>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</si>
  <si>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</si>
  <si>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</si>
  <si>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</si>
  <si>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</si>
  <si>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</si>
  <si>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</si>
  <si>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</si>
  <si>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</si>
  <si>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</si>
  <si>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</si>
  <si>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</si>
  <si>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</si>
  <si>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</si>
  <si>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</si>
  <si>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</si>
  <si>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</si>
  <si>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</si>
  <si>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</si>
  <si>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</si>
  <si>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</si>
  <si>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</si>
  <si>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</si>
  <si>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</si>
  <si>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</si>
  <si>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</si>
  <si>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</si>
  <si>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</si>
  <si>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</si>
  <si>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</si>
  <si>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</si>
  <si>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</si>
  <si>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</si>
  <si>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</si>
  <si>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</si>
  <si>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</si>
  <si>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</si>
  <si>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</si>
  <si>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</si>
  <si>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</si>
  <si>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</si>
  <si>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</si>
  <si>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</si>
  <si>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</si>
  <si>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</si>
  <si>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</si>
  <si>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</si>
  <si>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</si>
  <si>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</si>
  <si>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</si>
  <si>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</si>
  <si>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</si>
  <si>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</si>
  <si>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</si>
  <si>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</si>
  <si>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</si>
  <si>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</si>
  <si>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</si>
  <si>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</si>
  <si>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</si>
  <si>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</si>
  <si>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</si>
  <si>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</si>
  <si>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</si>
  <si>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</si>
  <si>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</si>
  <si>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</si>
  <si>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</si>
  <si>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</si>
  <si>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</si>
  <si>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</si>
  <si>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</si>
  <si>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</si>
  <si>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</si>
  <si>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</si>
  <si>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</si>
  <si>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</si>
  <si>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</si>
  <si>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</si>
  <si>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</si>
  <si>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</si>
  <si>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</si>
  <si>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</si>
  <si>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</si>
  <si>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</si>
  <si>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</si>
  <si>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</si>
  <si>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</si>
  <si>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</si>
  <si>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</si>
  <si>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</si>
  <si>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</si>
  <si>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</si>
  <si>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</si>
  <si>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</si>
  <si>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</si>
  <si>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</si>
  <si>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</si>
  <si>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</si>
  <si>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</si>
  <si>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</si>
  <si>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</si>
  <si>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</si>
  <si>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</si>
  <si>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</si>
  <si>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</si>
  <si>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</si>
  <si>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</si>
  <si>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</si>
  <si>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</si>
  <si>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</si>
  <si>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</si>
  <si>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</si>
  <si>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</si>
  <si>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</si>
  <si>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</si>
  <si>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</si>
  <si>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</si>
  <si>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</si>
  <si>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</si>
  <si>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</si>
  <si>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</si>
  <si>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</si>
  <si>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</si>
  <si>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</si>
  <si>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</si>
  <si>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</si>
  <si>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</si>
  <si>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</si>
  <si>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</si>
  <si>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</si>
  <si>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</si>
  <si>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</si>
  <si>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</si>
  <si>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</si>
  <si>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</si>
  <si>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</si>
  <si>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</si>
  <si>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</si>
  <si>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</si>
  <si>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</si>
  <si>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</si>
  <si>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</si>
  <si>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</si>
  <si>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</si>
  <si>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</si>
  <si>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</si>
  <si>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</si>
  <si>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</si>
  <si>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</si>
  <si>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</si>
  <si>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</si>
  <si>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</si>
  <si>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</si>
  <si>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</si>
  <si>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</si>
  <si>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</si>
  <si>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</si>
  <si>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</si>
  <si>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</si>
  <si>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</si>
  <si>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</si>
  <si>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</si>
  <si>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</si>
  <si>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</si>
  <si>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</si>
  <si>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</si>
  <si>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</si>
  <si>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</si>
  <si>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</si>
  <si>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</si>
  <si>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</si>
  <si>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</si>
  <si>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</si>
  <si>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</si>
  <si>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</si>
  <si>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</si>
  <si>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</si>
  <si>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</si>
  <si>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</si>
  <si>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</si>
  <si>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</si>
  <si>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</si>
  <si>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</si>
  <si>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</si>
  <si>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</si>
  <si>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</si>
  <si>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</si>
  <si>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</si>
  <si>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</si>
  <si>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</si>
  <si>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</si>
  <si>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</si>
  <si>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</si>
  <si>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</si>
  <si>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</si>
  <si>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</si>
  <si>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</si>
  <si>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</si>
  <si>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</si>
  <si>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</si>
  <si>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</si>
  <si>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</si>
  <si>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</si>
  <si>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</si>
  <si>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</si>
  <si>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</si>
  <si>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</si>
  <si>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</si>
  <si>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</si>
  <si>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</si>
  <si>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</si>
  <si>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</si>
  <si>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</si>
  <si>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</si>
  <si>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</si>
  <si>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</si>
  <si>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</si>
  <si>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</si>
  <si>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</si>
  <si>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</si>
  <si>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</si>
  <si>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</si>
  <si>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</si>
  <si>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</si>
  <si>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</si>
  <si>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</si>
  <si>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</si>
  <si>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</si>
  <si>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</si>
  <si>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</si>
  <si>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</si>
  <si>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</si>
  <si>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</si>
  <si>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</si>
  <si>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</si>
  <si>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</si>
  <si>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</si>
  <si>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</si>
  <si>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</si>
  <si>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</si>
  <si>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</si>
  <si>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</si>
  <si>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</si>
  <si>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</si>
  <si>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</si>
  <si>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</si>
  <si>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</si>
  <si>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</si>
  <si>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</si>
  <si>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</si>
  <si>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</si>
  <si>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</si>
  <si>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</si>
  <si>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</si>
  <si>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</si>
  <si>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</si>
  <si>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</si>
  <si>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</si>
  <si>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</si>
  <si>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</si>
  <si>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</si>
  <si>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</si>
  <si>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</si>
  <si>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</si>
  <si>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</si>
  <si>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</si>
  <si>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</si>
  <si>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</si>
  <si>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</si>
  <si>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</si>
  <si>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</si>
  <si>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</si>
  <si>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</si>
  <si>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</si>
  <si>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</si>
  <si>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</si>
  <si>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</si>
  <si>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</si>
  <si>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</si>
  <si>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</si>
  <si>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</si>
  <si>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</si>
  <si>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</si>
  <si>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</si>
  <si>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</si>
  <si>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</si>
  <si>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</si>
  <si>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</si>
  <si>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</si>
  <si>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</si>
  <si>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</si>
  <si>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</si>
  <si>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</si>
  <si>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</si>
  <si>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</si>
  <si>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</si>
  <si>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</si>
  <si>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</si>
  <si>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</si>
  <si>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</si>
  <si>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</si>
  <si>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</si>
  <si>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</si>
  <si>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</si>
  <si>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</si>
  <si>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</si>
  <si>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</si>
  <si>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</si>
  <si>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</si>
  <si>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</si>
  <si>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</si>
  <si>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</si>
  <si>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</si>
  <si>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</si>
  <si>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</si>
  <si>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</si>
  <si>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</si>
  <si>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</si>
  <si>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</si>
  <si>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</si>
  <si>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</si>
  <si>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</si>
  <si>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</si>
  <si>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</si>
  <si>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</si>
  <si>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</si>
  <si>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</si>
  <si>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</si>
  <si>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</si>
  <si>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</si>
  <si>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</si>
  <si>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</si>
  <si>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</si>
  <si>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</si>
  <si>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</si>
  <si>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</si>
  <si>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</si>
  <si>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</si>
  <si>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</si>
  <si>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</si>
  <si>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</si>
  <si>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</si>
  <si>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</si>
  <si>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</si>
  <si>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</si>
  <si>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</si>
  <si>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</si>
  <si>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</si>
  <si>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</si>
  <si>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</si>
  <si>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</si>
  <si>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</si>
  <si>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</si>
  <si>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</si>
  <si>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</si>
  <si>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</si>
  <si>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</si>
  <si>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</si>
  <si>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</si>
  <si>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</si>
  <si>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</si>
  <si>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</si>
  <si>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</si>
  <si>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</si>
  <si>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</si>
  <si>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</si>
  <si>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</si>
  <si>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</si>
  <si>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</si>
  <si>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</si>
  <si>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</si>
  <si>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</si>
  <si>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</si>
  <si>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</si>
  <si>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</si>
  <si>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</si>
  <si>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</si>
  <si>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</si>
  <si>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</si>
  <si>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</si>
  <si>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</si>
  <si>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</si>
  <si>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</si>
  <si>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</si>
  <si>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</si>
  <si>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</si>
  <si>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</si>
  <si>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</si>
  <si>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</si>
  <si>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</si>
  <si>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</si>
  <si>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</si>
  <si>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</si>
  <si>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</si>
  <si>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</si>
  <si>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</si>
  <si>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</si>
  <si>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</si>
  <si>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</si>
  <si>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</si>
  <si>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</si>
  <si>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</si>
  <si>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</si>
  <si>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</si>
  <si>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</si>
  <si>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</si>
  <si>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</si>
  <si>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</si>
  <si>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</si>
  <si>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</si>
  <si>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</si>
  <si>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</si>
  <si>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</si>
  <si>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</si>
  <si>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</si>
  <si>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</si>
  <si>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</si>
  <si>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</si>
  <si>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</si>
  <si>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</si>
  <si>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</si>
  <si>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</si>
  <si>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</si>
  <si>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</si>
  <si>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</si>
  <si>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</si>
  <si>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</si>
  <si>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</si>
  <si>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</si>
  <si>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</si>
  <si>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</si>
  <si>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</si>
  <si>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</si>
  <si>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</si>
  <si>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</si>
  <si>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</si>
  <si>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</si>
  <si>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</si>
  <si>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</si>
  <si>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</si>
  <si>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</si>
  <si>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</si>
  <si>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</si>
  <si>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</si>
  <si>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</si>
  <si>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</si>
  <si>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</si>
  <si>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</si>
  <si>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</si>
  <si>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</si>
  <si>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</si>
  <si>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</si>
  <si>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</si>
  <si>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</si>
  <si>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</si>
  <si>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</si>
  <si>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</si>
  <si>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</si>
  <si>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</si>
  <si>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</si>
  <si>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</si>
  <si>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</si>
  <si>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</si>
  <si>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</si>
  <si>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</si>
  <si>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</si>
  <si>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</si>
  <si>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</si>
  <si>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</si>
  <si>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</si>
  <si>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</si>
  <si>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</si>
  <si>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</si>
  <si>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</si>
  <si>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</si>
  <si>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</si>
  <si>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</si>
  <si>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</si>
  <si>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</si>
  <si>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</si>
  <si>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</si>
  <si>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</si>
  <si>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</si>
  <si>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</si>
  <si>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</si>
  <si>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</si>
  <si>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</si>
  <si>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</si>
  <si>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</si>
  <si>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</si>
  <si>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</si>
  <si>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</si>
  <si>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</si>
  <si>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</si>
  <si>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</si>
  <si>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</si>
  <si>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</si>
  <si>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</si>
  <si>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</si>
  <si>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</si>
  <si>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</si>
  <si>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</si>
  <si>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</si>
  <si>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</si>
  <si>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</si>
  <si>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</si>
  <si>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</si>
  <si>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</si>
  <si>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</si>
  <si>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</si>
  <si>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</si>
  <si>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</si>
  <si>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</si>
  <si>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</si>
  <si>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</si>
  <si>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</si>
  <si>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</si>
  <si>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</si>
  <si>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</si>
  <si>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</si>
  <si>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</si>
  <si>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</si>
  <si>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</si>
  <si>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</si>
  <si>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</si>
  <si>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</si>
  <si>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</si>
  <si>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</si>
  <si>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</si>
  <si>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</si>
  <si>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</si>
  <si>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</si>
  <si>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</si>
  <si>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</si>
  <si>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</si>
  <si>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</si>
  <si>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</si>
  <si>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</si>
  <si>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</si>
  <si>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</si>
  <si>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</si>
  <si>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</si>
  <si>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</si>
  <si>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</si>
  <si>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</si>
  <si>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</si>
  <si>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</si>
  <si>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</si>
  <si>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</si>
  <si>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</si>
  <si>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</si>
  <si>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</si>
  <si>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</si>
  <si>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</si>
  <si>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</si>
  <si>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</si>
  <si>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</si>
  <si>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</si>
  <si>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</si>
  <si>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</si>
  <si>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</si>
  <si>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</si>
  <si>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</si>
  <si>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</si>
  <si>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</si>
  <si>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</si>
  <si>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</si>
  <si>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</si>
  <si>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</si>
  <si>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</si>
  <si>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</si>
  <si>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</si>
  <si>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</si>
  <si>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</si>
  <si>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</si>
  <si>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</si>
  <si>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</si>
  <si>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</si>
  <si>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</si>
  <si>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</si>
  <si>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</si>
  <si>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</si>
  <si>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</si>
  <si>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</si>
  <si>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</si>
  <si>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</si>
  <si>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</si>
  <si>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</si>
  <si>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</si>
  <si>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</si>
  <si>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</si>
  <si>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</si>
  <si>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</si>
  <si>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</si>
  <si>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</si>
  <si>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</si>
  <si>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</si>
  <si>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</si>
  <si>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</si>
  <si>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</si>
  <si>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</si>
  <si>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</si>
  <si>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</si>
  <si>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</si>
  <si>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</si>
  <si>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</si>
  <si>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</si>
  <si>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</si>
  <si>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</si>
  <si>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</si>
  <si>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</si>
  <si>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</si>
  <si>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</si>
  <si>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</si>
  <si>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</si>
  <si>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</si>
  <si>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</si>
  <si>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</si>
  <si>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</si>
  <si>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</si>
  <si>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</si>
  <si>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</si>
  <si>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</si>
  <si>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</si>
  <si>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</si>
  <si>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</si>
  <si>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</si>
  <si>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</si>
  <si>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</si>
  <si>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</si>
  <si>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</si>
  <si>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</si>
  <si>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</si>
  <si>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</si>
  <si>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</si>
  <si>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</si>
  <si>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</si>
  <si>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</si>
  <si>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</si>
  <si>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</si>
  <si>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</si>
  <si>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</si>
  <si>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</si>
  <si>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</si>
  <si>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</si>
  <si>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</si>
  <si>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</si>
  <si>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</si>
  <si>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</si>
  <si>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</si>
  <si>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</si>
  <si>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</si>
  <si>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</si>
  <si>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</si>
  <si>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</si>
  <si>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</si>
  <si>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</si>
  <si>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</si>
  <si>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</si>
  <si>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</si>
  <si>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</si>
  <si>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</si>
  <si>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</si>
  <si>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</si>
  <si>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</si>
  <si>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</si>
  <si>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</si>
  <si>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</si>
  <si>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</si>
  <si>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</si>
  <si>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</si>
  <si>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</si>
  <si>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</si>
  <si>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</si>
  <si>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</si>
  <si>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</si>
  <si>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</si>
  <si>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</si>
  <si>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</si>
  <si>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</si>
  <si>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</si>
  <si>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</si>
  <si>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</si>
  <si>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</si>
  <si>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</si>
  <si>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</si>
  <si>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</si>
  <si>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</si>
  <si>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</si>
  <si>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</si>
  <si>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</si>
  <si>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</si>
  <si>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</si>
  <si>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</si>
  <si>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</si>
  <si>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</si>
  <si>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</si>
  <si>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</si>
  <si>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</si>
  <si>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</si>
  <si>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</si>
  <si>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</si>
  <si>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</si>
  <si>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</si>
  <si>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</si>
  <si>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</si>
  <si>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</si>
  <si>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</si>
  <si>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</si>
  <si>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</si>
  <si>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</si>
  <si>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</si>
  <si>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</si>
  <si>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</si>
  <si>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</si>
  <si>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</si>
  <si>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</si>
  <si>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</si>
  <si>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</si>
  <si>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</si>
  <si>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</si>
  <si>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</si>
  <si>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</si>
  <si>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</si>
  <si>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</si>
  <si>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</si>
  <si>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</si>
  <si>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</si>
  <si>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</si>
  <si>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</si>
  <si>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</si>
  <si>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</si>
  <si>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</si>
  <si>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</si>
  <si>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</si>
  <si>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</si>
  <si>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</si>
  <si>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</si>
  <si>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</si>
  <si>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</si>
  <si>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</si>
  <si>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</si>
  <si>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</si>
  <si>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</si>
  <si>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</si>
  <si>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</si>
  <si>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</si>
  <si>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</si>
  <si>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</si>
  <si>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</si>
  <si>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</si>
  <si>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</si>
  <si>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</si>
  <si>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</si>
  <si>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</si>
  <si>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</si>
  <si>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</si>
  <si>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</si>
  <si>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</si>
  <si>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</si>
  <si>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</si>
  <si>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</si>
  <si>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</si>
  <si>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</si>
  <si>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</si>
  <si>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</si>
  <si>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</si>
  <si>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</si>
  <si>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</si>
  <si>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</si>
  <si>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</si>
  <si>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</si>
  <si>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</si>
  <si>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</si>
  <si>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</si>
  <si>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</si>
  <si>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</si>
  <si>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</si>
  <si>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</si>
  <si>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</si>
  <si>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</si>
  <si>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</si>
  <si>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</si>
  <si>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</si>
  <si>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</si>
  <si>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</si>
  <si>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</si>
  <si>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</si>
  <si>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</si>
  <si>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</si>
  <si>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</si>
  <si>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</si>
  <si>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</si>
  <si>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</si>
  <si>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</si>
  <si>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</si>
  <si>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</si>
  <si>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</si>
  <si>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</si>
  <si>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</si>
  <si>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</si>
  <si>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</si>
  <si>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</si>
  <si>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</si>
  <si>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</si>
  <si>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</si>
  <si>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</si>
  <si>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</si>
  <si>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</si>
  <si>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</si>
  <si>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</si>
  <si>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</si>
  <si>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</si>
  <si>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</si>
  <si>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</si>
  <si>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</si>
  <si>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</si>
  <si>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</si>
  <si>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</si>
  <si>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</si>
  <si>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</si>
  <si>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</si>
  <si>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</si>
  <si>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</si>
  <si>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</si>
  <si>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</si>
  <si>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</si>
  <si>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</si>
  <si>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</si>
  <si>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</si>
  <si>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</si>
  <si>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</si>
  <si>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</si>
  <si>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</si>
  <si>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</si>
  <si>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</si>
  <si>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</si>
  <si>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</si>
  <si>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</si>
  <si>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</si>
  <si>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</si>
  <si>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</si>
  <si>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</si>
  <si>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</si>
  <si>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</si>
  <si>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</si>
  <si>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</si>
  <si>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</si>
  <si>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</si>
  <si>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</si>
  <si>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</si>
  <si>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</si>
  <si>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</si>
  <si>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</si>
  <si>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</si>
  <si>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</si>
  <si>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</si>
  <si>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</si>
  <si>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</si>
  <si>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</si>
  <si>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</si>
  <si>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</si>
  <si>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</si>
  <si>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</si>
  <si>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</si>
  <si>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</si>
  <si>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</si>
  <si>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</si>
  <si>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</si>
  <si>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</si>
  <si>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</si>
  <si>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</si>
  <si>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</si>
  <si>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</si>
  <si>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</si>
  <si>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</si>
  <si>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</si>
  <si>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</si>
  <si>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</si>
  <si>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</si>
  <si>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</si>
  <si>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</si>
  <si>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</si>
  <si>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</si>
  <si>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</si>
  <si>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</si>
  <si>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</si>
  <si>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</si>
  <si>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</si>
  <si>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</si>
  <si>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</si>
  <si>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</si>
  <si>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</si>
  <si>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</si>
  <si>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</si>
  <si>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</si>
  <si>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</si>
  <si>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</si>
  <si>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</si>
  <si>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</si>
  <si>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</si>
  <si>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</si>
  <si>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</si>
  <si>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</si>
  <si>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</si>
  <si>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</si>
  <si>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</si>
  <si>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</si>
  <si>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</si>
  <si>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</si>
  <si>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</si>
  <si>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</si>
  <si>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</si>
  <si>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</si>
  <si>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</si>
  <si>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</si>
  <si>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</si>
  <si>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</si>
  <si>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</si>
  <si>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</si>
  <si>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</si>
  <si>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</si>
  <si>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</si>
  <si>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</si>
  <si>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</si>
  <si>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</si>
  <si>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</si>
  <si>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</si>
  <si>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</si>
  <si>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</si>
  <si>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</si>
  <si>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</si>
  <si>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</si>
  <si>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</si>
  <si>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</si>
  <si>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</si>
  <si>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</si>
  <si>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</si>
  <si>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</si>
  <si>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</si>
  <si>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</si>
  <si>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</si>
  <si>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</si>
  <si>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</si>
  <si>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</si>
  <si>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</si>
  <si>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</si>
  <si>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</si>
  <si>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</si>
  <si>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</si>
  <si>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</si>
  <si>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</si>
  <si>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</si>
  <si>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</si>
  <si>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</si>
  <si>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</si>
  <si>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</si>
  <si>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</si>
  <si>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</si>
  <si>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</si>
  <si>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</si>
  <si>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</si>
  <si>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</si>
  <si>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</si>
  <si>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</si>
  <si>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</si>
  <si>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</si>
  <si>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</si>
  <si>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</si>
  <si>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</si>
  <si>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</si>
  <si>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</si>
  <si>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</si>
  <si>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</si>
  <si>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</si>
  <si>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</si>
  <si>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</si>
  <si>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</si>
  <si>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</si>
  <si>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</si>
  <si>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</si>
  <si>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</si>
  <si>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</si>
  <si>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</si>
  <si>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</si>
  <si>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</si>
  <si>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</si>
  <si>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</si>
  <si>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</si>
  <si>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</si>
  <si>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</si>
  <si>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</si>
  <si>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</si>
  <si>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</si>
  <si>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</si>
  <si>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</si>
  <si>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</si>
  <si>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</si>
  <si>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</si>
  <si>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</si>
  <si>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</si>
  <si>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</si>
  <si>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</si>
  <si>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</si>
  <si>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</si>
  <si>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</si>
  <si>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</si>
  <si>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</si>
  <si>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</si>
  <si>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</si>
  <si>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</si>
  <si>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</si>
  <si>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</si>
  <si>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</si>
  <si>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</si>
  <si>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</si>
  <si>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</si>
  <si>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</si>
  <si>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</si>
  <si>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</si>
  <si>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</si>
  <si>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</si>
  <si>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</si>
  <si>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</si>
  <si>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</si>
  <si>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</si>
  <si>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</si>
  <si>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</si>
  <si>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</si>
  <si>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</si>
  <si>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</si>
  <si>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</si>
  <si>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</si>
  <si>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</si>
  <si>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</si>
  <si>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</si>
  <si>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</si>
  <si>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</si>
  <si>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</si>
  <si>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</si>
  <si>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</si>
  <si>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</si>
  <si>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</si>
  <si>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</si>
  <si>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</si>
  <si>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</si>
  <si>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</si>
  <si>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</si>
  <si>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</si>
  <si>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</si>
  <si>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</si>
  <si>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</si>
  <si>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</si>
  <si>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</si>
  <si>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</si>
  <si>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</si>
  <si>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</si>
  <si>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</si>
  <si>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</si>
  <si>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</si>
  <si>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</si>
  <si>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</si>
  <si>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</si>
  <si>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</si>
  <si>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</si>
  <si>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</si>
  <si>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</si>
  <si>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</si>
  <si>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</si>
  <si>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</si>
  <si>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</si>
  <si>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</si>
  <si>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</si>
  <si>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</si>
  <si>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</si>
  <si>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</si>
  <si>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</si>
  <si>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</si>
  <si>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</si>
  <si>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</si>
  <si>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</si>
  <si>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</si>
  <si>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</si>
  <si>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</si>
  <si>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</si>
  <si>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</si>
  <si>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</si>
  <si>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</si>
  <si>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</si>
  <si>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</si>
  <si>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</si>
  <si>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</si>
  <si>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</si>
  <si>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</si>
  <si>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</si>
  <si>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</si>
  <si>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</si>
  <si>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</si>
  <si>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</si>
  <si>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</si>
  <si>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</si>
  <si>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</si>
  <si>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</si>
  <si>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</si>
  <si>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</si>
  <si>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</si>
  <si>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</si>
  <si>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</si>
  <si>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</si>
  <si>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</si>
  <si>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</si>
  <si>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</si>
  <si>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</si>
  <si>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</si>
  <si>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</si>
  <si>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</si>
  <si>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</si>
  <si>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</si>
  <si>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</si>
  <si>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</si>
  <si>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</si>
  <si>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</si>
  <si>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</si>
  <si>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</si>
  <si>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</si>
  <si>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</si>
  <si>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</si>
  <si>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</si>
  <si>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</si>
  <si>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</si>
  <si>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</si>
  <si>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</si>
  <si>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</si>
  <si>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</si>
  <si>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</si>
  <si>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</si>
  <si>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</si>
  <si>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</si>
  <si>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</si>
  <si>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</si>
  <si>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</si>
  <si>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</si>
  <si>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</si>
  <si>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</si>
  <si>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</si>
  <si>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</si>
  <si>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</si>
  <si>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</si>
  <si>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</si>
  <si>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</si>
  <si>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</si>
  <si>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</si>
  <si>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</si>
  <si>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</si>
  <si>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</si>
  <si>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</si>
  <si>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</si>
  <si>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</si>
  <si>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</si>
  <si>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</si>
  <si>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</si>
  <si>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</si>
  <si>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</si>
  <si>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</si>
  <si>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</si>
  <si>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</si>
  <si>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</si>
  <si>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</si>
  <si>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</si>
  <si>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</si>
  <si>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</si>
  <si>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</si>
  <si>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</si>
  <si>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</si>
  <si>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</si>
  <si>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</si>
  <si>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</si>
  <si>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</si>
  <si>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</si>
  <si>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</si>
  <si>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</si>
  <si>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</si>
  <si>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</si>
  <si>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</si>
  <si>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</si>
  <si>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</si>
  <si>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</si>
  <si>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</si>
  <si>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</si>
  <si>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</si>
  <si>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</si>
  <si>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</si>
  <si>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</si>
  <si>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</si>
  <si>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</si>
  <si>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</si>
  <si>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</si>
  <si>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</si>
  <si>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</si>
  <si>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</si>
  <si>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</si>
  <si>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</si>
  <si>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</si>
  <si>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</si>
  <si>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</si>
  <si>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</si>
  <si>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</si>
  <si>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</si>
  <si>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</si>
  <si>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</si>
  <si>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</si>
  <si>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</si>
  <si>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</si>
  <si>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</si>
  <si>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</si>
  <si>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</si>
  <si>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</si>
  <si>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</si>
  <si>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</si>
  <si>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</si>
  <si>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</si>
  <si>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</si>
  <si>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</si>
  <si>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</si>
  <si>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</si>
  <si>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</si>
  <si>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</si>
  <si>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</si>
  <si>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</si>
  <si>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</si>
  <si>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</si>
  <si>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</si>
  <si>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</si>
  <si>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</si>
  <si>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</si>
  <si>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</si>
  <si>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</si>
  <si>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</si>
  <si>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</si>
  <si>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</si>
  <si>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</si>
  <si>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</si>
  <si>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</si>
  <si>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</si>
  <si>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</si>
  <si>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</si>
  <si>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</si>
  <si>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</si>
  <si>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</si>
  <si>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</si>
  <si>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</si>
  <si>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</si>
  <si>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</si>
  <si>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</si>
  <si>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</si>
  <si>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</si>
  <si>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</si>
  <si>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</si>
  <si>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</si>
  <si>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</si>
  <si>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</si>
  <si>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</si>
  <si>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</si>
  <si>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</si>
  <si>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</si>
  <si>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</si>
  <si>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</si>
  <si>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</si>
  <si>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</si>
  <si>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</si>
  <si>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</si>
  <si>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</si>
  <si>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</si>
  <si>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</si>
  <si>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</si>
  <si>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</si>
  <si>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</si>
  <si>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</si>
  <si>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</si>
  <si>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</si>
  <si>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</si>
  <si>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</si>
  <si>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</si>
  <si>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</si>
  <si>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</si>
  <si>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</si>
  <si>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</si>
  <si>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</si>
  <si>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</si>
  <si>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</si>
  <si>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</si>
  <si>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</si>
  <si>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</si>
  <si>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</si>
  <si>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</si>
  <si>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</si>
  <si>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</si>
  <si>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</si>
  <si>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</si>
  <si>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</si>
  <si>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</si>
  <si>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</si>
  <si>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</si>
  <si>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</si>
  <si>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</si>
  <si>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</si>
  <si>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</si>
  <si>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</si>
  <si>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</si>
  <si>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</si>
  <si>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</si>
  <si>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</si>
  <si>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</si>
  <si>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</si>
  <si>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</si>
  <si>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</si>
  <si>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</si>
  <si>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</si>
  <si>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</si>
  <si>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</si>
  <si>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</si>
  <si>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</si>
  <si>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</si>
  <si>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</si>
  <si>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</si>
  <si>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</si>
  <si>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</si>
  <si>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</si>
  <si>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</si>
  <si>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</si>
  <si>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</si>
  <si>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</si>
  <si>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</si>
  <si>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</si>
  <si>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</si>
  <si>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</si>
  <si>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</si>
  <si>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</si>
  <si>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</si>
  <si>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</si>
  <si>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</si>
  <si>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</si>
  <si>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</si>
  <si>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</si>
  <si>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</si>
  <si>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</si>
  <si>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</si>
  <si>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</si>
  <si>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</si>
  <si>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</si>
  <si>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</si>
  <si>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</si>
  <si>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</si>
  <si>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</si>
  <si>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</si>
  <si>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</si>
  <si>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</si>
  <si>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</si>
  <si>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</si>
  <si>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</si>
  <si>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</si>
  <si>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</si>
  <si>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</si>
  <si>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</si>
  <si>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</si>
  <si>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</si>
  <si>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</si>
  <si>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</si>
  <si>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</si>
  <si>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</si>
  <si>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</si>
  <si>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</si>
  <si>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</si>
  <si>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</si>
  <si>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</si>
  <si>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</si>
  <si>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</si>
  <si>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</si>
  <si>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</si>
  <si>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</si>
  <si>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</si>
  <si>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</si>
  <si>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</si>
  <si>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</si>
  <si>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</si>
  <si>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</si>
  <si>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</si>
  <si>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</si>
  <si>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</si>
  <si>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</si>
  <si>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</si>
  <si>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</si>
  <si>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</si>
  <si>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</si>
  <si>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</si>
  <si>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</si>
  <si>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</si>
  <si>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</si>
  <si>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</si>
  <si>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</si>
  <si>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</si>
  <si>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</si>
  <si>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</si>
  <si>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</si>
  <si>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</si>
  <si>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</si>
  <si>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</si>
  <si>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</si>
  <si>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</si>
  <si>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</si>
  <si>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</si>
  <si>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</si>
  <si>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</si>
  <si>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</si>
  <si>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</si>
  <si>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</si>
  <si>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</si>
  <si>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</si>
  <si>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</si>
  <si>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</si>
  <si>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</si>
  <si>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</si>
  <si>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</si>
  <si>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</si>
  <si>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</si>
  <si>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</si>
  <si>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</si>
  <si>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</si>
  <si>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</si>
  <si>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</si>
  <si>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</si>
  <si>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</si>
  <si>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</si>
  <si>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</si>
  <si>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</si>
  <si>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</si>
  <si>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</si>
  <si>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</si>
  <si>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</si>
  <si>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</si>
  <si>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</si>
  <si>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</si>
  <si>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</si>
  <si>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</si>
  <si>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</si>
  <si>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</si>
  <si>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</si>
  <si>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</si>
  <si>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</si>
  <si>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</si>
  <si>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</si>
  <si>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</si>
  <si>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</si>
  <si>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</si>
  <si>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</si>
  <si>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</si>
  <si>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</si>
  <si>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</si>
  <si>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</si>
  <si>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</si>
  <si>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</si>
  <si>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</si>
  <si>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</si>
  <si>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</si>
  <si>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</si>
  <si>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</si>
  <si>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</si>
  <si>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</si>
  <si>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</si>
  <si>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</si>
  <si>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</si>
  <si>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</si>
  <si>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</si>
  <si>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</si>
  <si>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</si>
  <si>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</si>
  <si>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</si>
  <si>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</si>
  <si>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</si>
  <si>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</si>
  <si>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</si>
  <si>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</si>
  <si>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</si>
  <si>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</si>
  <si>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</si>
  <si>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</si>
  <si>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</si>
  <si>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</si>
  <si>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</si>
  <si>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</si>
  <si>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</si>
  <si>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</si>
  <si>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</si>
  <si>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</si>
  <si>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</si>
  <si>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</si>
  <si>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</si>
  <si>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</si>
  <si>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</si>
  <si>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</si>
  <si>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</si>
  <si>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</si>
  <si>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</si>
  <si>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</si>
  <si>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</si>
  <si>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</si>
  <si>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</si>
  <si>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</si>
  <si>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</si>
  <si>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</si>
  <si>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</si>
  <si>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</si>
  <si>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</si>
  <si>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</si>
  <si>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</si>
  <si>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</si>
  <si>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</si>
  <si>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</si>
  <si>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</si>
  <si>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</si>
  <si>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</si>
  <si>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</si>
  <si>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</si>
  <si>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</si>
  <si>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</si>
  <si>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</si>
  <si>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</si>
  <si>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</si>
  <si>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</si>
  <si>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</si>
  <si>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</si>
  <si>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</si>
  <si>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</si>
  <si>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</si>
  <si>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</si>
  <si>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</si>
  <si>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</si>
  <si>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</si>
  <si>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</si>
  <si>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</si>
  <si>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</si>
  <si>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</si>
  <si>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</si>
  <si>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</si>
  <si>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</si>
  <si>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</si>
  <si>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</si>
  <si>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</si>
  <si>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</si>
  <si>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</si>
  <si>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</si>
  <si>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</si>
  <si>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</si>
  <si>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</si>
  <si>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</si>
  <si>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</si>
  <si>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</si>
  <si>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</si>
  <si>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</si>
  <si>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</si>
  <si>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</si>
  <si>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</si>
  <si>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</si>
  <si>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</si>
  <si>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</si>
  <si>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</si>
  <si>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</si>
  <si>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</si>
  <si>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</si>
  <si>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</si>
  <si>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</si>
  <si>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</si>
  <si>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</si>
  <si>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</si>
  <si>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</si>
  <si>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</si>
  <si>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</si>
  <si>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</si>
  <si>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</si>
  <si>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</si>
  <si>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</si>
  <si>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</si>
  <si>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</si>
  <si>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</si>
  <si>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</si>
  <si>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</si>
  <si>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</si>
  <si>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</si>
  <si>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</si>
  <si>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</si>
  <si>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</si>
  <si>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</si>
  <si>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</si>
  <si>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</si>
  <si>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</si>
  <si>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</si>
  <si>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</si>
  <si>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</si>
  <si>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</si>
  <si>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</si>
  <si>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</si>
  <si>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</si>
  <si>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</si>
  <si>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</si>
  <si>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</si>
  <si>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</si>
  <si>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</si>
  <si>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</si>
  <si>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</si>
  <si>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</si>
  <si>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</si>
  <si>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</si>
  <si>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</si>
  <si>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</si>
  <si>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</si>
  <si>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</si>
  <si>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</si>
  <si>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</si>
  <si>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</si>
  <si>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</si>
  <si>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</si>
  <si>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</si>
  <si>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</si>
  <si>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</si>
  <si>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</si>
  <si>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</si>
  <si>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</si>
  <si>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</si>
  <si>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</si>
  <si>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</si>
  <si>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</si>
  <si>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</si>
  <si>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</si>
  <si>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</si>
  <si>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</si>
  <si>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</si>
  <si>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</si>
  <si>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</si>
  <si>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</si>
  <si>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</si>
  <si>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</si>
  <si>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</si>
  <si>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</si>
  <si>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</si>
  <si>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</si>
  <si>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</si>
  <si>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</si>
  <si>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</si>
  <si>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</si>
  <si>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</si>
  <si>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</si>
  <si>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</si>
  <si>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</si>
  <si>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</si>
  <si>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</si>
  <si>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</si>
  <si>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</si>
  <si>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</si>
  <si>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</si>
  <si>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</si>
  <si>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</si>
  <si>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</si>
  <si>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</si>
  <si>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</si>
  <si>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</si>
  <si>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</si>
  <si>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</si>
  <si>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</si>
  <si>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</si>
  <si>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</si>
  <si>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</si>
  <si>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</si>
  <si>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</si>
  <si>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</si>
  <si>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</si>
  <si>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</si>
  <si>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</si>
  <si>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</si>
  <si>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</si>
  <si>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</si>
  <si>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</si>
  <si>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</si>
  <si>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</si>
  <si>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</si>
  <si>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</si>
  <si>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</si>
  <si>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</si>
  <si>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</si>
  <si>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</si>
  <si>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</si>
  <si>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</si>
  <si>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</si>
  <si>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</si>
  <si>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</si>
  <si>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</si>
  <si>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</si>
  <si>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</si>
  <si>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</si>
  <si>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</si>
  <si>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</si>
  <si>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</si>
  <si>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</si>
  <si>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</si>
  <si>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</si>
  <si>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</si>
  <si>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</si>
  <si>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</si>
  <si>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</si>
  <si>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</si>
  <si>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</si>
  <si>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</si>
  <si>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</si>
  <si>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</si>
  <si>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</si>
  <si>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</si>
  <si>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</si>
  <si>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</si>
  <si>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</si>
  <si>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</si>
  <si>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</si>
  <si>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</si>
  <si>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</si>
  <si>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</si>
  <si>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</si>
  <si>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</si>
  <si>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</si>
  <si>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</si>
  <si>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</si>
  <si>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</si>
  <si>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</si>
  <si>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</si>
  <si>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</si>
  <si>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</si>
  <si>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</si>
  <si>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</si>
  <si>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</si>
  <si>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</si>
  <si>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</si>
  <si>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</si>
  <si>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</si>
  <si>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</si>
  <si>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</si>
  <si>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</si>
  <si>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</si>
  <si>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</si>
  <si>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</si>
  <si>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</si>
  <si>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</si>
  <si>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</si>
  <si>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</si>
  <si>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</si>
  <si>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</si>
  <si>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</si>
  <si>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</si>
  <si>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</si>
  <si>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</si>
  <si>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</si>
  <si>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</si>
  <si>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</si>
  <si>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</si>
  <si>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</si>
  <si>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</si>
  <si>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</si>
  <si>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</si>
  <si>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</si>
  <si>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</si>
  <si>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</si>
  <si>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</si>
  <si>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</si>
  <si>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</si>
  <si>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</si>
  <si>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</si>
  <si>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</si>
  <si>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</si>
  <si>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</si>
  <si>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</si>
  <si>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</si>
  <si>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</si>
  <si>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</si>
  <si>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</si>
  <si>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</si>
  <si>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</si>
  <si>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</si>
  <si>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</si>
  <si>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</si>
  <si>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</si>
  <si>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</si>
  <si>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</si>
  <si>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</si>
  <si>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</si>
  <si>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</si>
  <si>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</si>
  <si>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</si>
  <si>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</si>
  <si>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</si>
  <si>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</si>
  <si>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</si>
  <si>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</si>
  <si>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</si>
  <si>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</si>
  <si>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</si>
  <si>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</si>
  <si>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</si>
  <si>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</si>
  <si>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</si>
  <si>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</si>
  <si>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</si>
  <si>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</si>
  <si>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</si>
  <si>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</si>
  <si>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</si>
  <si>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</si>
  <si>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</si>
  <si>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</si>
  <si>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</si>
  <si>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</si>
  <si>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</si>
  <si>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</si>
  <si>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</si>
  <si>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</si>
  <si>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</si>
  <si>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</si>
  <si>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</si>
  <si>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</si>
  <si>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</si>
  <si>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</si>
  <si>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</si>
  <si>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</si>
  <si>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</si>
  <si>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</si>
  <si>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</si>
  <si>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</si>
  <si>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</si>
  <si>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</si>
  <si>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</si>
  <si>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</si>
  <si>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</si>
  <si>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</si>
  <si>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</si>
  <si>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</si>
  <si>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</si>
  <si>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</si>
  <si>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</si>
  <si>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</si>
  <si>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</si>
  <si>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</si>
  <si>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</si>
  <si>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</si>
  <si>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</si>
  <si>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</si>
  <si>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</si>
  <si>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</si>
  <si>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</si>
  <si>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</si>
  <si>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</si>
  <si>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</si>
  <si>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</si>
  <si>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</si>
  <si>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</si>
  <si>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</si>
  <si>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</si>
  <si>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</si>
  <si>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</si>
  <si>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</si>
  <si>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</si>
  <si>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</si>
  <si>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</si>
  <si>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</si>
  <si>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</si>
  <si>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</si>
  <si>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</si>
  <si>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</si>
  <si>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</si>
  <si>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</si>
  <si>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</si>
  <si>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</si>
  <si>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</si>
  <si>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</si>
  <si>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</si>
  <si>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</si>
  <si>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</si>
  <si>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</si>
  <si>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</si>
  <si>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</si>
  <si>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</si>
  <si>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</si>
  <si>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</si>
  <si>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</si>
  <si>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</si>
  <si>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</si>
  <si>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</si>
  <si>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</si>
  <si>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</si>
  <si>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</si>
  <si>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</si>
  <si>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</si>
  <si>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</si>
  <si>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</si>
  <si>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</si>
  <si>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</si>
  <si>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</si>
  <si>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</si>
  <si>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</si>
  <si>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</si>
  <si>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</si>
  <si>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</si>
  <si>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</si>
  <si>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</si>
  <si>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</si>
  <si>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</si>
  <si>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</si>
  <si>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</si>
  <si>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</si>
  <si>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</si>
  <si>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</si>
  <si>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</si>
  <si>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</si>
  <si>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</si>
  <si>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</si>
  <si>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</si>
  <si>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</si>
  <si>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</si>
  <si>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</si>
  <si>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</si>
  <si>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</si>
  <si>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</si>
  <si>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</si>
  <si>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</si>
  <si>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</si>
  <si>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</si>
  <si>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</si>
  <si>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</si>
  <si>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</si>
  <si>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</si>
  <si>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</si>
  <si>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</si>
  <si>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</si>
  <si>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</si>
  <si>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</si>
  <si>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</si>
  <si>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</si>
  <si>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</si>
  <si>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</si>
  <si>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</si>
  <si>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</si>
  <si>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</si>
  <si>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</si>
  <si>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</si>
  <si>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</si>
  <si>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</si>
  <si>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</si>
  <si>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</si>
  <si>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</si>
  <si>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</si>
  <si>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</si>
  <si>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</si>
  <si>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</si>
  <si>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</si>
  <si>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</si>
  <si>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</si>
  <si>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</si>
  <si>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</si>
  <si>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</si>
  <si>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</si>
  <si>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</si>
  <si>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</si>
  <si>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</si>
  <si>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</si>
  <si>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</si>
  <si>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</si>
  <si>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</si>
  <si>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</si>
  <si>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</si>
  <si>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</si>
  <si>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</si>
  <si>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</si>
  <si>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</si>
  <si>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</si>
  <si>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</si>
  <si>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</si>
  <si>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</si>
  <si>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</si>
  <si>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</si>
  <si>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</si>
  <si>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</si>
  <si>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</si>
  <si>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</si>
  <si>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</si>
  <si>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</si>
  <si>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</si>
  <si>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</si>
  <si>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</si>
  <si>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</si>
  <si>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</si>
  <si>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</si>
  <si>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</si>
  <si>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</si>
  <si>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</si>
  <si>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</si>
  <si>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</si>
  <si>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</si>
  <si>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</si>
  <si>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</si>
  <si>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</si>
  <si>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</si>
  <si>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</si>
  <si>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</si>
  <si>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</si>
  <si>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</si>
  <si>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</si>
  <si>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</si>
  <si>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</si>
  <si>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</si>
  <si>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</si>
  <si>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</si>
  <si>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</si>
  <si>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</si>
  <si>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</si>
  <si>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</si>
  <si>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</si>
  <si>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</si>
  <si>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</si>
  <si>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</si>
  <si>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</si>
  <si>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</si>
  <si>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</si>
  <si>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</si>
  <si>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</si>
  <si>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</si>
  <si>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</si>
  <si>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</si>
  <si>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</si>
  <si>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</si>
  <si>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</si>
  <si>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</si>
  <si>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</si>
  <si>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</si>
  <si>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</si>
  <si>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</si>
  <si>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</si>
  <si>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</si>
  <si>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</si>
  <si>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</si>
  <si>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</si>
  <si>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</si>
  <si>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</si>
  <si>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</si>
  <si>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</si>
  <si>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</si>
  <si>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</si>
  <si>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</si>
  <si>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</si>
  <si>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</si>
  <si>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</si>
  <si>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</si>
  <si>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</si>
  <si>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</si>
  <si>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</si>
  <si>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</si>
  <si>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</si>
  <si>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</si>
  <si>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</si>
  <si>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</si>
  <si>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</si>
  <si>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</si>
  <si>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</si>
  <si>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</si>
  <si>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</si>
  <si>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</si>
  <si>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</si>
  <si>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</si>
  <si>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</si>
  <si>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</si>
  <si>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</si>
  <si>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</si>
  <si>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</si>
  <si>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</si>
  <si>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</si>
  <si>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</si>
  <si>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</si>
  <si>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</si>
  <si>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</si>
  <si>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</si>
  <si>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</si>
  <si>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</si>
  <si>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</si>
  <si>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</si>
  <si>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</si>
  <si>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</si>
  <si>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</si>
  <si>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</si>
  <si>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</si>
  <si>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</si>
  <si>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</si>
  <si>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</si>
  <si>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</si>
  <si>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</si>
  <si>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</si>
  <si>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</si>
  <si>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</si>
  <si>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</si>
  <si>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</si>
  <si>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</si>
  <si>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</si>
  <si>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</si>
  <si>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</si>
  <si>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</si>
  <si>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</si>
  <si>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</si>
  <si>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</si>
  <si>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</si>
  <si>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</si>
  <si>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</si>
  <si>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</si>
  <si>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</si>
  <si>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</si>
  <si>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</si>
  <si>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</si>
  <si>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</si>
  <si>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</si>
  <si>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</si>
  <si>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</si>
  <si>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</si>
  <si>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</si>
  <si>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</si>
  <si>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</si>
  <si>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</si>
  <si>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</si>
  <si>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</si>
  <si>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</si>
  <si>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</si>
  <si>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</si>
  <si>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</si>
  <si>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</si>
  <si>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</si>
  <si>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</si>
  <si>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</si>
  <si>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</si>
  <si>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</si>
  <si>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</si>
  <si>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</si>
  <si>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</si>
  <si>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</si>
  <si>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</si>
  <si>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</si>
  <si>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</si>
  <si>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</si>
  <si>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</si>
  <si>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</si>
  <si>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</si>
  <si>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</si>
  <si>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</si>
  <si>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</si>
  <si>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</si>
  <si>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</si>
  <si>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</si>
  <si>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</si>
  <si>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</si>
  <si>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</si>
  <si>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</si>
  <si>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</si>
  <si>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</si>
  <si>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</si>
  <si>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</si>
  <si>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</si>
  <si>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</si>
  <si>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</si>
  <si>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</si>
  <si>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</si>
  <si>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</si>
  <si>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</si>
  <si>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</si>
  <si>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</si>
  <si>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</si>
  <si>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</si>
  <si>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</si>
  <si>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</si>
  <si>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</si>
  <si>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</si>
  <si>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</si>
  <si>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</si>
  <si>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</si>
  <si>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</si>
  <si>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</si>
  <si>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</si>
  <si>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</si>
  <si>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</si>
  <si>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</si>
  <si>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</si>
  <si>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</si>
  <si>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</si>
  <si>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</si>
  <si>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</si>
  <si>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</si>
  <si>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</si>
  <si>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</si>
  <si>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</si>
  <si>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</si>
  <si>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</si>
  <si>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</si>
  <si>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</si>
  <si>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</si>
  <si>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</si>
  <si>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</si>
  <si>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</si>
  <si>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</si>
  <si>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</si>
  <si>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</si>
  <si>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</si>
  <si>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</si>
  <si>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</si>
  <si>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</si>
  <si>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</si>
  <si>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</si>
  <si>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</si>
  <si>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</si>
  <si>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</si>
  <si>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</si>
  <si>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</si>
  <si>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</si>
  <si>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</si>
  <si>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</si>
  <si>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</si>
  <si>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</si>
  <si>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</si>
  <si>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</si>
  <si>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</si>
  <si>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</si>
  <si>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</si>
  <si>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</si>
  <si>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</si>
  <si>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</si>
  <si>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</si>
  <si>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</si>
  <si>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</si>
  <si>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</si>
  <si>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</si>
  <si>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</si>
  <si>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</si>
  <si>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</si>
  <si>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</si>
  <si>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</si>
  <si>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</si>
  <si>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</si>
  <si>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</si>
  <si>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</si>
  <si>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</si>
  <si>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</si>
  <si>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</si>
  <si>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</si>
  <si>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</si>
  <si>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</si>
  <si>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</si>
  <si>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</si>
  <si>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</si>
  <si>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</si>
  <si>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</si>
  <si>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</si>
  <si>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</si>
  <si>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</si>
  <si>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</si>
  <si>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</si>
  <si>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</si>
  <si>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</si>
  <si>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</si>
  <si>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</si>
  <si>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 xml:space="preserve">Goal </t>
  </si>
  <si>
    <t>Amount Pledged</t>
  </si>
  <si>
    <t xml:space="preserve"> </t>
  </si>
  <si>
    <t>Sucessful</t>
  </si>
  <si>
    <t>Failed</t>
  </si>
  <si>
    <t>Mean Goal</t>
  </si>
  <si>
    <t>Median Goal</t>
  </si>
  <si>
    <t>Mean Pledge</t>
  </si>
  <si>
    <t>Median Pledge</t>
  </si>
  <si>
    <t>Standard Dev of Goal</t>
  </si>
  <si>
    <t>Lower Quartile of Goal</t>
  </si>
  <si>
    <t>IQR of Goal</t>
  </si>
  <si>
    <t>Standard Dev of Pledge</t>
  </si>
  <si>
    <t>Lower Quartile of Pledge</t>
  </si>
  <si>
    <t>IQR of Pledge</t>
  </si>
  <si>
    <t>Upper Quartile of Goal</t>
  </si>
  <si>
    <t>Upper Quartile of Pledge</t>
  </si>
  <si>
    <t xml:space="preserve">Years </t>
  </si>
  <si>
    <t>Outcomes Based on Goals</t>
  </si>
  <si>
    <t>Goal</t>
  </si>
  <si>
    <t xml:space="preserve">Number Successful </t>
  </si>
  <si>
    <t>Number Failed</t>
  </si>
  <si>
    <t xml:space="preserve">Number Canceled 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</si>
  <si>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</si>
  <si>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</si>
  <si>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</si>
  <si>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</si>
  <si>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</si>
  <si>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</si>
  <si>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</si>
  <si>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</si>
  <si>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</si>
  <si>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</si>
  <si>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</si>
  <si>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</si>
  <si>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</si>
  <si>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</si>
  <si>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</si>
  <si>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</si>
  <si>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</si>
  <si>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(%) Sucessful</t>
  </si>
  <si>
    <t>STDEV</t>
  </si>
  <si>
    <t>Average</t>
  </si>
  <si>
    <t>Quartile Value</t>
  </si>
  <si>
    <t xml:space="preserve">Goal (Percentile) </t>
  </si>
  <si>
    <t>10 to 20 percentile</t>
  </si>
  <si>
    <t>20 to 30 percentile</t>
  </si>
  <si>
    <t>30 to 40 percentile</t>
  </si>
  <si>
    <t>40 to 50 percentile</t>
  </si>
  <si>
    <t>50 to 60 percentile</t>
  </si>
  <si>
    <t>60 to 70 percentile</t>
  </si>
  <si>
    <t>70 to 80% percentile</t>
  </si>
  <si>
    <t>80 to 90%</t>
  </si>
  <si>
    <t>Below 10 percentile</t>
  </si>
  <si>
    <t xml:space="preserve">Above 90 percentile </t>
  </si>
  <si>
    <t>Above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</si>
</sst>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2" fillId="0" borderId="0" xfId="0" applyNumberFormat="1" applyFont="1"/>
    <xf numFmtId="3" fontId="0" fillId="0" borderId="0" xfId="0" applyNumberFormat="1"/>
    <xf numFmtId="0" fontId="1" fillId="0" borderId="0" xfId="0" applyFont="1"/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E-4BDB-9D38-17C4E1333B22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E-4BDB-9D38-17C4E1333B22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E-4BDB-9D38-17C4E1333B22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E-4BDB-9D38-17C4E133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7201392"/>
        <c:axId val="1107201808"/>
      </c:barChart>
      <c:catAx>
        <c:axId val="11072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201808"/>
        <c:crosses val="autoZero"/>
        <c:auto val="1"/>
        <c:lblAlgn val="ctr"/>
        <c:lblOffset val="100"/>
        <c:noMultiLvlLbl val="0"/>
      </c:catAx>
      <c:valAx>
        <c:axId val="11072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2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6C-41E0-BE1B-4592FE3E93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6C-41E0-BE1B-4592FE3E93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6C-41E0-BE1B-4592FE3E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8171984"/>
        <c:axId val="1268162000"/>
      </c:barChart>
      <c:catAx>
        <c:axId val="126817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62000"/>
        <c:crosses val="autoZero"/>
        <c:auto val="1"/>
        <c:lblAlgn val="ctr"/>
        <c:lblOffset val="100"/>
        <c:noMultiLvlLbl val="0"/>
      </c:catAx>
      <c:valAx>
        <c:axId val="12681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C-400D-AFA9-3EEE91535B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C-400D-AFA9-3EEE91535B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C-400D-AFA9-3EEE91535B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C-400D-AFA9-3EEE91535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9492032"/>
        <c:axId val="1659489536"/>
      </c:lineChart>
      <c:catAx>
        <c:axId val="16594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89536"/>
        <c:crosses val="autoZero"/>
        <c:auto val="1"/>
        <c:lblAlgn val="ctr"/>
        <c:lblOffset val="100"/>
        <c:noMultiLvlLbl val="0"/>
      </c:catAx>
      <c:valAx>
        <c:axId val="16594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4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1-43AD-84E9-FD41CDF6FF8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1-43AD-84E9-FD41CDF6FF8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1-43AD-84E9-FD41CDF6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57184"/>
        <c:axId val="67958016"/>
      </c:lineChart>
      <c:catAx>
        <c:axId val="6795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8016"/>
        <c:crosses val="autoZero"/>
        <c:auto val="1"/>
        <c:lblAlgn val="ctr"/>
        <c:lblOffset val="100"/>
        <c:noMultiLvlLbl val="0"/>
      </c:catAx>
      <c:valAx>
        <c:axId val="679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8-49AC-A6B4-AC8B6B63291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8-49AC-A6B4-AC8B6B63291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8-49AC-A6B4-AC8B6B632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929088"/>
        <c:axId val="589927840"/>
      </c:lineChart>
      <c:catAx>
        <c:axId val="58992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27840"/>
        <c:crosses val="autoZero"/>
        <c:auto val="1"/>
        <c:lblAlgn val="ctr"/>
        <c:lblOffset val="100"/>
        <c:noMultiLvlLbl val="0"/>
      </c:catAx>
      <c:valAx>
        <c:axId val="5899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2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 (Qurtl) 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(Qurtl) '!$A$2:$A$11</c:f>
              <c:strCache>
                <c:ptCount val="10"/>
                <c:pt idx="0">
                  <c:v>Below 10 percentile</c:v>
                </c:pt>
                <c:pt idx="1">
                  <c:v>10 to 20 percentile</c:v>
                </c:pt>
                <c:pt idx="2">
                  <c:v>20 to 30 percentile</c:v>
                </c:pt>
                <c:pt idx="3">
                  <c:v>30 to 40 percentile</c:v>
                </c:pt>
                <c:pt idx="4">
                  <c:v>40 to 50 percentile</c:v>
                </c:pt>
                <c:pt idx="5">
                  <c:v>50 to 60 percentile</c:v>
                </c:pt>
                <c:pt idx="6">
                  <c:v>60 to 70 percentile</c:v>
                </c:pt>
                <c:pt idx="7">
                  <c:v>70 to 80% percentile</c:v>
                </c:pt>
                <c:pt idx="8">
                  <c:v>80 to 90%</c:v>
                </c:pt>
                <c:pt idx="9">
                  <c:v>Above 90 percentile </c:v>
                </c:pt>
              </c:strCache>
            </c:strRef>
          </c:cat>
          <c:val>
            <c:numRef>
              <c:f>'Outcome Based on Goals (Qurtl) '!$F$2:$F$11</c:f>
              <c:numCache>
                <c:formatCode>General</c:formatCode>
                <c:ptCount val="10"/>
                <c:pt idx="0">
                  <c:v>0.74846625766871167</c:v>
                </c:pt>
                <c:pt idx="1">
                  <c:v>0.72881355932203384</c:v>
                </c:pt>
                <c:pt idx="2">
                  <c:v>0.71808510638297873</c:v>
                </c:pt>
                <c:pt idx="3">
                  <c:v>0.72159090909090906</c:v>
                </c:pt>
                <c:pt idx="4">
                  <c:v>0.78666666666666663</c:v>
                </c:pt>
                <c:pt idx="5">
                  <c:v>0.55797101449275366</c:v>
                </c:pt>
                <c:pt idx="6">
                  <c:v>0.54022988505747127</c:v>
                </c:pt>
                <c:pt idx="7">
                  <c:v>0.4642857142857143</c:v>
                </c:pt>
                <c:pt idx="8">
                  <c:v>0.43333333333333335</c:v>
                </c:pt>
                <c:pt idx="9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F-43FF-B123-0A3A6F0AAE4D}"/>
            </c:ext>
          </c:extLst>
        </c:ser>
        <c:ser>
          <c:idx val="1"/>
          <c:order val="1"/>
          <c:tx>
            <c:strRef>
              <c:f>'Outcome Based on Goals (Qurtl)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(Qurtl) '!$A$2:$A$11</c:f>
              <c:strCache>
                <c:ptCount val="10"/>
                <c:pt idx="0">
                  <c:v>Below 10 percentile</c:v>
                </c:pt>
                <c:pt idx="1">
                  <c:v>10 to 20 percentile</c:v>
                </c:pt>
                <c:pt idx="2">
                  <c:v>20 to 30 percentile</c:v>
                </c:pt>
                <c:pt idx="3">
                  <c:v>30 to 40 percentile</c:v>
                </c:pt>
                <c:pt idx="4">
                  <c:v>40 to 50 percentile</c:v>
                </c:pt>
                <c:pt idx="5">
                  <c:v>50 to 60 percentile</c:v>
                </c:pt>
                <c:pt idx="6">
                  <c:v>60 to 70 percentile</c:v>
                </c:pt>
                <c:pt idx="7">
                  <c:v>70 to 80% percentile</c:v>
                </c:pt>
                <c:pt idx="8">
                  <c:v>80 to 90%</c:v>
                </c:pt>
                <c:pt idx="9">
                  <c:v>Above 90 percentile </c:v>
                </c:pt>
              </c:strCache>
            </c:strRef>
          </c:cat>
          <c:val>
            <c:numRef>
              <c:f>'Outcome Based on Goals (Qurtl) '!$G$2:$G$11</c:f>
              <c:numCache>
                <c:formatCode>General</c:formatCode>
                <c:ptCount val="10"/>
                <c:pt idx="0">
                  <c:v>0.25153374233128833</c:v>
                </c:pt>
                <c:pt idx="1">
                  <c:v>0.2711864406779661</c:v>
                </c:pt>
                <c:pt idx="2">
                  <c:v>0.28191489361702127</c:v>
                </c:pt>
                <c:pt idx="3">
                  <c:v>0.27840909090909088</c:v>
                </c:pt>
                <c:pt idx="4">
                  <c:v>0.21333333333333335</c:v>
                </c:pt>
                <c:pt idx="5">
                  <c:v>0.4420289855072464</c:v>
                </c:pt>
                <c:pt idx="6">
                  <c:v>0.45977011494252873</c:v>
                </c:pt>
                <c:pt idx="7">
                  <c:v>0.5357142857142857</c:v>
                </c:pt>
                <c:pt idx="8">
                  <c:v>0.56666666666666665</c:v>
                </c:pt>
                <c:pt idx="9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F-43FF-B123-0A3A6F0AA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140208"/>
        <c:axId val="562142704"/>
      </c:lineChart>
      <c:catAx>
        <c:axId val="56214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42704"/>
        <c:crosses val="autoZero"/>
        <c:auto val="1"/>
        <c:lblAlgn val="ctr"/>
        <c:lblOffset val="100"/>
        <c:noMultiLvlLbl val="0"/>
      </c:catAx>
      <c:valAx>
        <c:axId val="5621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21</xdr:row>
      <xdr:rowOff>12700</xdr:rowOff>
    </xdr:from>
    <xdr:to>
      <xdr:col>10</xdr:col>
      <xdr:colOff>406400</xdr:colOff>
      <xdr:row>43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BAD622-E677-44C3-9D0B-CBD5E650A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9</xdr:row>
      <xdr:rowOff>3174</xdr:rowOff>
    </xdr:from>
    <xdr:to>
      <xdr:col>10</xdr:col>
      <xdr:colOff>15875</xdr:colOff>
      <xdr:row>28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FCE51-446B-4898-B73C-5014117F7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911224</xdr:colOff>
      <xdr:row>22</xdr:row>
      <xdr:rowOff>133350</xdr:rowOff>
    </xdr:from>
    <xdr:to>
      <xdr:col>11</xdr:col>
      <xdr:colOff>95249</xdr:colOff>
      <xdr:row>45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5E6E22-7566-47DF-81AE-8F37F68E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22</xdr:row>
      <xdr:rowOff>117474</xdr:rowOff>
    </xdr:from>
    <xdr:to>
      <xdr:col>12</xdr:col>
      <xdr:colOff>228600</xdr:colOff>
      <xdr:row>48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73296-59FA-4A49-BA22-95F9F995E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112712</xdr:rowOff>
    </xdr:from>
    <xdr:to>
      <xdr:col>8</xdr:col>
      <xdr:colOff>15875</xdr:colOff>
      <xdr:row>48</xdr:row>
      <xdr:rowOff>15875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8450F-5138-489D-BE11-5FD6325BF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0</xdr:rowOff>
    </xdr:from>
    <xdr:to>
      <xdr:col>7</xdr:col>
      <xdr:colOff>19050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CEF90-2D98-48A1-8E9B-43766B78E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mad Rahman" refreshedDate="44500.922015509263" createdVersion="7" refreshedVersion="7" minRefreshableVersion="3" recordCount="4114" xr:uid="{B7352450-0853-496D-9302-A7FA6FB10D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mad Rahman" refreshedDate="44502.879841319445" createdVersion="7" refreshedVersion="7" minRefreshableVersion="3" recordCount="4115" xr:uid="{B77C28B3-58C2-4775-8E1E-CE9F6730A821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mad Rahman" refreshedDate="44507.424774884261" createdVersion="7" refreshedVersion="7" minRefreshableVersion="3" recordCount="4115" xr:uid="{43649A20-6B5B-4DE1-B247-C73BCA7ED2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</r>
  <r>
    <m/>
    <m/>
    <m/>
    <m/>
    <m/>
    <x v="4"/>
    <m/>
    <m/>
    <m/>
    <x v="4114"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0"/>
  </r>
  <r>
    <m/>
    <m/>
    <m/>
    <m/>
    <m/>
    <x v="4"/>
    <m/>
    <m/>
    <m/>
    <m/>
    <m/>
    <m/>
    <m/>
    <m/>
    <m/>
    <m/>
    <x v="9"/>
    <x v="41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B0104-C9ED-4814-B64C-5B46A0B13CC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0B29E-3AF3-4E55-80A1-C00D649999D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8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6D493-9AC6-4F3E-8993-BE462B8A842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20857-D109-498D-889B-67C34FABC9FD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3">
    <pageField fld="16" item="8" hier="-1"/>
    <pageField fld="19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1D471D-7B97-4BBE-B705-70C16DDC9A8A}" name="Table2" displayName="Table2" ref="A1:C14" totalsRowShown="0" headerRowDxfId="6" dataDxfId="5">
  <autoFilter ref="A1:C14" xr:uid="{C21D471D-7B97-4BBE-B705-70C16DDC9A8A}"/>
  <tableColumns count="3">
    <tableColumn id="1" xr3:uid="{818773E8-22F3-4E7B-8BDF-C2BE33F773FB}" name=" " dataDxfId="4"/>
    <tableColumn id="2" xr3:uid="{962542E8-E5C8-4905-BB5E-4DD2A5ED9E40}" name="Sucessful" dataDxfId="3">
      <calculatedColumnFormula>AVERAGE(#REF!)</calculatedColumnFormula>
    </tableColumn>
    <tableColumn id="3" xr3:uid="{2E43DFB4-80F6-4C94-B793-EC4C5E7FBC1B}" name="Failed" dataDxfId="2">
      <calculatedColumnFormula>AVERAGE(#REF!)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22" sqref="D1:D1048576"/>
    </sheetView>
  </sheetViews>
  <sheetFormatPr defaultColWidth="8.81640625" defaultRowHeight="14.5" x14ac:dyDescent="0.35"/>
  <cols>
    <col min="1" max="1" width="6.26953125" bestFit="1" customWidth="1"/>
    <col min="2" max="2" width="44.7265625" style="3" bestFit="1" customWidth="1"/>
    <col min="3" max="3" width="51.81640625" style="3" bestFit="1" customWidth="1"/>
    <col min="4" max="4" width="18.7265625" style="6" customWidth="1"/>
    <col min="5" max="5" width="19" style="8" bestFit="1" customWidth="1"/>
    <col min="6" max="6" width="14.1796875" bestFit="1" customWidth="1"/>
    <col min="7" max="7" width="11.1796875" bestFit="1" customWidth="1"/>
    <col min="8" max="8" width="12.26953125" bestFit="1" customWidth="1"/>
    <col min="9" max="9" width="13.453125" bestFit="1" customWidth="1"/>
    <col min="10" max="10" width="16.81640625" bestFit="1" customWidth="1"/>
    <col min="11" max="11" width="14.1796875" bestFit="1" customWidth="1"/>
    <col min="12" max="12" width="20.1796875" bestFit="1" customWidth="1"/>
    <col min="13" max="13" width="12.7265625" bestFit="1" customWidth="1"/>
    <col min="14" max="14" width="34.7265625" bestFit="1" customWidth="1"/>
    <col min="15" max="15" width="25.81640625" bestFit="1" customWidth="1"/>
    <col min="16" max="16" width="24.54296875" bestFit="1" customWidth="1"/>
    <col min="17" max="17" width="34.7265625" bestFit="1" customWidth="1"/>
    <col min="18" max="18" width="17" bestFit="1" customWidth="1"/>
    <col min="19" max="19" width="14.26953125" bestFit="1" customWidth="1"/>
    <col min="21" max="21" width="23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9" t="s">
        <v>8365</v>
      </c>
      <c r="T1" s="9" t="s">
        <v>8397</v>
      </c>
      <c r="U1" s="9" t="s">
        <v>8398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>
        <f>YEAR(S2)</f>
        <v>2015</v>
      </c>
    </row>
    <row r="3" spans="1:21" ht="15.5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>
        <f t="shared" ref="T3:T66" si="3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1" ht="43.5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1" ht="43.5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1" ht="15.5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1" ht="43.5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1" ht="43.5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1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29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29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29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29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29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15.5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29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29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ref="S66:S129" si="6">(((J66/60)/60)/24)+DATE(1970,1,1)</f>
        <v>41433.01829861111</v>
      </c>
      <c r="T66">
        <f t="shared" si="3"/>
        <v>2013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si="6"/>
        <v>41835.821226851855</v>
      </c>
      <c r="T67">
        <f t="shared" ref="T67:T130" si="7">YEAR(S67)</f>
        <v>2014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43.5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29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29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29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29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29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29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29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29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29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5.5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29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29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29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29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15.5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>
        <f t="shared" si="7"/>
        <v>2016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>
        <f t="shared" si="7"/>
        <v>2015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>
        <f t="shared" si="7"/>
        <v>2016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>
        <f t="shared" si="7"/>
        <v>2014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>
        <f t="shared" si="7"/>
        <v>2015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>
        <f t="shared" si="7"/>
        <v>2016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>
        <f t="shared" si="7"/>
        <v>2015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>
        <f t="shared" si="7"/>
        <v>2015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ref="S130:S193" si="10">(((J130/60)/60)/24)+DATE(1970,1,1)</f>
        <v>42628.22792824074</v>
      </c>
      <c r="T130">
        <f t="shared" si="7"/>
        <v>2016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si="10"/>
        <v>41882.937303240738</v>
      </c>
      <c r="T131">
        <f t="shared" ref="T131:T194" si="11">YEAR(S131)</f>
        <v>2014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>
        <f t="shared" si="11"/>
        <v>2014</v>
      </c>
    </row>
    <row r="133" spans="1:20" ht="15.5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>
        <f t="shared" si="11"/>
        <v>2016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>
        <f t="shared" si="11"/>
        <v>2014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>
        <f t="shared" si="11"/>
        <v>2016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>
        <f t="shared" si="11"/>
        <v>2015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>
        <f t="shared" si="11"/>
        <v>2014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>
        <f t="shared" si="11"/>
        <v>2015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>
        <f t="shared" si="11"/>
        <v>2015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>
        <f t="shared" si="11"/>
        <v>2015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>
        <f t="shared" si="11"/>
        <v>2015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>
        <f t="shared" si="11"/>
        <v>2015</v>
      </c>
    </row>
    <row r="143" spans="1:20" ht="29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>
        <f t="shared" si="11"/>
        <v>2015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>
        <f t="shared" si="11"/>
        <v>2014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>
        <f t="shared" si="11"/>
        <v>2016</v>
      </c>
    </row>
    <row r="146" spans="1:20" ht="29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>
        <f t="shared" si="11"/>
        <v>2015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>
        <f t="shared" si="11"/>
        <v>2015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>
        <f t="shared" si="11"/>
        <v>2016</v>
      </c>
    </row>
    <row r="149" spans="1:20" ht="15.5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>
        <f t="shared" si="11"/>
        <v>2014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>
        <f t="shared" si="11"/>
        <v>2016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>
        <f t="shared" si="11"/>
        <v>2014</v>
      </c>
    </row>
    <row r="152" spans="1:20" ht="29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>
        <f t="shared" si="11"/>
        <v>2015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>
        <f t="shared" si="11"/>
        <v>2015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>
        <f t="shared" si="11"/>
        <v>2014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>
        <f t="shared" si="11"/>
        <v>2014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>
        <f t="shared" si="11"/>
        <v>2015</v>
      </c>
    </row>
    <row r="157" spans="1:20" ht="43.5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>
        <f t="shared" si="11"/>
        <v>2015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>
        <f t="shared" si="11"/>
        <v>2014</v>
      </c>
    </row>
    <row r="159" spans="1:20" ht="29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>
        <f t="shared" si="11"/>
        <v>2016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>
        <f t="shared" si="11"/>
        <v>2014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>
        <f t="shared" si="11"/>
        <v>2016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29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43.5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29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43.5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5.5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43.5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5.5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43.5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5.5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43.5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ref="S194:S257" si="14">(((J194/60)/60)/24)+DATE(1970,1,1)</f>
        <v>41899.792037037041</v>
      </c>
      <c r="T194">
        <f t="shared" si="11"/>
        <v>2014</v>
      </c>
    </row>
    <row r="195" spans="1:20" ht="43.5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si="14"/>
        <v>41911.934791666667</v>
      </c>
      <c r="T195">
        <f t="shared" ref="T195:T258" si="15">YEAR(S195)</f>
        <v>2014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5.5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29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29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43.5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29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43.5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5.5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15.5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43.5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43.5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29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29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29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43.5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15.5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29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43.5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29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43.5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29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43.5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43.5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29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43.5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29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43.5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ref="S258:S321" si="18">(((J258/60)/60)/24)+DATE(1970,1,1)</f>
        <v>41319.769293981481</v>
      </c>
      <c r="T258">
        <f t="shared" si="15"/>
        <v>2013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si="18"/>
        <v>42479.626875000002</v>
      </c>
      <c r="T259">
        <f t="shared" ref="T259:T322" si="19">YEAR(S259)</f>
        <v>2016</v>
      </c>
    </row>
    <row r="260" spans="1:20" ht="43.5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43.5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43.5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43.5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29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29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43.5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29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43.5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29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15.5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43.5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43.5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29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29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15.5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43.5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29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43.5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5.5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43.5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43.5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29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43.5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ref="S322:S385" si="22">(((J322/60)/60)/24)+DATE(1970,1,1)</f>
        <v>42331.551307870366</v>
      </c>
      <c r="T322">
        <f t="shared" si="19"/>
        <v>2015</v>
      </c>
    </row>
    <row r="323" spans="1:20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si="22"/>
        <v>42647.446597222224</v>
      </c>
      <c r="T323">
        <f t="shared" ref="T323:T386" si="23">YEAR(S323)</f>
        <v>2016</v>
      </c>
    </row>
    <row r="324" spans="1:20" ht="29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29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29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29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43.5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29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43.5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29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29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43.5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29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43.5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29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29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29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29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29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29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29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ref="S386:S449" si="26">(((J386/60)/60)/24)+DATE(1970,1,1)</f>
        <v>41980.781793981485</v>
      </c>
      <c r="T386">
        <f t="shared" si="23"/>
        <v>2014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si="26"/>
        <v>41934.584502314814</v>
      </c>
      <c r="T387">
        <f t="shared" ref="T387:T450" si="27">YEAR(S387)</f>
        <v>2014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29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29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43.5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29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29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29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29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29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29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43.5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29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43.5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43.5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43.5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43.5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43.5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43.5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29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29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5.5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43.5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ref="S450:S513" si="30">(((J450/60)/60)/24)+DATE(1970,1,1)</f>
        <v>41753.758043981477</v>
      </c>
      <c r="T450">
        <f t="shared" si="27"/>
        <v>2014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si="30"/>
        <v>41534.568113425928</v>
      </c>
      <c r="T451">
        <f t="shared" ref="T451:T514" si="31">YEAR(S451)</f>
        <v>2013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29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43.5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43.5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15.5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43.5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29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43.5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15.5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43.5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29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29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29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43.5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43.5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5.5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5.5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43.5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43.5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29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29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43.5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29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ref="S514:S577" si="34">(((J514/60)/60)/24)+DATE(1970,1,1)</f>
        <v>42649.742210648154</v>
      </c>
      <c r="T514">
        <f t="shared" si="31"/>
        <v>2016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si="34"/>
        <v>42552.653993055559</v>
      </c>
      <c r="T515">
        <f t="shared" ref="T515:T578" si="35">YEAR(S515)</f>
        <v>2016</v>
      </c>
    </row>
    <row r="516" spans="1:20" ht="29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29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43.5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15.5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29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43.5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43.5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29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29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43.5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43.5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43.5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43.5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ref="S578:S641" si="38">(((J578/60)/60)/24)+DATE(1970,1,1)</f>
        <v>42031.471666666665</v>
      </c>
      <c r="T578">
        <f t="shared" si="35"/>
        <v>2015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si="38"/>
        <v>42450.589143518519</v>
      </c>
      <c r="T579">
        <f t="shared" ref="T579:T642" si="39">YEAR(S579)</f>
        <v>2016</v>
      </c>
    </row>
    <row r="580" spans="1:20" ht="15.5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43.5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29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58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t="15.5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43.5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43.5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43.5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29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43.5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>
        <f t="shared" si="39"/>
        <v>2015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>
        <f t="shared" si="39"/>
        <v>2014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>
        <f t="shared" si="39"/>
        <v>2015</v>
      </c>
    </row>
    <row r="605" spans="1:20" ht="29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>
        <f t="shared" si="39"/>
        <v>2014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>
        <f t="shared" si="39"/>
        <v>2014</v>
      </c>
    </row>
    <row r="607" spans="1:20" ht="15.5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>
        <f t="shared" si="39"/>
        <v>2015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>
        <f t="shared" si="39"/>
        <v>2015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>
        <f t="shared" si="39"/>
        <v>2015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>
        <f t="shared" si="39"/>
        <v>2015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>
        <f t="shared" si="39"/>
        <v>2015</v>
      </c>
    </row>
    <row r="612" spans="1:20" ht="29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>
        <f t="shared" si="39"/>
        <v>2015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>
        <f t="shared" si="39"/>
        <v>2015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>
        <f t="shared" si="39"/>
        <v>2016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>
        <f t="shared" si="39"/>
        <v>2015</v>
      </c>
    </row>
    <row r="616" spans="1:20" ht="29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>
        <f t="shared" si="39"/>
        <v>2016</v>
      </c>
    </row>
    <row r="617" spans="1:20" ht="29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>
        <f t="shared" si="39"/>
        <v>2015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>
        <f t="shared" si="39"/>
        <v>2017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>
        <f t="shared" si="39"/>
        <v>2015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>
        <f t="shared" si="39"/>
        <v>2015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>
        <f t="shared" si="39"/>
        <v>2014</v>
      </c>
    </row>
    <row r="622" spans="1:20" ht="29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>
        <f t="shared" si="39"/>
        <v>2014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>
        <f t="shared" si="39"/>
        <v>2016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>
        <f t="shared" si="39"/>
        <v>2016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>
        <f t="shared" si="39"/>
        <v>2015</v>
      </c>
    </row>
    <row r="626" spans="1:20" ht="29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>
        <f t="shared" si="39"/>
        <v>2015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>
        <f t="shared" si="39"/>
        <v>2017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>
        <f t="shared" si="39"/>
        <v>2015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>
        <f t="shared" si="39"/>
        <v>2016</v>
      </c>
    </row>
    <row r="630" spans="1:20" ht="29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>
        <f t="shared" si="39"/>
        <v>2014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>
        <f t="shared" si="39"/>
        <v>2016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>
        <f t="shared" si="39"/>
        <v>2015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>
        <f t="shared" si="39"/>
        <v>2016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>
        <f t="shared" si="39"/>
        <v>2015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>
        <f t="shared" si="39"/>
        <v>2016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>
        <f t="shared" si="39"/>
        <v>2015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>
        <f t="shared" si="39"/>
        <v>2015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>
        <f t="shared" si="39"/>
        <v>2015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>
        <f t="shared" si="39"/>
        <v>2017</v>
      </c>
    </row>
    <row r="640" spans="1:20" ht="15.5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>
        <f t="shared" si="39"/>
        <v>2017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>
        <f t="shared" si="39"/>
        <v>2014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ref="S642:S705" si="42">(((J642/60)/60)/24)+DATE(1970,1,1)</f>
        <v>42683.420312500006</v>
      </c>
      <c r="T642">
        <f t="shared" si="39"/>
        <v>2016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si="42"/>
        <v>42199.57</v>
      </c>
      <c r="T643">
        <f t="shared" ref="T643:T706" si="43">YEAR(S643)</f>
        <v>2015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29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t="15.5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43.5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29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43.5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43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43.5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43.5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43.5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43.5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43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29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15.5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43.5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43.5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43.5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43.5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29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ref="S706:S769" si="46">(((J706/60)/60)/24)+DATE(1970,1,1)</f>
        <v>42726.192916666667</v>
      </c>
      <c r="T706">
        <f t="shared" si="43"/>
        <v>2016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si="46"/>
        <v>42726.491643518515</v>
      </c>
      <c r="T707">
        <f t="shared" ref="T707:T770" si="47">YEAR(S707)</f>
        <v>2016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43.5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43.5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29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43.5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29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15.5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29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29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15.5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29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15.5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15.5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29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29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29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ref="S770:S833" si="50">(((J770/60)/60)/24)+DATE(1970,1,1)</f>
        <v>41594.207060185188</v>
      </c>
      <c r="T770">
        <f t="shared" si="47"/>
        <v>2013</v>
      </c>
    </row>
    <row r="771" spans="1:20" ht="43.5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si="50"/>
        <v>41604.996458333335</v>
      </c>
      <c r="T771">
        <f t="shared" ref="T771:T834" si="51">YEAR(S771)</f>
        <v>2013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29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43.5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29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43.5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29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43.5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29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29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29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29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29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29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15.5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15.5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29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29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29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29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ref="S834:S897" si="54">(((J834/60)/60)/24)+DATE(1970,1,1)</f>
        <v>40869.675173611111</v>
      </c>
      <c r="T834">
        <f t="shared" si="51"/>
        <v>2011</v>
      </c>
    </row>
    <row r="835" spans="1:20" ht="15.5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si="54"/>
        <v>41718.878182870372</v>
      </c>
      <c r="T835">
        <f t="shared" ref="T835:T898" si="55">YEAR(S835)</f>
        <v>2014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5.5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29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43.5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43.5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29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29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15.5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43.5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29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29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29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29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29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43.5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43.5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43.5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43.5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43.5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15.5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43.5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29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43.5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29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43.5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43.5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43.5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29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43.5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43.5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ref="S898:S961" si="58">(((J898/60)/60)/24)+DATE(1970,1,1)</f>
        <v>42218.872986111113</v>
      </c>
      <c r="T898">
        <f t="shared" si="55"/>
        <v>2015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si="58"/>
        <v>41211.688750000001</v>
      </c>
      <c r="T899">
        <f t="shared" ref="T899:T962" si="59">YEAR(S899)</f>
        <v>2012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29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43.5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43.5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29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29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29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43.5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29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29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29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29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43.5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t="15.5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29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29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43.5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29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43.5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29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29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43.5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43.5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29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43.5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29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29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t="15.5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29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43.5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ref="S962:S1025" si="62">(((J962/60)/60)/24)+DATE(1970,1,1)</f>
        <v>42766.626793981486</v>
      </c>
      <c r="T962">
        <f t="shared" si="59"/>
        <v>2017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si="62"/>
        <v>42740.693692129629</v>
      </c>
      <c r="T963">
        <f t="shared" ref="T963:T1026" si="63">YEAR(S963)</f>
        <v>2017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43.5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29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29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43.5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43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29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43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43.5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43.5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43.5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43.5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43.5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15.5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58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29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29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29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29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>
        <f t="shared" si="63"/>
        <v>2017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>
        <f t="shared" si="63"/>
        <v>2016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>
        <f t="shared" si="63"/>
        <v>2015</v>
      </c>
    </row>
    <row r="1005" spans="1:20" ht="29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>
        <f t="shared" si="63"/>
        <v>2017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>
        <f t="shared" si="63"/>
        <v>2016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>
        <f t="shared" si="63"/>
        <v>2015</v>
      </c>
    </row>
    <row r="1008" spans="1:20" ht="29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>
        <f t="shared" si="63"/>
        <v>2014</v>
      </c>
    </row>
    <row r="1009" spans="1:20" ht="29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>
        <f t="shared" si="63"/>
        <v>2016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>
        <f t="shared" si="63"/>
        <v>2016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>
        <f t="shared" si="63"/>
        <v>2016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>
        <f t="shared" si="63"/>
        <v>2016</v>
      </c>
    </row>
    <row r="1013" spans="1:20" ht="29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>
        <f t="shared" si="63"/>
        <v>2014</v>
      </c>
    </row>
    <row r="1014" spans="1:20" ht="43.5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>
        <f t="shared" si="63"/>
        <v>2016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>
        <f t="shared" si="63"/>
        <v>2015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>
        <f t="shared" si="63"/>
        <v>2014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>
        <f t="shared" si="63"/>
        <v>2015</v>
      </c>
    </row>
    <row r="1018" spans="1:20" ht="29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>
        <f t="shared" si="63"/>
        <v>2016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>
        <f t="shared" si="63"/>
        <v>2015</v>
      </c>
    </row>
    <row r="1020" spans="1:20" ht="29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>
        <f t="shared" si="63"/>
        <v>2016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>
        <f t="shared" si="63"/>
        <v>2015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29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29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ref="S1026:S1089" si="66">(((J1026/60)/60)/24)+DATE(1970,1,1)</f>
        <v>42370.580590277779</v>
      </c>
      <c r="T1026">
        <f t="shared" si="63"/>
        <v>2016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si="66"/>
        <v>42049.833761574075</v>
      </c>
      <c r="T1027">
        <f t="shared" ref="T1027:T1090" si="67">YEAR(S1027)</f>
        <v>2015</v>
      </c>
    </row>
    <row r="1028" spans="1:20" ht="43.5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15.5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5.5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>
        <f t="shared" si="67"/>
        <v>2016</v>
      </c>
    </row>
    <row r="1043" spans="1:20" ht="29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>
        <f t="shared" si="67"/>
        <v>2014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>
        <f t="shared" si="67"/>
        <v>2014</v>
      </c>
    </row>
    <row r="1045" spans="1:20" ht="29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>
        <f t="shared" si="67"/>
        <v>2015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>
        <f t="shared" si="67"/>
        <v>2015</v>
      </c>
    </row>
    <row r="1047" spans="1:20" ht="29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>
        <f t="shared" si="67"/>
        <v>2014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>
        <f t="shared" si="67"/>
        <v>2015</v>
      </c>
    </row>
    <row r="1049" spans="1:20" ht="29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>
        <f t="shared" si="67"/>
        <v>2014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>
        <f t="shared" si="67"/>
        <v>2016</v>
      </c>
    </row>
    <row r="1051" spans="1:20" ht="15.5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>
        <f t="shared" si="67"/>
        <v>2016</v>
      </c>
    </row>
    <row r="1052" spans="1:20" ht="15.5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>
        <f t="shared" si="67"/>
        <v>2015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>
        <f t="shared" si="67"/>
        <v>2014</v>
      </c>
    </row>
    <row r="1054" spans="1:20" ht="43.5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>
        <f t="shared" si="67"/>
        <v>2016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>
        <f t="shared" si="67"/>
        <v>2017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>
        <f t="shared" si="67"/>
        <v>2014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>
        <f t="shared" si="67"/>
        <v>2016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>
        <f t="shared" si="67"/>
        <v>2015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>
        <f t="shared" si="67"/>
        <v>2016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>
        <f t="shared" si="67"/>
        <v>2015</v>
      </c>
    </row>
    <row r="1061" spans="1:20" ht="15.5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>
        <f t="shared" si="67"/>
        <v>2015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>
        <f t="shared" si="67"/>
        <v>2015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>
        <f t="shared" si="67"/>
        <v>2016</v>
      </c>
    </row>
    <row r="1064" spans="1:20" ht="15.5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>
        <f t="shared" si="67"/>
        <v>2016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>
        <f t="shared" si="67"/>
        <v>2016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29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43.5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29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43.5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29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43.5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29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29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43.5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t="15.5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t="15.5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ref="S1090:S1153" si="70">(((J1090/60)/60)/24)+DATE(1970,1,1)</f>
        <v>41723.799386574072</v>
      </c>
      <c r="T1090">
        <f t="shared" si="67"/>
        <v>2014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si="70"/>
        <v>42151.189525462964</v>
      </c>
      <c r="T1091">
        <f t="shared" ref="T1091:T1154" si="71">YEAR(S1091)</f>
        <v>2015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43.5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29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29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43.5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29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43.5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29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43.5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43.5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29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43.5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29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43.5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29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43.5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43.5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t="15.5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29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29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29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t="15.5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29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29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15.5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43.5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t="15.5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ref="S1154:S1217" si="74">(((J1154/60)/60)/24)+DATE(1970,1,1)</f>
        <v>42109.709629629629</v>
      </c>
      <c r="T1154">
        <f t="shared" si="71"/>
        <v>2015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si="74"/>
        <v>42143.714178240742</v>
      </c>
      <c r="T1155">
        <f t="shared" ref="T1155:T1218" si="75">YEAR(S1155)</f>
        <v>2015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29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43.5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29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29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15.5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29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29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15.5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43.5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43.5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29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43.5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15.5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ref="S1218:S1281" si="78">(((J1218/60)/60)/24)+DATE(1970,1,1)</f>
        <v>42247.616400462968</v>
      </c>
      <c r="T1218">
        <f t="shared" si="75"/>
        <v>2015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si="78"/>
        <v>42535.809490740736</v>
      </c>
      <c r="T1219">
        <f t="shared" ref="T1219:T1282" si="79">YEAR(S1219)</f>
        <v>2016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29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>
        <f t="shared" si="79"/>
        <v>2014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>
        <f t="shared" si="79"/>
        <v>2013</v>
      </c>
    </row>
    <row r="1228" spans="1:20" ht="29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>
        <f t="shared" si="79"/>
        <v>2014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>
        <f t="shared" si="79"/>
        <v>2014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>
        <f t="shared" si="79"/>
        <v>2011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>
        <f t="shared" si="79"/>
        <v>2012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>
        <f t="shared" si="79"/>
        <v>2011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>
        <f t="shared" si="79"/>
        <v>2015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>
        <f t="shared" si="79"/>
        <v>2013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>
        <f t="shared" si="79"/>
        <v>2012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>
        <f t="shared" si="79"/>
        <v>2015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>
        <f t="shared" si="79"/>
        <v>2013</v>
      </c>
    </row>
    <row r="1238" spans="1:20" ht="15.5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>
        <f t="shared" si="79"/>
        <v>2012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>
        <f t="shared" si="79"/>
        <v>2012</v>
      </c>
    </row>
    <row r="1240" spans="1:20" ht="43.5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>
        <f t="shared" si="79"/>
        <v>2011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>
        <f t="shared" si="79"/>
        <v>2011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>
        <f t="shared" si="79"/>
        <v>2013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>
        <f t="shared" si="79"/>
        <v>2014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>
        <f t="shared" si="79"/>
        <v>2011</v>
      </c>
    </row>
    <row r="1245" spans="1:20" ht="29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>
        <f t="shared" si="79"/>
        <v>2011</v>
      </c>
    </row>
    <row r="1246" spans="1:20" ht="29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29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43.5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43.5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29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29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29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43.5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43.5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43.5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29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ref="S1282:S1345" si="82">(((J1282/60)/60)/24)+DATE(1970,1,1)</f>
        <v>40513.757569444446</v>
      </c>
      <c r="T1282">
        <f t="shared" si="79"/>
        <v>2010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si="82"/>
        <v>41463.743472222224</v>
      </c>
      <c r="T1283">
        <f t="shared" ref="T1283:T1346" si="83">YEAR(S1283)</f>
        <v>2013</v>
      </c>
    </row>
    <row r="1284" spans="1:20" ht="43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29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15.5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15.5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>
        <f t="shared" si="83"/>
        <v>2017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>
        <f t="shared" si="83"/>
        <v>2016</v>
      </c>
    </row>
    <row r="1308" spans="1:20" ht="43.5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>
        <f t="shared" si="83"/>
        <v>2014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>
        <f t="shared" si="83"/>
        <v>2016</v>
      </c>
    </row>
    <row r="1310" spans="1:20" ht="15.5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>
        <f t="shared" si="83"/>
        <v>2016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>
        <f t="shared" si="83"/>
        <v>2015</v>
      </c>
    </row>
    <row r="1312" spans="1:20" ht="29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>
        <f t="shared" si="83"/>
        <v>2016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>
        <f t="shared" si="83"/>
        <v>2016</v>
      </c>
    </row>
    <row r="1314" spans="1:20" ht="29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>
        <f t="shared" si="83"/>
        <v>2015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>
        <f t="shared" si="83"/>
        <v>2016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>
        <f t="shared" si="83"/>
        <v>2016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>
        <f t="shared" si="83"/>
        <v>2015</v>
      </c>
    </row>
    <row r="1318" spans="1:20" ht="29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>
        <f t="shared" si="83"/>
        <v>2016</v>
      </c>
    </row>
    <row r="1319" spans="1:20" ht="43.5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>
        <f t="shared" si="83"/>
        <v>2016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>
        <f t="shared" si="83"/>
        <v>2014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>
        <f t="shared" si="83"/>
        <v>2014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>
        <f t="shared" si="83"/>
        <v>2016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>
        <f t="shared" si="83"/>
        <v>2016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>
        <f t="shared" si="83"/>
        <v>2015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>
        <f t="shared" si="83"/>
        <v>2016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>
        <f t="shared" si="83"/>
        <v>2016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>
        <f t="shared" si="83"/>
        <v>2016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>
        <f t="shared" si="83"/>
        <v>2014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>
        <f t="shared" si="83"/>
        <v>2015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>
        <f t="shared" si="83"/>
        <v>2016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>
        <f t="shared" si="83"/>
        <v>2014</v>
      </c>
    </row>
    <row r="1332" spans="1:20" ht="29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>
        <f t="shared" si="83"/>
        <v>2016</v>
      </c>
    </row>
    <row r="1333" spans="1:20" ht="29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>
        <f t="shared" si="83"/>
        <v>2016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>
        <f t="shared" si="83"/>
        <v>2016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>
        <f t="shared" si="83"/>
        <v>2014</v>
      </c>
    </row>
    <row r="1336" spans="1:20" ht="29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>
        <f t="shared" si="83"/>
        <v>2016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>
        <f t="shared" si="83"/>
        <v>2015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>
        <f t="shared" si="83"/>
        <v>2014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>
        <f t="shared" si="83"/>
        <v>2017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>
        <f t="shared" si="83"/>
        <v>2015</v>
      </c>
    </row>
    <row r="1341" spans="1:20" ht="15.5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>
        <f t="shared" si="83"/>
        <v>2014</v>
      </c>
    </row>
    <row r="1342" spans="1:20" ht="29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>
        <f t="shared" si="83"/>
        <v>2014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>
        <f t="shared" si="83"/>
        <v>2016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>
        <f t="shared" si="83"/>
        <v>2015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>
        <f t="shared" si="83"/>
        <v>2016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ref="S1346:S1409" si="86">(((J1346/60)/60)/24)+DATE(1970,1,1)</f>
        <v>42522.789803240739</v>
      </c>
      <c r="T1346">
        <f t="shared" si="83"/>
        <v>2016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si="86"/>
        <v>41799.814340277779</v>
      </c>
      <c r="T1347">
        <f t="shared" ref="T1347:T1410" si="87">YEAR(S1347)</f>
        <v>2014</v>
      </c>
    </row>
    <row r="1348" spans="1:20" ht="29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29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t="15.5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29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29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15.5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t="15.5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29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29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29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29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29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15.5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15.5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15.5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29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ref="S1410:S1473" si="90">(((J1410/60)/60)/24)+DATE(1970,1,1)</f>
        <v>42291.872175925921</v>
      </c>
      <c r="T1410">
        <f t="shared" si="87"/>
        <v>2015</v>
      </c>
    </row>
    <row r="1411" spans="1:20" ht="29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si="90"/>
        <v>41945.133506944447</v>
      </c>
      <c r="T1411">
        <f t="shared" ref="T1411:T1474" si="91">YEAR(S1411)</f>
        <v>2014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43.5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43.5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43.5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15.5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43.5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43.5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29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43.5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43.5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43.5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43.5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29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15.5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43.5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>
        <f t="shared" si="91"/>
        <v>2014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>
        <f t="shared" si="91"/>
        <v>2014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>
        <f t="shared" si="91"/>
        <v>2017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>
        <f t="shared" si="91"/>
        <v>2016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>
        <f t="shared" si="91"/>
        <v>2014</v>
      </c>
    </row>
    <row r="1458" spans="1:20" ht="15.5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>
        <f t="shared" si="91"/>
        <v>2016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>
        <f t="shared" si="91"/>
        <v>2015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>
        <f t="shared" si="91"/>
        <v>2014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>
        <f t="shared" si="91"/>
        <v>2015</v>
      </c>
    </row>
    <row r="1462" spans="1:20" ht="29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>
        <f t="shared" si="91"/>
        <v>2014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t="15.5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43.5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43.5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ref="S1474:S1537" si="94">(((J1474/60)/60)/24)+DATE(1970,1,1)</f>
        <v>41533.542858796296</v>
      </c>
      <c r="T1474">
        <f t="shared" si="91"/>
        <v>2013</v>
      </c>
    </row>
    <row r="1475" spans="1:20" ht="15.5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si="94"/>
        <v>40939.979618055557</v>
      </c>
      <c r="T1475">
        <f t="shared" ref="T1475:T1538" si="95">YEAR(S1475)</f>
        <v>2012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t="15.5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43.5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29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29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43.5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43.5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43.5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43.5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43.5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29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43.5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43.5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29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29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43.5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29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29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43.5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43.5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43.5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ref="S1538:S1601" si="98">(((J1538/60)/60)/24)+DATE(1970,1,1)</f>
        <v>42213.802199074074</v>
      </c>
      <c r="T1538">
        <f t="shared" si="95"/>
        <v>2015</v>
      </c>
    </row>
    <row r="1539" spans="1:20" ht="29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si="98"/>
        <v>42552.315127314811</v>
      </c>
      <c r="T1539">
        <f t="shared" ref="T1539:T1602" si="99">YEAR(S1539)</f>
        <v>2016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29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43.5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29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43.5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43.5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29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29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29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>
        <f t="shared" si="99"/>
        <v>2013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>
        <f t="shared" si="99"/>
        <v>2009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>
        <f t="shared" si="99"/>
        <v>2014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>
        <f t="shared" si="99"/>
        <v>2015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>
        <f t="shared" si="99"/>
        <v>2011</v>
      </c>
    </row>
    <row r="1568" spans="1:20" ht="29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>
        <f t="shared" si="99"/>
        <v>2016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>
        <f t="shared" si="99"/>
        <v>2014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>
        <f t="shared" si="99"/>
        <v>2014</v>
      </c>
    </row>
    <row r="1571" spans="1:20" ht="15.5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>
        <f t="shared" si="99"/>
        <v>2013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>
        <f t="shared" si="99"/>
        <v>2016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>
        <f t="shared" si="99"/>
        <v>2015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>
        <f t="shared" si="99"/>
        <v>2016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>
        <f t="shared" si="99"/>
        <v>2017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>
        <f t="shared" si="99"/>
        <v>2015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>
        <f t="shared" si="99"/>
        <v>2014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>
        <f t="shared" si="99"/>
        <v>2015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>
        <f t="shared" si="99"/>
        <v>2012</v>
      </c>
    </row>
    <row r="1580" spans="1:20" ht="43.5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>
        <f t="shared" si="99"/>
        <v>2010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>
        <f t="shared" si="99"/>
        <v>2013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>
        <f t="shared" si="99"/>
        <v>2012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43.5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43.5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15.5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43.5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29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t="15.5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43.5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43.5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43.5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ref="S1602:S1665" si="102">(((J1602/60)/60)/24)+DATE(1970,1,1)</f>
        <v>41791.057314814818</v>
      </c>
      <c r="T1602">
        <f t="shared" si="99"/>
        <v>2014</v>
      </c>
    </row>
    <row r="1603" spans="1:20" ht="29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si="102"/>
        <v>40638.092974537038</v>
      </c>
      <c r="T1603">
        <f t="shared" ref="T1603:T1666" si="103">YEAR(S1603)</f>
        <v>2011</v>
      </c>
    </row>
    <row r="1604" spans="1:20" ht="29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29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29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t="15.5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29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29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29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29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29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29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29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29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43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43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29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ref="S1666:S1729" si="106">(((J1666/60)/60)/24)+DATE(1970,1,1)</f>
        <v>40939.761782407404</v>
      </c>
      <c r="T1666">
        <f t="shared" si="103"/>
        <v>2012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si="106"/>
        <v>40564.649456018517</v>
      </c>
      <c r="T1667">
        <f t="shared" ref="T1667:T1730" si="107">YEAR(S1667)</f>
        <v>2011</v>
      </c>
    </row>
    <row r="1668" spans="1:20" ht="29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43.5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29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43.5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15.5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29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29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15.5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29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43.5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29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43.5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43.5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43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29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t="15.5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29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43.5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29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ref="S1730:S1793" si="110">(((J1730/60)/60)/24)+DATE(1970,1,1)</f>
        <v>42268.625856481478</v>
      </c>
      <c r="T1730">
        <f t="shared" si="107"/>
        <v>2015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si="110"/>
        <v>42471.052152777775</v>
      </c>
      <c r="T1731">
        <f t="shared" ref="T1731:T1794" si="111">YEAR(S1731)</f>
        <v>2016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29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29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15.5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15.5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43.5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43.5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29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29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29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29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ref="S1794:S1857" si="114">(((J1794/60)/60)/24)+DATE(1970,1,1)</f>
        <v>42189.031041666662</v>
      </c>
      <c r="T1794">
        <f t="shared" si="111"/>
        <v>2015</v>
      </c>
    </row>
    <row r="1795" spans="1:20" ht="29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si="114"/>
        <v>41940.89166666667</v>
      </c>
      <c r="T1795">
        <f t="shared" ref="T1795:T1858" si="115">YEAR(S1795)</f>
        <v>2014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29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43.5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43.5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43.5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29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29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29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29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29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43.5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29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43.5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t="15.5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15.5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29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29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29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15.5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15.5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29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29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29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ref="S1858:S1921" si="118">(((J1858/60)/60)/24)+DATE(1970,1,1)</f>
        <v>41817.854999999996</v>
      </c>
      <c r="T1858">
        <f t="shared" si="115"/>
        <v>2014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si="118"/>
        <v>41864.76866898148</v>
      </c>
      <c r="T1859">
        <f t="shared" ref="T1859:T1922" si="119">YEAR(S1859)</f>
        <v>2014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15.5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29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29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43.5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43.5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43.5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43.5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43.5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29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29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43.5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29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29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15.5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43.5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29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29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29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43.5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29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43.5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29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ref="S1922:S1985" si="122">(((J1922/60)/60)/24)+DATE(1970,1,1)</f>
        <v>42270.875706018516</v>
      </c>
      <c r="T1922">
        <f t="shared" si="119"/>
        <v>2015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si="122"/>
        <v>41074.221562500003</v>
      </c>
      <c r="T1923">
        <f t="shared" ref="T1923:T1986" si="123">YEAR(S1923)</f>
        <v>2012</v>
      </c>
    </row>
    <row r="1924" spans="1:20" ht="29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29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43.5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5.5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29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43.5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43.5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43.5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29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29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29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15.5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43.5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43.5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29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29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29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29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ref="S1986:S2049" si="126">(((J1986/60)/60)/24)+DATE(1970,1,1)</f>
        <v>41913.790289351848</v>
      </c>
      <c r="T1986">
        <f t="shared" si="123"/>
        <v>2014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si="126"/>
        <v>42555.698738425926</v>
      </c>
      <c r="T1987">
        <f t="shared" ref="T1987:T2050" si="127">YEAR(S1987)</f>
        <v>2016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5.5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29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15.5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43.5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43.5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43.5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29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29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43.5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43.5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43.5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43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29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43.5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29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43.5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43.5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15.5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29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29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43.5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43.5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43.5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29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29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29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ref="S2050:S2113" si="130">(((J2050/60)/60)/24)+DATE(1970,1,1)</f>
        <v>41387.651516203703</v>
      </c>
      <c r="T2050">
        <f t="shared" si="127"/>
        <v>2013</v>
      </c>
    </row>
    <row r="2051" spans="1:20" ht="15.5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si="130"/>
        <v>41575.527349537035</v>
      </c>
      <c r="T2051">
        <f t="shared" ref="T2051:T2114" si="131">YEAR(S2051)</f>
        <v>2013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29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29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29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29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29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29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29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t="15.5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29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29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ref="S2114:S2177" si="134">(((J2114/60)/60)/24)+DATE(1970,1,1)</f>
        <v>41365.928159722222</v>
      </c>
      <c r="T2114">
        <f t="shared" si="131"/>
        <v>2013</v>
      </c>
    </row>
    <row r="2115" spans="1:20" ht="15.5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si="134"/>
        <v>41870.86546296296</v>
      </c>
      <c r="T2115">
        <f t="shared" ref="T2115:T2178" si="135">YEAR(S2115)</f>
        <v>2014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29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29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43.5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43.5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29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15.5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29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29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29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43.5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43.5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43.5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t="15.5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43.5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t="15.5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29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29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29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15.5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43.5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29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29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29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ref="S2178:S2241" si="138">(((J2178/60)/60)/24)+DATE(1970,1,1)</f>
        <v>42096.633206018523</v>
      </c>
      <c r="T2178">
        <f t="shared" si="135"/>
        <v>2015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si="138"/>
        <v>42502.250775462962</v>
      </c>
      <c r="T2179">
        <f t="shared" ref="T2179:T2242" si="139">YEAR(S2179)</f>
        <v>2016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43.5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29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15.5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29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29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29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43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29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29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29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29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29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ref="S2242:S2305" si="142">(((J2242/60)/60)/24)+DATE(1970,1,1)</f>
        <v>42452.825740740736</v>
      </c>
      <c r="T2242">
        <f t="shared" si="139"/>
        <v>2016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si="142"/>
        <v>42766.827546296292</v>
      </c>
      <c r="T2243">
        <f t="shared" ref="T2243:T2306" si="143">YEAR(S2243)</f>
        <v>2017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29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29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29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29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29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29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43.5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43.5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15.5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29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29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29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43.5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29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ref="S2306:S2369" si="146">(((J2306/60)/60)/24)+DATE(1970,1,1)</f>
        <v>40502.815868055557</v>
      </c>
      <c r="T2306">
        <f t="shared" si="143"/>
        <v>2010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si="146"/>
        <v>41834.695277777777</v>
      </c>
      <c r="T2307">
        <f t="shared" ref="T2307:T2370" si="147">YEAR(S2307)</f>
        <v>2014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29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43.5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29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29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43.5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43.5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29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43.5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29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29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29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43.5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29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29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29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29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>
        <f t="shared" si="147"/>
        <v>2015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>
        <f t="shared" si="147"/>
        <v>2014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>
        <f t="shared" si="147"/>
        <v>2015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>
        <f t="shared" si="147"/>
        <v>2016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>
        <f t="shared" si="147"/>
        <v>2015</v>
      </c>
    </row>
    <row r="2348" spans="1:20" ht="29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>
        <f t="shared" si="147"/>
        <v>2016</v>
      </c>
    </row>
    <row r="2349" spans="1:20" ht="29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>
        <f t="shared" si="147"/>
        <v>2016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>
        <f t="shared" si="147"/>
        <v>2015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>
        <f t="shared" si="147"/>
        <v>2015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>
        <f t="shared" si="147"/>
        <v>2016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>
        <f t="shared" si="147"/>
        <v>2015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>
        <f t="shared" si="147"/>
        <v>2015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>
        <f t="shared" si="147"/>
        <v>2015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>
        <f t="shared" si="147"/>
        <v>2014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>
        <f t="shared" si="147"/>
        <v>2015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>
        <f t="shared" si="147"/>
        <v>2015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>
        <f t="shared" si="147"/>
        <v>2015</v>
      </c>
    </row>
    <row r="2360" spans="1:20" ht="29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>
        <f t="shared" si="147"/>
        <v>2014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>
        <f t="shared" si="147"/>
        <v>2015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>
        <f t="shared" si="147"/>
        <v>2016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>
        <f t="shared" si="147"/>
        <v>2016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>
        <f t="shared" si="147"/>
        <v>2014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>
        <f t="shared" si="147"/>
        <v>2015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>
        <f t="shared" si="147"/>
        <v>2015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>
        <f t="shared" si="147"/>
        <v>2015</v>
      </c>
    </row>
    <row r="2368" spans="1:20" ht="29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>
        <f t="shared" si="147"/>
        <v>2015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>
        <f t="shared" si="147"/>
        <v>2016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5">
        <f t="shared" ref="S2370:S2433" si="150">(((J2370/60)/60)/24)+DATE(1970,1,1)</f>
        <v>42063.721817129626</v>
      </c>
      <c r="T2370">
        <f t="shared" si="147"/>
        <v>2015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5">
        <f t="shared" si="150"/>
        <v>42380.812627314815</v>
      </c>
      <c r="T2371">
        <f t="shared" ref="T2371:T2434" si="151">YEAR(S2371)</f>
        <v>2016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>
        <f t="shared" si="151"/>
        <v>2014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>
        <f t="shared" si="151"/>
        <v>2015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>
        <f t="shared" si="151"/>
        <v>2015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>
        <f t="shared" si="151"/>
        <v>2015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>
        <f t="shared" si="151"/>
        <v>2016</v>
      </c>
    </row>
    <row r="2378" spans="1:20" ht="29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>
        <f t="shared" si="151"/>
        <v>2015</v>
      </c>
    </row>
    <row r="2379" spans="1:20" ht="29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>
        <f t="shared" si="151"/>
        <v>2016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>
        <f t="shared" si="151"/>
        <v>2015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>
        <f t="shared" si="151"/>
        <v>2015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>
        <f t="shared" si="151"/>
        <v>2015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>
        <f t="shared" si="151"/>
        <v>2015</v>
      </c>
    </row>
    <row r="2384" spans="1:20" ht="43.5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>
        <f t="shared" si="151"/>
        <v>2015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>
        <f t="shared" si="151"/>
        <v>2015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>
        <f t="shared" si="151"/>
        <v>2014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>
        <f t="shared" si="151"/>
        <v>2015</v>
      </c>
    </row>
    <row r="2388" spans="1:20" ht="29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>
        <f t="shared" si="151"/>
        <v>2014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>
        <f t="shared" si="151"/>
        <v>2016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>
        <f t="shared" si="151"/>
        <v>2014</v>
      </c>
    </row>
    <row r="2391" spans="1:20" ht="43.5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>
        <f t="shared" si="151"/>
        <v>2015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>
        <f t="shared" si="151"/>
        <v>2014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>
        <f t="shared" si="151"/>
        <v>2015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>
        <f t="shared" si="151"/>
        <v>2015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>
        <f t="shared" si="151"/>
        <v>2015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>
        <f t="shared" si="151"/>
        <v>2015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>
        <f t="shared" si="151"/>
        <v>2016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>
        <f t="shared" si="151"/>
        <v>2014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>
        <f t="shared" si="151"/>
        <v>2015</v>
      </c>
    </row>
    <row r="2401" spans="1:20" ht="29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>
        <f t="shared" si="151"/>
        <v>2014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>
        <f t="shared" si="151"/>
        <v>2016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15.5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43.5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43.5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43.5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29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t="15.5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43.5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29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15.5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29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43.5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43.5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ref="S2434:S2497" si="154">(((J2434/60)/60)/24)+DATE(1970,1,1)</f>
        <v>42041.218715277777</v>
      </c>
      <c r="T2434">
        <f t="shared" si="151"/>
        <v>2015</v>
      </c>
    </row>
    <row r="2435" spans="1:20" ht="43.5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si="154"/>
        <v>42397.89980324074</v>
      </c>
      <c r="T2435">
        <f t="shared" ref="T2435:T2498" si="155">YEAR(S2435)</f>
        <v>2016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43.5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29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15.5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29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29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29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15.5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29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29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29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43.5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43.5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29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29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ref="S2498:S2561" si="158">(((J2498/60)/60)/24)+DATE(1970,1,1)</f>
        <v>41327.996435185189</v>
      </c>
      <c r="T2498">
        <f t="shared" si="155"/>
        <v>2013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si="158"/>
        <v>40730.878912037035</v>
      </c>
      <c r="T2499">
        <f t="shared" ref="T2499:T2562" si="159">YEAR(S2499)</f>
        <v>2011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43.5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t="15.5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29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43.5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43.5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43.5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29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29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15.5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43.5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t="15.5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43.5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29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29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29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29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29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ref="S2562:S2625" si="162">(((J2562/60)/60)/24)+DATE(1970,1,1)</f>
        <v>42039.951087962967</v>
      </c>
      <c r="T2562">
        <f t="shared" si="159"/>
        <v>2015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5">
        <f t="shared" si="162"/>
        <v>42260.528807870374</v>
      </c>
      <c r="T2563">
        <f t="shared" ref="T2563:T2626" si="163">YEAR(S2563)</f>
        <v>2015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>
        <f t="shared" si="163"/>
        <v>2016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>
        <f t="shared" si="163"/>
        <v>2015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>
        <f t="shared" si="163"/>
        <v>2014</v>
      </c>
    </row>
    <row r="2567" spans="1:20" ht="29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>
        <f t="shared" si="163"/>
        <v>2016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>
        <f t="shared" si="163"/>
        <v>2014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>
        <f t="shared" si="163"/>
        <v>2015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>
        <f t="shared" si="163"/>
        <v>2016</v>
      </c>
    </row>
    <row r="2571" spans="1:20" ht="29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>
        <f t="shared" si="163"/>
        <v>2015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>
        <f t="shared" si="163"/>
        <v>2017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>
        <f t="shared" si="163"/>
        <v>2016</v>
      </c>
    </row>
    <row r="2574" spans="1:20" ht="29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>
        <f t="shared" si="163"/>
        <v>2015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>
        <f t="shared" si="163"/>
        <v>2014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>
        <f t="shared" si="163"/>
        <v>2016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>
        <f t="shared" si="163"/>
        <v>2014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>
        <f t="shared" si="163"/>
        <v>2015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>
        <f t="shared" si="163"/>
        <v>2014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>
        <f t="shared" si="163"/>
        <v>2015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>
        <f t="shared" si="163"/>
        <v>2014</v>
      </c>
    </row>
    <row r="2582" spans="1:20" ht="29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>
        <f t="shared" si="163"/>
        <v>2015</v>
      </c>
    </row>
    <row r="2583" spans="1:20" ht="29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15.5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43.5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43.5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43.5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29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43.5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29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43.5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ref="S2626:S2689" si="166">(((J2626/60)/60)/24)+DATE(1970,1,1)</f>
        <v>41144.42155092593</v>
      </c>
      <c r="T2626">
        <f t="shared" si="163"/>
        <v>2012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si="166"/>
        <v>42658.810277777782</v>
      </c>
      <c r="T2627">
        <f t="shared" ref="T2627:T2690" si="167">YEAR(S2627)</f>
        <v>2016</v>
      </c>
    </row>
    <row r="2628" spans="1:20" ht="29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29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29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43.5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>
        <f t="shared" si="167"/>
        <v>2016</v>
      </c>
    </row>
    <row r="2646" spans="1:20" ht="29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>
        <f t="shared" si="167"/>
        <v>2017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>
        <f t="shared" si="167"/>
        <v>2014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>
        <f t="shared" si="167"/>
        <v>2015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>
        <f t="shared" si="167"/>
        <v>2015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>
        <f t="shared" si="167"/>
        <v>2016</v>
      </c>
    </row>
    <row r="2651" spans="1:20" ht="15.5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>
        <f t="shared" si="167"/>
        <v>2015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>
        <f t="shared" si="167"/>
        <v>2016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>
        <f t="shared" si="167"/>
        <v>2015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>
        <f t="shared" si="167"/>
        <v>2014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>
        <f t="shared" si="167"/>
        <v>2014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>
        <f t="shared" si="167"/>
        <v>2015</v>
      </c>
    </row>
    <row r="2657" spans="1:20" ht="15.5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>
        <f t="shared" si="167"/>
        <v>2016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>
        <f t="shared" si="167"/>
        <v>2017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>
        <f t="shared" si="167"/>
        <v>2016</v>
      </c>
    </row>
    <row r="2660" spans="1:20" ht="29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>
        <f t="shared" si="167"/>
        <v>2016</v>
      </c>
    </row>
    <row r="2661" spans="1:20" ht="15.5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>
        <f t="shared" si="167"/>
        <v>2015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>
        <f t="shared" si="167"/>
        <v>2015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43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43.5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43.5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43.5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43.5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t="15.5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29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29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29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15.5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ref="S2690:S2753" si="170">(((J2690/60)/60)/24)+DATE(1970,1,1)</f>
        <v>42028.118865740747</v>
      </c>
      <c r="T2690">
        <f t="shared" si="167"/>
        <v>2015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si="170"/>
        <v>42551.961689814809</v>
      </c>
      <c r="T2691">
        <f t="shared" ref="T2691:T2754" si="171">YEAR(S2691)</f>
        <v>2016</v>
      </c>
    </row>
    <row r="2692" spans="1:20" ht="43.5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43.5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43.5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29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29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29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29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29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29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43.5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58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29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t="15.5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29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29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43.5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29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ref="S2754:S2817" si="174">(((J2754/60)/60)/24)+DATE(1970,1,1)</f>
        <v>40855.765092592592</v>
      </c>
      <c r="T2754">
        <f t="shared" si="171"/>
        <v>2011</v>
      </c>
    </row>
    <row r="2755" spans="1:20" ht="29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si="174"/>
        <v>41117.900729166664</v>
      </c>
      <c r="T2755">
        <f t="shared" ref="T2755:T2818" si="175">YEAR(S2755)</f>
        <v>2012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15.5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43.5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43.5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29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29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29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29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29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29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43.5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43.5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29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15.5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ref="S2818:S2881" si="178">(((J2818/60)/60)/24)+DATE(1970,1,1)</f>
        <v>42188.467499999999</v>
      </c>
      <c r="T2818">
        <f t="shared" si="175"/>
        <v>2015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si="178"/>
        <v>42023.634976851856</v>
      </c>
      <c r="T2819">
        <f t="shared" ref="T2819:T2882" si="179">YEAR(S2819)</f>
        <v>2015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t="15.5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43.5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t="15.5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ref="S2882:S2945" si="182">(((J2882/60)/60)/24)+DATE(1970,1,1)</f>
        <v>42192.905694444446</v>
      </c>
      <c r="T2882">
        <f t="shared" si="179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si="182"/>
        <v>41916.597638888888</v>
      </c>
      <c r="T2883">
        <f t="shared" ref="T2883:T2946" si="183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15.5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15.5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43.5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43.5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 t="shared" si="183"/>
        <v>2015</v>
      </c>
    </row>
    <row r="2925" spans="1:20" ht="29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>
        <f t="shared" si="183"/>
        <v>2015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>
        <f t="shared" si="183"/>
        <v>2015</v>
      </c>
    </row>
    <row r="2927" spans="1:20" ht="29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>
        <f t="shared" si="183"/>
        <v>2014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>
        <f t="shared" si="183"/>
        <v>2015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>
        <f t="shared" si="183"/>
        <v>2014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>
        <f t="shared" si="183"/>
        <v>2016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>
        <f t="shared" si="183"/>
        <v>2014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>
        <f t="shared" si="183"/>
        <v>2015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>
        <f t="shared" si="183"/>
        <v>2014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>
        <f t="shared" si="183"/>
        <v>2015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>
        <f t="shared" si="183"/>
        <v>2016</v>
      </c>
    </row>
    <row r="2936" spans="1:20" ht="29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>
        <f t="shared" si="183"/>
        <v>2014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>
        <f t="shared" si="183"/>
        <v>2016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>
        <f t="shared" si="183"/>
        <v>2014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>
        <f t="shared" si="183"/>
        <v>2014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>
        <f t="shared" si="183"/>
        <v>2014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>
        <f t="shared" si="183"/>
        <v>2014</v>
      </c>
    </row>
    <row r="2942" spans="1:20" ht="29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>
        <f t="shared" si="183"/>
        <v>2014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>
        <f t="shared" si="183"/>
        <v>2015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>
        <f t="shared" si="183"/>
        <v>2015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>
        <f t="shared" si="183"/>
        <v>2015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ref="S2946:S3009" si="186">(((J2946/60)/60)/24)+DATE(1970,1,1)</f>
        <v>42132.9143287037</v>
      </c>
      <c r="T2946">
        <f t="shared" si="183"/>
        <v>2015</v>
      </c>
    </row>
    <row r="2947" spans="1:20" ht="43.5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si="186"/>
        <v>42118.139583333337</v>
      </c>
      <c r="T2947">
        <f t="shared" ref="T2947:T3010" si="187">YEAR(S2947)</f>
        <v>2015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>
        <f t="shared" si="187"/>
        <v>2016</v>
      </c>
    </row>
    <row r="2949" spans="1:20" ht="43.5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43.5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43.5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>
        <f t="shared" si="187"/>
        <v>2014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>
        <f t="shared" si="187"/>
        <v>2016</v>
      </c>
    </row>
    <row r="2955" spans="1:20" ht="29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>
        <f t="shared" si="187"/>
        <v>2015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>
        <f t="shared" si="187"/>
        <v>2017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>
        <f t="shared" si="187"/>
        <v>2015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>
        <f t="shared" si="187"/>
        <v>2016</v>
      </c>
    </row>
    <row r="2959" spans="1:20" ht="29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>
        <f t="shared" si="187"/>
        <v>2015</v>
      </c>
    </row>
    <row r="2960" spans="1:20" ht="29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>
        <f t="shared" si="187"/>
        <v>2016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>
        <f t="shared" si="187"/>
        <v>2016</v>
      </c>
    </row>
    <row r="2962" spans="1:20" ht="29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>
        <f t="shared" si="187"/>
        <v>2014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>
        <f t="shared" si="187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>
        <f t="shared" si="187"/>
        <v>2015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>
        <f t="shared" si="187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>
        <f t="shared" si="187"/>
        <v>2014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>
        <f t="shared" si="187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>
        <f t="shared" si="187"/>
        <v>2015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>
        <f t="shared" si="187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>
        <f t="shared" si="187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>
        <f t="shared" si="187"/>
        <v>2015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>
        <f t="shared" si="187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>
        <f t="shared" si="187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>
        <f t="shared" si="187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>
        <f t="shared" si="187"/>
        <v>2015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>
        <f t="shared" si="187"/>
        <v>2014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>
        <f t="shared" si="187"/>
        <v>2014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>
        <f t="shared" si="187"/>
        <v>2016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>
        <f t="shared" si="187"/>
        <v>2015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>
        <f t="shared" si="187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>
        <f t="shared" si="187"/>
        <v>2014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>
        <f t="shared" si="187"/>
        <v>2015</v>
      </c>
    </row>
    <row r="2983" spans="1:20" ht="43.5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>
        <f t="shared" si="187"/>
        <v>2015</v>
      </c>
    </row>
    <row r="2984" spans="1:20" ht="29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>
        <f t="shared" si="187"/>
        <v>2016</v>
      </c>
    </row>
    <row r="2985" spans="1:20" ht="29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>
        <f t="shared" si="187"/>
        <v>2014</v>
      </c>
    </row>
    <row r="2986" spans="1:20" ht="43.5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>
        <f t="shared" si="187"/>
        <v>2016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>
        <f t="shared" si="187"/>
        <v>2016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>
        <f t="shared" si="187"/>
        <v>2016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>
        <f t="shared" si="187"/>
        <v>2016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>
        <f t="shared" si="187"/>
        <v>2016</v>
      </c>
    </row>
    <row r="2991" spans="1:20" ht="15.5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>
        <f t="shared" si="187"/>
        <v>2015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>
        <f t="shared" si="187"/>
        <v>2015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>
        <f t="shared" si="187"/>
        <v>2017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>
        <f t="shared" si="187"/>
        <v>2016</v>
      </c>
    </row>
    <row r="2995" spans="1:20" ht="15.5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>
        <f t="shared" si="187"/>
        <v>2016</v>
      </c>
    </row>
    <row r="2996" spans="1:20" ht="29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>
        <f t="shared" si="187"/>
        <v>2014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>
        <f t="shared" si="187"/>
        <v>2016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>
        <f t="shared" si="187"/>
        <v>2015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>
        <f t="shared" si="187"/>
        <v>2017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>
        <f t="shared" si="187"/>
        <v>2014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>
        <f t="shared" si="187"/>
        <v>2017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>
        <f t="shared" si="187"/>
        <v>2017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>
        <f t="shared" si="187"/>
        <v>2016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>
        <f t="shared" si="187"/>
        <v>2012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>
        <f t="shared" si="187"/>
        <v>2016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>
        <f t="shared" si="187"/>
        <v>2014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>
        <f t="shared" si="187"/>
        <v>2014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>
        <f t="shared" si="187"/>
        <v>2014</v>
      </c>
    </row>
    <row r="3009" spans="1:20" ht="15.5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>
        <f t="shared" si="187"/>
        <v>2015</v>
      </c>
    </row>
    <row r="3010" spans="1:20" ht="29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ref="S3010:S3073" si="190">(((J3010/60)/60)/24)+DATE(1970,1,1)</f>
        <v>42360.212025462963</v>
      </c>
      <c r="T3010">
        <f t="shared" si="187"/>
        <v>2015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si="190"/>
        <v>41939.569907407407</v>
      </c>
      <c r="T3011">
        <f t="shared" ref="T3011:T3074" si="191">YEAR(S3011)</f>
        <v>2014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>
        <f t="shared" si="191"/>
        <v>2014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29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>
        <f t="shared" si="191"/>
        <v>2014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>
        <f t="shared" si="191"/>
        <v>2014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>
        <f t="shared" si="191"/>
        <v>2015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>
        <f t="shared" si="191"/>
        <v>2014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>
        <f t="shared" si="191"/>
        <v>2015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>
        <f t="shared" si="191"/>
        <v>2016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>
        <f t="shared" si="191"/>
        <v>2016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>
        <f t="shared" si="191"/>
        <v>2015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>
        <f t="shared" si="191"/>
        <v>2012</v>
      </c>
    </row>
    <row r="3027" spans="1:20" ht="29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>
        <f t="shared" si="191"/>
        <v>2014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>
        <f t="shared" si="191"/>
        <v>2017</v>
      </c>
    </row>
    <row r="3029" spans="1:20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>
        <f t="shared" si="191"/>
        <v>2015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>
        <f t="shared" si="191"/>
        <v>2016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>
        <f t="shared" si="191"/>
        <v>2014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>
        <f t="shared" si="191"/>
        <v>2015</v>
      </c>
    </row>
    <row r="3033" spans="1:20" ht="58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>
        <f t="shared" si="191"/>
        <v>2016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>
        <f t="shared" si="191"/>
        <v>2015</v>
      </c>
    </row>
    <row r="3035" spans="1:20" ht="29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>
        <f t="shared" si="191"/>
        <v>2016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>
        <f t="shared" si="191"/>
        <v>2016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>
        <f t="shared" si="191"/>
        <v>2013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>
        <f t="shared" si="191"/>
        <v>2013</v>
      </c>
    </row>
    <row r="3039" spans="1:20" ht="43.5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>
        <f t="shared" si="191"/>
        <v>2010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>
        <f t="shared" si="191"/>
        <v>2016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>
        <f t="shared" si="191"/>
        <v>2013</v>
      </c>
    </row>
    <row r="3042" spans="1:20" ht="29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>
        <f t="shared" si="191"/>
        <v>2015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>
        <f t="shared" si="191"/>
        <v>2015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>
        <f t="shared" si="191"/>
        <v>2015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>
        <f t="shared" si="191"/>
        <v>2015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>
        <f t="shared" si="191"/>
        <v>2016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>
        <f t="shared" si="191"/>
        <v>2014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>
        <f t="shared" si="191"/>
        <v>2014</v>
      </c>
    </row>
    <row r="3049" spans="1:20" ht="29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>
        <f t="shared" si="191"/>
        <v>2016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>
        <f t="shared" si="191"/>
        <v>2014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>
        <f t="shared" si="191"/>
        <v>2015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>
        <f t="shared" si="191"/>
        <v>2016</v>
      </c>
    </row>
    <row r="3053" spans="1:20" ht="43.5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>
        <f t="shared" si="191"/>
        <v>2017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>
        <f t="shared" si="191"/>
        <v>2015</v>
      </c>
    </row>
    <row r="3055" spans="1:20" ht="43.5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>
        <f t="shared" si="191"/>
        <v>2014</v>
      </c>
    </row>
    <row r="3056" spans="1:20" ht="43.5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>
        <f t="shared" si="191"/>
        <v>2015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>
        <f t="shared" si="191"/>
        <v>2014</v>
      </c>
    </row>
    <row r="3058" spans="1:20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>
        <f t="shared" si="191"/>
        <v>2014</v>
      </c>
    </row>
    <row r="3059" spans="1:20" ht="29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>
        <f t="shared" si="191"/>
        <v>2016</v>
      </c>
    </row>
    <row r="3060" spans="1:20" ht="43.5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>
        <f t="shared" si="191"/>
        <v>2016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>
        <f t="shared" si="191"/>
        <v>2014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>
        <f t="shared" si="191"/>
        <v>2015</v>
      </c>
    </row>
    <row r="3063" spans="1:20" ht="15.5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>
        <f t="shared" si="191"/>
        <v>2014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>
        <f t="shared" si="191"/>
        <v>2015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>
        <f t="shared" si="191"/>
        <v>2016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>
        <f t="shared" si="191"/>
        <v>2015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>
        <f t="shared" si="191"/>
        <v>2014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>
        <f t="shared" si="191"/>
        <v>2016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>
        <f t="shared" si="191"/>
        <v>2015</v>
      </c>
    </row>
    <row r="3070" spans="1:20" ht="43.5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>
        <f t="shared" si="191"/>
        <v>2015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>
        <f t="shared" si="191"/>
        <v>2014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>
        <f t="shared" si="191"/>
        <v>2016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>
        <f t="shared" si="191"/>
        <v>2015</v>
      </c>
    </row>
    <row r="3074" spans="1:20" ht="43.5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ref="S3074:S3137" si="194">(((J3074/60)/60)/24)+DATE(1970,1,1)</f>
        <v>42658.690532407403</v>
      </c>
      <c r="T3074">
        <f t="shared" si="191"/>
        <v>2016</v>
      </c>
    </row>
    <row r="3075" spans="1:20" ht="29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si="194"/>
        <v>42111.684027777781</v>
      </c>
      <c r="T3075">
        <f t="shared" ref="T3075:T3138" si="195">YEAR(S3075)</f>
        <v>2015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>
        <f t="shared" si="195"/>
        <v>2016</v>
      </c>
    </row>
    <row r="3077" spans="1:20" ht="29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>
        <f t="shared" si="195"/>
        <v>2014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>
        <f t="shared" si="195"/>
        <v>2015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>
        <f t="shared" si="195"/>
        <v>2015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>
        <f t="shared" si="195"/>
        <v>2014</v>
      </c>
    </row>
    <row r="3086" spans="1:20" ht="43.5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>
        <f t="shared" si="195"/>
        <v>2015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>
        <f t="shared" si="195"/>
        <v>2015</v>
      </c>
    </row>
    <row r="3088" spans="1:20" ht="43.5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>
        <f t="shared" si="195"/>
        <v>2015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>
        <f t="shared" si="195"/>
        <v>2016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>
        <f t="shared" si="195"/>
        <v>2014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>
        <f t="shared" si="195"/>
        <v>2016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>
        <f t="shared" si="195"/>
        <v>2015</v>
      </c>
    </row>
    <row r="3093" spans="1:20" ht="43.5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>
        <f t="shared" si="195"/>
        <v>2016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>
        <f t="shared" si="195"/>
        <v>2015</v>
      </c>
    </row>
    <row r="3095" spans="1:20" ht="43.5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>
        <f t="shared" si="195"/>
        <v>2014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>
        <f t="shared" si="195"/>
        <v>2015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>
        <f t="shared" si="195"/>
        <v>2016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>
        <f t="shared" si="195"/>
        <v>2015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>
        <f t="shared" si="195"/>
        <v>2016</v>
      </c>
    </row>
    <row r="3100" spans="1:20" ht="43.5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>
        <f t="shared" si="195"/>
        <v>2015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>
        <f t="shared" si="195"/>
        <v>2016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>
        <f t="shared" si="195"/>
        <v>2014</v>
      </c>
    </row>
    <row r="3103" spans="1:20" ht="43.5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>
        <f t="shared" si="195"/>
        <v>2015</v>
      </c>
    </row>
    <row r="3104" spans="1:20" ht="43.5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>
        <f t="shared" si="195"/>
        <v>2016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>
        <f t="shared" si="195"/>
        <v>2015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>
        <f t="shared" si="195"/>
        <v>2015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>
        <f t="shared" si="195"/>
        <v>2014</v>
      </c>
    </row>
    <row r="3108" spans="1:20" ht="43.5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>
        <f t="shared" si="195"/>
        <v>2015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>
        <f t="shared" si="195"/>
        <v>2015</v>
      </c>
    </row>
    <row r="3110" spans="1:20" ht="15.5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>
        <f t="shared" si="195"/>
        <v>2015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>
        <f t="shared" si="195"/>
        <v>2014</v>
      </c>
    </row>
    <row r="3112" spans="1:20" ht="29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>
        <f t="shared" si="195"/>
        <v>2017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>
        <f t="shared" si="195"/>
        <v>2014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>
        <f t="shared" si="195"/>
        <v>2016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>
        <f t="shared" si="195"/>
        <v>2015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>
        <f t="shared" si="195"/>
        <v>2014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>
        <f t="shared" si="195"/>
        <v>2016</v>
      </c>
    </row>
    <row r="3118" spans="1:20" ht="29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>
        <f t="shared" si="195"/>
        <v>2015</v>
      </c>
    </row>
    <row r="3119" spans="1:20" ht="29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>
        <f t="shared" si="195"/>
        <v>2016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>
        <f t="shared" si="195"/>
        <v>2016</v>
      </c>
    </row>
    <row r="3121" spans="1:20" ht="43.5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>
        <f t="shared" si="195"/>
        <v>2015</v>
      </c>
    </row>
    <row r="3122" spans="1:20" ht="29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>
        <f t="shared" si="195"/>
        <v>2016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>
        <f t="shared" si="195"/>
        <v>2014</v>
      </c>
    </row>
    <row r="3124" spans="1:20" ht="15.5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>
        <f t="shared" si="195"/>
        <v>2016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>
        <f t="shared" si="195"/>
        <v>2016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>
        <f t="shared" si="195"/>
        <v>2014</v>
      </c>
    </row>
    <row r="3127" spans="1:20" ht="15.5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>
        <f t="shared" si="195"/>
        <v>2015</v>
      </c>
    </row>
    <row r="3128" spans="1:20" ht="58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>
        <f t="shared" si="195"/>
        <v>2016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>
        <f t="shared" si="195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>
        <f t="shared" si="195"/>
        <v>2017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>
        <f t="shared" si="195"/>
        <v>2017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>
        <f t="shared" si="195"/>
        <v>2017</v>
      </c>
    </row>
    <row r="3133" spans="1:20" ht="15.5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>
        <f t="shared" si="195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>
        <f t="shared" si="195"/>
        <v>2017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>
        <f t="shared" si="195"/>
        <v>2017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>
        <f t="shared" si="195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>
        <f t="shared" si="195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ref="S3138:S3201" si="198">(((J3138/60)/60)/24)+DATE(1970,1,1)</f>
        <v>42789.462430555555</v>
      </c>
      <c r="T3138">
        <f t="shared" si="195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si="198"/>
        <v>42807.885057870371</v>
      </c>
      <c r="T3139">
        <f t="shared" ref="T3139:T3202" si="199">YEAR(S3139)</f>
        <v>2017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>
        <f t="shared" si="19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>
        <f t="shared" si="199"/>
        <v>2017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>
        <f t="shared" si="199"/>
        <v>2017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>
        <f t="shared" si="19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>
        <f t="shared" si="19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>
        <f t="shared" si="19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>
        <f t="shared" si="199"/>
        <v>2012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>
        <f t="shared" si="199"/>
        <v>2010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>
        <f t="shared" si="199"/>
        <v>2014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>
        <f t="shared" si="199"/>
        <v>2013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>
        <f t="shared" si="19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>
        <f t="shared" si="199"/>
        <v>2012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>
        <f t="shared" si="19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>
        <f t="shared" si="199"/>
        <v>2012</v>
      </c>
    </row>
    <row r="3159" spans="1:20" ht="15.5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>
        <f t="shared" si="199"/>
        <v>2014</v>
      </c>
    </row>
    <row r="3160" spans="1:20" ht="15.5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>
        <f t="shared" si="199"/>
        <v>2013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>
        <f t="shared" si="19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>
        <f t="shared" si="199"/>
        <v>2014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>
        <f t="shared" si="199"/>
        <v>2014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>
        <f t="shared" si="199"/>
        <v>2014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>
        <f t="shared" si="199"/>
        <v>2014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>
        <f t="shared" si="199"/>
        <v>2014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>
        <f t="shared" si="19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>
        <f t="shared" si="199"/>
        <v>2014</v>
      </c>
    </row>
    <row r="3169" spans="1:20" ht="15.5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>
        <f t="shared" si="19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>
        <f t="shared" si="19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>
        <f t="shared" si="199"/>
        <v>2013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>
        <f t="shared" si="199"/>
        <v>2014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>
        <f t="shared" si="19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>
        <f t="shared" si="19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>
        <f t="shared" si="199"/>
        <v>2014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>
        <f t="shared" si="199"/>
        <v>2014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>
        <f t="shared" si="199"/>
        <v>2010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>
        <f t="shared" si="19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>
        <f t="shared" si="199"/>
        <v>2014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>
        <f t="shared" si="199"/>
        <v>2014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>
        <f t="shared" si="199"/>
        <v>2013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>
        <f t="shared" si="19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>
        <f t="shared" si="199"/>
        <v>2014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>
        <f t="shared" si="199"/>
        <v>2011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>
        <f t="shared" si="199"/>
        <v>2013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>
        <f t="shared" si="19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>
        <f t="shared" si="19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>
        <f t="shared" si="199"/>
        <v>2014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>
        <f t="shared" si="199"/>
        <v>2014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>
        <f t="shared" si="199"/>
        <v>2015</v>
      </c>
    </row>
    <row r="3191" spans="1:20" ht="43.5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>
        <f t="shared" si="199"/>
        <v>2015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>
        <f t="shared" si="199"/>
        <v>2016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>
        <f t="shared" si="199"/>
        <v>2016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>
        <f t="shared" si="199"/>
        <v>2015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>
        <f t="shared" si="199"/>
        <v>2015</v>
      </c>
    </row>
    <row r="3196" spans="1:20" ht="43.5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>
        <f t="shared" si="199"/>
        <v>2015</v>
      </c>
    </row>
    <row r="3197" spans="1:20" ht="43.5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>
        <f t="shared" si="199"/>
        <v>2015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>
        <f t="shared" si="199"/>
        <v>2015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>
        <f t="shared" si="199"/>
        <v>2015</v>
      </c>
    </row>
    <row r="3200" spans="1:20" ht="43.5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>
        <f t="shared" si="199"/>
        <v>2015</v>
      </c>
    </row>
    <row r="3201" spans="1:20" ht="29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>
        <f t="shared" si="199"/>
        <v>2014</v>
      </c>
    </row>
    <row r="3202" spans="1:20" ht="43.5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ref="S3202:S3265" si="202">(((J3202/60)/60)/24)+DATE(1970,1,1)</f>
        <v>42460.320613425924</v>
      </c>
      <c r="T3202">
        <f t="shared" si="199"/>
        <v>2016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si="202"/>
        <v>41861.767094907409</v>
      </c>
      <c r="T3203">
        <f t="shared" ref="T3203:T3266" si="203">YEAR(S3203)</f>
        <v>2014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>
        <f t="shared" si="203"/>
        <v>2015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>
        <f t="shared" si="203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>
        <f t="shared" si="203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>
        <f t="shared" si="203"/>
        <v>2012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>
        <f t="shared" si="203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>
        <f t="shared" si="203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>
        <f t="shared" si="203"/>
        <v>2015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>
        <f t="shared" si="203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>
        <f t="shared" si="203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>
        <f t="shared" si="203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>
        <f t="shared" si="203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>
        <f t="shared" si="203"/>
        <v>2014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>
        <f t="shared" si="203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>
        <f t="shared" si="203"/>
        <v>2017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>
        <f t="shared" si="203"/>
        <v>2015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>
        <f t="shared" si="203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>
        <f t="shared" si="203"/>
        <v>2015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>
        <f t="shared" si="203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>
        <f t="shared" si="203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>
        <f t="shared" si="203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>
        <f t="shared" si="203"/>
        <v>2016</v>
      </c>
    </row>
    <row r="3230" spans="1:20" ht="15.5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>
        <f t="shared" si="203"/>
        <v>2015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>
        <f t="shared" si="203"/>
        <v>2014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>
        <f t="shared" si="203"/>
        <v>2014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>
        <f t="shared" si="203"/>
        <v>2016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>
        <f t="shared" si="203"/>
        <v>2016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>
        <f t="shared" si="203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>
        <f t="shared" si="203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>
        <f t="shared" si="203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>
        <f t="shared" si="203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>
        <f t="shared" si="203"/>
        <v>2015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>
        <f t="shared" si="203"/>
        <v>2015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>
        <f t="shared" si="203"/>
        <v>2015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>
        <f t="shared" si="203"/>
        <v>2017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>
        <f t="shared" si="203"/>
        <v>2014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>
        <f t="shared" si="203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>
        <f t="shared" si="203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>
        <f t="shared" si="203"/>
        <v>2016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>
        <f t="shared" si="203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>
        <f t="shared" si="203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>
        <f t="shared" si="203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>
        <f t="shared" si="203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>
        <f t="shared" si="203"/>
        <v>2015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>
        <f t="shared" si="203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>
        <f t="shared" si="203"/>
        <v>2015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>
        <f t="shared" si="203"/>
        <v>2016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>
        <f t="shared" si="203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>
        <f t="shared" si="203"/>
        <v>2015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>
        <f t="shared" si="203"/>
        <v>2014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>
        <f t="shared" si="203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>
        <f t="shared" si="203"/>
        <v>2017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>
        <f t="shared" si="203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>
        <f t="shared" si="203"/>
        <v>2016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>
        <f t="shared" si="203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>
        <f t="shared" si="203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>
        <f t="shared" si="203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>
        <f t="shared" si="203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ref="S3266:S3329" si="206">(((J3266/60)/60)/24)+DATE(1970,1,1)</f>
        <v>42016.800208333334</v>
      </c>
      <c r="T3266">
        <f t="shared" si="203"/>
        <v>2015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si="206"/>
        <v>42311.711979166663</v>
      </c>
      <c r="T3267">
        <f t="shared" ref="T3267:T3330" si="207">YEAR(S3267)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>
        <f t="shared" si="207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15.5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>
        <f t="shared" si="207"/>
        <v>2015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>
        <f t="shared" si="207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>
        <f t="shared" si="207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>
        <f t="shared" si="207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>
        <f t="shared" si="207"/>
        <v>2016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>
        <f t="shared" si="207"/>
        <v>2014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>
        <f t="shared" si="207"/>
        <v>2015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>
        <f t="shared" si="207"/>
        <v>2016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>
        <f t="shared" si="207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>
        <f t="shared" si="207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>
        <f t="shared" si="207"/>
        <v>2016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>
        <f t="shared" si="207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>
        <f t="shared" si="207"/>
        <v>2016</v>
      </c>
    </row>
    <row r="3287" spans="1:20" ht="15.5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>
        <f t="shared" si="207"/>
        <v>2017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>
        <f t="shared" si="207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>
        <f t="shared" si="207"/>
        <v>2015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>
        <f t="shared" si="207"/>
        <v>2016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>
        <f t="shared" si="207"/>
        <v>2017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>
        <f t="shared" si="207"/>
        <v>2017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>
        <f t="shared" si="207"/>
        <v>2015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>
        <f t="shared" si="207"/>
        <v>2015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>
        <f t="shared" si="207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>
        <f t="shared" si="207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>
        <f t="shared" si="207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>
        <f t="shared" si="207"/>
        <v>2015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>
        <f t="shared" si="207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>
        <f t="shared" si="207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>
        <f t="shared" si="207"/>
        <v>2015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>
        <f t="shared" si="207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>
        <f t="shared" si="207"/>
        <v>2016</v>
      </c>
    </row>
    <row r="3304" spans="1:20" ht="15.5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>
        <f t="shared" si="207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>
        <f t="shared" si="207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>
        <f t="shared" si="207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>
        <f t="shared" si="207"/>
        <v>2015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>
        <f t="shared" si="207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>
        <f t="shared" si="207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>
        <f t="shared" si="207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>
        <f t="shared" si="207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>
        <f t="shared" si="207"/>
        <v>2015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>
        <f t="shared" si="207"/>
        <v>2015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>
        <f t="shared" si="207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>
        <f t="shared" si="207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>
        <f t="shared" si="207"/>
        <v>2015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>
        <f t="shared" si="207"/>
        <v>2016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>
        <f t="shared" si="207"/>
        <v>2014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>
        <f t="shared" si="207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>
        <f t="shared" si="207"/>
        <v>2016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>
        <f t="shared" si="207"/>
        <v>2014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>
        <f t="shared" si="207"/>
        <v>2016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>
        <f t="shared" si="207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>
        <f t="shared" si="207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>
        <f t="shared" si="207"/>
        <v>2016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>
        <f t="shared" si="207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>
        <f t="shared" si="207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>
        <f t="shared" si="207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>
        <f t="shared" si="207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ref="S3330:S3393" si="210">(((J3330/60)/60)/24)+DATE(1970,1,1)</f>
        <v>41822.57503472222</v>
      </c>
      <c r="T3330">
        <f t="shared" si="207"/>
        <v>2014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si="210"/>
        <v>41837.323009259257</v>
      </c>
      <c r="T3331">
        <f t="shared" ref="T3331:T3394" si="211">YEAR(S3331)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>
        <f t="shared" si="211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>
        <f t="shared" si="211"/>
        <v>2016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>
        <f t="shared" si="211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>
        <f t="shared" si="211"/>
        <v>2017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>
        <f t="shared" si="211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>
        <f t="shared" si="211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>
        <f t="shared" si="211"/>
        <v>2016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>
        <f t="shared" si="211"/>
        <v>2015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>
        <f t="shared" si="211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>
        <f t="shared" si="211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>
        <f t="shared" si="211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>
        <f t="shared" si="211"/>
        <v>2015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>
        <f t="shared" si="211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>
        <f t="shared" si="211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>
        <f t="shared" si="211"/>
        <v>2016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>
        <f t="shared" si="211"/>
        <v>2015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>
        <f t="shared" si="211"/>
        <v>2014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>
        <f t="shared" si="211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>
        <f t="shared" si="211"/>
        <v>2016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>
        <f t="shared" si="211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>
        <f t="shared" si="211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>
        <f t="shared" si="211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>
        <f t="shared" si="211"/>
        <v>2014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>
        <f t="shared" si="211"/>
        <v>2014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>
        <f t="shared" si="211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>
        <f t="shared" si="211"/>
        <v>2016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>
        <f t="shared" si="211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>
        <f t="shared" si="211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>
        <f t="shared" si="211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>
        <f t="shared" si="211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>
        <f t="shared" si="211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>
        <f t="shared" si="211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>
        <f t="shared" si="211"/>
        <v>2015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>
        <f t="shared" si="211"/>
        <v>2014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>
        <f t="shared" si="211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>
        <f t="shared" si="211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>
        <f t="shared" si="211"/>
        <v>2015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>
        <f t="shared" si="211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>
        <f t="shared" si="211"/>
        <v>2015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>
        <f t="shared" si="211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>
        <f t="shared" si="211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>
        <f t="shared" si="211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>
        <f t="shared" si="211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>
        <f t="shared" si="211"/>
        <v>2014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>
        <f t="shared" si="211"/>
        <v>2015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>
        <f t="shared" si="211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>
        <f t="shared" si="211"/>
        <v>2015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>
        <f t="shared" si="211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>
        <f t="shared" si="211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>
        <f t="shared" si="211"/>
        <v>2015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>
        <f t="shared" si="211"/>
        <v>2014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>
        <f t="shared" si="211"/>
        <v>2014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>
        <f t="shared" si="211"/>
        <v>2014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>
        <f t="shared" si="211"/>
        <v>2015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>
        <f t="shared" si="211"/>
        <v>2016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>
        <f t="shared" si="211"/>
        <v>2014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>
        <f t="shared" si="211"/>
        <v>2014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ref="S3394:S3457" si="214">(((J3394/60)/60)/24)+DATE(1970,1,1)</f>
        <v>42446.845543981486</v>
      </c>
      <c r="T3394">
        <f t="shared" si="211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si="214"/>
        <v>41923.921643518523</v>
      </c>
      <c r="T3395">
        <f t="shared" ref="T3395:T3458" si="215">YEAR(S3395)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>
        <f t="shared" si="215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>
        <f t="shared" si="215"/>
        <v>2014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>
        <f t="shared" si="215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>
        <f t="shared" si="215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>
        <f t="shared" si="215"/>
        <v>2015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>
        <f t="shared" si="215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>
        <f t="shared" si="215"/>
        <v>2016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>
        <f t="shared" si="215"/>
        <v>2014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>
        <f t="shared" si="215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>
        <f t="shared" si="215"/>
        <v>2014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>
        <f t="shared" si="215"/>
        <v>2016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>
        <f t="shared" si="215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>
        <f t="shared" si="215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>
        <f t="shared" si="215"/>
        <v>2014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>
        <f t="shared" si="215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>
        <f t="shared" si="215"/>
        <v>2016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>
        <f t="shared" si="215"/>
        <v>2016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>
        <f t="shared" si="215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>
        <f t="shared" si="215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>
        <f t="shared" si="215"/>
        <v>2014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>
        <f t="shared" si="215"/>
        <v>2016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>
        <f t="shared" si="215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>
        <f t="shared" si="215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>
        <f t="shared" si="215"/>
        <v>2015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>
        <f t="shared" si="215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>
        <f t="shared" si="215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>
        <f t="shared" si="215"/>
        <v>2014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>
        <f t="shared" si="215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>
        <f t="shared" si="215"/>
        <v>2014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>
        <f t="shared" si="215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>
        <f t="shared" si="215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>
        <f t="shared" si="215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>
        <f t="shared" si="215"/>
        <v>2014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>
        <f t="shared" si="215"/>
        <v>2016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>
        <f t="shared" si="215"/>
        <v>2014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>
        <f t="shared" si="215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>
        <f t="shared" si="215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>
        <f t="shared" si="215"/>
        <v>2014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>
        <f t="shared" si="215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>
        <f t="shared" si="215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>
        <f t="shared" si="215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>
        <f t="shared" si="215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>
        <f t="shared" si="215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>
        <f t="shared" si="215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>
        <f t="shared" si="215"/>
        <v>2014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>
        <f t="shared" si="215"/>
        <v>2016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>
        <f t="shared" si="215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>
        <f t="shared" si="215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>
        <f t="shared" si="215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>
        <f t="shared" si="215"/>
        <v>2014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>
        <f t="shared" si="215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>
        <f t="shared" si="215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>
        <f t="shared" si="215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>
        <f t="shared" si="215"/>
        <v>2014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>
        <f t="shared" si="215"/>
        <v>2016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>
        <f t="shared" si="215"/>
        <v>2014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>
        <f t="shared" si="215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ref="S3458:S3521" si="218">(((J3458/60)/60)/24)+DATE(1970,1,1)</f>
        <v>41821.205636574072</v>
      </c>
      <c r="T3458">
        <f t="shared" si="215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si="218"/>
        <v>42016.706678240742</v>
      </c>
      <c r="T3459">
        <f t="shared" ref="T3459:T3522" si="219">YEAR(S3459)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>
        <f t="shared" si="219"/>
        <v>2015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>
        <f t="shared" si="219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>
        <f t="shared" si="219"/>
        <v>2015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>
        <f t="shared" si="219"/>
        <v>2016</v>
      </c>
    </row>
    <row r="3469" spans="1:20" ht="15.5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>
        <f t="shared" si="219"/>
        <v>2015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>
        <f t="shared" si="219"/>
        <v>2016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>
        <f t="shared" si="219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>
        <f t="shared" si="219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>
        <f t="shared" si="219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>
        <f t="shared" si="219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>
        <f t="shared" si="219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>
        <f t="shared" si="219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>
        <f t="shared" si="219"/>
        <v>2014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>
        <f t="shared" si="219"/>
        <v>2014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>
        <f t="shared" si="219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>
        <f t="shared" si="219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>
        <f t="shared" si="219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>
        <f t="shared" si="219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>
        <f t="shared" si="219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>
        <f t="shared" si="219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>
        <f t="shared" si="219"/>
        <v>2014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>
        <f t="shared" si="219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>
        <f t="shared" si="219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>
        <f t="shared" si="219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>
        <f t="shared" si="219"/>
        <v>2015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>
        <f t="shared" si="219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>
        <f t="shared" si="219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>
        <f t="shared" si="219"/>
        <v>2016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>
        <f t="shared" si="219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>
        <f t="shared" si="219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>
        <f t="shared" si="219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>
        <f t="shared" si="219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>
        <f t="shared" si="219"/>
        <v>2014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>
        <f t="shared" si="219"/>
        <v>2016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>
        <f t="shared" si="219"/>
        <v>2016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>
        <f t="shared" si="219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>
        <f t="shared" si="219"/>
        <v>2015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>
        <f t="shared" si="219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>
        <f t="shared" si="219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>
        <f t="shared" si="219"/>
        <v>2016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>
        <f t="shared" si="219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>
        <f t="shared" si="219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>
        <f t="shared" si="219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>
        <f t="shared" si="219"/>
        <v>2014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>
        <f t="shared" si="219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>
        <f t="shared" si="219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>
        <f t="shared" si="219"/>
        <v>2014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>
        <f t="shared" si="219"/>
        <v>2014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>
        <f t="shared" si="219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>
        <f t="shared" si="219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>
        <f t="shared" si="219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>
        <f t="shared" si="219"/>
        <v>2015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>
        <f t="shared" si="219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>
        <f t="shared" si="219"/>
        <v>2014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>
        <f t="shared" si="219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>
        <f t="shared" si="219"/>
        <v>2014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>
        <f t="shared" si="219"/>
        <v>2015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ref="S3522:S3585" si="222">(((J3522/60)/60)/24)+DATE(1970,1,1)</f>
        <v>42227.824212962965</v>
      </c>
      <c r="T3522">
        <f t="shared" si="219"/>
        <v>2015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si="222"/>
        <v>41881.361342592594</v>
      </c>
      <c r="T3523">
        <f t="shared" ref="T3523:T3586" si="223">YEAR(S3523)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>
        <f t="shared" si="223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>
        <f t="shared" si="223"/>
        <v>2016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>
        <f t="shared" si="223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>
        <f t="shared" si="223"/>
        <v>2016</v>
      </c>
    </row>
    <row r="3533" spans="1:20" ht="15.5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>
        <f t="shared" si="223"/>
        <v>2016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>
        <f t="shared" si="223"/>
        <v>2014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>
        <f t="shared" si="223"/>
        <v>2015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>
        <f t="shared" si="223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>
        <f t="shared" si="223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>
        <f t="shared" si="223"/>
        <v>2015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>
        <f t="shared" si="223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>
        <f t="shared" si="223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>
        <f t="shared" si="223"/>
        <v>2016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>
        <f t="shared" si="223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>
        <f t="shared" si="223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>
        <f t="shared" si="223"/>
        <v>2014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>
        <f t="shared" si="223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>
        <f t="shared" si="223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>
        <f t="shared" si="223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>
        <f t="shared" si="223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>
        <f t="shared" si="223"/>
        <v>2016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>
        <f t="shared" si="223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>
        <f t="shared" si="223"/>
        <v>2015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>
        <f t="shared" si="223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>
        <f t="shared" si="223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>
        <f t="shared" si="223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>
        <f t="shared" si="223"/>
        <v>2015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>
        <f t="shared" si="223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>
        <f t="shared" si="223"/>
        <v>2016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>
        <f t="shared" si="223"/>
        <v>2014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>
        <f t="shared" si="223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>
        <f t="shared" si="223"/>
        <v>2015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>
        <f t="shared" si="223"/>
        <v>2015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>
        <f t="shared" si="223"/>
        <v>2015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>
        <f t="shared" si="223"/>
        <v>2015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>
        <f t="shared" si="223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>
        <f t="shared" si="223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>
        <f t="shared" si="223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>
        <f t="shared" si="223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>
        <f t="shared" si="223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>
        <f t="shared" si="223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>
        <f t="shared" si="223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>
        <f t="shared" si="223"/>
        <v>2014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>
        <f t="shared" si="223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>
        <f t="shared" si="223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>
        <f t="shared" si="223"/>
        <v>2015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>
        <f t="shared" si="223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>
        <f t="shared" si="223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>
        <f t="shared" si="223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>
        <f t="shared" si="223"/>
        <v>2016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>
        <f t="shared" si="223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>
        <f t="shared" si="223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>
        <f t="shared" si="223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>
        <f t="shared" si="223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>
        <f t="shared" si="223"/>
        <v>2014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>
        <f t="shared" si="223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>
        <f t="shared" si="223"/>
        <v>2016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ref="S3586:S3649" si="226">(((J3586/60)/60)/24)+DATE(1970,1,1)</f>
        <v>42168.316481481481</v>
      </c>
      <c r="T3586">
        <f t="shared" si="223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si="226"/>
        <v>41964.716319444444</v>
      </c>
      <c r="T3587">
        <f t="shared" ref="T3587:T3650" si="227">YEAR(S3587)</f>
        <v>2014</v>
      </c>
    </row>
    <row r="3588" spans="1:20" ht="15.5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>
        <f t="shared" si="227"/>
        <v>2016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>
        <f t="shared" si="227"/>
        <v>2014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>
        <f t="shared" si="227"/>
        <v>2014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>
        <f t="shared" si="227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>
        <f t="shared" si="227"/>
        <v>2015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>
        <f t="shared" si="227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>
        <f t="shared" si="227"/>
        <v>2016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>
        <f t="shared" si="227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>
        <f t="shared" si="227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>
        <f t="shared" si="227"/>
        <v>2016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>
        <f t="shared" si="227"/>
        <v>2014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>
        <f t="shared" si="227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>
        <f t="shared" si="227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>
        <f t="shared" si="227"/>
        <v>2016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>
        <f t="shared" si="227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>
        <f t="shared" si="227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>
        <f t="shared" si="227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>
        <f t="shared" si="227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>
        <f t="shared" si="227"/>
        <v>2016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>
        <f t="shared" si="227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>
        <f t="shared" si="227"/>
        <v>2015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>
        <f t="shared" si="227"/>
        <v>2014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>
        <f t="shared" si="227"/>
        <v>2014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>
        <f t="shared" si="227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>
        <f t="shared" si="227"/>
        <v>2015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>
        <f t="shared" si="227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>
        <f t="shared" si="227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>
        <f t="shared" si="227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>
        <f t="shared" si="227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>
        <f t="shared" si="227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>
        <f t="shared" si="227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>
        <f t="shared" si="227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>
        <f t="shared" si="227"/>
        <v>2014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>
        <f t="shared" si="227"/>
        <v>2016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>
        <f t="shared" si="227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>
        <f t="shared" si="227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>
        <f t="shared" si="227"/>
        <v>2016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>
        <f t="shared" si="227"/>
        <v>2015</v>
      </c>
    </row>
    <row r="3631" spans="1:20" ht="43.5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>
        <f t="shared" si="227"/>
        <v>2016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>
        <f t="shared" si="227"/>
        <v>2014</v>
      </c>
    </row>
    <row r="3633" spans="1:20" ht="43.5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>
        <f t="shared" si="227"/>
        <v>2014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>
        <f t="shared" si="227"/>
        <v>2014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>
        <f t="shared" si="227"/>
        <v>2016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>
        <f t="shared" si="227"/>
        <v>2016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>
        <f t="shared" si="227"/>
        <v>2016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>
        <f t="shared" si="227"/>
        <v>2015</v>
      </c>
    </row>
    <row r="3639" spans="1:20" ht="43.5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>
        <f t="shared" si="227"/>
        <v>2014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>
        <f t="shared" si="227"/>
        <v>2015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>
        <f t="shared" si="227"/>
        <v>2016</v>
      </c>
    </row>
    <row r="3642" spans="1:20" ht="58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>
        <f t="shared" si="227"/>
        <v>2015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>
        <f t="shared" si="227"/>
        <v>2014</v>
      </c>
    </row>
    <row r="3644" spans="1:20" ht="43.5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>
        <f t="shared" si="227"/>
        <v>2015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>
        <f t="shared" si="227"/>
        <v>2015</v>
      </c>
    </row>
    <row r="3646" spans="1:20" ht="29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>
        <f t="shared" si="227"/>
        <v>2016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>
        <f t="shared" si="227"/>
        <v>2016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>
        <f t="shared" si="227"/>
        <v>2015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>
        <f t="shared" si="227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ref="S3650:S3713" si="230">(((J3650/60)/60)/24)+DATE(1970,1,1)</f>
        <v>41887.292187500003</v>
      </c>
      <c r="T3650">
        <f t="shared" si="227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si="230"/>
        <v>41780.712893518517</v>
      </c>
      <c r="T3651">
        <f t="shared" ref="T3651:T3714" si="231">YEAR(S3651)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>
        <f t="shared" si="231"/>
        <v>2016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>
        <f t="shared" si="231"/>
        <v>2017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>
        <f t="shared" si="231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>
        <f t="shared" si="231"/>
        <v>2014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>
        <f t="shared" si="231"/>
        <v>2015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>
        <f t="shared" si="231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>
        <f t="shared" si="231"/>
        <v>2016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>
        <f t="shared" si="231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>
        <f t="shared" si="231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>
        <f t="shared" si="231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>
        <f t="shared" si="231"/>
        <v>2015</v>
      </c>
    </row>
    <row r="3668" spans="1:20" ht="15.5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>
        <f t="shared" si="231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>
        <f t="shared" si="231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>
        <f t="shared" si="231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>
        <f t="shared" si="231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>
        <f t="shared" si="231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>
        <f t="shared" si="231"/>
        <v>2014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>
        <f t="shared" si="231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>
        <f t="shared" si="231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>
        <f t="shared" si="231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>
        <f t="shared" si="231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>
        <f t="shared" si="231"/>
        <v>2014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>
        <f t="shared" si="231"/>
        <v>2014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>
        <f t="shared" si="231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>
        <f t="shared" si="231"/>
        <v>2014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>
        <f t="shared" si="231"/>
        <v>2016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>
        <f t="shared" si="231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>
        <f t="shared" si="231"/>
        <v>2014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>
        <f t="shared" si="231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>
        <f t="shared" si="231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>
        <f t="shared" si="231"/>
        <v>2014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>
        <f t="shared" si="231"/>
        <v>2015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>
        <f t="shared" si="231"/>
        <v>2014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>
        <f t="shared" si="231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>
        <f t="shared" si="231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>
        <f t="shared" si="231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>
        <f t="shared" si="231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>
        <f t="shared" si="231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>
        <f t="shared" si="231"/>
        <v>2015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>
        <f t="shared" si="231"/>
        <v>2016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>
        <f t="shared" si="231"/>
        <v>2014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>
        <f t="shared" si="231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>
        <f t="shared" si="231"/>
        <v>2016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>
        <f t="shared" si="231"/>
        <v>2016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>
        <f t="shared" si="231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>
        <f t="shared" si="231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>
        <f t="shared" si="231"/>
        <v>2015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>
        <f t="shared" si="231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>
        <f t="shared" si="231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>
        <f t="shared" si="231"/>
        <v>2016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>
        <f t="shared" si="231"/>
        <v>2014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>
        <f t="shared" si="231"/>
        <v>2014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>
        <f t="shared" si="231"/>
        <v>2016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>
        <f t="shared" si="231"/>
        <v>2014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>
        <f t="shared" si="231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>
        <f t="shared" si="231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>
        <f t="shared" si="231"/>
        <v>2014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ref="S3714:S3777" si="234">(((J3714/60)/60)/24)+DATE(1970,1,1)</f>
        <v>42134.172071759262</v>
      </c>
      <c r="T3714">
        <f t="shared" si="231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si="234"/>
        <v>42505.738032407404</v>
      </c>
      <c r="T3715">
        <f t="shared" ref="T3715:T3778" si="235">YEAR(S3715)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>
        <f t="shared" si="235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>
        <f t="shared" si="235"/>
        <v>2015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>
        <f t="shared" si="235"/>
        <v>2014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>
        <f t="shared" si="235"/>
        <v>2016</v>
      </c>
    </row>
    <row r="3725" spans="1:20" ht="15.5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>
        <f t="shared" si="235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>
        <f t="shared" si="235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>
        <f t="shared" si="235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>
        <f t="shared" si="235"/>
        <v>2016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>
        <f t="shared" si="235"/>
        <v>2016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>
        <f t="shared" si="235"/>
        <v>2015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>
        <f t="shared" si="235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>
        <f t="shared" si="235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>
        <f t="shared" si="235"/>
        <v>2014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>
        <f t="shared" si="235"/>
        <v>2014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>
        <f t="shared" si="235"/>
        <v>2015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>
        <f t="shared" si="235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>
        <f t="shared" si="235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>
        <f t="shared" si="235"/>
        <v>2015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>
        <f t="shared" si="235"/>
        <v>2015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>
        <f t="shared" si="235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>
        <f t="shared" si="235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>
        <f t="shared" si="235"/>
        <v>2014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>
        <f t="shared" si="235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>
        <f t="shared" si="235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>
        <f t="shared" si="235"/>
        <v>2014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>
        <f t="shared" si="235"/>
        <v>2014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>
        <f t="shared" si="235"/>
        <v>2014</v>
      </c>
    </row>
    <row r="3748" spans="1:20" ht="15.5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>
        <f t="shared" si="235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>
        <f t="shared" si="235"/>
        <v>2015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>
        <f t="shared" si="235"/>
        <v>2016</v>
      </c>
    </row>
    <row r="3751" spans="1:20" ht="29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>
        <f t="shared" si="235"/>
        <v>2016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>
        <f t="shared" si="235"/>
        <v>2015</v>
      </c>
    </row>
    <row r="3753" spans="1:20" ht="29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>
        <f t="shared" si="235"/>
        <v>2016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>
        <f t="shared" si="235"/>
        <v>2016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>
        <f t="shared" si="235"/>
        <v>2015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>
        <f t="shared" si="235"/>
        <v>2014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>
        <f t="shared" si="235"/>
        <v>2016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>
        <f t="shared" si="235"/>
        <v>2014</v>
      </c>
    </row>
    <row r="3759" spans="1:20" ht="29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>
        <f t="shared" si="235"/>
        <v>2014</v>
      </c>
    </row>
    <row r="3760" spans="1:20" ht="15.5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>
        <f t="shared" si="235"/>
        <v>2014</v>
      </c>
    </row>
    <row r="3761" spans="1:20" ht="15.5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>
        <f t="shared" si="235"/>
        <v>2015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>
        <f t="shared" si="235"/>
        <v>2014</v>
      </c>
    </row>
    <row r="3763" spans="1:20" ht="43.5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>
        <f t="shared" si="235"/>
        <v>2015</v>
      </c>
    </row>
    <row r="3764" spans="1:20" ht="29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>
        <f t="shared" si="235"/>
        <v>2015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>
        <f t="shared" si="235"/>
        <v>2015</v>
      </c>
    </row>
    <row r="3766" spans="1:20" ht="29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>
        <f t="shared" si="235"/>
        <v>2016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>
        <f t="shared" si="235"/>
        <v>2014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>
        <f t="shared" si="235"/>
        <v>2014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>
        <f t="shared" si="235"/>
        <v>2015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>
        <f t="shared" si="235"/>
        <v>2014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>
        <f t="shared" si="235"/>
        <v>2016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>
        <f t="shared" si="235"/>
        <v>2015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>
        <f t="shared" si="235"/>
        <v>2016</v>
      </c>
    </row>
    <row r="3774" spans="1:20" ht="29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>
        <f t="shared" si="235"/>
        <v>2016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>
        <f t="shared" si="235"/>
        <v>2016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>
        <f t="shared" si="235"/>
        <v>2015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>
        <f t="shared" si="235"/>
        <v>2015</v>
      </c>
    </row>
    <row r="3778" spans="1:20" ht="43.5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5">
        <f t="shared" ref="S3778:S3841" si="238">(((J3778/60)/60)/24)+DATE(1970,1,1)</f>
        <v>41814.367800925924</v>
      </c>
      <c r="T3778">
        <f t="shared" si="235"/>
        <v>2014</v>
      </c>
    </row>
    <row r="3779" spans="1:20" ht="29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5">
        <f t="shared" si="238"/>
        <v>41887.111354166671</v>
      </c>
      <c r="T3779">
        <f t="shared" ref="T3779:T3842" si="239">YEAR(S3779)</f>
        <v>2014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>
        <f t="shared" si="239"/>
        <v>2014</v>
      </c>
    </row>
    <row r="3781" spans="1:20" ht="15.5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29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29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>
        <f t="shared" si="239"/>
        <v>2016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>
        <f t="shared" si="239"/>
        <v>2016</v>
      </c>
    </row>
    <row r="3788" spans="1:20" ht="29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>
        <f t="shared" si="239"/>
        <v>2016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>
        <f t="shared" si="239"/>
        <v>2015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>
        <f t="shared" si="239"/>
        <v>2015</v>
      </c>
    </row>
    <row r="3791" spans="1:20" ht="29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>
        <f t="shared" si="239"/>
        <v>2015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>
        <f t="shared" si="239"/>
        <v>2016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>
        <f t="shared" si="239"/>
        <v>2014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>
        <f t="shared" si="239"/>
        <v>2015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>
        <f t="shared" si="239"/>
        <v>2014</v>
      </c>
    </row>
    <row r="3796" spans="1:20" ht="43.5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>
        <f t="shared" si="239"/>
        <v>2015</v>
      </c>
    </row>
    <row r="3797" spans="1:20" ht="29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>
        <f t="shared" si="239"/>
        <v>2015</v>
      </c>
    </row>
    <row r="3798" spans="1:20" ht="29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>
        <f t="shared" si="239"/>
        <v>2016</v>
      </c>
    </row>
    <row r="3799" spans="1:20" ht="43.5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>
        <f t="shared" si="239"/>
        <v>2015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>
        <f t="shared" si="239"/>
        <v>2014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>
        <f t="shared" si="239"/>
        <v>2016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>
        <f t="shared" si="239"/>
        <v>2014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>
        <f t="shared" si="239"/>
        <v>2014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>
        <f t="shared" si="239"/>
        <v>2015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>
        <f t="shared" si="239"/>
        <v>2016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>
        <f t="shared" si="239"/>
        <v>2016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>
        <f t="shared" si="239"/>
        <v>2014</v>
      </c>
    </row>
    <row r="3808" spans="1:20" ht="43.5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>
        <f t="shared" si="239"/>
        <v>2014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>
        <f t="shared" si="23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>
        <f t="shared" si="239"/>
        <v>2015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>
        <f t="shared" si="23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>
        <f t="shared" si="23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>
        <f t="shared" si="23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>
        <f t="shared" si="239"/>
        <v>2015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>
        <f t="shared" si="23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>
        <f t="shared" si="23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>
        <f t="shared" si="239"/>
        <v>2015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>
        <f t="shared" si="23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>
        <f t="shared" si="239"/>
        <v>2015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>
        <f t="shared" si="239"/>
        <v>2015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>
        <f t="shared" si="23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>
        <f t="shared" si="23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>
        <f t="shared" si="239"/>
        <v>2015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>
        <f t="shared" si="23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>
        <f t="shared" si="23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>
        <f t="shared" si="23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>
        <f t="shared" si="239"/>
        <v>2015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>
        <f t="shared" si="239"/>
        <v>2015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>
        <f t="shared" si="23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>
        <f t="shared" si="23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>
        <f t="shared" si="239"/>
        <v>2016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>
        <f t="shared" si="239"/>
        <v>2016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>
        <f t="shared" si="23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>
        <f t="shared" si="239"/>
        <v>2016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>
        <f t="shared" si="239"/>
        <v>2014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>
        <f t="shared" si="23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>
        <f t="shared" si="239"/>
        <v>2016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>
        <f t="shared" si="23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>
        <f t="shared" si="239"/>
        <v>2015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>
        <f t="shared" si="23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>
        <f t="shared" si="23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5">
        <f t="shared" ref="S3842:S3905" si="242">(((J3842/60)/60)/24)+DATE(1970,1,1)</f>
        <v>42432.701724537037</v>
      </c>
      <c r="T3842">
        <f t="shared" si="23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5">
        <f t="shared" si="242"/>
        <v>41780.785729166666</v>
      </c>
      <c r="T3843">
        <f t="shared" ref="T3843:T3906" si="243">YEAR(S3843)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>
        <f t="shared" si="243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>
        <f t="shared" si="243"/>
        <v>2015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>
        <f t="shared" si="243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>
        <f t="shared" si="243"/>
        <v>2014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>
        <f t="shared" si="243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>
        <f t="shared" si="243"/>
        <v>2015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>
        <f t="shared" si="243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>
        <f t="shared" si="243"/>
        <v>2015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>
        <f t="shared" si="243"/>
        <v>2015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>
        <f t="shared" si="243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>
        <f t="shared" si="243"/>
        <v>2014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>
        <f t="shared" si="243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>
        <f t="shared" si="243"/>
        <v>2014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>
        <f t="shared" si="243"/>
        <v>2014</v>
      </c>
    </row>
    <row r="3863" spans="1:20" ht="15.5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>
        <f t="shared" si="243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>
        <f t="shared" si="243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>
        <f t="shared" si="243"/>
        <v>2015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>
        <f t="shared" si="243"/>
        <v>2015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>
        <f t="shared" si="243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>
        <f t="shared" si="243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>
        <f t="shared" si="243"/>
        <v>2016</v>
      </c>
    </row>
    <row r="3870" spans="1:20" ht="15.5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>
        <f t="shared" si="243"/>
        <v>2014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>
        <f t="shared" si="243"/>
        <v>2015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>
        <f t="shared" si="243"/>
        <v>2014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>
        <f t="shared" si="243"/>
        <v>2017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>
        <f t="shared" si="243"/>
        <v>2015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>
        <f t="shared" si="243"/>
        <v>2015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>
        <f t="shared" si="243"/>
        <v>2015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>
        <f t="shared" si="243"/>
        <v>2016</v>
      </c>
    </row>
    <row r="3878" spans="1:20" ht="43.5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>
        <f t="shared" si="243"/>
        <v>2016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>
        <f t="shared" si="243"/>
        <v>2016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>
        <f t="shared" si="243"/>
        <v>2015</v>
      </c>
    </row>
    <row r="3881" spans="1:20" ht="29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>
        <f t="shared" si="243"/>
        <v>2014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>
        <f t="shared" si="243"/>
        <v>2014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>
        <f t="shared" si="243"/>
        <v>2017</v>
      </c>
    </row>
    <row r="3884" spans="1:20" ht="29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>
        <f t="shared" si="243"/>
        <v>2016</v>
      </c>
    </row>
    <row r="3885" spans="1:20" ht="43.5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>
        <f t="shared" si="243"/>
        <v>2014</v>
      </c>
    </row>
    <row r="3886" spans="1:20" ht="29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>
        <f t="shared" si="243"/>
        <v>2015</v>
      </c>
    </row>
    <row r="3887" spans="1:20" ht="29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>
        <f t="shared" si="243"/>
        <v>2016</v>
      </c>
    </row>
    <row r="3888" spans="1:20" ht="15.5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>
        <f t="shared" si="243"/>
        <v>2014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>
        <f t="shared" si="243"/>
        <v>2015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>
        <f t="shared" si="243"/>
        <v>2017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>
        <f t="shared" si="243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>
        <f t="shared" si="243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>
        <f t="shared" si="243"/>
        <v>2015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>
        <f t="shared" si="243"/>
        <v>2014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>
        <f t="shared" si="243"/>
        <v>2014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>
        <f t="shared" si="243"/>
        <v>2016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>
        <f t="shared" si="243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>
        <f t="shared" si="243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>
        <f t="shared" si="243"/>
        <v>2014</v>
      </c>
    </row>
    <row r="3900" spans="1:20" ht="43.5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>
        <f t="shared" si="243"/>
        <v>2015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>
        <f t="shared" si="243"/>
        <v>2014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>
        <f t="shared" si="243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>
        <f t="shared" si="243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>
        <f t="shared" si="243"/>
        <v>2016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>
        <f t="shared" si="243"/>
        <v>2015</v>
      </c>
    </row>
    <row r="3906" spans="1:20" ht="15.5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5">
        <f t="shared" ref="S3906:S3969" si="246">(((J3906/60)/60)/24)+DATE(1970,1,1)</f>
        <v>42095.229166666672</v>
      </c>
      <c r="T3906">
        <f t="shared" si="243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5">
        <f t="shared" si="246"/>
        <v>42124.623877314814</v>
      </c>
      <c r="T3907">
        <f t="shared" ref="T3907:T3970" si="247">YEAR(S3907)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>
        <f t="shared" si="247"/>
        <v>2015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>
        <f t="shared" si="247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>
        <f t="shared" si="247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>
        <f t="shared" si="247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>
        <f t="shared" si="247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>
        <f t="shared" si="247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>
        <f t="shared" si="247"/>
        <v>2014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>
        <f t="shared" si="247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>
        <f t="shared" si="247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>
        <f t="shared" si="247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>
        <f t="shared" si="247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>
        <f t="shared" si="247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>
        <f t="shared" si="247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>
        <f t="shared" si="247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>
        <f t="shared" si="247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>
        <f t="shared" si="247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>
        <f t="shared" si="247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>
        <f t="shared" si="247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>
        <f t="shared" si="247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>
        <f t="shared" si="247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>
        <f t="shared" si="247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>
        <f t="shared" si="247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>
        <f t="shared" si="247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>
        <f t="shared" si="247"/>
        <v>2015</v>
      </c>
    </row>
    <row r="3937" spans="1:20" ht="43.5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>
        <f t="shared" si="247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>
        <f t="shared" si="247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>
        <f t="shared" si="247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>
        <f t="shared" si="247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>
        <f t="shared" si="247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>
        <f t="shared" si="247"/>
        <v>2014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>
        <f t="shared" si="247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>
        <f t="shared" si="247"/>
        <v>2015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>
        <f t="shared" si="247"/>
        <v>2015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>
        <f t="shared" si="247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>
        <f t="shared" si="247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>
        <f t="shared" si="247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>
        <f t="shared" si="247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>
        <f t="shared" si="247"/>
        <v>2014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>
        <f t="shared" si="247"/>
        <v>2015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>
        <f t="shared" si="247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>
        <f t="shared" si="247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>
        <f t="shared" si="247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>
        <f t="shared" si="247"/>
        <v>2016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>
        <f t="shared" si="247"/>
        <v>2014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>
        <f t="shared" si="247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>
        <f t="shared" si="247"/>
        <v>2016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>
        <f t="shared" si="247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>
        <f t="shared" si="247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>
        <f t="shared" si="247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>
        <f t="shared" si="247"/>
        <v>2015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>
        <f t="shared" si="247"/>
        <v>2014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>
        <f t="shared" si="247"/>
        <v>2015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>
        <f t="shared" si="247"/>
        <v>2015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>
        <f t="shared" si="247"/>
        <v>2015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>
        <f t="shared" si="247"/>
        <v>2016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>
        <f t="shared" si="247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>
        <f t="shared" si="247"/>
        <v>2017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5">
        <f t="shared" ref="S3970:S4033" si="250">(((J3970/60)/60)/24)+DATE(1970,1,1)</f>
        <v>42452.815659722226</v>
      </c>
      <c r="T3970">
        <f t="shared" si="247"/>
        <v>2016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5">
        <f t="shared" si="250"/>
        <v>42601.854699074072</v>
      </c>
      <c r="T3971">
        <f t="shared" ref="T3971:T4034" si="251">YEAR(S3971)</f>
        <v>2016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>
        <f t="shared" si="251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>
        <f t="shared" si="251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>
        <f t="shared" si="251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>
        <f t="shared" si="251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>
        <f t="shared" si="251"/>
        <v>2015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>
        <f t="shared" si="251"/>
        <v>2014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>
        <f t="shared" si="251"/>
        <v>2016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>
        <f t="shared" si="251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>
        <f t="shared" si="251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>
        <f t="shared" si="251"/>
        <v>2014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>
        <f t="shared" si="251"/>
        <v>2016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>
        <f t="shared" si="251"/>
        <v>2016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>
        <f t="shared" si="251"/>
        <v>2014</v>
      </c>
    </row>
    <row r="3990" spans="1:20" ht="15.5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>
        <f t="shared" si="251"/>
        <v>2015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>
        <f t="shared" si="251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>
        <f t="shared" si="251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>
        <f t="shared" si="251"/>
        <v>2015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>
        <f t="shared" si="251"/>
        <v>2015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>
        <f t="shared" si="251"/>
        <v>2015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>
        <f t="shared" si="251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>
        <f t="shared" si="251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>
        <f t="shared" si="251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>
        <f t="shared" si="251"/>
        <v>2015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>
        <f t="shared" si="251"/>
        <v>2015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>
        <f t="shared" si="251"/>
        <v>2014</v>
      </c>
    </row>
    <row r="4002" spans="1:20" ht="15.5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>
        <f t="shared" si="251"/>
        <v>2016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>
        <f t="shared" si="251"/>
        <v>2017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>
        <f t="shared" si="251"/>
        <v>2014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>
        <f t="shared" si="251"/>
        <v>2015</v>
      </c>
    </row>
    <row r="4006" spans="1:20" ht="15.5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>
        <f t="shared" si="251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>
        <f t="shared" si="251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>
        <f t="shared" si="251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>
        <f t="shared" si="251"/>
        <v>2014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>
        <f t="shared" si="251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>
        <f t="shared" si="251"/>
        <v>2014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>
        <f t="shared" si="251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>
        <f t="shared" si="251"/>
        <v>2014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>
        <f t="shared" si="251"/>
        <v>2015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>
        <f t="shared" si="251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>
        <f t="shared" si="251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>
        <f t="shared" si="251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>
        <f t="shared" si="251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>
        <f t="shared" si="251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>
        <f t="shared" si="251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>
        <f t="shared" si="251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>
        <f t="shared" si="251"/>
        <v>2015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>
        <f t="shared" si="251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>
        <f t="shared" si="251"/>
        <v>2014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>
        <f t="shared" si="251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>
        <f t="shared" si="251"/>
        <v>2015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>
        <f t="shared" si="251"/>
        <v>2015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>
        <f t="shared" si="251"/>
        <v>2015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>
        <f t="shared" si="251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>
        <f t="shared" si="251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>
        <f t="shared" si="251"/>
        <v>2015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>
        <f t="shared" si="251"/>
        <v>2016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>
        <f t="shared" si="251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5">
        <f t="shared" ref="S4034:S4097" si="254">(((J4034/60)/60)/24)+DATE(1970,1,1)</f>
        <v>42293.809212962966</v>
      </c>
      <c r="T4034">
        <f t="shared" si="251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5">
        <f t="shared" si="254"/>
        <v>42614.268796296295</v>
      </c>
      <c r="T4035">
        <f t="shared" ref="T4035:T4098" si="255">YEAR(S4035)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>
        <f t="shared" si="255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>
        <f t="shared" si="255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>
        <f t="shared" si="255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>
        <f t="shared" si="255"/>
        <v>2014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>
        <f t="shared" si="255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>
        <f t="shared" si="255"/>
        <v>2015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>
        <f t="shared" si="255"/>
        <v>2014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>
        <f t="shared" si="255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>
        <f t="shared" si="255"/>
        <v>2014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>
        <f t="shared" si="255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>
        <f t="shared" si="255"/>
        <v>2015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>
        <f t="shared" si="255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>
        <f t="shared" si="255"/>
        <v>2014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>
        <f t="shared" si="255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>
        <f t="shared" si="255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>
        <f t="shared" si="255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>
        <f t="shared" si="255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>
        <f t="shared" si="255"/>
        <v>2016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>
        <f t="shared" si="255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>
        <f t="shared" si="255"/>
        <v>2016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>
        <f t="shared" si="255"/>
        <v>2014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>
        <f t="shared" si="255"/>
        <v>2014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>
        <f t="shared" si="255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>
        <f t="shared" si="255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>
        <f t="shared" si="255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>
        <f t="shared" si="255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>
        <f t="shared" si="255"/>
        <v>2014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>
        <f t="shared" si="255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>
        <f t="shared" si="255"/>
        <v>2015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>
        <f t="shared" si="255"/>
        <v>2016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>
        <f t="shared" si="255"/>
        <v>2015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>
        <f t="shared" si="255"/>
        <v>2015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>
        <f t="shared" si="255"/>
        <v>2016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>
        <f t="shared" si="255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>
        <f t="shared" si="255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>
        <f t="shared" si="255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>
        <f t="shared" si="255"/>
        <v>2014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>
        <f t="shared" si="255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>
        <f t="shared" si="255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>
        <f t="shared" si="255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>
        <f t="shared" si="255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>
        <f t="shared" si="255"/>
        <v>2016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>
        <f t="shared" si="255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>
        <f t="shared" si="255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>
        <f t="shared" si="255"/>
        <v>2015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>
        <f t="shared" si="255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>
        <f t="shared" si="255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>
        <f t="shared" si="255"/>
        <v>2015</v>
      </c>
    </row>
    <row r="4089" spans="1:20" ht="15.5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>
        <f t="shared" si="255"/>
        <v>2016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>
        <f t="shared" si="255"/>
        <v>2014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>
        <f t="shared" si="255"/>
        <v>2015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>
        <f t="shared" si="255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>
        <f t="shared" si="255"/>
        <v>2014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>
        <f t="shared" si="255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>
        <f t="shared" si="255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>
        <f t="shared" si="255"/>
        <v>2014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>
        <f t="shared" si="255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5">
        <f t="shared" ref="S4098:S4115" si="258">(((J4098/60)/60)/24)+DATE(1970,1,1)</f>
        <v>42750.530312499999</v>
      </c>
      <c r="T4098">
        <f t="shared" si="255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si="258"/>
        <v>42344.824502314819</v>
      </c>
      <c r="T4099">
        <f t="shared" ref="T4099:T4115" si="259">YEAR(S4099)</f>
        <v>2015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>
        <f t="shared" si="259"/>
        <v>2016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>
        <f t="shared" si="259"/>
        <v>2016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>
        <f t="shared" si="259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>
        <f t="shared" si="259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>
        <f t="shared" si="259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>
        <f t="shared" si="259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>
        <f t="shared" si="259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>
        <f t="shared" si="259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>
        <f t="shared" si="259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>
        <f t="shared" si="259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>
        <f t="shared" si="259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" priority="5" operator="equal">
      <formula>"successful"</formula>
    </cfRule>
    <cfRule type="cellIs" dxfId="0" priority="6" operator="equal">
      <formula>"sucessful"</formula>
    </cfRule>
  </conditionalFormatting>
  <conditionalFormatting sqref="O1:O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9843-8649-4428-8BCA-69B3EDE436E8}">
  <sheetPr codeName="Sheet3"/>
  <dimension ref="A1:D6"/>
  <sheetViews>
    <sheetView workbookViewId="0">
      <selection activeCell="F6" sqref="F6"/>
    </sheetView>
  </sheetViews>
  <sheetFormatPr defaultColWidth="9.1796875" defaultRowHeight="14.5" x14ac:dyDescent="0.35"/>
  <cols>
    <col min="1" max="1" width="33.54296875" style="3" bestFit="1" customWidth="1"/>
    <col min="2" max="2" width="40.54296875" style="3" customWidth="1"/>
    <col min="3" max="16384" width="9.1796875" style="3"/>
  </cols>
  <sheetData>
    <row r="1" spans="1:4" ht="29" x14ac:dyDescent="0.35">
      <c r="A1" s="3" t="s">
        <v>8378</v>
      </c>
      <c r="B1" s="3" t="s">
        <v>8379</v>
      </c>
      <c r="C1" s="3" t="s">
        <v>8380</v>
      </c>
      <c r="D1" s="3" t="s">
        <v>8381</v>
      </c>
    </row>
    <row r="2" spans="1:4" ht="43.5" x14ac:dyDescent="0.3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14">
        <f>VLOOKUP(A2, Kickstarter!B:E, 4, FALSE)</f>
        <v>2020</v>
      </c>
    </row>
    <row r="3" spans="1:4" ht="43.5" x14ac:dyDescent="0.3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14">
        <f>VLOOKUP(A3, Kickstarter!B:E, 4, FALSE)</f>
        <v>2020</v>
      </c>
    </row>
    <row r="4" spans="1:4" ht="58" x14ac:dyDescent="0.3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14">
        <f>VLOOKUP(A4, Kickstarter!B:E, 4, FALSE)</f>
        <v>2576</v>
      </c>
    </row>
    <row r="5" spans="1:4" ht="43.5" x14ac:dyDescent="0.3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14">
        <f>VLOOKUP(A5, Kickstarter!B:E, 4, FALSE)</f>
        <v>1168</v>
      </c>
    </row>
    <row r="6" spans="1:4" ht="58" x14ac:dyDescent="0.3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3DED7-B7B2-4A5E-A4FF-288433704ED5}">
  <sheetPr codeName="Sheet4"/>
  <dimension ref="A3:F8"/>
  <sheetViews>
    <sheetView workbookViewId="0">
      <selection activeCell="A5" sqref="A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3" spans="1:6" x14ac:dyDescent="0.35">
      <c r="A3" s="11" t="s">
        <v>8222</v>
      </c>
      <c r="B3" t="s">
        <v>8223</v>
      </c>
    </row>
    <row r="5" spans="1:6" x14ac:dyDescent="0.35">
      <c r="A5" s="11" t="s">
        <v>8363</v>
      </c>
      <c r="B5" s="11" t="s">
        <v>8360</v>
      </c>
    </row>
    <row r="6" spans="1:6" x14ac:dyDescent="0.3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3" t="s">
        <v>8315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  <row r="8" spans="1:6" x14ac:dyDescent="0.35">
      <c r="A8" s="13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2917-4442-4B98-B140-2D2C682671C6}">
  <sheetPr codeName="Sheet5"/>
  <dimension ref="A1:E7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1" t="s">
        <v>8222</v>
      </c>
      <c r="B1" t="s">
        <v>8229</v>
      </c>
    </row>
    <row r="2" spans="1:5" x14ac:dyDescent="0.35">
      <c r="A2" s="11" t="s">
        <v>8359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2">
        <v>1</v>
      </c>
      <c r="C6" s="12">
        <v>1</v>
      </c>
      <c r="D6" s="12">
        <v>1</v>
      </c>
      <c r="E6" s="12">
        <v>3</v>
      </c>
    </row>
    <row r="7" spans="1:5" x14ac:dyDescent="0.35">
      <c r="A7" s="13" t="s">
        <v>8361</v>
      </c>
      <c r="B7" s="12">
        <v>1</v>
      </c>
      <c r="C7" s="12">
        <v>1</v>
      </c>
      <c r="D7" s="12">
        <v>1</v>
      </c>
      <c r="E7" s="12">
        <v>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5C20-E839-4ADD-8294-1D0505213B3F}">
  <sheetPr codeName="Sheet6"/>
  <dimension ref="A1:F18"/>
  <sheetViews>
    <sheetView workbookViewId="0">
      <selection activeCell="B13" sqref="B1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</cols>
  <sheetData>
    <row r="1" spans="1:6" x14ac:dyDescent="0.35">
      <c r="A1" s="11" t="s">
        <v>8359</v>
      </c>
      <c r="B1" t="s">
        <v>8315</v>
      </c>
    </row>
    <row r="2" spans="1:6" x14ac:dyDescent="0.35">
      <c r="A2" s="11" t="s">
        <v>8259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8372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3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3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3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3" t="s">
        <v>8366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3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3" t="s">
        <v>8367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3" t="s">
        <v>8368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3" t="s">
        <v>8369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3" t="s">
        <v>8370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3" t="s">
        <v>8371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3" t="s">
        <v>8377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32F1-8F2A-4AD1-B184-FE48C8A62FB4}">
  <sheetPr codeName="Sheet9"/>
  <dimension ref="A1:C14"/>
  <sheetViews>
    <sheetView workbookViewId="0">
      <selection activeCell="B3" sqref="B3"/>
    </sheetView>
  </sheetViews>
  <sheetFormatPr defaultRowHeight="14.5" x14ac:dyDescent="0.35"/>
  <cols>
    <col min="1" max="1" width="23.453125" bestFit="1" customWidth="1"/>
    <col min="2" max="2" width="12" bestFit="1" customWidth="1"/>
    <col min="3" max="3" width="11.7265625" bestFit="1" customWidth="1"/>
  </cols>
  <sheetData>
    <row r="1" spans="1:3" x14ac:dyDescent="0.35">
      <c r="A1" s="16" t="s">
        <v>8382</v>
      </c>
      <c r="B1" s="16" t="s">
        <v>8383</v>
      </c>
      <c r="C1" s="16" t="s">
        <v>8384</v>
      </c>
    </row>
    <row r="2" spans="1:3" x14ac:dyDescent="0.35">
      <c r="A2" s="16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5">
      <c r="A3" s="16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5">
      <c r="A4" s="16" t="s">
        <v>8389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s="16" t="s">
        <v>8395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5">
      <c r="A6" s="16" t="s">
        <v>8390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5">
      <c r="A7" s="16" t="s">
        <v>8391</v>
      </c>
      <c r="B7" s="16" t="e">
        <f>B5-B6</f>
        <v>#REF!</v>
      </c>
      <c r="C7" s="16" t="e">
        <f>C5-C6</f>
        <v>#REF!</v>
      </c>
    </row>
    <row r="8" spans="1:3" x14ac:dyDescent="0.35">
      <c r="A8" s="16"/>
      <c r="B8" s="16"/>
      <c r="C8" s="16"/>
    </row>
    <row r="9" spans="1:3" x14ac:dyDescent="0.35">
      <c r="A9" s="16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s="16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s="16" t="s">
        <v>8392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s="16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5">
      <c r="A13" s="16" t="s">
        <v>8393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5">
      <c r="A14" s="16" t="s">
        <v>8394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9805C-9413-4CB9-862C-5F8E06A6E260}">
  <sheetPr codeName="Sheet13"/>
  <dimension ref="A1:G20"/>
  <sheetViews>
    <sheetView workbookViewId="0">
      <selection activeCell="G11" sqref="G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0.453125" customWidth="1"/>
    <col min="7" max="7" width="20" bestFit="1" customWidth="1"/>
    <col min="8" max="11" width="4.81640625" bestFit="1" customWidth="1"/>
    <col min="12" max="12" width="10.7265625" bestFit="1" customWidth="1"/>
    <col min="13" max="13" width="9.54296875" bestFit="1" customWidth="1"/>
    <col min="14" max="16" width="6.6328125" bestFit="1" customWidth="1"/>
    <col min="17" max="17" width="9.36328125" bestFit="1" customWidth="1"/>
    <col min="18" max="20" width="6.453125" bestFit="1" customWidth="1"/>
    <col min="21" max="21" width="9.36328125" bestFit="1" customWidth="1"/>
    <col min="22" max="24" width="6.453125" bestFit="1" customWidth="1"/>
    <col min="25" max="25" width="9.36328125" bestFit="1" customWidth="1"/>
    <col min="26" max="28" width="6.453125" bestFit="1" customWidth="1"/>
    <col min="29" max="29" width="9.36328125" bestFit="1" customWidth="1"/>
    <col min="30" max="30" width="9.54296875" bestFit="1" customWidth="1"/>
    <col min="31" max="33" width="6.6328125" bestFit="1" customWidth="1"/>
    <col min="34" max="34" width="9.36328125" bestFit="1" customWidth="1"/>
    <col min="35" max="37" width="6.453125" bestFit="1" customWidth="1"/>
    <col min="38" max="38" width="9.36328125" bestFit="1" customWidth="1"/>
    <col min="39" max="41" width="6.453125" bestFit="1" customWidth="1"/>
    <col min="42" max="42" width="9.36328125" bestFit="1" customWidth="1"/>
    <col min="43" max="45" width="6.453125" bestFit="1" customWidth="1"/>
    <col min="46" max="46" width="9.36328125" bestFit="1" customWidth="1"/>
    <col min="47" max="47" width="9.54296875" bestFit="1" customWidth="1"/>
    <col min="48" max="50" width="6.6328125" bestFit="1" customWidth="1"/>
    <col min="51" max="51" width="9.36328125" bestFit="1" customWidth="1"/>
    <col min="52" max="54" width="6.453125" bestFit="1" customWidth="1"/>
    <col min="55" max="55" width="9.36328125" bestFit="1" customWidth="1"/>
    <col min="56" max="58" width="6.453125" bestFit="1" customWidth="1"/>
    <col min="59" max="59" width="9.36328125" bestFit="1" customWidth="1"/>
    <col min="60" max="62" width="6.453125" bestFit="1" customWidth="1"/>
    <col min="63" max="63" width="9.36328125" bestFit="1" customWidth="1"/>
    <col min="64" max="64" width="9.54296875" bestFit="1" customWidth="1"/>
    <col min="65" max="67" width="6.6328125" bestFit="1" customWidth="1"/>
    <col min="68" max="68" width="9.36328125" bestFit="1" customWidth="1"/>
    <col min="69" max="71" width="6.453125" bestFit="1" customWidth="1"/>
    <col min="72" max="72" width="9.36328125" bestFit="1" customWidth="1"/>
    <col min="73" max="75" width="6.453125" bestFit="1" customWidth="1"/>
    <col min="76" max="76" width="9.36328125" bestFit="1" customWidth="1"/>
    <col min="77" max="79" width="6.453125" bestFit="1" customWidth="1"/>
    <col min="80" max="80" width="9.36328125" bestFit="1" customWidth="1"/>
    <col min="81" max="81" width="9.54296875" bestFit="1" customWidth="1"/>
    <col min="82" max="84" width="6.6328125" bestFit="1" customWidth="1"/>
    <col min="85" max="85" width="9.36328125" bestFit="1" customWidth="1"/>
    <col min="86" max="88" width="6.453125" bestFit="1" customWidth="1"/>
    <col min="89" max="89" width="9.36328125" bestFit="1" customWidth="1"/>
    <col min="90" max="92" width="6.453125" bestFit="1" customWidth="1"/>
    <col min="93" max="93" width="9.36328125" bestFit="1" customWidth="1"/>
    <col min="94" max="96" width="6.453125" bestFit="1" customWidth="1"/>
    <col min="97" max="97" width="9.36328125" bestFit="1" customWidth="1"/>
    <col min="98" max="98" width="9.54296875" bestFit="1" customWidth="1"/>
    <col min="99" max="101" width="6.6328125" bestFit="1" customWidth="1"/>
    <col min="102" max="102" width="9.36328125" bestFit="1" customWidth="1"/>
    <col min="103" max="105" width="6.453125" bestFit="1" customWidth="1"/>
    <col min="106" max="106" width="9.36328125" bestFit="1" customWidth="1"/>
    <col min="107" max="109" width="6.453125" bestFit="1" customWidth="1"/>
    <col min="110" max="110" width="9.36328125" bestFit="1" customWidth="1"/>
    <col min="111" max="113" width="6.453125" bestFit="1" customWidth="1"/>
    <col min="114" max="114" width="9.36328125" bestFit="1" customWidth="1"/>
    <col min="115" max="115" width="9.54296875" bestFit="1" customWidth="1"/>
    <col min="116" max="118" width="6.6328125" bestFit="1" customWidth="1"/>
    <col min="119" max="119" width="9.36328125" bestFit="1" customWidth="1"/>
    <col min="120" max="122" width="6.453125" bestFit="1" customWidth="1"/>
    <col min="123" max="123" width="9.36328125" bestFit="1" customWidth="1"/>
    <col min="124" max="126" width="6.453125" bestFit="1" customWidth="1"/>
    <col min="127" max="127" width="9.36328125" bestFit="1" customWidth="1"/>
    <col min="128" max="130" width="6.453125" bestFit="1" customWidth="1"/>
    <col min="131" max="131" width="9.36328125" bestFit="1" customWidth="1"/>
    <col min="132" max="132" width="9.54296875" bestFit="1" customWidth="1"/>
    <col min="133" max="135" width="6.6328125" bestFit="1" customWidth="1"/>
    <col min="136" max="136" width="9.36328125" bestFit="1" customWidth="1"/>
    <col min="137" max="137" width="9.54296875" bestFit="1" customWidth="1"/>
    <col min="138" max="138" width="10.7265625" bestFit="1" customWidth="1"/>
    <col min="139" max="4115" width="15.54296875" bestFit="1" customWidth="1"/>
    <col min="4116" max="4116" width="10.7265625" bestFit="1" customWidth="1"/>
  </cols>
  <sheetData>
    <row r="1" spans="1:7" x14ac:dyDescent="0.35">
      <c r="A1" s="11" t="s">
        <v>8359</v>
      </c>
      <c r="B1" t="s">
        <v>8315</v>
      </c>
    </row>
    <row r="2" spans="1:7" x14ac:dyDescent="0.35">
      <c r="A2" s="11" t="s">
        <v>8397</v>
      </c>
      <c r="B2" t="s">
        <v>8364</v>
      </c>
    </row>
    <row r="3" spans="1:7" x14ac:dyDescent="0.35">
      <c r="A3" s="11" t="s">
        <v>8358</v>
      </c>
      <c r="B3" t="s">
        <v>8364</v>
      </c>
    </row>
    <row r="5" spans="1:7" x14ac:dyDescent="0.35">
      <c r="A5" s="11" t="s">
        <v>8363</v>
      </c>
      <c r="B5" s="11" t="s">
        <v>8360</v>
      </c>
    </row>
    <row r="6" spans="1:7" x14ac:dyDescent="0.35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  <c r="F6" t="s">
        <v>8420</v>
      </c>
      <c r="G6" t="s">
        <v>8421</v>
      </c>
    </row>
    <row r="7" spans="1:7" x14ac:dyDescent="0.35">
      <c r="A7" s="13" t="s">
        <v>8372</v>
      </c>
      <c r="B7" s="12">
        <v>56</v>
      </c>
      <c r="C7" s="12">
        <v>33</v>
      </c>
      <c r="D7" s="12">
        <v>7</v>
      </c>
      <c r="E7" s="12">
        <v>96</v>
      </c>
      <c r="F7" s="18">
        <f>GETPIVOTDATA("outcomes",$A$5,"outcomes","successful","Date Created",1)/GETPIVOTDATA("outcomes",$A$5,"Date Created",1)</f>
        <v>0.58333333333333337</v>
      </c>
      <c r="G7" s="19">
        <f>ABS(F7-$F$20)/$F$19</f>
        <v>0.48530037681049737</v>
      </c>
    </row>
    <row r="8" spans="1:7" x14ac:dyDescent="0.35">
      <c r="A8" s="13" t="s">
        <v>8373</v>
      </c>
      <c r="B8" s="12">
        <v>71</v>
      </c>
      <c r="C8" s="12">
        <v>39</v>
      </c>
      <c r="D8" s="12">
        <v>3</v>
      </c>
      <c r="E8" s="12">
        <v>113</v>
      </c>
      <c r="F8" s="18">
        <f>GETPIVOTDATA("outcomes",$A$5,"outcomes","successful","Date Created",2)/GETPIVOTDATA("outcomes",$A$5,"Date Created",2)</f>
        <v>0.62831858407079644</v>
      </c>
      <c r="G8" s="19">
        <f t="shared" ref="G8:G18" si="0">ABS(F8-$F$20)/$F$19</f>
        <v>0.49525714718725755</v>
      </c>
    </row>
    <row r="9" spans="1:7" x14ac:dyDescent="0.35">
      <c r="A9" s="13" t="s">
        <v>8374</v>
      </c>
      <c r="B9" s="12">
        <v>56</v>
      </c>
      <c r="C9" s="12">
        <v>33</v>
      </c>
      <c r="D9" s="12">
        <v>3</v>
      </c>
      <c r="E9" s="12">
        <v>92</v>
      </c>
      <c r="F9" s="18">
        <f>GETPIVOTDATA("outcomes",$A$5,"outcomes","successful","Date Created",3)/GETPIVOTDATA("outcomes",$A$5,"Date Created",3)</f>
        <v>0.60869565217391308</v>
      </c>
      <c r="G9" s="19">
        <f t="shared" si="0"/>
        <v>6.7529987752742271E-2</v>
      </c>
    </row>
    <row r="10" spans="1:7" x14ac:dyDescent="0.35">
      <c r="A10" s="13" t="s">
        <v>8375</v>
      </c>
      <c r="B10" s="12">
        <v>71</v>
      </c>
      <c r="C10" s="12">
        <v>40</v>
      </c>
      <c r="D10" s="12">
        <v>2</v>
      </c>
      <c r="E10" s="12">
        <v>113</v>
      </c>
      <c r="F10" s="18">
        <f>GETPIVOTDATA("outcomes",$A$5,"outcomes","successful","Date Created",4)/GETPIVOTDATA("outcomes",$A$5,"Date Created",4)</f>
        <v>0.62831858407079644</v>
      </c>
      <c r="G10" s="19">
        <f t="shared" si="0"/>
        <v>0.49525714718725755</v>
      </c>
    </row>
    <row r="11" spans="1:7" x14ac:dyDescent="0.35">
      <c r="A11" s="13" t="s">
        <v>8366</v>
      </c>
      <c r="B11" s="12">
        <v>111</v>
      </c>
      <c r="C11" s="12">
        <v>52</v>
      </c>
      <c r="D11" s="12">
        <v>3</v>
      </c>
      <c r="E11" s="12">
        <v>166</v>
      </c>
      <c r="F11" s="18">
        <f>GETPIVOTDATA("outcomes",$A$5,"outcomes","successful","Date Created",5)/GETPIVOTDATA("outcomes",$A$5,"Date Created",5)</f>
        <v>0.66867469879518071</v>
      </c>
      <c r="G11" s="19">
        <f t="shared" si="0"/>
        <v>1.3749119514530703</v>
      </c>
    </row>
    <row r="12" spans="1:7" x14ac:dyDescent="0.35">
      <c r="A12" s="13" t="s">
        <v>8376</v>
      </c>
      <c r="B12" s="12">
        <v>100</v>
      </c>
      <c r="C12" s="12">
        <v>49</v>
      </c>
      <c r="D12" s="12">
        <v>4</v>
      </c>
      <c r="E12" s="12">
        <v>153</v>
      </c>
      <c r="F12" s="18">
        <f>GETPIVOTDATA("outcomes",$A$5,"outcomes","successful","Date Created",6)/GETPIVOTDATA("outcomes",$A$5,"Date Created",6)</f>
        <v>0.65359477124183007</v>
      </c>
      <c r="G12" s="19">
        <f t="shared" si="0"/>
        <v>1.0462100729179165</v>
      </c>
    </row>
    <row r="13" spans="1:7" x14ac:dyDescent="0.35">
      <c r="A13" s="13" t="s">
        <v>8367</v>
      </c>
      <c r="B13" s="12">
        <v>87</v>
      </c>
      <c r="C13" s="12">
        <v>50</v>
      </c>
      <c r="D13" s="12">
        <v>1</v>
      </c>
      <c r="E13" s="12">
        <v>138</v>
      </c>
      <c r="F13" s="18">
        <f>GETPIVOTDATA("outcomes",$A$5,"outcomes","successful","Date Created",7)/GETPIVOTDATA("outcomes",$A$5,"Date Created",7)</f>
        <v>0.63043478260869568</v>
      </c>
      <c r="G13" s="19">
        <f t="shared" si="0"/>
        <v>0.54138458594980443</v>
      </c>
    </row>
    <row r="14" spans="1:7" x14ac:dyDescent="0.35">
      <c r="A14" s="13" t="s">
        <v>8368</v>
      </c>
      <c r="B14" s="12">
        <v>72</v>
      </c>
      <c r="C14" s="12">
        <v>47</v>
      </c>
      <c r="D14" s="12">
        <v>4</v>
      </c>
      <c r="E14" s="12">
        <v>123</v>
      </c>
      <c r="F14" s="18">
        <f>GETPIVOTDATA("outcomes",$A$5,"outcomes","successful","Date Created",8)/GETPIVOTDATA("outcomes",$A$5,"Date Created",8)</f>
        <v>0.58536585365853655</v>
      </c>
      <c r="G14" s="19">
        <f t="shared" si="0"/>
        <v>0.44099689811727766</v>
      </c>
    </row>
    <row r="15" spans="1:7" x14ac:dyDescent="0.35">
      <c r="A15" s="13" t="s">
        <v>8369</v>
      </c>
      <c r="B15" s="12">
        <v>59</v>
      </c>
      <c r="C15" s="12">
        <v>34</v>
      </c>
      <c r="D15" s="12">
        <v>4</v>
      </c>
      <c r="E15" s="12">
        <v>97</v>
      </c>
      <c r="F15" s="18">
        <f>GETPIVOTDATA("outcomes",$A$5,"outcomes","successful","Date Created",9)/GETPIVOTDATA("outcomes",$A$5,"Date Created",9)</f>
        <v>0.60824742268041232</v>
      </c>
      <c r="G15" s="19">
        <f t="shared" si="0"/>
        <v>5.7759789851769945E-2</v>
      </c>
    </row>
    <row r="16" spans="1:7" x14ac:dyDescent="0.35">
      <c r="A16" s="13" t="s">
        <v>8370</v>
      </c>
      <c r="B16" s="12">
        <v>65</v>
      </c>
      <c r="C16" s="12">
        <v>50</v>
      </c>
      <c r="D16" s="12"/>
      <c r="E16" s="12">
        <v>115</v>
      </c>
      <c r="F16" s="18">
        <f>GETPIVOTDATA("outcomes",$A$5,"outcomes","successful","Date Created",10)/GETPIVOTDATA("outcomes",$A$5,"Date Created",10)</f>
        <v>0.56521739130434778</v>
      </c>
      <c r="G16" s="19">
        <f t="shared" si="0"/>
        <v>0.88017920864138455</v>
      </c>
    </row>
    <row r="17" spans="1:7" x14ac:dyDescent="0.35">
      <c r="A17" s="13" t="s">
        <v>8371</v>
      </c>
      <c r="B17" s="12">
        <v>54</v>
      </c>
      <c r="C17" s="12">
        <v>31</v>
      </c>
      <c r="D17" s="12">
        <v>3</v>
      </c>
      <c r="E17" s="12">
        <v>88</v>
      </c>
      <c r="F17" s="18">
        <f>GETPIVOTDATA("outcomes",$A$5,"outcomes","successful","Date Created",11)/GETPIVOTDATA("outcomes",$A$5,"Date Created",11)</f>
        <v>0.61363636363636365</v>
      </c>
      <c r="G17" s="19">
        <f t="shared" si="0"/>
        <v>0.17522421461571042</v>
      </c>
    </row>
    <row r="18" spans="1:7" x14ac:dyDescent="0.35">
      <c r="A18" s="13" t="s">
        <v>8377</v>
      </c>
      <c r="B18" s="12">
        <v>37</v>
      </c>
      <c r="C18" s="12">
        <v>35</v>
      </c>
      <c r="D18" s="12">
        <v>3</v>
      </c>
      <c r="E18" s="12">
        <v>75</v>
      </c>
      <c r="F18" s="18">
        <f>GETPIVOTDATA("outcomes",$A$5,"outcomes","successful","Date Created",12)/GETPIVOTDATA("outcomes",$A$5,"Date Created",12)</f>
        <v>0.49333333333333335</v>
      </c>
      <c r="G18" s="19">
        <f t="shared" si="0"/>
        <v>2.4470584133463369</v>
      </c>
    </row>
    <row r="19" spans="1:7" x14ac:dyDescent="0.35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  <c r="F19" s="18">
        <f>_xlfn.STDEV.S(F7:F18)</f>
        <v>4.5877217436522434E-2</v>
      </c>
      <c r="G19" t="s">
        <v>8421</v>
      </c>
    </row>
    <row r="20" spans="1:7" x14ac:dyDescent="0.35">
      <c r="F20" s="18">
        <f>AVERAGE(F7:F18)</f>
        <v>0.60559756424229483</v>
      </c>
      <c r="G20" t="s">
        <v>8422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C19B-A66C-4FE0-979F-11B6BDA5249B}">
  <sheetPr codeName="Sheet10"/>
  <dimension ref="A1:H14"/>
  <sheetViews>
    <sheetView zoomScale="80" zoomScaleNormal="80" workbookViewId="0">
      <selection activeCell="D3" sqref="D3"/>
    </sheetView>
  </sheetViews>
  <sheetFormatPr defaultColWidth="17.453125" defaultRowHeight="14.5" x14ac:dyDescent="0.35"/>
  <sheetData>
    <row r="1" spans="1:8" x14ac:dyDescent="0.35">
      <c r="A1" s="17" t="s">
        <v>8399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3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8408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18">
        <f t="shared" ref="F3:F14" si="1">B3/E3</f>
        <v>0.72659176029962547</v>
      </c>
      <c r="G3" s="18">
        <f t="shared" ref="G3:G14" si="2">C3/E3</f>
        <v>0.27340823970037453</v>
      </c>
      <c r="H3" s="18">
        <f t="shared" ref="H3:H14" si="3">D3/E3</f>
        <v>0</v>
      </c>
    </row>
    <row r="4" spans="1:8" x14ac:dyDescent="0.35">
      <c r="A4" t="s">
        <v>8409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8410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8411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8412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8413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8414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8415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8416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8417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x14ac:dyDescent="0.35">
      <c r="A14" t="s">
        <v>8419</v>
      </c>
      <c r="B14">
        <f>SUM(B2:B12)</f>
        <v>692</v>
      </c>
      <c r="C14">
        <f t="shared" ref="C14:E14" si="4">SUM(C2:C13)</f>
        <v>353</v>
      </c>
      <c r="D14">
        <f t="shared" si="4"/>
        <v>0</v>
      </c>
      <c r="E14">
        <f t="shared" si="4"/>
        <v>1047</v>
      </c>
      <c r="F14" s="18">
        <f t="shared" si="1"/>
        <v>0.66093600764087868</v>
      </c>
      <c r="G14" s="18">
        <f t="shared" si="2"/>
        <v>0.33715377268385865</v>
      </c>
      <c r="H14" s="18">
        <f t="shared" si="3"/>
        <v>0</v>
      </c>
    </row>
  </sheetData>
  <pageMargins left="0.7" right="0.7" top="0.75" bottom="0.75" header="0.3" footer="0.3"/>
  <ignoredErrors>
    <ignoredError sqref="C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28AF-A211-4EB7-8C6B-A17357F17BD1}">
  <sheetPr codeName="Sheet17"/>
  <dimension ref="A1:H11"/>
  <sheetViews>
    <sheetView workbookViewId="0">
      <selection activeCell="C11" sqref="C11"/>
    </sheetView>
  </sheetViews>
  <sheetFormatPr defaultRowHeight="14.5" x14ac:dyDescent="0.35"/>
  <cols>
    <col min="1" max="1" width="16.26953125" bestFit="1" customWidth="1"/>
    <col min="2" max="2" width="26.453125" bestFit="1" customWidth="1"/>
    <col min="3" max="3" width="17.1796875" bestFit="1" customWidth="1"/>
    <col min="4" max="4" width="13.08984375" bestFit="1" customWidth="1"/>
    <col min="5" max="5" width="12.36328125" bestFit="1" customWidth="1"/>
    <col min="6" max="6" width="18.453125" bestFit="1" customWidth="1"/>
    <col min="7" max="7" width="15.6328125" bestFit="1" customWidth="1"/>
  </cols>
  <sheetData>
    <row r="1" spans="1:8" x14ac:dyDescent="0.35">
      <c r="A1" s="17" t="s">
        <v>8424</v>
      </c>
      <c r="B1" s="17" t="s">
        <v>8423</v>
      </c>
      <c r="C1" s="17" t="s">
        <v>8400</v>
      </c>
      <c r="D1" s="17" t="s">
        <v>8401</v>
      </c>
      <c r="E1" s="17" t="s">
        <v>8403</v>
      </c>
      <c r="F1" s="17" t="s">
        <v>8404</v>
      </c>
      <c r="G1" s="17" t="s">
        <v>8405</v>
      </c>
      <c r="H1" s="17"/>
    </row>
    <row r="2" spans="1:8" x14ac:dyDescent="0.35">
      <c r="A2" t="s">
        <v>8433</v>
      </c>
      <c r="B2" t="str">
        <f>_xlfn.CONCAT("Less Than ",_xlfn.PERCENTILE.EXC(Kickstarter!D:D,0.1))</f>
        <v>Less Than 800</v>
      </c>
      <c r="C2">
        <f>COUNTIFS(Kickstarter!D:D,"&lt;800",Kickstarter!F:F,"Successful",Kickstarter!R:R,"plays")</f>
        <v>122</v>
      </c>
      <c r="D2">
        <f>COUNTIFS(Kickstarter!D:D,"&lt;800",Kickstarter!F:F,"Failed",Kickstarter!R:R,"plays")</f>
        <v>41</v>
      </c>
      <c r="E2">
        <f>C2+D2</f>
        <v>163</v>
      </c>
      <c r="F2">
        <f>C2/E2</f>
        <v>0.74846625766871167</v>
      </c>
      <c r="G2">
        <f>D2/E2</f>
        <v>0.25153374233128833</v>
      </c>
    </row>
    <row r="3" spans="1:8" x14ac:dyDescent="0.35">
      <c r="A3" t="s">
        <v>8425</v>
      </c>
      <c r="B3" t="str">
        <f>_xlfn.CONCAT("Less Than ",_xlfn.PERCENTILE.EXC(Kickstarter!D:D,0.2))</f>
        <v>Less Than 1500</v>
      </c>
      <c r="C3">
        <f>COUNTIFS(Kickstarter!D:D,"&gt;=800",Kickstarter!D:D,"&lt;1500",Kickstarter!F:F,"Successful",Kickstarter!R:R,"plays")</f>
        <v>86</v>
      </c>
      <c r="D3">
        <f>COUNTIFS(Kickstarter!D:D,"&gt;=800",Kickstarter!D:D,"&lt;1500",Kickstarter!F:F,"Failed",Kickstarter!R:R,"plays")</f>
        <v>32</v>
      </c>
      <c r="E3">
        <f t="shared" ref="E3:E11" si="0">C3+D3</f>
        <v>118</v>
      </c>
      <c r="F3">
        <f t="shared" ref="F3:F11" si="1">C3/E3</f>
        <v>0.72881355932203384</v>
      </c>
      <c r="G3">
        <f t="shared" ref="G3:G11" si="2">D3/E3</f>
        <v>0.2711864406779661</v>
      </c>
    </row>
    <row r="4" spans="1:8" x14ac:dyDescent="0.35">
      <c r="A4" t="s">
        <v>8426</v>
      </c>
      <c r="B4" t="str">
        <f>_xlfn.CONCAT("Less Than ",_xlfn.PERCENTILE.EXC(Kickstarter!D:D,0.3))</f>
        <v>Less Than 2500</v>
      </c>
      <c r="C4">
        <f>COUNTIFS(Kickstarter!D:D,"&gt;=1500",Kickstarter!D:D,"&lt;2500",Kickstarter!F:F,"Successful",Kickstarter!R:R,"plays")</f>
        <v>135</v>
      </c>
      <c r="D4">
        <f>COUNTIFS(Kickstarter!D:D,"&gt;=1500",Kickstarter!D:D,"&lt;2500",Kickstarter!F:F,"Failed",Kickstarter!R:R,"plays")</f>
        <v>53</v>
      </c>
      <c r="E4">
        <f t="shared" si="0"/>
        <v>188</v>
      </c>
      <c r="F4">
        <f t="shared" si="1"/>
        <v>0.71808510638297873</v>
      </c>
      <c r="G4">
        <f t="shared" si="2"/>
        <v>0.28191489361702127</v>
      </c>
    </row>
    <row r="5" spans="1:8" x14ac:dyDescent="0.35">
      <c r="A5" t="s">
        <v>8427</v>
      </c>
      <c r="B5" t="str">
        <f>_xlfn.CONCAT("Less Than ",_xlfn.PERCENTILE.EXC(Kickstarter!D:D,0.4))</f>
        <v>Less Than 3500</v>
      </c>
      <c r="C5">
        <f>COUNTIFS(Kickstarter!D:D,"&gt;=2500",Kickstarter!D:D,"&lt;3500",Kickstarter!F:F,"Successful",Kickstarter!R:R,"plays")</f>
        <v>127</v>
      </c>
      <c r="D5">
        <f>COUNTIFS(Kickstarter!D:D,"&gt;=2500",Kickstarter!D:D,"&lt;3500",Kickstarter!F:F,"Failed",Kickstarter!R:R,"plays")</f>
        <v>49</v>
      </c>
      <c r="E5">
        <f t="shared" si="0"/>
        <v>176</v>
      </c>
      <c r="F5">
        <f t="shared" si="1"/>
        <v>0.72159090909090906</v>
      </c>
      <c r="G5">
        <f t="shared" si="2"/>
        <v>0.27840909090909088</v>
      </c>
    </row>
    <row r="6" spans="1:8" x14ac:dyDescent="0.35">
      <c r="A6" t="s">
        <v>8428</v>
      </c>
      <c r="B6" t="str">
        <f>_xlfn.CONCAT("Less Than ",_xlfn.PERCENTILE.EXC(Kickstarter!D:D,0.5))</f>
        <v>Less Than 5000</v>
      </c>
      <c r="C6">
        <f>COUNTIFS(Kickstarter!D:D,"&gt;=3500",Kickstarter!D:D,"&lt;5000",Kickstarter!F:F,"Successful",Kickstarter!R:R,"plays")</f>
        <v>59</v>
      </c>
      <c r="D6">
        <f>COUNTIFS(Kickstarter!D:D,"&gt;=3500",Kickstarter!D:D,"&lt;5000",Kickstarter!F:F,"Failed",Kickstarter!R:R,"plays")</f>
        <v>16</v>
      </c>
      <c r="E6">
        <f t="shared" si="0"/>
        <v>75</v>
      </c>
      <c r="F6">
        <f t="shared" si="1"/>
        <v>0.78666666666666663</v>
      </c>
      <c r="G6">
        <f t="shared" si="2"/>
        <v>0.21333333333333335</v>
      </c>
    </row>
    <row r="7" spans="1:8" x14ac:dyDescent="0.35">
      <c r="A7" t="s">
        <v>8429</v>
      </c>
      <c r="B7" t="str">
        <f>_xlfn.CONCAT("Less Than ",_xlfn.PERCENTILE.EXC(Kickstarter!D:D,0.6))</f>
        <v>Less Than 8000</v>
      </c>
      <c r="C7">
        <f>COUNTIFS(Kickstarter!D:D,"&gt;=5000",Kickstarter!D:D,"&lt;8000",Kickstarter!F:F,"Successful",Kickstarter!R:R,"plays")</f>
        <v>77</v>
      </c>
      <c r="D7">
        <f>COUNTIFS(Kickstarter!D:D,"&gt;=5000",Kickstarter!D:D,"&lt;8000",Kickstarter!F:F,"Failed",Kickstarter!R:R,"plays")</f>
        <v>61</v>
      </c>
      <c r="E7">
        <f t="shared" si="0"/>
        <v>138</v>
      </c>
      <c r="F7">
        <f t="shared" si="1"/>
        <v>0.55797101449275366</v>
      </c>
      <c r="G7">
        <f t="shared" si="2"/>
        <v>0.4420289855072464</v>
      </c>
    </row>
    <row r="8" spans="1:8" x14ac:dyDescent="0.35">
      <c r="A8" t="s">
        <v>8430</v>
      </c>
      <c r="B8" t="str">
        <f>_xlfn.CONCAT("Less Than ",_xlfn.PERCENTILE.EXC(Kickstarter!D:D,0.7))</f>
        <v>Less Than 12000</v>
      </c>
      <c r="C8">
        <f>COUNTIFS(Kickstarter!D:D,"&gt;=8000",Kickstarter!D:D,"&lt;12000",Kickstarter!F:F,"Successful",Kickstarter!R:R,"plays")</f>
        <v>47</v>
      </c>
      <c r="D8">
        <f>COUNTIFS(Kickstarter!D:D,"&gt;=8000",Kickstarter!D:D,"&lt;12000",Kickstarter!F:F,"Failed",Kickstarter!R:R,"plays")</f>
        <v>40</v>
      </c>
      <c r="E8">
        <f t="shared" si="0"/>
        <v>87</v>
      </c>
      <c r="F8">
        <f t="shared" si="1"/>
        <v>0.54022988505747127</v>
      </c>
      <c r="G8">
        <f t="shared" si="2"/>
        <v>0.45977011494252873</v>
      </c>
    </row>
    <row r="9" spans="1:8" x14ac:dyDescent="0.35">
      <c r="A9" t="s">
        <v>8431</v>
      </c>
      <c r="B9" t="str">
        <f>_xlfn.CONCAT("Less Than ",_xlfn.PERCENTILE.EXC(Kickstarter!D:D,0.8))</f>
        <v>Less Than 21000</v>
      </c>
      <c r="C9">
        <f>COUNTIFS(Kickstarter!D:D,"&gt;=12000",Kickstarter!D:D,"&lt;21000",Kickstarter!F:F,"Successful",Kickstarter!R:R,"plays")</f>
        <v>26</v>
      </c>
      <c r="D9">
        <f>COUNTIFS(Kickstarter!D:D,"&gt;=12000",Kickstarter!D:D,"&lt;21000",Kickstarter!F:F,"Failed",Kickstarter!R:R,"plays")</f>
        <v>30</v>
      </c>
      <c r="E9">
        <f t="shared" si="0"/>
        <v>56</v>
      </c>
      <c r="F9">
        <f t="shared" si="1"/>
        <v>0.4642857142857143</v>
      </c>
      <c r="G9">
        <f t="shared" si="2"/>
        <v>0.5357142857142857</v>
      </c>
    </row>
    <row r="10" spans="1:8" x14ac:dyDescent="0.35">
      <c r="A10" t="s">
        <v>8432</v>
      </c>
      <c r="B10" t="str">
        <f>_xlfn.CONCAT("Less Than ",_xlfn.PERCENTILE.EXC(Kickstarter!D:D,0.9))</f>
        <v>Less Than 50000</v>
      </c>
      <c r="C10">
        <f>COUNTIFS(Kickstarter!D:D,"&gt;=21000",Kickstarter!D:D,"&lt;50000",Kickstarter!F:F,"Successful",Kickstarter!R:R,"plays")</f>
        <v>13</v>
      </c>
      <c r="D10">
        <f>COUNTIFS(Kickstarter!D:D,"&gt;=21000",Kickstarter!D:D,"&lt;50000",Kickstarter!F:F,"Failed",Kickstarter!R:R,"plays")</f>
        <v>17</v>
      </c>
      <c r="E10">
        <f t="shared" si="0"/>
        <v>30</v>
      </c>
      <c r="F10">
        <f t="shared" si="1"/>
        <v>0.43333333333333335</v>
      </c>
      <c r="G10">
        <f t="shared" si="2"/>
        <v>0.56666666666666665</v>
      </c>
    </row>
    <row r="11" spans="1:8" x14ac:dyDescent="0.35">
      <c r="A11" t="s">
        <v>8434</v>
      </c>
      <c r="B11" t="s">
        <v>8435</v>
      </c>
      <c r="C11">
        <f>COUNTIFS(Kickstarter!D:D,"&gt;=50000",Kickstarter!F:F,"Successful",Kickstarter!R:R,"plays")</f>
        <v>2</v>
      </c>
      <c r="D11">
        <f>COUNTIFS(Kickstarter!D:D,"&gt;=50000",Kickstarter!F:F,"Failed",Kickstarter!R:R,"plays")</f>
        <v>14</v>
      </c>
      <c r="E11">
        <f t="shared" si="0"/>
        <v>16</v>
      </c>
      <c r="F11">
        <f t="shared" si="1"/>
        <v>0.125</v>
      </c>
      <c r="G11">
        <f t="shared" si="2"/>
        <v>0.875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Edinburgh Research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  <vt:lpstr>Outcome Based on Goals (Qurtl)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Hammad Rahman</cp:lastModifiedBy>
  <dcterms:created xsi:type="dcterms:W3CDTF">2017-04-20T15:17:24Z</dcterms:created>
  <dcterms:modified xsi:type="dcterms:W3CDTF">2021-11-07T20:31:48Z</dcterms:modified>
</cp:coreProperties>
</file>