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_repositorios\fatec\fatec_microinformatica\material\"/>
    </mc:Choice>
  </mc:AlternateContent>
  <xr:revisionPtr revIDLastSave="0" documentId="13_ncr:1_{EA7DB35E-2C5C-40F8-8A4F-F822F2437D2D}" xr6:coauthVersionLast="47" xr6:coauthVersionMax="47" xr10:uidLastSave="{00000000-0000-0000-0000-000000000000}"/>
  <bookViews>
    <workbookView xWindow="-120" yWindow="-120" windowWidth="29040" windowHeight="15720" activeTab="7" xr2:uid="{68F0FAA8-0CD1-4B97-BCF6-6D1C482A5355}"/>
  </bookViews>
  <sheets>
    <sheet name="Exercício 1" sheetId="4" r:id="rId1"/>
    <sheet name="Exercício 2" sheetId="6" r:id="rId2"/>
    <sheet name="Exercício 3" sheetId="9" r:id="rId3"/>
    <sheet name="Exercício 4" sheetId="7" r:id="rId4"/>
    <sheet name="Exercício 5" sheetId="8" r:id="rId5"/>
    <sheet name="Exercício 6" sheetId="3" r:id="rId6"/>
    <sheet name="Exercício 8" sheetId="10" r:id="rId7"/>
    <sheet name="Exercício 9" sheetId="11" r:id="rId8"/>
  </sheets>
  <definedNames>
    <definedName name="_xlnm._FilterDatabase" localSheetId="5" hidden="1">'Exercício 6'!$F$2:$H$3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1" l="1" a="1"/>
  <c r="C4" i="11" s="1"/>
  <c r="C14" i="11" a="1"/>
  <c r="C14" i="11" s="1"/>
  <c r="C12" i="11" a="1"/>
  <c r="C12" i="11" s="1"/>
  <c r="C9" i="11" a="1"/>
  <c r="C9" i="11" s="1"/>
  <c r="C10" i="11" a="1"/>
  <c r="C10" i="11" s="1"/>
  <c r="C11" i="11" a="1"/>
  <c r="C11" i="11"/>
  <c r="C7" i="11" a="1"/>
  <c r="C7" i="11" s="1"/>
  <c r="J5" i="11" s="1"/>
  <c r="K5" i="11" s="1"/>
  <c r="C15" i="11" a="1"/>
  <c r="C15" i="11" s="1"/>
  <c r="C2" i="11" a="1"/>
  <c r="C2" i="11" s="1"/>
  <c r="C6" i="11" a="1"/>
  <c r="C6" i="11" s="1"/>
  <c r="C5" i="11" a="1"/>
  <c r="C5" i="11" s="1"/>
  <c r="C13" i="11" a="1"/>
  <c r="C13" i="11" s="1"/>
  <c r="C8" i="11" a="1"/>
  <c r="C8" i="11" s="1"/>
  <c r="C3" i="11" a="1"/>
  <c r="C3" i="11" s="1"/>
  <c r="C7" i="10"/>
  <c r="C9" i="10" s="1" a="1"/>
  <c r="C9" i="10" s="1"/>
  <c r="F6" i="3"/>
  <c r="G6" i="3" s="1"/>
  <c r="H3" i="3"/>
  <c r="G3" i="3"/>
  <c r="I3" i="8"/>
  <c r="G9" i="7"/>
  <c r="G7" i="7"/>
  <c r="G5" i="7"/>
  <c r="G3" i="7"/>
  <c r="G3" i="9" a="1"/>
  <c r="G3" i="9" s="1"/>
  <c r="G4" i="9" a="1"/>
  <c r="G4" i="9" s="1"/>
  <c r="G5" i="9" a="1"/>
  <c r="G5" i="9" s="1"/>
  <c r="G6" i="9" a="1"/>
  <c r="G6" i="9" s="1"/>
  <c r="G7" i="9" a="1"/>
  <c r="G7" i="9" s="1"/>
  <c r="G8" i="9" a="1"/>
  <c r="G8" i="9"/>
  <c r="G9" i="9" a="1"/>
  <c r="G9" i="9" s="1"/>
  <c r="G10" i="9" a="1"/>
  <c r="G10" i="9" s="1"/>
  <c r="G11" i="9" a="1"/>
  <c r="G11" i="9" s="1"/>
  <c r="G12" i="9" a="1"/>
  <c r="G12" i="9" s="1"/>
  <c r="G13" i="9" a="1"/>
  <c r="G13" i="9" s="1"/>
  <c r="G2" i="9" a="1"/>
  <c r="G2" i="9" s="1"/>
  <c r="F3" i="9"/>
  <c r="F4" i="9"/>
  <c r="F5" i="9"/>
  <c r="F6" i="9"/>
  <c r="F7" i="9"/>
  <c r="F8" i="9"/>
  <c r="F9" i="9"/>
  <c r="F10" i="9"/>
  <c r="F11" i="9"/>
  <c r="F12" i="9"/>
  <c r="F13" i="9"/>
  <c r="F2" i="9"/>
  <c r="E20" i="6"/>
  <c r="E21" i="6"/>
  <c r="E22" i="6"/>
  <c r="E19" i="6"/>
  <c r="C12" i="4"/>
  <c r="C11" i="4"/>
  <c r="H16" i="6"/>
  <c r="E16" i="6"/>
  <c r="B16" i="6"/>
  <c r="H6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<sst xmlns="http://schemas.openxmlformats.org/spreadsheetml/2006/main" count="314" uniqueCount="177">
  <si>
    <t>BIBLIOTECA NACIONAL</t>
  </si>
  <si>
    <t>Acervo Bibliográfico</t>
  </si>
  <si>
    <t>ID</t>
  </si>
  <si>
    <t>TIPO</t>
  </si>
  <si>
    <t>AUTOR</t>
  </si>
  <si>
    <t>TÍTULO</t>
  </si>
  <si>
    <t>QTDE</t>
  </si>
  <si>
    <t>Livro</t>
  </si>
  <si>
    <t>ANSI</t>
  </si>
  <si>
    <t>Informática Básica</t>
  </si>
  <si>
    <t>Periódico</t>
  </si>
  <si>
    <t>IEEE</t>
  </si>
  <si>
    <t>Redes de Computadores</t>
  </si>
  <si>
    <t>Internet</t>
  </si>
  <si>
    <t>ISO</t>
  </si>
  <si>
    <t>Arquitetura de Computadores</t>
  </si>
  <si>
    <t>Totais</t>
  </si>
  <si>
    <t>Utilizar a função SOMASE para totalizar a quantidade de livros e periódicos</t>
  </si>
  <si>
    <t>Dia 29/10</t>
  </si>
  <si>
    <t>Dia 30/10</t>
  </si>
  <si>
    <t>Dia 31/10</t>
  </si>
  <si>
    <t>Jaqueta</t>
  </si>
  <si>
    <t>Calça</t>
  </si>
  <si>
    <t>Utilizar a função SOMASE para totalizar as vendas dos 3 dias por produto.</t>
  </si>
  <si>
    <t>Infantil</t>
  </si>
  <si>
    <t>Tênis</t>
  </si>
  <si>
    <t>Acessório</t>
  </si>
  <si>
    <t>Vestido</t>
  </si>
  <si>
    <t>Total do Dia</t>
  </si>
  <si>
    <t>Data</t>
  </si>
  <si>
    <t>Região</t>
  </si>
  <si>
    <t>Vendedor</t>
  </si>
  <si>
    <t>Qtde</t>
  </si>
  <si>
    <t>Valor Unitário</t>
  </si>
  <si>
    <t>Total</t>
  </si>
  <si>
    <t>Comissão %</t>
  </si>
  <si>
    <t>Centro Oeste</t>
  </si>
  <si>
    <t>João</t>
  </si>
  <si>
    <t>Nordeste</t>
  </si>
  <si>
    <t>Ícaro</t>
  </si>
  <si>
    <t>Norte</t>
  </si>
  <si>
    <t>Sul</t>
  </si>
  <si>
    <t>Alberto</t>
  </si>
  <si>
    <t>Cintia</t>
  </si>
  <si>
    <t>Paulo</t>
  </si>
  <si>
    <t>Pedro</t>
  </si>
  <si>
    <t>Sudeste</t>
  </si>
  <si>
    <t>Calcular o Total =  Qtde * Valor Unitário</t>
  </si>
  <si>
    <t>Utilizar a função SE composta ou SES para inserir a porcentagem de comissão de acordo com a região.</t>
  </si>
  <si>
    <t>Norte  7%,  Nordeste 6%, Centro Oeste 5%, Sudeste  4%, Sul 3%</t>
  </si>
  <si>
    <t>Funcionário</t>
  </si>
  <si>
    <t>Idade</t>
  </si>
  <si>
    <t>Sexo</t>
  </si>
  <si>
    <t>Cursos</t>
  </si>
  <si>
    <t>M</t>
  </si>
  <si>
    <t>Excel</t>
  </si>
  <si>
    <t>Funcionários com menos de 40 anos e curso de eExcel</t>
  </si>
  <si>
    <t>Marcos</t>
  </si>
  <si>
    <t>Flash</t>
  </si>
  <si>
    <t>Juliana</t>
  </si>
  <si>
    <t>F</t>
  </si>
  <si>
    <t>Word</t>
  </si>
  <si>
    <t>Mulheres com Menos de 30 Anos</t>
  </si>
  <si>
    <t>Rafael</t>
  </si>
  <si>
    <t>Mirela</t>
  </si>
  <si>
    <t>Java</t>
  </si>
  <si>
    <t>Homens</t>
  </si>
  <si>
    <t>Júlia</t>
  </si>
  <si>
    <t>Adriana</t>
  </si>
  <si>
    <t>Funcionários com idade igual ou menor que 28 anos</t>
  </si>
  <si>
    <t>Luis</t>
  </si>
  <si>
    <t>Igor</t>
  </si>
  <si>
    <t>Larissa</t>
  </si>
  <si>
    <t>Utilizar as funções CONT.SE e CONT.SES para realizar o que se pede.</t>
  </si>
  <si>
    <t>Cod. Produto</t>
  </si>
  <si>
    <t>Produto</t>
  </si>
  <si>
    <t>Valor</t>
  </si>
  <si>
    <t>Local Fabricação</t>
  </si>
  <si>
    <t>Produto 01</t>
  </si>
  <si>
    <t>São Paulo</t>
  </si>
  <si>
    <t>Produto 02</t>
  </si>
  <si>
    <t>São Roque</t>
  </si>
  <si>
    <t>Produto 03</t>
  </si>
  <si>
    <t>Curitiba</t>
  </si>
  <si>
    <t>Produto 04</t>
  </si>
  <si>
    <t>Campinas</t>
  </si>
  <si>
    <t>Produto 05</t>
  </si>
  <si>
    <t>Americana</t>
  </si>
  <si>
    <t>Produto 06</t>
  </si>
  <si>
    <t>Valinhos</t>
  </si>
  <si>
    <t>Produto 07</t>
  </si>
  <si>
    <t>Produto 08</t>
  </si>
  <si>
    <t>A partir do código do produto, trazer o local de fabricação.</t>
  </si>
  <si>
    <t>VENDEDOR</t>
  </si>
  <si>
    <t>ESTADO</t>
  </si>
  <si>
    <t>MERCADORIA</t>
  </si>
  <si>
    <t>Cláudia</t>
  </si>
  <si>
    <t>MG</t>
  </si>
  <si>
    <t>Geladeira</t>
  </si>
  <si>
    <t xml:space="preserve">VENDEDOR </t>
  </si>
  <si>
    <t>QUANT. VENDAS</t>
  </si>
  <si>
    <t>SOMA</t>
  </si>
  <si>
    <t>Jogo de Cadeiras</t>
  </si>
  <si>
    <t>Mesa</t>
  </si>
  <si>
    <t>Cristina</t>
  </si>
  <si>
    <t>Fogão</t>
  </si>
  <si>
    <t>Eduardo</t>
  </si>
  <si>
    <t>BA</t>
  </si>
  <si>
    <t>Batedeira</t>
  </si>
  <si>
    <t>Fabiano</t>
  </si>
  <si>
    <t>RS</t>
  </si>
  <si>
    <t>Furadeira</t>
  </si>
  <si>
    <t>Utilizar a função CONT.SE para verificar a quantidade de vendas por vendedor.</t>
  </si>
  <si>
    <t>Fernando</t>
  </si>
  <si>
    <t>PB</t>
  </si>
  <si>
    <t>José</t>
  </si>
  <si>
    <t>Utilizar a função PROCV para trazer o estado do vendedor.</t>
  </si>
  <si>
    <t>PE</t>
  </si>
  <si>
    <t>Microondas</t>
  </si>
  <si>
    <t>Maria</t>
  </si>
  <si>
    <t>Utilizar a função CONT.SE para verificar a quantidade de vendas por estado.</t>
  </si>
  <si>
    <t>Martha</t>
  </si>
  <si>
    <t>Sofá</t>
  </si>
  <si>
    <t>Ventilador</t>
  </si>
  <si>
    <t>Utilizar a função SOMASE para totalizar o valor das vendas por vendedor e por estado.</t>
  </si>
  <si>
    <t>Nara</t>
  </si>
  <si>
    <t>Cama</t>
  </si>
  <si>
    <t>Ney</t>
  </si>
  <si>
    <t>CE</t>
  </si>
  <si>
    <t>Pamela</t>
  </si>
  <si>
    <t>Ventildador</t>
  </si>
  <si>
    <t>Ricardo</t>
  </si>
  <si>
    <t>Rodrigo</t>
  </si>
  <si>
    <t>Sirlei</t>
  </si>
  <si>
    <t>Vanessa</t>
  </si>
  <si>
    <t>Cálculo de Índice de Massa Corporal</t>
  </si>
  <si>
    <t xml:space="preserve">Peso </t>
  </si>
  <si>
    <t>Altura</t>
  </si>
  <si>
    <t>IMC</t>
  </si>
  <si>
    <t>Resultado</t>
  </si>
  <si>
    <t>Representante</t>
  </si>
  <si>
    <t>Venda</t>
  </si>
  <si>
    <t>Meta</t>
  </si>
  <si>
    <t>Claudia</t>
  </si>
  <si>
    <t xml:space="preserve"> &gt;=900.000,00</t>
  </si>
  <si>
    <t>Ótimo</t>
  </si>
  <si>
    <t>🤩</t>
  </si>
  <si>
    <t>Emoji</t>
  </si>
  <si>
    <t>Rubens</t>
  </si>
  <si>
    <t xml:space="preserve"> &gt;700.000,00</t>
  </si>
  <si>
    <t>Bom</t>
  </si>
  <si>
    <t>😃</t>
  </si>
  <si>
    <t xml:space="preserve"> =700.000,00</t>
  </si>
  <si>
    <t>Atingiu</t>
  </si>
  <si>
    <t>🙂</t>
  </si>
  <si>
    <t xml:space="preserve"> &lt;700.000,00</t>
  </si>
  <si>
    <t>Não Atingiu</t>
  </si>
  <si>
    <t>😏</t>
  </si>
  <si>
    <t>Julio</t>
  </si>
  <si>
    <t>Vera</t>
  </si>
  <si>
    <t>A partir da meta estabelecida, verificar o resultado de vendas do representante.</t>
  </si>
  <si>
    <t>Carlos</t>
  </si>
  <si>
    <t>A partir do nome do representante, buscar o resultado alcançado.</t>
  </si>
  <si>
    <t>Representar o resultado alcançado por um emoji.</t>
  </si>
  <si>
    <t>Fatima</t>
  </si>
  <si>
    <t>Tiago</t>
  </si>
  <si>
    <t>Marina</t>
  </si>
  <si>
    <t>Comissão</t>
  </si>
  <si>
    <t>Abaixo do peso normal</t>
  </si>
  <si>
    <t>Peso normal</t>
  </si>
  <si>
    <t>Excesso de peso</t>
  </si>
  <si>
    <t>Obesidade classe I</t>
  </si>
  <si>
    <t>Obesidade classe II</t>
  </si>
  <si>
    <t>Obesidade classe III</t>
  </si>
  <si>
    <t>Classificações2</t>
  </si>
  <si>
    <t>IMC Inferior</t>
  </si>
  <si>
    <t>IMC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</si>
</sst>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_-[$R$-416]* #,##0.00_-;\-[$R$-416]* #,##0.00_-;_-[$R$-416]* &quot;-&quot;??_-;_-@_-"/>
    <numFmt numFmtId="166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2" fillId="0" borderId="1" xfId="0" applyFont="1" applyBorder="1"/>
    <xf numFmtId="0" fontId="7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44" fontId="0" fillId="0" borderId="1" xfId="1" applyFont="1" applyBorder="1" applyAlignment="1">
      <alignment horizontal="center"/>
    </xf>
    <xf numFmtId="9" fontId="8" fillId="0" borderId="1" xfId="2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6" borderId="1" xfId="0" applyFill="1" applyBorder="1"/>
    <xf numFmtId="44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8" borderId="0" xfId="0" applyFill="1"/>
    <xf numFmtId="0" fontId="4" fillId="8" borderId="0" xfId="0" applyFont="1" applyFill="1"/>
    <xf numFmtId="0" fontId="3" fillId="5" borderId="1" xfId="0" applyFont="1" applyFill="1" applyBorder="1"/>
    <xf numFmtId="0" fontId="8" fillId="0" borderId="0" xfId="0" applyFont="1"/>
    <xf numFmtId="0" fontId="0" fillId="0" borderId="0" xfId="0" applyAlignment="1">
      <alignment horizontal="left"/>
    </xf>
    <xf numFmtId="0" fontId="11" fillId="9" borderId="1" xfId="0" applyFont="1" applyFill="1" applyBorder="1" applyAlignment="1">
      <alignment horizontal="center"/>
    </xf>
    <xf numFmtId="44" fontId="0" fillId="2" borderId="1" xfId="1" applyFont="1" applyFill="1" applyBorder="1"/>
    <xf numFmtId="0" fontId="0" fillId="2" borderId="1" xfId="0" applyFill="1" applyBorder="1"/>
    <xf numFmtId="0" fontId="6" fillId="9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9" fillId="8" borderId="0" xfId="0" applyFont="1" applyFill="1" applyAlignment="1">
      <alignment horizontal="center"/>
    </xf>
    <xf numFmtId="0" fontId="10" fillId="7" borderId="1" xfId="0" applyFont="1" applyFill="1" applyBorder="1" applyAlignment="1">
      <alignment horizontal="center" vertical="center"/>
    </xf>
    <xf numFmtId="9" fontId="0" fillId="0" borderId="0" xfId="2" applyFont="1"/>
    <xf numFmtId="166" fontId="0" fillId="0" borderId="0" xfId="0" applyNumberFormat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166" fontId="4" fillId="7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0" fillId="2" borderId="3" xfId="0" applyFill="1" applyBorder="1"/>
    <xf numFmtId="0" fontId="0" fillId="7" borderId="4" xfId="0" applyFill="1" applyBorder="1" applyAlignment="1">
      <alignment horizontal="center"/>
    </xf>
    <xf numFmtId="0" fontId="11" fillId="9" borderId="5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9" borderId="7" xfId="0" applyFont="1" applyFill="1" applyBorder="1" applyAlignment="1">
      <alignment horizontal="center"/>
    </xf>
    <xf numFmtId="0" fontId="0" fillId="2" borderId="8" xfId="0" applyFill="1" applyBorder="1"/>
    <xf numFmtId="44" fontId="0" fillId="2" borderId="9" xfId="1" applyFont="1" applyFill="1" applyBorder="1"/>
    <xf numFmtId="0" fontId="0" fillId="7" borderId="10" xfId="0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0.0"/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95251</xdr:colOff>
      <xdr:row>0</xdr:row>
      <xdr:rowOff>161925</xdr:rowOff>
    </xdr:from>
    <xdr:to>
      <xdr:col>16</xdr:col>
      <xdr:colOff>210217</xdr:colOff>
      <xdr:row>10</xdr:row>
      <xdr:rowOff>19050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C175CC5-1498-3DFC-5BD6-2B7A67D4E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1" y="161925"/>
          <a:ext cx="3162966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419101</xdr:colOff>
      <xdr:row>0</xdr:row>
      <xdr:rowOff>152400</xdr:rowOff>
    </xdr:from>
    <xdr:to>
      <xdr:col>11</xdr:col>
      <xdr:colOff>66515</xdr:colOff>
      <xdr:row>4</xdr:row>
      <xdr:rowOff>66675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623D932-ED06-D8C2-6E21-74C0E2328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1" y="152400"/>
          <a:ext cx="2085814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8874F-C567-4454-8246-FAC69E1FAA05}" name="Tabela1" displayName="Tabela1" ref="A19:B24" totalsRowShown="0">
  <autoFilter ref="A19:B24" xr:uid="{3448874F-C567-4454-8246-FAC69E1FAA05}"/>
  <tableColumns count="2">
    <tableColumn id="1" xr3:uid="{FAEC9496-A3F5-45C6-8AB0-4B6B613CE164}" name="Região"/>
    <tableColumn id="2" xr3:uid="{65AF835D-2237-4F3E-BB16-51BADB8AD775}" name="Comissão" dataDxfId="9" dataCellStyle="Porcentagem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643F25-B4E5-4146-AC06-6AA42BD389F8}" name="Tabela2" displayName="Tabela2" ref="A12:C18" totalsRowShown="0">
  <autoFilter ref="A12:C18" xr:uid="{21643F25-B4E5-4146-AC06-6AA42BD389F8}"/>
  <tableColumns count="3">
    <tableColumn id="1" xr3:uid="{29173649-7A01-44AE-967E-1E28DEC03EA4}" name="IMC Inferior" dataDxfId="8"/>
    <tableColumn id="2" xr3:uid="{FAC3A253-5581-4C3E-9FF5-9920769FD544}" name="IMC Superior" dataDxfId="7"/>
    <tableColumn id="3" xr3:uid="{5745ECF5-402E-4CD8-B7F4-A6F7CF3B0D68}" name="Classificações2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48297E-517B-4D63-A935-46AF081F67B1}" name="Tabela3" displayName="Tabela3" ref="A1:C15" totalsRowShown="0" headerRowDxfId="0" headerRowBorderDxfId="5" tableBorderDxfId="6" totalsRowBorderDxfId="4">
  <autoFilter ref="A1:C15" xr:uid="{6148297E-517B-4D63-A935-46AF081F67B1}"/>
  <sortState xmlns:xlrd2="http://schemas.microsoft.com/office/spreadsheetml/2017/richdata2" ref="A2:C15">
    <sortCondition ref="A1:A15"/>
  </sortState>
  <tableColumns count="3">
    <tableColumn id="1" xr3:uid="{694F70D3-5A6B-44F1-A1F9-E9571CC29525}" name="Representante" dataDxfId="3"/>
    <tableColumn id="2" xr3:uid="{7ABBFC69-8E04-4ABB-989D-3B5E3B4C4936}" name="Venda" dataDxfId="2" dataCellStyle="Moeda"/>
    <tableColumn id="3" xr3:uid="{E88EF85C-A765-43F9-B6A1-7081D6EADA9A}" name="Resultado" dataDxfId="1">
      <calculatedColumnFormula array="1">_xlfn.IFS($B2&gt;=900000,$F$4,$B2&gt;700000,$F$5,$B2=700000,$F$6,$B2&lt;700000,$F$7)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B044-6309-4632-8F36-9E74CFEA6240}">
  <dimension ref="A1:G15"/>
  <sheetViews>
    <sheetView showGridLines="0" workbookViewId="0">
      <selection activeCell="E13" sqref="E13"/>
    </sheetView>
  </sheetViews>
  <sheetFormatPr defaultRowHeight="15" x14ac:dyDescent="0.25"/>
  <cols>
    <col min="4" max="4" width="28" bestFit="1" customWidth="1"/>
  </cols>
  <sheetData>
    <row r="1" spans="1:7" x14ac:dyDescent="0.25">
      <c r="A1" s="33" t="s">
        <v>0</v>
      </c>
      <c r="B1" s="33"/>
      <c r="C1" s="33"/>
      <c r="D1" s="33"/>
      <c r="E1" s="33"/>
    </row>
    <row r="2" spans="1:7" x14ac:dyDescent="0.25">
      <c r="A2" s="33" t="s">
        <v>1</v>
      </c>
      <c r="B2" s="33"/>
      <c r="C2" s="33"/>
      <c r="D2" s="33"/>
      <c r="E2" s="33"/>
    </row>
    <row r="4" spans="1:7" x14ac:dyDescent="0.2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</row>
    <row r="5" spans="1:7" x14ac:dyDescent="0.25">
      <c r="A5" s="1">
        <v>1</v>
      </c>
      <c r="B5" s="2" t="s">
        <v>7</v>
      </c>
      <c r="C5" s="1" t="s">
        <v>8</v>
      </c>
      <c r="D5" s="2" t="s">
        <v>9</v>
      </c>
      <c r="E5" s="1">
        <v>8</v>
      </c>
      <c r="G5" s="12"/>
    </row>
    <row r="6" spans="1:7" x14ac:dyDescent="0.25">
      <c r="A6" s="1">
        <v>2</v>
      </c>
      <c r="B6" s="2" t="s">
        <v>10</v>
      </c>
      <c r="C6" s="1" t="s">
        <v>11</v>
      </c>
      <c r="D6" s="2" t="s">
        <v>12</v>
      </c>
      <c r="E6" s="1">
        <v>3</v>
      </c>
    </row>
    <row r="7" spans="1:7" x14ac:dyDescent="0.25">
      <c r="A7" s="1">
        <v>3</v>
      </c>
      <c r="B7" s="2" t="s">
        <v>10</v>
      </c>
      <c r="C7" s="1" t="s">
        <v>11</v>
      </c>
      <c r="D7" s="2" t="s">
        <v>13</v>
      </c>
      <c r="E7" s="1">
        <v>13</v>
      </c>
    </row>
    <row r="8" spans="1:7" x14ac:dyDescent="0.25">
      <c r="A8" s="1">
        <v>4</v>
      </c>
      <c r="B8" s="2" t="s">
        <v>7</v>
      </c>
      <c r="C8" s="1" t="s">
        <v>14</v>
      </c>
      <c r="D8" s="2" t="s">
        <v>15</v>
      </c>
      <c r="E8" s="1">
        <v>2</v>
      </c>
    </row>
    <row r="10" spans="1:7" x14ac:dyDescent="0.25">
      <c r="B10" s="34" t="s">
        <v>16</v>
      </c>
      <c r="C10" s="34"/>
    </row>
    <row r="11" spans="1:7" x14ac:dyDescent="0.25">
      <c r="B11" s="8" t="s">
        <v>7</v>
      </c>
      <c r="C11" s="9">
        <f>SUMIF($B$5:$B$8,$B11,$E$5:$E$8)</f>
        <v>10</v>
      </c>
    </row>
    <row r="12" spans="1:7" x14ac:dyDescent="0.25">
      <c r="B12" s="8" t="s">
        <v>10</v>
      </c>
      <c r="C12" s="9">
        <f>SUMIF($B$5:$B$8,$B12,$E$5:$E$8)</f>
        <v>16</v>
      </c>
    </row>
    <row r="15" spans="1:7" x14ac:dyDescent="0.25">
      <c r="A15" t="s">
        <v>17</v>
      </c>
    </row>
  </sheetData>
  <mergeCells count="3">
    <mergeCell ref="A1:E1"/>
    <mergeCell ref="A2:E2"/>
    <mergeCell ref="B10:C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9CE-75D6-448A-AA92-BEF4225D1115}">
  <dimension ref="A1:J22"/>
  <sheetViews>
    <sheetView showGridLines="0" workbookViewId="0">
      <selection activeCell="E19" sqref="E19"/>
    </sheetView>
  </sheetViews>
  <sheetFormatPr defaultRowHeight="15" x14ac:dyDescent="0.25"/>
  <cols>
    <col min="1" max="1" width="11.42578125" bestFit="1" customWidth="1"/>
    <col min="2" max="2" width="12.140625" bestFit="1" customWidth="1"/>
    <col min="4" max="4" width="11.42578125" bestFit="1" customWidth="1"/>
    <col min="5" max="5" width="12.140625" bestFit="1" customWidth="1"/>
    <col min="7" max="7" width="11.42578125" bestFit="1" customWidth="1"/>
    <col min="8" max="8" width="10.5703125" bestFit="1" customWidth="1"/>
  </cols>
  <sheetData>
    <row r="1" spans="1:10" x14ac:dyDescent="0.25">
      <c r="A1" s="35" t="s">
        <v>18</v>
      </c>
      <c r="B1" s="35"/>
      <c r="D1" s="35" t="s">
        <v>19</v>
      </c>
      <c r="E1" s="35"/>
      <c r="G1" s="35" t="s">
        <v>20</v>
      </c>
      <c r="H1" s="35"/>
    </row>
    <row r="2" spans="1:10" x14ac:dyDescent="0.25">
      <c r="A2" s="2" t="s">
        <v>21</v>
      </c>
      <c r="B2" s="3">
        <v>89.5</v>
      </c>
      <c r="D2" s="2" t="s">
        <v>21</v>
      </c>
      <c r="E2" s="3">
        <v>120</v>
      </c>
      <c r="G2" s="2" t="s">
        <v>21</v>
      </c>
      <c r="H2" s="3">
        <v>89.5</v>
      </c>
    </row>
    <row r="3" spans="1:10" x14ac:dyDescent="0.25">
      <c r="A3" s="2" t="s">
        <v>22</v>
      </c>
      <c r="B3" s="3">
        <v>129.9</v>
      </c>
      <c r="D3" s="2" t="s">
        <v>22</v>
      </c>
      <c r="E3" s="3">
        <v>15</v>
      </c>
      <c r="G3" s="2" t="s">
        <v>22</v>
      </c>
      <c r="H3" s="3">
        <v>70</v>
      </c>
      <c r="J3" t="s">
        <v>23</v>
      </c>
    </row>
    <row r="4" spans="1:10" x14ac:dyDescent="0.25">
      <c r="A4" s="2" t="s">
        <v>24</v>
      </c>
      <c r="B4" s="3">
        <v>30</v>
      </c>
      <c r="D4" s="2" t="s">
        <v>24</v>
      </c>
      <c r="E4" s="3">
        <v>30</v>
      </c>
      <c r="G4" s="2" t="s">
        <v>24</v>
      </c>
      <c r="H4" s="3">
        <v>30</v>
      </c>
    </row>
    <row r="5" spans="1:10" x14ac:dyDescent="0.25">
      <c r="A5" s="2" t="s">
        <v>25</v>
      </c>
      <c r="B5" s="3">
        <v>12.5</v>
      </c>
      <c r="D5" s="2" t="s">
        <v>25</v>
      </c>
      <c r="E5" s="3">
        <v>12.5</v>
      </c>
      <c r="G5" s="2" t="s">
        <v>25</v>
      </c>
      <c r="H5" s="3">
        <v>12.5</v>
      </c>
    </row>
    <row r="6" spans="1:10" x14ac:dyDescent="0.25">
      <c r="A6" s="2" t="s">
        <v>25</v>
      </c>
      <c r="B6" s="3">
        <v>80</v>
      </c>
      <c r="D6" s="2" t="s">
        <v>25</v>
      </c>
      <c r="E6" s="3">
        <v>80</v>
      </c>
      <c r="G6" s="2" t="s">
        <v>25</v>
      </c>
      <c r="H6" s="3">
        <v>80</v>
      </c>
    </row>
    <row r="7" spans="1:10" x14ac:dyDescent="0.25">
      <c r="A7" s="2" t="s">
        <v>21</v>
      </c>
      <c r="B7" s="3">
        <v>250</v>
      </c>
      <c r="D7" s="2" t="s">
        <v>21</v>
      </c>
      <c r="E7" s="3">
        <v>250</v>
      </c>
      <c r="G7" s="2" t="s">
        <v>21</v>
      </c>
      <c r="H7" s="3">
        <v>40</v>
      </c>
    </row>
    <row r="8" spans="1:10" x14ac:dyDescent="0.25">
      <c r="A8" s="2" t="s">
        <v>26</v>
      </c>
      <c r="B8" s="3">
        <v>110</v>
      </c>
      <c r="D8" s="2" t="s">
        <v>26</v>
      </c>
      <c r="E8" s="3">
        <v>110</v>
      </c>
      <c r="G8" s="2" t="s">
        <v>26</v>
      </c>
      <c r="H8" s="3">
        <v>10</v>
      </c>
    </row>
    <row r="9" spans="1:10" x14ac:dyDescent="0.25">
      <c r="A9" s="2" t="s">
        <v>21</v>
      </c>
      <c r="B9" s="3">
        <v>35</v>
      </c>
      <c r="D9" s="2" t="s">
        <v>21</v>
      </c>
      <c r="E9" s="3">
        <v>12</v>
      </c>
      <c r="G9" s="2" t="s">
        <v>21</v>
      </c>
      <c r="H9" s="3">
        <v>35</v>
      </c>
    </row>
    <row r="10" spans="1:10" x14ac:dyDescent="0.25">
      <c r="A10" s="2" t="s">
        <v>22</v>
      </c>
      <c r="B10" s="3">
        <v>123</v>
      </c>
      <c r="D10" s="2" t="s">
        <v>22</v>
      </c>
      <c r="E10" s="3">
        <v>123</v>
      </c>
      <c r="G10" s="2" t="s">
        <v>22</v>
      </c>
      <c r="H10" s="3">
        <v>123</v>
      </c>
    </row>
    <row r="11" spans="1:10" x14ac:dyDescent="0.25">
      <c r="A11" s="2" t="s">
        <v>27</v>
      </c>
      <c r="B11" s="3">
        <v>253</v>
      </c>
      <c r="D11" s="2" t="s">
        <v>27</v>
      </c>
      <c r="E11" s="3">
        <v>40</v>
      </c>
      <c r="G11" s="2" t="s">
        <v>27</v>
      </c>
      <c r="H11" s="3">
        <v>253</v>
      </c>
    </row>
    <row r="12" spans="1:10" x14ac:dyDescent="0.25">
      <c r="A12" s="2" t="s">
        <v>25</v>
      </c>
      <c r="B12" s="3">
        <v>960</v>
      </c>
      <c r="D12" s="2" t="s">
        <v>25</v>
      </c>
      <c r="E12" s="3">
        <v>100</v>
      </c>
      <c r="G12" s="2" t="s">
        <v>25</v>
      </c>
      <c r="H12" s="3">
        <v>80</v>
      </c>
    </row>
    <row r="13" spans="1:10" x14ac:dyDescent="0.25">
      <c r="A13" s="2" t="s">
        <v>26</v>
      </c>
      <c r="B13" s="3">
        <v>120</v>
      </c>
      <c r="D13" s="2" t="s">
        <v>26</v>
      </c>
      <c r="E13" s="3">
        <v>120</v>
      </c>
      <c r="G13" s="2" t="s">
        <v>26</v>
      </c>
      <c r="H13" s="3">
        <v>30</v>
      </c>
    </row>
    <row r="14" spans="1:10" x14ac:dyDescent="0.25">
      <c r="A14" s="2" t="s">
        <v>22</v>
      </c>
      <c r="B14" s="3">
        <v>32</v>
      </c>
      <c r="D14" s="2" t="s">
        <v>22</v>
      </c>
      <c r="E14" s="3">
        <v>10</v>
      </c>
      <c r="G14" s="2" t="s">
        <v>22</v>
      </c>
      <c r="H14" s="3">
        <v>30</v>
      </c>
    </row>
    <row r="15" spans="1:10" x14ac:dyDescent="0.25">
      <c r="A15" s="2" t="s">
        <v>22</v>
      </c>
      <c r="B15" s="3">
        <v>125</v>
      </c>
      <c r="D15" s="2" t="s">
        <v>22</v>
      </c>
      <c r="E15" s="3">
        <v>125</v>
      </c>
      <c r="G15" s="2" t="s">
        <v>22</v>
      </c>
      <c r="H15" s="3">
        <v>90</v>
      </c>
    </row>
    <row r="16" spans="1:10" x14ac:dyDescent="0.25">
      <c r="A16" s="17" t="s">
        <v>28</v>
      </c>
      <c r="B16" s="18">
        <f>SUM(B2:B15)</f>
        <v>2349.9</v>
      </c>
      <c r="D16" s="17" t="s">
        <v>28</v>
      </c>
      <c r="E16" s="18">
        <f>SUM(E2:E15)</f>
        <v>1147.5</v>
      </c>
      <c r="G16" s="17" t="s">
        <v>28</v>
      </c>
      <c r="H16" s="18">
        <f>SUM(H2:H15)</f>
        <v>973</v>
      </c>
    </row>
    <row r="19" spans="4:5" x14ac:dyDescent="0.25">
      <c r="D19" s="17" t="s">
        <v>22</v>
      </c>
      <c r="E19" s="3">
        <f>SUMIF($A$2:$A$15,$D19,$B$2:$B$15)+SUMIF($D$2:$D$15,$D19,$E$2:$E$15)+SUMIF($G$2:$G$15,$D19,$H$2:$H$15)</f>
        <v>995.9</v>
      </c>
    </row>
    <row r="20" spans="4:5" x14ac:dyDescent="0.25">
      <c r="D20" s="17" t="s">
        <v>25</v>
      </c>
      <c r="E20" s="3">
        <f t="shared" ref="E20:E22" si="0">SUMIF($A$2:$A$15,$D20,$B$2:$B$15)+SUMIF($D$2:$D$15,$D20,$E$2:$E$15)+SUMIF($G$2:$G$15,$D20,$H$2:$H$15)</f>
        <v>1417.5</v>
      </c>
    </row>
    <row r="21" spans="4:5" x14ac:dyDescent="0.25">
      <c r="D21" s="17" t="s">
        <v>21</v>
      </c>
      <c r="E21" s="3">
        <f t="shared" si="0"/>
        <v>921</v>
      </c>
    </row>
    <row r="22" spans="4:5" x14ac:dyDescent="0.25">
      <c r="D22" s="17" t="s">
        <v>26</v>
      </c>
      <c r="E22" s="3">
        <f t="shared" si="0"/>
        <v>500</v>
      </c>
    </row>
  </sheetData>
  <mergeCells count="3">
    <mergeCell ref="A1:B1"/>
    <mergeCell ref="D1:E1"/>
    <mergeCell ref="G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0181-15A3-4293-91DC-E8EA39747273}">
  <dimension ref="A1:H24"/>
  <sheetViews>
    <sheetView showGridLines="0" workbookViewId="0">
      <selection activeCell="I9" sqref="I9"/>
    </sheetView>
  </sheetViews>
  <sheetFormatPr defaultRowHeight="15" x14ac:dyDescent="0.25"/>
  <cols>
    <col min="1" max="1" width="12.85546875" customWidth="1"/>
    <col min="2" max="2" width="12.7109375" bestFit="1" customWidth="1"/>
    <col min="3" max="3" width="12.42578125" bestFit="1" customWidth="1"/>
    <col min="4" max="4" width="7" bestFit="1" customWidth="1"/>
    <col min="5" max="5" width="17.28515625" bestFit="1" customWidth="1"/>
    <col min="6" max="6" width="12.140625" bestFit="1" customWidth="1"/>
    <col min="7" max="7" width="14.7109375" bestFit="1" customWidth="1"/>
  </cols>
  <sheetData>
    <row r="1" spans="1:8" ht="18.75" x14ac:dyDescent="0.3">
      <c r="A1" s="16" t="s">
        <v>29</v>
      </c>
      <c r="B1" s="16" t="s">
        <v>30</v>
      </c>
      <c r="C1" s="16" t="s">
        <v>31</v>
      </c>
      <c r="D1" s="16" t="s">
        <v>32</v>
      </c>
      <c r="E1" s="16" t="s">
        <v>33</v>
      </c>
      <c r="F1" s="16" t="s">
        <v>34</v>
      </c>
      <c r="G1" s="16" t="s">
        <v>35</v>
      </c>
    </row>
    <row r="2" spans="1:8" x14ac:dyDescent="0.25">
      <c r="A2" s="13">
        <v>45108</v>
      </c>
      <c r="B2" s="2" t="s">
        <v>36</v>
      </c>
      <c r="C2" s="2" t="s">
        <v>37</v>
      </c>
      <c r="D2" s="1">
        <v>120</v>
      </c>
      <c r="E2" s="14">
        <v>9.5</v>
      </c>
      <c r="F2" s="14">
        <f>$D2*$E2</f>
        <v>1140</v>
      </c>
      <c r="G2" s="15" cm="1">
        <f t="array" ref="G2">_xlfn.IFS($B2=$A$20,$B$20,$B2=$A$21,$B$21,$B2=$A$22,$B$22,$B2=$A$23,$B$23,$B2=$A$24,$B$24)</f>
        <v>0.05</v>
      </c>
    </row>
    <row r="3" spans="1:8" x14ac:dyDescent="0.25">
      <c r="A3" s="13">
        <v>45109</v>
      </c>
      <c r="B3" s="2" t="s">
        <v>38</v>
      </c>
      <c r="C3" s="2" t="s">
        <v>39</v>
      </c>
      <c r="D3" s="1">
        <v>115</v>
      </c>
      <c r="E3" s="14">
        <v>7.25</v>
      </c>
      <c r="F3" s="14">
        <f t="shared" ref="F3:F13" si="0">$D3*$E3</f>
        <v>833.75</v>
      </c>
      <c r="G3" s="15" cm="1">
        <f t="array" ref="G3">_xlfn.IFS($B3=$A$20,$B$20,$B3=$A$21,$B$21,$B3=$A$22,$B$22,$B3=$A$23,$B$23,$B3=$A$24,$B$24)</f>
        <v>0.06</v>
      </c>
    </row>
    <row r="4" spans="1:8" x14ac:dyDescent="0.25">
      <c r="A4" s="13">
        <v>45110</v>
      </c>
      <c r="B4" s="2" t="s">
        <v>40</v>
      </c>
      <c r="C4" s="2" t="s">
        <v>39</v>
      </c>
      <c r="D4" s="1">
        <v>83</v>
      </c>
      <c r="E4" s="14">
        <v>2.5</v>
      </c>
      <c r="F4" s="14">
        <f t="shared" si="0"/>
        <v>207.5</v>
      </c>
      <c r="G4" s="15" cm="1">
        <f t="array" ref="G4">_xlfn.IFS($B4=$A$20,$B$20,$B4=$A$21,$B$21,$B4=$A$22,$B$22,$B4=$A$23,$B$23,$B4=$A$24,$B$24)</f>
        <v>7.0000000000000007E-2</v>
      </c>
    </row>
    <row r="5" spans="1:8" x14ac:dyDescent="0.25">
      <c r="A5" s="13">
        <v>45111</v>
      </c>
      <c r="B5" s="2" t="s">
        <v>41</v>
      </c>
      <c r="C5" s="2" t="s">
        <v>42</v>
      </c>
      <c r="D5" s="1">
        <v>94</v>
      </c>
      <c r="E5" s="14">
        <v>7.65</v>
      </c>
      <c r="F5" s="14">
        <f t="shared" si="0"/>
        <v>719.1</v>
      </c>
      <c r="G5" s="15" cm="1">
        <f t="array" ref="G5">_xlfn.IFS($B5=$A$20,$B$20,$B5=$A$21,$B$21,$B5=$A$22,$B$22,$B5=$A$23,$B$23,$B5=$A$24,$B$24)</f>
        <v>0.03</v>
      </c>
    </row>
    <row r="6" spans="1:8" x14ac:dyDescent="0.25">
      <c r="A6" s="13">
        <v>45112</v>
      </c>
      <c r="B6" s="2" t="s">
        <v>36</v>
      </c>
      <c r="C6" s="2" t="s">
        <v>43</v>
      </c>
      <c r="D6" s="1">
        <v>116</v>
      </c>
      <c r="E6" s="14">
        <v>9.23</v>
      </c>
      <c r="F6" s="14">
        <f t="shared" si="0"/>
        <v>1070.68</v>
      </c>
      <c r="G6" s="15" cm="1">
        <f t="array" ref="G6">_xlfn.IFS($B6=$A$20,$B$20,$B6=$A$21,$B$21,$B6=$A$22,$B$22,$B6=$A$23,$B$23,$B6=$A$24,$B$24)</f>
        <v>0.05</v>
      </c>
    </row>
    <row r="7" spans="1:8" x14ac:dyDescent="0.25">
      <c r="A7" s="13">
        <v>45113</v>
      </c>
      <c r="B7" s="2" t="s">
        <v>36</v>
      </c>
      <c r="C7" s="2" t="s">
        <v>43</v>
      </c>
      <c r="D7" s="1">
        <v>101</v>
      </c>
      <c r="E7" s="14">
        <v>5.69</v>
      </c>
      <c r="F7" s="14">
        <f t="shared" si="0"/>
        <v>574.69000000000005</v>
      </c>
      <c r="G7" s="15" cm="1">
        <f t="array" ref="G7">_xlfn.IFS($B7=$A$20,$B$20,$B7=$A$21,$B$21,$B7=$A$22,$B$22,$B7=$A$23,$B$23,$B7=$A$24,$B$24)</f>
        <v>0.05</v>
      </c>
    </row>
    <row r="8" spans="1:8" x14ac:dyDescent="0.25">
      <c r="A8" s="13">
        <v>45114</v>
      </c>
      <c r="B8" s="2" t="s">
        <v>38</v>
      </c>
      <c r="C8" s="2" t="s">
        <v>44</v>
      </c>
      <c r="D8" s="1">
        <v>113</v>
      </c>
      <c r="E8" s="14">
        <v>5.58</v>
      </c>
      <c r="F8" s="14">
        <f t="shared" si="0"/>
        <v>630.54</v>
      </c>
      <c r="G8" s="15" cm="1">
        <f t="array" ref="G8">_xlfn.IFS($B8=$A$20,$B$20,$B8=$A$21,$B$21,$B8=$A$22,$B$22,$B8=$A$23,$B$23,$B8=$A$24,$B$24)</f>
        <v>0.06</v>
      </c>
    </row>
    <row r="9" spans="1:8" x14ac:dyDescent="0.25">
      <c r="A9" s="13">
        <v>45115</v>
      </c>
      <c r="B9" s="2" t="s">
        <v>40</v>
      </c>
      <c r="C9" s="2" t="s">
        <v>45</v>
      </c>
      <c r="D9" s="1">
        <v>148</v>
      </c>
      <c r="E9" s="14">
        <v>1.59</v>
      </c>
      <c r="F9" s="14">
        <f t="shared" si="0"/>
        <v>235.32000000000002</v>
      </c>
      <c r="G9" s="15" cm="1">
        <f t="array" ref="G9">_xlfn.IFS($B9=$A$20,$B$20,$B9=$A$21,$B$21,$B9=$A$22,$B$22,$B9=$A$23,$B$23,$B9=$A$24,$B$24)</f>
        <v>7.0000000000000007E-2</v>
      </c>
    </row>
    <row r="10" spans="1:8" x14ac:dyDescent="0.25">
      <c r="A10" s="13">
        <v>45116</v>
      </c>
      <c r="B10" s="2" t="s">
        <v>41</v>
      </c>
      <c r="C10" s="2" t="s">
        <v>37</v>
      </c>
      <c r="D10" s="1">
        <v>95</v>
      </c>
      <c r="E10" s="14">
        <v>6.52</v>
      </c>
      <c r="F10" s="14">
        <f t="shared" si="0"/>
        <v>619.4</v>
      </c>
      <c r="G10" s="15" cm="1">
        <f t="array" ref="G10">_xlfn.IFS($B10=$A$20,$B$20,$B10=$A$21,$B$21,$B10=$A$22,$B$22,$B10=$A$23,$B$23,$B10=$A$24,$B$24)</f>
        <v>0.03</v>
      </c>
    </row>
    <row r="11" spans="1:8" x14ac:dyDescent="0.25">
      <c r="A11" s="13">
        <v>45117</v>
      </c>
      <c r="B11" s="2" t="s">
        <v>38</v>
      </c>
      <c r="C11" s="2" t="s">
        <v>44</v>
      </c>
      <c r="D11" s="1">
        <v>150</v>
      </c>
      <c r="E11" s="14">
        <v>9.5399999999999991</v>
      </c>
      <c r="F11" s="14">
        <f t="shared" si="0"/>
        <v>1430.9999999999998</v>
      </c>
      <c r="G11" s="15" cm="1">
        <f t="array" ref="G11">_xlfn.IFS($B11=$A$20,$B$20,$B11=$A$21,$B$21,$B11=$A$22,$B$22,$B11=$A$23,$B$23,$B11=$A$24,$B$24)</f>
        <v>0.06</v>
      </c>
    </row>
    <row r="12" spans="1:8" x14ac:dyDescent="0.25">
      <c r="A12" s="13">
        <v>45118</v>
      </c>
      <c r="B12" s="2" t="s">
        <v>40</v>
      </c>
      <c r="C12" s="2" t="s">
        <v>44</v>
      </c>
      <c r="D12" s="1">
        <v>111</v>
      </c>
      <c r="E12" s="14">
        <v>2.59</v>
      </c>
      <c r="F12" s="14">
        <f t="shared" si="0"/>
        <v>287.49</v>
      </c>
      <c r="G12" s="15" cm="1">
        <f t="array" ref="G12">_xlfn.IFS($B12=$A$20,$B$20,$B12=$A$21,$B$21,$B12=$A$22,$B$22,$B12=$A$23,$B$23,$B12=$A$24,$B$24)</f>
        <v>7.0000000000000007E-2</v>
      </c>
    </row>
    <row r="13" spans="1:8" x14ac:dyDescent="0.25">
      <c r="A13" s="13">
        <v>45119</v>
      </c>
      <c r="B13" s="2" t="s">
        <v>46</v>
      </c>
      <c r="C13" s="2" t="s">
        <v>42</v>
      </c>
      <c r="D13" s="1">
        <v>56</v>
      </c>
      <c r="E13" s="14">
        <v>3.57</v>
      </c>
      <c r="F13" s="14">
        <f t="shared" si="0"/>
        <v>199.92</v>
      </c>
      <c r="G13" s="15" cm="1">
        <f t="array" ref="G13">_xlfn.IFS($B13=$A$20,$B$20,$B13=$A$21,$B$21,$B13=$A$22,$B$22,$B13=$A$23,$B$23,$B13=$A$24,$B$24)</f>
        <v>0.04</v>
      </c>
    </row>
    <row r="15" spans="1:8" x14ac:dyDescent="0.25">
      <c r="A15" s="26" t="s">
        <v>47</v>
      </c>
      <c r="B15" s="26"/>
      <c r="C15" s="26"/>
    </row>
    <row r="16" spans="1:8" x14ac:dyDescent="0.25">
      <c r="A16" s="26" t="s">
        <v>48</v>
      </c>
      <c r="B16" s="26"/>
      <c r="C16" s="26"/>
      <c r="D16" s="26"/>
      <c r="E16" s="26"/>
      <c r="F16" s="26"/>
      <c r="G16" s="26"/>
      <c r="H16" s="26"/>
    </row>
    <row r="17" spans="1:2" x14ac:dyDescent="0.25">
      <c r="A17" t="s">
        <v>49</v>
      </c>
    </row>
    <row r="19" spans="1:2" x14ac:dyDescent="0.25">
      <c r="A19" t="s">
        <v>30</v>
      </c>
      <c r="B19" t="s">
        <v>167</v>
      </c>
    </row>
    <row r="20" spans="1:2" x14ac:dyDescent="0.25">
      <c r="A20" t="s">
        <v>40</v>
      </c>
      <c r="B20" s="40">
        <v>7.0000000000000007E-2</v>
      </c>
    </row>
    <row r="21" spans="1:2" x14ac:dyDescent="0.25">
      <c r="A21" t="s">
        <v>38</v>
      </c>
      <c r="B21" s="40">
        <v>0.06</v>
      </c>
    </row>
    <row r="22" spans="1:2" x14ac:dyDescent="0.25">
      <c r="A22" t="s">
        <v>36</v>
      </c>
      <c r="B22" s="40">
        <v>0.05</v>
      </c>
    </row>
    <row r="23" spans="1:2" x14ac:dyDescent="0.25">
      <c r="A23" t="s">
        <v>46</v>
      </c>
      <c r="B23" s="40">
        <v>0.04</v>
      </c>
    </row>
    <row r="24" spans="1:2" x14ac:dyDescent="0.25">
      <c r="A24" t="s">
        <v>41</v>
      </c>
      <c r="B24" s="40">
        <v>0.03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CEC8-B45E-4A07-876C-86E2B6F93C12}">
  <dimension ref="A1:L13"/>
  <sheetViews>
    <sheetView showGridLines="0" workbookViewId="0">
      <selection activeCell="G9" sqref="G9:L9"/>
    </sheetView>
  </sheetViews>
  <sheetFormatPr defaultRowHeight="15" x14ac:dyDescent="0.25"/>
  <cols>
    <col min="1" max="1" width="11.42578125" bestFit="1" customWidth="1"/>
    <col min="4" max="4" width="11.42578125" bestFit="1" customWidth="1"/>
    <col min="5" max="5" width="9.140625" customWidth="1"/>
    <col min="6" max="6" width="8.42578125" customWidth="1"/>
    <col min="9" max="9" width="18.42578125" customWidth="1"/>
    <col min="11" max="11" width="2.28515625" customWidth="1"/>
    <col min="12" max="12" width="4.42578125" customWidth="1"/>
  </cols>
  <sheetData>
    <row r="1" spans="1:12" x14ac:dyDescent="0.25">
      <c r="A1" s="19" t="s">
        <v>50</v>
      </c>
      <c r="B1" s="19" t="s">
        <v>51</v>
      </c>
      <c r="C1" s="19" t="s">
        <v>52</v>
      </c>
      <c r="D1" s="19" t="s">
        <v>53</v>
      </c>
    </row>
    <row r="2" spans="1:12" x14ac:dyDescent="0.25">
      <c r="A2" s="20" t="s">
        <v>37</v>
      </c>
      <c r="B2" s="1">
        <v>29</v>
      </c>
      <c r="C2" s="1" t="s">
        <v>54</v>
      </c>
      <c r="D2" s="1" t="s">
        <v>55</v>
      </c>
      <c r="F2" s="12"/>
      <c r="G2" s="35" t="s">
        <v>56</v>
      </c>
      <c r="H2" s="35"/>
      <c r="I2" s="35"/>
      <c r="J2" s="35"/>
      <c r="K2" s="35"/>
      <c r="L2" s="35"/>
    </row>
    <row r="3" spans="1:12" x14ac:dyDescent="0.25">
      <c r="A3" s="20" t="s">
        <v>57</v>
      </c>
      <c r="B3" s="1">
        <v>33</v>
      </c>
      <c r="C3" s="1" t="s">
        <v>54</v>
      </c>
      <c r="D3" s="1" t="s">
        <v>58</v>
      </c>
      <c r="G3" s="36">
        <f>COUNTIFS($B$2:$B$11,"&lt;40",$D$2:$D$11,"Excel")</f>
        <v>3</v>
      </c>
      <c r="H3" s="36"/>
      <c r="I3" s="36"/>
      <c r="J3" s="36"/>
      <c r="K3" s="36"/>
      <c r="L3" s="36"/>
    </row>
    <row r="4" spans="1:12" x14ac:dyDescent="0.25">
      <c r="A4" s="20" t="s">
        <v>59</v>
      </c>
      <c r="B4" s="1">
        <v>40</v>
      </c>
      <c r="C4" s="1" t="s">
        <v>60</v>
      </c>
      <c r="D4" s="1" t="s">
        <v>61</v>
      </c>
      <c r="G4" s="35" t="s">
        <v>62</v>
      </c>
      <c r="H4" s="35"/>
      <c r="I4" s="35"/>
      <c r="J4" s="35"/>
      <c r="K4" s="35"/>
      <c r="L4" s="35"/>
    </row>
    <row r="5" spans="1:12" x14ac:dyDescent="0.25">
      <c r="A5" s="20" t="s">
        <v>63</v>
      </c>
      <c r="B5" s="1">
        <v>41</v>
      </c>
      <c r="C5" s="1" t="s">
        <v>54</v>
      </c>
      <c r="D5" s="1" t="s">
        <v>55</v>
      </c>
      <c r="G5" s="36">
        <f>COUNTIFS($C$2:$C$11,"F",$B$2:$B$11,"&lt;30")</f>
        <v>3</v>
      </c>
      <c r="H5" s="36"/>
      <c r="I5" s="36"/>
      <c r="J5" s="36"/>
      <c r="K5" s="36"/>
      <c r="L5" s="36"/>
    </row>
    <row r="6" spans="1:12" x14ac:dyDescent="0.25">
      <c r="A6" s="20" t="s">
        <v>64</v>
      </c>
      <c r="B6" s="1">
        <v>19</v>
      </c>
      <c r="C6" s="1" t="s">
        <v>60</v>
      </c>
      <c r="D6" s="1" t="s">
        <v>65</v>
      </c>
      <c r="G6" s="35" t="s">
        <v>66</v>
      </c>
      <c r="H6" s="35"/>
      <c r="I6" s="35"/>
      <c r="J6" s="35"/>
      <c r="K6" s="35"/>
      <c r="L6" s="35"/>
    </row>
    <row r="7" spans="1:12" x14ac:dyDescent="0.25">
      <c r="A7" s="20" t="s">
        <v>67</v>
      </c>
      <c r="B7" s="1">
        <v>26</v>
      </c>
      <c r="C7" s="1" t="s">
        <v>60</v>
      </c>
      <c r="D7" s="1" t="s">
        <v>55</v>
      </c>
      <c r="G7" s="36">
        <f>COUNTIF($C$2:$C$11,"M")</f>
        <v>5</v>
      </c>
      <c r="H7" s="36"/>
      <c r="I7" s="36"/>
      <c r="J7" s="36"/>
      <c r="K7" s="36"/>
      <c r="L7" s="36"/>
    </row>
    <row r="8" spans="1:12" x14ac:dyDescent="0.25">
      <c r="A8" s="20" t="s">
        <v>68</v>
      </c>
      <c r="B8" s="1">
        <v>31</v>
      </c>
      <c r="C8" s="1" t="s">
        <v>60</v>
      </c>
      <c r="D8" s="1" t="s">
        <v>61</v>
      </c>
      <c r="G8" s="35" t="s">
        <v>69</v>
      </c>
      <c r="H8" s="35"/>
      <c r="I8" s="35"/>
      <c r="J8" s="35"/>
      <c r="K8" s="35"/>
      <c r="L8" s="35"/>
    </row>
    <row r="9" spans="1:12" x14ac:dyDescent="0.25">
      <c r="A9" s="20" t="s">
        <v>70</v>
      </c>
      <c r="B9" s="1">
        <v>36</v>
      </c>
      <c r="C9" s="1" t="s">
        <v>54</v>
      </c>
      <c r="D9" s="1" t="s">
        <v>65</v>
      </c>
      <c r="G9" s="36">
        <f>COUNTIF($B$2:$B$11,"&lt;=28")</f>
        <v>4</v>
      </c>
      <c r="H9" s="36"/>
      <c r="I9" s="36"/>
      <c r="J9" s="36"/>
      <c r="K9" s="36"/>
      <c r="L9" s="36"/>
    </row>
    <row r="10" spans="1:12" x14ac:dyDescent="0.25">
      <c r="A10" s="20" t="s">
        <v>71</v>
      </c>
      <c r="B10" s="1">
        <v>28</v>
      </c>
      <c r="C10" s="1" t="s">
        <v>54</v>
      </c>
      <c r="D10" s="1" t="s">
        <v>61</v>
      </c>
    </row>
    <row r="11" spans="1:12" x14ac:dyDescent="0.25">
      <c r="A11" s="20" t="s">
        <v>72</v>
      </c>
      <c r="B11" s="1">
        <v>23</v>
      </c>
      <c r="C11" s="1" t="s">
        <v>60</v>
      </c>
      <c r="D11" s="1" t="s">
        <v>55</v>
      </c>
    </row>
    <row r="13" spans="1:12" x14ac:dyDescent="0.25">
      <c r="A13" s="27" t="s">
        <v>73</v>
      </c>
    </row>
  </sheetData>
  <mergeCells count="8">
    <mergeCell ref="G7:L7"/>
    <mergeCell ref="G8:L8"/>
    <mergeCell ref="G9:L9"/>
    <mergeCell ref="G2:L2"/>
    <mergeCell ref="G3:L3"/>
    <mergeCell ref="G4:L4"/>
    <mergeCell ref="G5:L5"/>
    <mergeCell ref="G6:L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5B93-D89A-4DEC-A207-891D2DFEF221}">
  <dimension ref="A1:I12"/>
  <sheetViews>
    <sheetView showGridLines="0" workbookViewId="0">
      <selection activeCell="I3" sqref="I3"/>
    </sheetView>
  </sheetViews>
  <sheetFormatPr defaultRowHeight="15" x14ac:dyDescent="0.25"/>
  <cols>
    <col min="1" max="1" width="12.5703125" bestFit="1" customWidth="1"/>
    <col min="2" max="2" width="10.5703125" bestFit="1" customWidth="1"/>
    <col min="3" max="3" width="19.140625" customWidth="1"/>
    <col min="4" max="4" width="15.28515625" bestFit="1" customWidth="1"/>
    <col min="8" max="8" width="12.5703125" bestFit="1" customWidth="1"/>
    <col min="9" max="9" width="15.28515625" bestFit="1" customWidth="1"/>
  </cols>
  <sheetData>
    <row r="1" spans="1:9" x14ac:dyDescent="0.25">
      <c r="A1" s="10" t="s">
        <v>74</v>
      </c>
      <c r="B1" s="10" t="s">
        <v>75</v>
      </c>
      <c r="C1" s="10" t="s">
        <v>76</v>
      </c>
      <c r="D1" s="10" t="s">
        <v>77</v>
      </c>
      <c r="H1" s="37"/>
      <c r="I1" s="37"/>
    </row>
    <row r="2" spans="1:9" x14ac:dyDescent="0.25">
      <c r="A2" s="1">
        <v>1</v>
      </c>
      <c r="B2" s="1" t="s">
        <v>78</v>
      </c>
      <c r="C2" s="11">
        <v>746</v>
      </c>
      <c r="D2" s="1" t="s">
        <v>79</v>
      </c>
      <c r="H2" s="10" t="s">
        <v>74</v>
      </c>
      <c r="I2" s="10" t="s">
        <v>77</v>
      </c>
    </row>
    <row r="3" spans="1:9" x14ac:dyDescent="0.25">
      <c r="A3" s="1">
        <v>2</v>
      </c>
      <c r="B3" s="1" t="s">
        <v>80</v>
      </c>
      <c r="C3" s="11">
        <v>256</v>
      </c>
      <c r="D3" s="1" t="s">
        <v>81</v>
      </c>
      <c r="H3" s="1"/>
      <c r="I3" s="1" t="str">
        <f>IF(AND(NOT(ISBLANK($H$3)),$H$3&gt;=1,$H$3&lt;=8),VLOOKUP($H$3,$A$2:$D$9,4),"-")</f>
        <v>-</v>
      </c>
    </row>
    <row r="4" spans="1:9" x14ac:dyDescent="0.25">
      <c r="A4" s="1">
        <v>3</v>
      </c>
      <c r="B4" s="1" t="s">
        <v>82</v>
      </c>
      <c r="C4" s="11">
        <v>3000</v>
      </c>
      <c r="D4" s="1" t="s">
        <v>83</v>
      </c>
      <c r="H4" s="12"/>
      <c r="I4" s="12"/>
    </row>
    <row r="5" spans="1:9" x14ac:dyDescent="0.25">
      <c r="A5" s="1">
        <v>4</v>
      </c>
      <c r="B5" s="1" t="s">
        <v>84</v>
      </c>
      <c r="C5" s="11">
        <v>2896</v>
      </c>
      <c r="D5" s="1" t="s">
        <v>85</v>
      </c>
      <c r="H5" s="12"/>
      <c r="I5" s="12"/>
    </row>
    <row r="6" spans="1:9" x14ac:dyDescent="0.25">
      <c r="A6" s="1">
        <v>5</v>
      </c>
      <c r="B6" s="1" t="s">
        <v>86</v>
      </c>
      <c r="C6" s="11">
        <v>1489</v>
      </c>
      <c r="D6" s="1" t="s">
        <v>87</v>
      </c>
      <c r="H6" s="12"/>
      <c r="I6" s="12"/>
    </row>
    <row r="7" spans="1:9" x14ac:dyDescent="0.25">
      <c r="A7" s="1">
        <v>6</v>
      </c>
      <c r="B7" s="1" t="s">
        <v>88</v>
      </c>
      <c r="C7" s="11">
        <v>123</v>
      </c>
      <c r="D7" s="1" t="s">
        <v>89</v>
      </c>
      <c r="H7" s="12"/>
      <c r="I7" s="12"/>
    </row>
    <row r="8" spans="1:9" x14ac:dyDescent="0.25">
      <c r="A8" s="1">
        <v>7</v>
      </c>
      <c r="B8" s="1" t="s">
        <v>90</v>
      </c>
      <c r="C8" s="11">
        <v>15000</v>
      </c>
      <c r="D8" s="1" t="s">
        <v>87</v>
      </c>
      <c r="H8" s="12"/>
      <c r="I8" s="12"/>
    </row>
    <row r="9" spans="1:9" x14ac:dyDescent="0.25">
      <c r="A9" s="1">
        <v>8</v>
      </c>
      <c r="B9" s="1" t="s">
        <v>91</v>
      </c>
      <c r="C9" s="11">
        <v>1254</v>
      </c>
      <c r="D9" s="1" t="s">
        <v>79</v>
      </c>
      <c r="H9" s="12"/>
      <c r="I9" s="12"/>
    </row>
    <row r="12" spans="1:9" x14ac:dyDescent="0.25">
      <c r="A12" t="s">
        <v>92</v>
      </c>
    </row>
  </sheetData>
  <mergeCells count="1">
    <mergeCell ref="H1:I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146D-DB30-40C9-8ECD-293B3D59357A}">
  <dimension ref="A1:H24"/>
  <sheetViews>
    <sheetView showGridLines="0" workbookViewId="0">
      <selection activeCell="G19" sqref="G19"/>
    </sheetView>
  </sheetViews>
  <sheetFormatPr defaultRowHeight="15" x14ac:dyDescent="0.25"/>
  <cols>
    <col min="1" max="1" width="27.7109375" customWidth="1"/>
    <col min="2" max="2" width="11" customWidth="1"/>
    <col min="3" max="3" width="17" customWidth="1"/>
    <col min="4" max="4" width="16.7109375" customWidth="1"/>
    <col min="6" max="6" width="17.85546875" customWidth="1"/>
    <col min="7" max="7" width="17.5703125" bestFit="1" customWidth="1"/>
    <col min="8" max="8" width="18.140625" customWidth="1"/>
  </cols>
  <sheetData>
    <row r="1" spans="1:8" ht="18.75" x14ac:dyDescent="0.3">
      <c r="A1" s="21" t="s">
        <v>93</v>
      </c>
      <c r="B1" s="21" t="s">
        <v>94</v>
      </c>
      <c r="C1" s="21" t="s">
        <v>95</v>
      </c>
      <c r="D1" s="21" t="s">
        <v>76</v>
      </c>
    </row>
    <row r="2" spans="1:8" ht="15.75" x14ac:dyDescent="0.25">
      <c r="A2" s="2" t="s">
        <v>96</v>
      </c>
      <c r="B2" s="2" t="s">
        <v>97</v>
      </c>
      <c r="C2" s="2" t="s">
        <v>98</v>
      </c>
      <c r="D2" s="3">
        <v>1590</v>
      </c>
      <c r="F2" s="22" t="s">
        <v>99</v>
      </c>
      <c r="G2" s="22" t="s">
        <v>100</v>
      </c>
      <c r="H2" s="22" t="s">
        <v>101</v>
      </c>
    </row>
    <row r="3" spans="1:8" ht="15.75" x14ac:dyDescent="0.25">
      <c r="A3" s="2" t="s">
        <v>96</v>
      </c>
      <c r="B3" s="2" t="s">
        <v>97</v>
      </c>
      <c r="C3" s="2" t="s">
        <v>102</v>
      </c>
      <c r="D3" s="3">
        <v>950</v>
      </c>
      <c r="F3" s="4" t="s">
        <v>127</v>
      </c>
      <c r="G3" s="4">
        <f>COUNTIF($A$2:$A$24,$F$3)</f>
        <v>1</v>
      </c>
      <c r="H3" s="6">
        <f>SUMIF($A$2:$A$24,$F$3,D2:D24)</f>
        <v>389</v>
      </c>
    </row>
    <row r="4" spans="1:8" ht="15.75" x14ac:dyDescent="0.25">
      <c r="A4" s="2" t="s">
        <v>96</v>
      </c>
      <c r="B4" s="2" t="s">
        <v>97</v>
      </c>
      <c r="C4" s="2" t="s">
        <v>103</v>
      </c>
      <c r="D4" s="3">
        <v>590</v>
      </c>
      <c r="F4" s="5"/>
      <c r="G4" s="5"/>
    </row>
    <row r="5" spans="1:8" ht="15.75" x14ac:dyDescent="0.25">
      <c r="A5" s="2" t="s">
        <v>104</v>
      </c>
      <c r="B5" s="2" t="s">
        <v>97</v>
      </c>
      <c r="C5" s="2" t="s">
        <v>105</v>
      </c>
      <c r="D5" s="3">
        <v>870</v>
      </c>
      <c r="F5" s="22" t="s">
        <v>94</v>
      </c>
      <c r="G5" s="22" t="s">
        <v>100</v>
      </c>
      <c r="H5" s="22" t="s">
        <v>101</v>
      </c>
    </row>
    <row r="6" spans="1:8" ht="15.75" x14ac:dyDescent="0.25">
      <c r="A6" s="2" t="s">
        <v>106</v>
      </c>
      <c r="B6" s="2" t="s">
        <v>107</v>
      </c>
      <c r="C6" s="2" t="s">
        <v>108</v>
      </c>
      <c r="D6" s="3">
        <v>149</v>
      </c>
      <c r="F6" s="4" t="str">
        <f>VLOOKUP($F$3,$A$2:$D$24,2)</f>
        <v>CE</v>
      </c>
      <c r="G6" s="4">
        <f>COUNTIF($B$2:$B$24,$F$6)</f>
        <v>3</v>
      </c>
      <c r="H6" s="6">
        <f>SUMIF($B$2:$B$24,$F$6,D2:D24)</f>
        <v>927</v>
      </c>
    </row>
    <row r="7" spans="1:8" x14ac:dyDescent="0.25">
      <c r="A7" s="2" t="s">
        <v>106</v>
      </c>
      <c r="B7" s="2" t="s">
        <v>107</v>
      </c>
      <c r="C7" s="2" t="s">
        <v>98</v>
      </c>
      <c r="D7" s="3">
        <v>1590</v>
      </c>
    </row>
    <row r="8" spans="1:8" x14ac:dyDescent="0.25">
      <c r="A8" s="2" t="s">
        <v>106</v>
      </c>
      <c r="B8" s="2" t="s">
        <v>107</v>
      </c>
      <c r="C8" s="2" t="s">
        <v>103</v>
      </c>
      <c r="D8" s="3">
        <v>590</v>
      </c>
    </row>
    <row r="9" spans="1:8" x14ac:dyDescent="0.25">
      <c r="A9" s="2" t="s">
        <v>109</v>
      </c>
      <c r="B9" s="2" t="s">
        <v>110</v>
      </c>
      <c r="C9" s="2" t="s">
        <v>111</v>
      </c>
      <c r="D9" s="3">
        <v>169</v>
      </c>
      <c r="F9" t="s">
        <v>112</v>
      </c>
    </row>
    <row r="10" spans="1:8" x14ac:dyDescent="0.25">
      <c r="A10" s="2" t="s">
        <v>113</v>
      </c>
      <c r="B10" s="2" t="s">
        <v>114</v>
      </c>
      <c r="C10" s="2" t="s">
        <v>98</v>
      </c>
      <c r="D10" s="3">
        <v>1590</v>
      </c>
    </row>
    <row r="11" spans="1:8" x14ac:dyDescent="0.25">
      <c r="A11" s="2" t="s">
        <v>115</v>
      </c>
      <c r="B11" s="2" t="s">
        <v>110</v>
      </c>
      <c r="C11" s="2" t="s">
        <v>108</v>
      </c>
      <c r="D11" s="3">
        <v>149</v>
      </c>
      <c r="F11" t="s">
        <v>116</v>
      </c>
    </row>
    <row r="12" spans="1:8" x14ac:dyDescent="0.25">
      <c r="A12" s="2" t="s">
        <v>57</v>
      </c>
      <c r="B12" s="2" t="s">
        <v>117</v>
      </c>
      <c r="C12" s="2" t="s">
        <v>118</v>
      </c>
      <c r="D12" s="3">
        <v>579</v>
      </c>
    </row>
    <row r="13" spans="1:8" x14ac:dyDescent="0.25">
      <c r="A13" s="2" t="s">
        <v>119</v>
      </c>
      <c r="B13" s="2" t="s">
        <v>107</v>
      </c>
      <c r="C13" s="2" t="s">
        <v>102</v>
      </c>
      <c r="D13" s="3">
        <v>950</v>
      </c>
      <c r="F13" t="s">
        <v>120</v>
      </c>
    </row>
    <row r="14" spans="1:8" x14ac:dyDescent="0.25">
      <c r="A14" s="2" t="s">
        <v>121</v>
      </c>
      <c r="B14" s="2" t="s">
        <v>97</v>
      </c>
      <c r="C14" s="2" t="s">
        <v>122</v>
      </c>
      <c r="D14" s="3">
        <v>849</v>
      </c>
    </row>
    <row r="15" spans="1:8" x14ac:dyDescent="0.25">
      <c r="A15" s="2" t="s">
        <v>121</v>
      </c>
      <c r="B15" s="2" t="s">
        <v>97</v>
      </c>
      <c r="C15" s="2" t="s">
        <v>123</v>
      </c>
      <c r="D15" s="3">
        <v>149</v>
      </c>
      <c r="F15" t="s">
        <v>124</v>
      </c>
    </row>
    <row r="16" spans="1:8" x14ac:dyDescent="0.25">
      <c r="A16" s="2" t="s">
        <v>125</v>
      </c>
      <c r="B16" s="2" t="s">
        <v>117</v>
      </c>
      <c r="C16" s="2" t="s">
        <v>126</v>
      </c>
      <c r="D16" s="3">
        <v>389</v>
      </c>
    </row>
    <row r="17" spans="1:4" x14ac:dyDescent="0.25">
      <c r="A17" s="2" t="s">
        <v>125</v>
      </c>
      <c r="B17" s="2" t="s">
        <v>117</v>
      </c>
      <c r="C17" s="2" t="s">
        <v>111</v>
      </c>
      <c r="D17" s="3">
        <v>169</v>
      </c>
    </row>
    <row r="18" spans="1:4" x14ac:dyDescent="0.25">
      <c r="A18" s="2" t="s">
        <v>127</v>
      </c>
      <c r="B18" s="2" t="s">
        <v>128</v>
      </c>
      <c r="C18" s="2" t="s">
        <v>126</v>
      </c>
      <c r="D18" s="3">
        <v>389</v>
      </c>
    </row>
    <row r="19" spans="1:4" x14ac:dyDescent="0.25">
      <c r="A19" s="2" t="s">
        <v>129</v>
      </c>
      <c r="B19" s="2" t="s">
        <v>110</v>
      </c>
      <c r="C19" s="2" t="s">
        <v>105</v>
      </c>
      <c r="D19" s="3">
        <v>870</v>
      </c>
    </row>
    <row r="20" spans="1:4" x14ac:dyDescent="0.25">
      <c r="A20" s="2" t="s">
        <v>44</v>
      </c>
      <c r="B20" s="2" t="s">
        <v>128</v>
      </c>
      <c r="C20" s="2" t="s">
        <v>130</v>
      </c>
      <c r="D20" s="3">
        <v>149</v>
      </c>
    </row>
    <row r="21" spans="1:4" x14ac:dyDescent="0.25">
      <c r="A21" s="2" t="s">
        <v>131</v>
      </c>
      <c r="B21" s="2" t="s">
        <v>107</v>
      </c>
      <c r="C21" s="2" t="s">
        <v>103</v>
      </c>
      <c r="D21" s="3">
        <v>590</v>
      </c>
    </row>
    <row r="22" spans="1:4" x14ac:dyDescent="0.25">
      <c r="A22" s="2" t="s">
        <v>132</v>
      </c>
      <c r="B22" s="2" t="s">
        <v>114</v>
      </c>
      <c r="C22" s="2" t="s">
        <v>105</v>
      </c>
      <c r="D22" s="3">
        <v>870</v>
      </c>
    </row>
    <row r="23" spans="1:4" x14ac:dyDescent="0.25">
      <c r="A23" s="2" t="s">
        <v>133</v>
      </c>
      <c r="B23" s="2" t="s">
        <v>128</v>
      </c>
      <c r="C23" s="2" t="s">
        <v>126</v>
      </c>
      <c r="D23" s="3">
        <v>389</v>
      </c>
    </row>
    <row r="24" spans="1:4" x14ac:dyDescent="0.25">
      <c r="A24" s="2" t="s">
        <v>134</v>
      </c>
      <c r="B24" s="2" t="s">
        <v>117</v>
      </c>
      <c r="C24" s="2" t="s">
        <v>123</v>
      </c>
      <c r="D24" s="3">
        <v>149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8930-79B3-40A8-AFDD-42279967644D}">
  <dimension ref="A1:G18"/>
  <sheetViews>
    <sheetView showGridLines="0" workbookViewId="0">
      <selection activeCell="C4" sqref="C4"/>
    </sheetView>
  </sheetViews>
  <sheetFormatPr defaultRowHeight="15" x14ac:dyDescent="0.25"/>
  <cols>
    <col min="1" max="1" width="14" bestFit="1" customWidth="1"/>
    <col min="2" max="2" width="14.85546875" bestFit="1" customWidth="1"/>
    <col min="3" max="3" width="21.7109375" bestFit="1" customWidth="1"/>
  </cols>
  <sheetData>
    <row r="1" spans="1:7" ht="21" x14ac:dyDescent="0.35">
      <c r="A1" s="23"/>
      <c r="B1" s="38" t="s">
        <v>135</v>
      </c>
      <c r="C1" s="38"/>
      <c r="D1" s="38"/>
      <c r="E1" s="38"/>
      <c r="F1" s="38"/>
      <c r="G1" s="23"/>
    </row>
    <row r="2" spans="1:7" x14ac:dyDescent="0.25">
      <c r="A2" s="23"/>
      <c r="B2" s="23"/>
      <c r="C2" s="23"/>
      <c r="D2" s="23"/>
      <c r="E2" s="23"/>
      <c r="F2" s="23"/>
      <c r="G2" s="23"/>
    </row>
    <row r="3" spans="1:7" x14ac:dyDescent="0.25">
      <c r="A3" s="23"/>
      <c r="B3" s="23"/>
      <c r="C3" s="23"/>
      <c r="D3" s="23"/>
      <c r="E3" s="23"/>
      <c r="F3" s="23"/>
      <c r="G3" s="23"/>
    </row>
    <row r="4" spans="1:7" ht="15.75" x14ac:dyDescent="0.25">
      <c r="A4" s="23"/>
      <c r="B4" s="25" t="s">
        <v>136</v>
      </c>
      <c r="C4" s="42">
        <v>84</v>
      </c>
      <c r="D4" s="43"/>
      <c r="E4" s="44"/>
      <c r="F4" s="44"/>
      <c r="G4" s="23"/>
    </row>
    <row r="5" spans="1:7" ht="15.75" x14ac:dyDescent="0.25">
      <c r="A5" s="23"/>
      <c r="B5" s="25" t="s">
        <v>137</v>
      </c>
      <c r="C5" s="42">
        <v>1.71</v>
      </c>
      <c r="D5" s="43"/>
      <c r="E5" s="44"/>
      <c r="F5" s="44"/>
      <c r="G5" s="23"/>
    </row>
    <row r="6" spans="1:7" ht="15.75" x14ac:dyDescent="0.25">
      <c r="A6" s="23"/>
      <c r="B6" s="24"/>
      <c r="C6" s="43"/>
      <c r="D6" s="43"/>
      <c r="E6" s="44"/>
      <c r="F6" s="44"/>
      <c r="G6" s="23"/>
    </row>
    <row r="7" spans="1:7" ht="15.75" x14ac:dyDescent="0.25">
      <c r="A7" s="23"/>
      <c r="B7" s="25" t="s">
        <v>138</v>
      </c>
      <c r="C7" s="45">
        <f>IF(OR(OR(ISBLANK($C$4),$C$4&lt;=0),OR(ISBLANK($C$5),$C$5&lt;=0)),"-",$C$4/($C$5*$C$5))</f>
        <v>28.726787729557817</v>
      </c>
      <c r="D7" s="43"/>
      <c r="E7" s="44"/>
      <c r="F7" s="44"/>
      <c r="G7" s="23"/>
    </row>
    <row r="8" spans="1:7" ht="15.75" x14ac:dyDescent="0.25">
      <c r="A8" s="23"/>
      <c r="B8" s="24"/>
      <c r="C8" s="43"/>
      <c r="D8" s="43"/>
      <c r="E8" s="44"/>
      <c r="F8" s="44"/>
      <c r="G8" s="23"/>
    </row>
    <row r="9" spans="1:7" ht="15.75" x14ac:dyDescent="0.25">
      <c r="A9" s="23"/>
      <c r="B9" s="25" t="s">
        <v>139</v>
      </c>
      <c r="C9" s="39" t="str" cm="1">
        <f t="array" ref="C9">_xlfn.IFS($C$7&lt;$A$13,$C$13,AND($C$7&gt;=A14,$C$7&lt;=$B$14),$C$14,AND($C$7&gt;=$A$15,$C$7&lt;=$B$15),$C$15,AND($C$7&gt;=$A$16,$C$7&lt;=$B$16),$C$16,AND($C$7&gt;=$A$17,$C$7&lt;=$B$17),$C$17,$C$7&gt;=$B$18,$C$18)</f>
        <v>Excesso de peso</v>
      </c>
      <c r="D9" s="39"/>
      <c r="E9" s="39"/>
      <c r="F9" s="39"/>
      <c r="G9" s="23"/>
    </row>
    <row r="10" spans="1:7" x14ac:dyDescent="0.25">
      <c r="A10" s="23"/>
      <c r="B10" s="23"/>
      <c r="C10" s="23"/>
      <c r="D10" s="23"/>
      <c r="E10" s="23"/>
      <c r="F10" s="23"/>
      <c r="G10" s="23"/>
    </row>
    <row r="12" spans="1:7" x14ac:dyDescent="0.25">
      <c r="A12" t="s">
        <v>175</v>
      </c>
      <c r="B12" t="s">
        <v>176</v>
      </c>
      <c r="C12" t="s">
        <v>174</v>
      </c>
    </row>
    <row r="13" spans="1:7" x14ac:dyDescent="0.25">
      <c r="A13" s="41">
        <v>18.5</v>
      </c>
      <c r="B13" s="41"/>
      <c r="C13" t="s">
        <v>168</v>
      </c>
    </row>
    <row r="14" spans="1:7" x14ac:dyDescent="0.25">
      <c r="A14" s="41">
        <v>18.5</v>
      </c>
      <c r="B14" s="41">
        <v>24.9</v>
      </c>
      <c r="C14" t="s">
        <v>169</v>
      </c>
    </row>
    <row r="15" spans="1:7" x14ac:dyDescent="0.25">
      <c r="A15" s="41">
        <v>25</v>
      </c>
      <c r="B15" s="41">
        <v>29.9</v>
      </c>
      <c r="C15" t="s">
        <v>170</v>
      </c>
    </row>
    <row r="16" spans="1:7" x14ac:dyDescent="0.25">
      <c r="A16" s="41">
        <v>30</v>
      </c>
      <c r="B16" s="41">
        <v>34.9</v>
      </c>
      <c r="C16" t="s">
        <v>171</v>
      </c>
    </row>
    <row r="17" spans="1:3" x14ac:dyDescent="0.25">
      <c r="A17" s="41">
        <v>35</v>
      </c>
      <c r="B17" s="41">
        <v>39.9</v>
      </c>
      <c r="C17" t="s">
        <v>172</v>
      </c>
    </row>
    <row r="18" spans="1:3" x14ac:dyDescent="0.25">
      <c r="A18" s="41"/>
      <c r="B18" s="41">
        <v>40</v>
      </c>
      <c r="C18" t="s">
        <v>173</v>
      </c>
    </row>
  </sheetData>
  <mergeCells count="2">
    <mergeCell ref="B1:F1"/>
    <mergeCell ref="C9:F9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55A2-1274-432F-8BFA-7B76428292C0}">
  <dimension ref="A1:K15"/>
  <sheetViews>
    <sheetView showGridLines="0" tabSelected="1" workbookViewId="0">
      <selection activeCell="I11" sqref="I11"/>
    </sheetView>
  </sheetViews>
  <sheetFormatPr defaultRowHeight="15" x14ac:dyDescent="0.25"/>
  <cols>
    <col min="1" max="1" width="23.140625" bestFit="1" customWidth="1"/>
    <col min="2" max="2" width="14.28515625" bestFit="1" customWidth="1"/>
    <col min="3" max="3" width="17.28515625" bestFit="1" customWidth="1"/>
    <col min="5" max="6" width="14.28515625" bestFit="1" customWidth="1"/>
    <col min="9" max="9" width="24.42578125" customWidth="1"/>
    <col min="10" max="10" width="20.140625" customWidth="1"/>
    <col min="11" max="11" width="15.140625" customWidth="1"/>
  </cols>
  <sheetData>
    <row r="1" spans="1:11" ht="18.75" x14ac:dyDescent="0.3">
      <c r="A1" s="49" t="s">
        <v>140</v>
      </c>
      <c r="B1" s="50" t="s">
        <v>141</v>
      </c>
      <c r="C1" s="51" t="s">
        <v>139</v>
      </c>
      <c r="E1" s="28" t="s">
        <v>142</v>
      </c>
      <c r="F1" s="29">
        <v>700000</v>
      </c>
    </row>
    <row r="2" spans="1:11" x14ac:dyDescent="0.25">
      <c r="A2" s="47" t="s">
        <v>161</v>
      </c>
      <c r="B2" s="29">
        <v>965957.05</v>
      </c>
      <c r="C2" s="48" t="str" cm="1">
        <f t="array" ref="C2">_xlfn.IFS($B2&gt;=900000,$F$4,$B2&gt;700000,$F$5,$B2=700000,$F$6,$B2&lt;700000,$F$7)</f>
        <v>Ótimo</v>
      </c>
    </row>
    <row r="3" spans="1:11" x14ac:dyDescent="0.25">
      <c r="A3" s="47" t="s">
        <v>143</v>
      </c>
      <c r="B3" s="29">
        <v>823729.23</v>
      </c>
      <c r="C3" s="48" t="str" cm="1">
        <f t="array" ref="C3">_xlfn.IFS($B3&gt;=900000,$F$4,$B3&gt;700000,$F$5,$B3=700000,$F$6,$B3&lt;700000,$F$7)</f>
        <v>Bom</v>
      </c>
    </row>
    <row r="4" spans="1:11" ht="18.75" x14ac:dyDescent="0.3">
      <c r="A4" s="47" t="s">
        <v>109</v>
      </c>
      <c r="B4" s="29">
        <v>845118.77</v>
      </c>
      <c r="C4" s="48" t="str" cm="1">
        <f t="array" ref="C4">_xlfn.IFS($B4&gt;=900000,$F$4,$B4&gt;700000,$F$5,$B4=700000,$F$6,$B4&lt;700000,$F$7)</f>
        <v>Bom</v>
      </c>
      <c r="E4" s="30" t="s">
        <v>144</v>
      </c>
      <c r="F4" s="31" t="s">
        <v>145</v>
      </c>
      <c r="G4" s="32" t="s">
        <v>146</v>
      </c>
      <c r="I4" s="28" t="s">
        <v>140</v>
      </c>
      <c r="J4" s="28" t="s">
        <v>139</v>
      </c>
      <c r="K4" s="28" t="s">
        <v>147</v>
      </c>
    </row>
    <row r="5" spans="1:11" ht="23.25" x14ac:dyDescent="0.35">
      <c r="A5" s="47" t="s">
        <v>164</v>
      </c>
      <c r="B5" s="29">
        <v>458474.44</v>
      </c>
      <c r="C5" s="48" t="str" cm="1">
        <f t="array" ref="C5">_xlfn.IFS($B5&gt;=900000,$F$4,$B5&gt;700000,$F$5,$B5=700000,$F$6,$B5&lt;700000,$F$7)</f>
        <v>Não Atingiu</v>
      </c>
      <c r="E5" s="30" t="s">
        <v>149</v>
      </c>
      <c r="F5" s="31" t="s">
        <v>150</v>
      </c>
      <c r="G5" s="32" t="s">
        <v>151</v>
      </c>
      <c r="I5" s="46" t="s">
        <v>109</v>
      </c>
      <c r="J5" s="46" t="str">
        <f>VLOOKUP($I$5,$A$2:$C$15,3)</f>
        <v>Bom</v>
      </c>
      <c r="K5" s="46" t="str">
        <f>VLOOKUP($J$5,$F$4:$G$7,2,0)</f>
        <v>😃</v>
      </c>
    </row>
    <row r="6" spans="1:11" x14ac:dyDescent="0.25">
      <c r="A6" s="47" t="s">
        <v>113</v>
      </c>
      <c r="B6" s="29">
        <v>934110.79</v>
      </c>
      <c r="C6" s="48" t="str" cm="1">
        <f t="array" ref="C6">_xlfn.IFS($B6&gt;=900000,$F$4,$B6&gt;700000,$F$5,$B6=700000,$F$6,$B6&lt;700000,$F$7)</f>
        <v>Ótimo</v>
      </c>
      <c r="E6" s="30" t="s">
        <v>152</v>
      </c>
      <c r="F6" s="31" t="s">
        <v>153</v>
      </c>
      <c r="G6" s="32" t="s">
        <v>154</v>
      </c>
    </row>
    <row r="7" spans="1:11" x14ac:dyDescent="0.25">
      <c r="A7" s="47" t="s">
        <v>158</v>
      </c>
      <c r="B7" s="29">
        <v>654747.61</v>
      </c>
      <c r="C7" s="48" t="str" cm="1">
        <f t="array" ref="C7">_xlfn.IFS($B7&gt;=900000,$F$4,$B7&gt;700000,$F$5,$B7=700000,$F$6,$B7&lt;700000,$F$7)</f>
        <v>Não Atingiu</v>
      </c>
      <c r="E7" s="30" t="s">
        <v>155</v>
      </c>
      <c r="F7" s="31" t="s">
        <v>156</v>
      </c>
      <c r="G7" s="32" t="s">
        <v>157</v>
      </c>
    </row>
    <row r="8" spans="1:11" x14ac:dyDescent="0.25">
      <c r="A8" s="47" t="s">
        <v>166</v>
      </c>
      <c r="B8" s="29">
        <v>894360.73</v>
      </c>
      <c r="C8" s="48" t="str" cm="1">
        <f t="array" ref="C8">_xlfn.IFS($B8&gt;=900000,$F$4,$B8&gt;700000,$F$5,$B8=700000,$F$6,$B8&lt;700000,$F$7)</f>
        <v>Bom</v>
      </c>
    </row>
    <row r="9" spans="1:11" x14ac:dyDescent="0.25">
      <c r="A9" s="47" t="s">
        <v>125</v>
      </c>
      <c r="B9" s="29">
        <v>739307.8</v>
      </c>
      <c r="C9" s="48" t="str" cm="1">
        <f t="array" ref="C9">_xlfn.IFS($B9&gt;=900000,$F$4,$B9&gt;700000,$F$5,$B9=700000,$F$6,$B9&lt;700000,$F$7)</f>
        <v>Bom</v>
      </c>
    </row>
    <row r="10" spans="1:11" x14ac:dyDescent="0.25">
      <c r="A10" s="47" t="s">
        <v>129</v>
      </c>
      <c r="B10" s="29">
        <v>641598.80000000005</v>
      </c>
      <c r="C10" s="48" t="str" cm="1">
        <f t="array" ref="C10">_xlfn.IFS($B10&gt;=900000,$F$4,$B10&gt;700000,$F$5,$B10=700000,$F$6,$B10&lt;700000,$F$7)</f>
        <v>Não Atingiu</v>
      </c>
      <c r="E10" t="s">
        <v>160</v>
      </c>
      <c r="G10" s="12"/>
    </row>
    <row r="11" spans="1:11" x14ac:dyDescent="0.25">
      <c r="A11" s="47" t="s">
        <v>132</v>
      </c>
      <c r="B11" s="29">
        <v>700000</v>
      </c>
      <c r="C11" s="48" t="str" cm="1">
        <f t="array" ref="C11">_xlfn.IFS($B11&gt;=900000,$F$4,$B11&gt;700000,$F$5,$B11=700000,$F$6,$B11&lt;700000,$F$7)</f>
        <v>Atingiu</v>
      </c>
      <c r="E11" t="s">
        <v>162</v>
      </c>
    </row>
    <row r="12" spans="1:11" x14ac:dyDescent="0.25">
      <c r="A12" s="47" t="s">
        <v>148</v>
      </c>
      <c r="B12" s="29">
        <v>639185.72</v>
      </c>
      <c r="C12" s="48" t="str" cm="1">
        <f t="array" ref="C12">_xlfn.IFS($B12&gt;=900000,$F$4,$B12&gt;700000,$F$5,$B12=700000,$F$6,$B12&lt;700000,$F$7)</f>
        <v>Não Atingiu</v>
      </c>
      <c r="E12" t="s">
        <v>163</v>
      </c>
    </row>
    <row r="13" spans="1:11" x14ac:dyDescent="0.25">
      <c r="A13" s="47" t="s">
        <v>165</v>
      </c>
      <c r="B13" s="29">
        <v>700000</v>
      </c>
      <c r="C13" s="48" t="str" cm="1">
        <f t="array" ref="C13">_xlfn.IFS($B13&gt;=900000,$F$4,$B13&gt;700000,$F$5,$B13=700000,$F$6,$B13&lt;700000,$F$7)</f>
        <v>Atingiu</v>
      </c>
    </row>
    <row r="14" spans="1:11" x14ac:dyDescent="0.25">
      <c r="A14" s="47" t="s">
        <v>134</v>
      </c>
      <c r="B14" s="29">
        <v>782408.86</v>
      </c>
      <c r="C14" s="48" t="str" cm="1">
        <f t="array" ref="C14">_xlfn.IFS($B14&gt;=900000,$F$4,$B14&gt;700000,$F$5,$B14=700000,$F$6,$B14&lt;700000,$F$7)</f>
        <v>Bom</v>
      </c>
    </row>
    <row r="15" spans="1:11" x14ac:dyDescent="0.25">
      <c r="A15" s="52" t="s">
        <v>159</v>
      </c>
      <c r="B15" s="53">
        <v>459572.34</v>
      </c>
      <c r="C15" s="54" t="str" cm="1">
        <f t="array" ref="C15">_xlfn.IFS($B15&gt;=900000,$F$4,$B15&gt;700000,$F$5,$B15=700000,$F$6,$B15&lt;700000,$F$7)</f>
        <v>Não Atingiu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a917531-f1c3-471b-851c-7a3397c739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0CE3E4380238429DE25D53865F8E7B" ma:contentTypeVersion="1" ma:contentTypeDescription="Create a new document." ma:contentTypeScope="" ma:versionID="e9a2d2eeb052a4c819deeeb064df5578">
  <xsd:schema xmlns:xsd="http://www.w3.org/2001/XMLSchema" xmlns:xs="http://www.w3.org/2001/XMLSchema" xmlns:p="http://schemas.microsoft.com/office/2006/metadata/properties" xmlns:ns2="6a917531-f1c3-471b-851c-7a3397c739f6" targetNamespace="http://schemas.microsoft.com/office/2006/metadata/properties" ma:root="true" ma:fieldsID="cee3a3eccacd9f184a8ae0624ebe9cfc" ns2:_="">
    <xsd:import namespace="6a917531-f1c3-471b-851c-7a3397c739f6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917531-f1c3-471b-851c-7a3397c739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4E802F-B74D-4DC3-A344-E08E5E77D9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D2A49-8CBC-4090-B912-C64A89006C95}">
  <ds:schemaRefs>
    <ds:schemaRef ds:uri="http://schemas.microsoft.com/office/2006/metadata/properties"/>
    <ds:schemaRef ds:uri="http://schemas.microsoft.com/office/infopath/2007/PartnerControls"/>
    <ds:schemaRef ds:uri="6a917531-f1c3-471b-851c-7a3397c739f6"/>
  </ds:schemaRefs>
</ds:datastoreItem>
</file>

<file path=customXml/itemProps3.xml><?xml version="1.0" encoding="utf-8"?>
<ds:datastoreItem xmlns:ds="http://schemas.openxmlformats.org/officeDocument/2006/customXml" ds:itemID="{3593E35C-5FC3-4E21-8786-CB359EAE9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917531-f1c3-471b-851c-7a3397c739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Exercício 1</vt:lpstr>
      <vt:lpstr>Exercício 2</vt:lpstr>
      <vt:lpstr>Exercício 3</vt:lpstr>
      <vt:lpstr>Exercício 4</vt:lpstr>
      <vt:lpstr>Exercício 5</vt:lpstr>
      <vt:lpstr>Exercício 6</vt:lpstr>
      <vt:lpstr>Exercício 8</vt:lpstr>
      <vt:lpstr>Exercício 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selma</dc:creator>
  <cp:keywords/>
  <dc:description/>
  <cp:lastModifiedBy>Hadston Nunes</cp:lastModifiedBy>
  <cp:revision/>
  <dcterms:created xsi:type="dcterms:W3CDTF">2023-09-07T19:52:08Z</dcterms:created>
  <dcterms:modified xsi:type="dcterms:W3CDTF">2023-09-12T23:20:32Z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0x010100AF0CE3E4380238429DE25D53865F8E7B</vt:lpwstr>
  </property>
</Properties>
</file>