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vas/Downloads/garbage/"/>
    </mc:Choice>
  </mc:AlternateContent>
  <xr:revisionPtr revIDLastSave="0" documentId="8_{00EEE0A2-23E8-DF4D-85D2-1ACD5756BB19}" xr6:coauthVersionLast="45" xr6:coauthVersionMax="45" xr10:uidLastSave="{00000000-0000-0000-0000-000000000000}"/>
  <bookViews>
    <workbookView xWindow="1160" yWindow="980" windowWidth="27640" windowHeight="16540" activeTab="1" xr2:uid="{1ADFE76D-3588-7A4E-A4BF-B83425549A37}"/>
  </bookViews>
  <sheets>
    <sheet name="Source" sheetId="1" r:id="rId1"/>
    <sheet name="Beam 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C10" i="2"/>
  <c r="C11" i="2" s="1"/>
  <c r="C6" i="2"/>
  <c r="C5" i="2"/>
  <c r="F10" i="2" s="1"/>
  <c r="F11" i="2" s="1"/>
  <c r="L53" i="1"/>
  <c r="K53" i="1"/>
  <c r="J53" i="1"/>
  <c r="I53" i="1"/>
  <c r="H53" i="1"/>
  <c r="G53" i="1"/>
  <c r="F53" i="1"/>
  <c r="E53" i="1"/>
  <c r="D53" i="1"/>
  <c r="C53" i="1"/>
  <c r="B53" i="1"/>
  <c r="L51" i="1"/>
  <c r="K51" i="1"/>
  <c r="J51" i="1"/>
  <c r="I51" i="1"/>
  <c r="H51" i="1"/>
  <c r="G51" i="1"/>
  <c r="F51" i="1"/>
  <c r="E51" i="1"/>
  <c r="D51" i="1"/>
  <c r="C51" i="1"/>
  <c r="B51" i="1"/>
  <c r="L47" i="1"/>
  <c r="K47" i="1"/>
  <c r="J47" i="1"/>
  <c r="I47" i="1"/>
  <c r="H47" i="1"/>
  <c r="G47" i="1"/>
  <c r="F47" i="1"/>
  <c r="E47" i="1"/>
  <c r="D47" i="1"/>
  <c r="C47" i="1"/>
  <c r="B47" i="1"/>
  <c r="L40" i="1"/>
  <c r="K40" i="1"/>
  <c r="J40" i="1"/>
  <c r="I40" i="1"/>
  <c r="H40" i="1"/>
  <c r="G40" i="1"/>
  <c r="F40" i="1"/>
  <c r="E40" i="1"/>
  <c r="D40" i="1"/>
  <c r="C40" i="1"/>
  <c r="B40" i="1"/>
  <c r="L38" i="1"/>
  <c r="K38" i="1"/>
  <c r="J38" i="1"/>
  <c r="I38" i="1"/>
  <c r="H38" i="1"/>
  <c r="G38" i="1"/>
  <c r="F38" i="1"/>
  <c r="E38" i="1"/>
  <c r="D38" i="1"/>
  <c r="C38" i="1"/>
  <c r="B38" i="1"/>
  <c r="L34" i="1"/>
  <c r="K34" i="1"/>
  <c r="J34" i="1"/>
  <c r="I34" i="1"/>
  <c r="H34" i="1"/>
  <c r="G34" i="1"/>
  <c r="F34" i="1"/>
  <c r="E34" i="1"/>
  <c r="D34" i="1"/>
  <c r="C34" i="1"/>
  <c r="B34" i="1"/>
  <c r="H25" i="1"/>
  <c r="G25" i="1"/>
  <c r="F25" i="1"/>
  <c r="D25" i="1"/>
  <c r="C25" i="1"/>
  <c r="B25" i="1"/>
  <c r="H23" i="1"/>
  <c r="G23" i="1"/>
  <c r="F23" i="1"/>
  <c r="D23" i="1"/>
  <c r="C23" i="1"/>
  <c r="B23" i="1"/>
  <c r="J22" i="1"/>
  <c r="H12" i="1"/>
  <c r="G12" i="1"/>
  <c r="F12" i="1"/>
  <c r="D12" i="1"/>
  <c r="C12" i="1"/>
  <c r="B12" i="1"/>
  <c r="H10" i="1"/>
  <c r="G10" i="1"/>
  <c r="F10" i="1"/>
  <c r="D10" i="1"/>
  <c r="C10" i="1"/>
  <c r="B10" i="1"/>
  <c r="J9" i="1"/>
  <c r="D10" i="2" l="1"/>
  <c r="D11" i="2" s="1"/>
  <c r="H10" i="2"/>
  <c r="H11" i="2" s="1"/>
  <c r="E10" i="2"/>
  <c r="E11" i="2" s="1"/>
</calcChain>
</file>

<file path=xl/sharedStrings.xml><?xml version="1.0" encoding="utf-8"?>
<sst xmlns="http://schemas.openxmlformats.org/spreadsheetml/2006/main" count="74" uniqueCount="36">
  <si>
    <t>Source parameters</t>
  </si>
  <si>
    <t>Average of X and Y</t>
  </si>
  <si>
    <t>4 GeV HXR and SXR parameters from LCLS-II TN-17-04</t>
  </si>
  <si>
    <t>4 GeV SXR</t>
  </si>
  <si>
    <t>100 pC</t>
  </si>
  <si>
    <t>20 pC</t>
  </si>
  <si>
    <t>Crude scaling is with 1/Eph^(1/4) for W0 and 1/Eph^(3/4) for QFWHM so emittance scales as 1/Eph</t>
  </si>
  <si>
    <t>Eph [keV]</t>
  </si>
  <si>
    <t>E [uJ]</t>
  </si>
  <si>
    <t>Ppeak [GW]</t>
  </si>
  <si>
    <t>z0</t>
  </si>
  <si>
    <t>w0 [um]</t>
  </si>
  <si>
    <t>fit</t>
  </si>
  <si>
    <r>
      <rPr>
        <sz val="11"/>
        <color theme="1"/>
        <rFont val="Symbol"/>
        <family val="1"/>
        <charset val="2"/>
      </rPr>
      <t>Q</t>
    </r>
    <r>
      <rPr>
        <sz val="10"/>
        <rFont val="Arial"/>
        <family val="2"/>
      </rPr>
      <t>FWHM [ur]</t>
    </r>
  </si>
  <si>
    <t>DTC</t>
  </si>
  <si>
    <t>4 GeV HXR</t>
  </si>
  <si>
    <t>z0 [m]</t>
  </si>
  <si>
    <t>ttt</t>
  </si>
  <si>
    <t>8 GeV parameters from LCLS-II-HE CDR</t>
  </si>
  <si>
    <t>8 GeV HXR</t>
  </si>
  <si>
    <t>Photon Energy (eV)</t>
  </si>
  <si>
    <t>&lt;---------</t>
  </si>
  <si>
    <t xml:space="preserve">Enter the photon energy and </t>
  </si>
  <si>
    <t>get approximate beam parameters</t>
  </si>
  <si>
    <t>Source Size -FWHM- (µm)</t>
  </si>
  <si>
    <t>Source div. -FWHM- (µrad)</t>
  </si>
  <si>
    <t>Instrument</t>
  </si>
  <si>
    <t>TXI</t>
  </si>
  <si>
    <t>XPP</t>
  </si>
  <si>
    <t>XCS</t>
  </si>
  <si>
    <t>MFX</t>
  </si>
  <si>
    <t>CXI</t>
  </si>
  <si>
    <t>MEC</t>
  </si>
  <si>
    <t>Distance from source (m)</t>
  </si>
  <si>
    <t>Beam size -FWHM- (µm)</t>
  </si>
  <si>
    <t>Beam size 2FWHM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</si>
</sst>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family val="2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1" xfId="0" applyFont="1" applyFill="1" applyBorder="1"/>
    <xf numFmtId="0" fontId="4" fillId="0" borderId="1" xfId="0" applyFont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5337-19A4-E44F-A06A-FEAC765B7E9A}">
  <dimension ref="A1:M54"/>
  <sheetViews>
    <sheetView topLeftCell="A13" workbookViewId="0">
      <selection activeCell="A32" sqref="A32"/>
    </sheetView>
  </sheetViews>
  <sheetFormatPr baseColWidth="10" defaultColWidth="8.83203125" defaultRowHeight="13" x14ac:dyDescent="0.15"/>
  <cols>
    <col min="1" max="1" width="12.6640625" customWidth="1"/>
  </cols>
  <sheetData>
    <row r="1" spans="1:10" x14ac:dyDescent="0.15">
      <c r="A1" t="s">
        <v>0</v>
      </c>
      <c r="D1" t="s">
        <v>1</v>
      </c>
    </row>
    <row r="2" spans="1:10" x14ac:dyDescent="0.15">
      <c r="A2" t="s">
        <v>2</v>
      </c>
    </row>
    <row r="4" spans="1:10" x14ac:dyDescent="0.15">
      <c r="A4" t="s">
        <v>3</v>
      </c>
      <c r="C4" t="s">
        <v>4</v>
      </c>
      <c r="G4" t="s">
        <v>5</v>
      </c>
      <c r="I4" t="s">
        <v>6</v>
      </c>
    </row>
    <row r="5" spans="1:10" x14ac:dyDescent="0.15">
      <c r="A5" t="s">
        <v>7</v>
      </c>
      <c r="B5">
        <v>0.25</v>
      </c>
      <c r="C5">
        <v>0.75</v>
      </c>
      <c r="D5">
        <v>1.25</v>
      </c>
      <c r="F5">
        <v>0.25</v>
      </c>
      <c r="G5">
        <v>0.75</v>
      </c>
      <c r="H5">
        <v>1.25</v>
      </c>
      <c r="J5">
        <v>3.4</v>
      </c>
    </row>
    <row r="6" spans="1:10" x14ac:dyDescent="0.15">
      <c r="A6" t="s">
        <v>8</v>
      </c>
      <c r="B6">
        <v>2549</v>
      </c>
      <c r="C6">
        <v>1635</v>
      </c>
      <c r="D6">
        <v>1008</v>
      </c>
      <c r="F6">
        <v>393</v>
      </c>
      <c r="G6">
        <v>266</v>
      </c>
      <c r="H6">
        <v>222</v>
      </c>
    </row>
    <row r="7" spans="1:10" x14ac:dyDescent="0.15">
      <c r="A7" t="s">
        <v>9</v>
      </c>
      <c r="B7">
        <v>20.7</v>
      </c>
      <c r="C7">
        <v>14.4</v>
      </c>
      <c r="D7">
        <v>9.1999999999999993</v>
      </c>
      <c r="F7">
        <v>8</v>
      </c>
      <c r="G7">
        <v>7.5</v>
      </c>
      <c r="H7">
        <v>6.3</v>
      </c>
    </row>
    <row r="8" spans="1:10" x14ac:dyDescent="0.15">
      <c r="A8" t="s">
        <v>10</v>
      </c>
      <c r="B8">
        <v>-37</v>
      </c>
      <c r="C8">
        <v>-15</v>
      </c>
      <c r="D8">
        <v>-15</v>
      </c>
      <c r="F8">
        <v>-32</v>
      </c>
      <c r="G8">
        <v>-27</v>
      </c>
      <c r="H8">
        <v>-22</v>
      </c>
    </row>
    <row r="9" spans="1:10" x14ac:dyDescent="0.15">
      <c r="A9" t="s">
        <v>11</v>
      </c>
      <c r="B9">
        <v>112.5</v>
      </c>
      <c r="C9">
        <v>74</v>
      </c>
      <c r="D9">
        <v>56</v>
      </c>
      <c r="F9">
        <v>89</v>
      </c>
      <c r="G9">
        <v>61</v>
      </c>
      <c r="H9">
        <v>56</v>
      </c>
      <c r="J9">
        <f>F9*(F5/J5)^(0.25)</f>
        <v>46.345255371795822</v>
      </c>
    </row>
    <row r="10" spans="1:10" x14ac:dyDescent="0.15">
      <c r="A10" t="s">
        <v>12</v>
      </c>
      <c r="B10">
        <f t="shared" ref="B10" si="0">74*(0.75/B5)^(1/3)</f>
        <v>106.72646820274821</v>
      </c>
      <c r="C10">
        <f>74*(0.75/C5)^(1/3)</f>
        <v>74</v>
      </c>
      <c r="D10">
        <f t="shared" ref="D10" si="1">74*(0.75/D5)^(1/3)</f>
        <v>62.414017232329442</v>
      </c>
      <c r="F10">
        <f t="shared" ref="F10" si="2">61*(0.75/F5)^(1/3)</f>
        <v>87.9772237887519</v>
      </c>
      <c r="G10">
        <f>61*(0.75/G5)^(1/3)</f>
        <v>61</v>
      </c>
      <c r="H10">
        <f t="shared" ref="H10" si="3">61*(0.75/H5)^(1/3)</f>
        <v>51.449392583406699</v>
      </c>
    </row>
    <row r="11" spans="1:10" ht="15" x14ac:dyDescent="0.2">
      <c r="A11" s="1" t="s">
        <v>13</v>
      </c>
      <c r="B11">
        <v>23.2</v>
      </c>
      <c r="C11">
        <v>10.4</v>
      </c>
      <c r="D11">
        <v>8.1999999999999993</v>
      </c>
      <c r="F11">
        <v>17.899999999999999</v>
      </c>
      <c r="G11">
        <v>6.9</v>
      </c>
      <c r="H11">
        <v>4.3</v>
      </c>
    </row>
    <row r="12" spans="1:10" x14ac:dyDescent="0.15">
      <c r="A12" t="s">
        <v>12</v>
      </c>
      <c r="B12">
        <f>10.4*(0.75/B5)^(3/4)</f>
        <v>23.706873392329687</v>
      </c>
      <c r="C12">
        <f t="shared" ref="C12:D12" si="4">10.4*(0.75/C5)^(3/4)</f>
        <v>10.4</v>
      </c>
      <c r="D12">
        <f t="shared" si="4"/>
        <v>7.090008846757196</v>
      </c>
      <c r="F12">
        <f t="shared" ref="F12" si="5">6.9*(0.75/F5)^(3/4)</f>
        <v>15.728598692987966</v>
      </c>
      <c r="G12">
        <f>6.9*(0.75/G5)^(3/4)</f>
        <v>6.9</v>
      </c>
      <c r="H12">
        <f t="shared" ref="H12" si="6">6.9*(0.75/H5)^(3/4)</f>
        <v>4.7039481771754472</v>
      </c>
    </row>
    <row r="13" spans="1:10" x14ac:dyDescent="0.15">
      <c r="A13" t="s">
        <v>14</v>
      </c>
      <c r="B13">
        <v>0.42</v>
      </c>
      <c r="C13">
        <v>0.56999999999999995</v>
      </c>
      <c r="D13">
        <v>0.6</v>
      </c>
      <c r="F13">
        <v>0.28999999999999998</v>
      </c>
      <c r="G13">
        <v>0.45</v>
      </c>
      <c r="H13">
        <v>0.59</v>
      </c>
    </row>
    <row r="17" spans="1:13" x14ac:dyDescent="0.15">
      <c r="A17" t="s">
        <v>15</v>
      </c>
      <c r="C17" t="s">
        <v>4</v>
      </c>
      <c r="G17" t="s">
        <v>5</v>
      </c>
      <c r="I17" t="s">
        <v>6</v>
      </c>
    </row>
    <row r="18" spans="1:13" x14ac:dyDescent="0.15">
      <c r="A18" t="s">
        <v>7</v>
      </c>
      <c r="B18">
        <v>1.5</v>
      </c>
      <c r="C18">
        <v>3.25</v>
      </c>
      <c r="D18">
        <v>5</v>
      </c>
      <c r="F18">
        <v>1.5</v>
      </c>
      <c r="G18">
        <v>3.25</v>
      </c>
      <c r="H18">
        <v>5</v>
      </c>
      <c r="J18">
        <v>3.25</v>
      </c>
    </row>
    <row r="19" spans="1:13" x14ac:dyDescent="0.15">
      <c r="A19" t="s">
        <v>8</v>
      </c>
      <c r="B19">
        <v>1731</v>
      </c>
      <c r="C19">
        <v>617</v>
      </c>
      <c r="D19">
        <v>6</v>
      </c>
      <c r="F19">
        <v>251</v>
      </c>
      <c r="G19">
        <v>191</v>
      </c>
      <c r="H19">
        <v>37</v>
      </c>
    </row>
    <row r="20" spans="1:13" x14ac:dyDescent="0.15">
      <c r="A20" t="s">
        <v>9</v>
      </c>
      <c r="B20">
        <v>15.8</v>
      </c>
      <c r="C20">
        <v>5.9</v>
      </c>
      <c r="D20">
        <v>7.4999999999999997E-2</v>
      </c>
      <c r="F20">
        <v>7.8</v>
      </c>
      <c r="G20">
        <v>6.2</v>
      </c>
      <c r="H20">
        <v>1.3</v>
      </c>
    </row>
    <row r="21" spans="1:13" x14ac:dyDescent="0.15">
      <c r="A21" t="s">
        <v>16</v>
      </c>
      <c r="B21">
        <v>-62</v>
      </c>
      <c r="C21">
        <v>-40</v>
      </c>
      <c r="D21">
        <v>-15</v>
      </c>
      <c r="F21">
        <v>-74</v>
      </c>
      <c r="G21">
        <v>-59</v>
      </c>
      <c r="H21">
        <v>-20</v>
      </c>
    </row>
    <row r="22" spans="1:13" x14ac:dyDescent="0.15">
      <c r="A22" t="s">
        <v>11</v>
      </c>
      <c r="B22">
        <v>77</v>
      </c>
      <c r="C22">
        <v>63</v>
      </c>
      <c r="D22">
        <v>45</v>
      </c>
      <c r="F22">
        <v>52</v>
      </c>
      <c r="G22">
        <v>53</v>
      </c>
      <c r="H22">
        <v>42</v>
      </c>
      <c r="J22">
        <f>F22*(F18/J18)^(0.2)</f>
        <v>44.549714302564098</v>
      </c>
    </row>
    <row r="23" spans="1:13" x14ac:dyDescent="0.15">
      <c r="A23" t="s">
        <v>12</v>
      </c>
      <c r="B23">
        <f>63*(3.25/B18)^(1/4)</f>
        <v>76.434349693549891</v>
      </c>
      <c r="C23">
        <f t="shared" ref="C23:D23" si="7">63*(3.25/C18)^(1/4)</f>
        <v>63</v>
      </c>
      <c r="D23">
        <f t="shared" si="7"/>
        <v>56.567747880746445</v>
      </c>
      <c r="F23">
        <f>53*(3.25/F18)^(1/4)</f>
        <v>64.301913234256261</v>
      </c>
      <c r="G23">
        <f>53*(3.25/G18)^(1/4)</f>
        <v>53</v>
      </c>
      <c r="H23">
        <f t="shared" ref="H23" si="8">53*(3.25/H18)^(1/4)</f>
        <v>47.588740280627967</v>
      </c>
    </row>
    <row r="24" spans="1:13" ht="15" x14ac:dyDescent="0.2">
      <c r="A24" s="1" t="s">
        <v>13</v>
      </c>
      <c r="B24">
        <v>5.6</v>
      </c>
      <c r="C24">
        <v>3.3</v>
      </c>
      <c r="D24">
        <v>3.4</v>
      </c>
      <c r="F24">
        <v>3.8</v>
      </c>
      <c r="G24">
        <v>2</v>
      </c>
      <c r="H24">
        <v>1.5</v>
      </c>
      <c r="M24" t="s">
        <v>17</v>
      </c>
    </row>
    <row r="25" spans="1:13" ht="15" x14ac:dyDescent="0.2">
      <c r="A25" s="1" t="s">
        <v>12</v>
      </c>
      <c r="B25">
        <f t="shared" ref="B25" si="9">3.3*(3.25/B18)^(3/4)</f>
        <v>5.8932927643919282</v>
      </c>
      <c r="C25">
        <f>3.3*(3.25/C18)^(3/4)</f>
        <v>3.3</v>
      </c>
      <c r="D25">
        <f t="shared" ref="D25" si="10">3.3*(3.25/D18)^(3/4)</f>
        <v>2.3889054286708644</v>
      </c>
      <c r="F25">
        <f>2*(3.25/F18)^(3/4)</f>
        <v>3.5716925844799565</v>
      </c>
      <c r="G25">
        <f t="shared" ref="G25:H25" si="11">2*(3.25/G18)^(3/4)</f>
        <v>2</v>
      </c>
      <c r="H25">
        <f t="shared" si="11"/>
        <v>1.4478214719217362</v>
      </c>
    </row>
    <row r="26" spans="1:13" x14ac:dyDescent="0.15">
      <c r="A26" t="s">
        <v>14</v>
      </c>
      <c r="B26">
        <v>0.64</v>
      </c>
      <c r="C26">
        <v>0.7</v>
      </c>
      <c r="D26">
        <v>0.61</v>
      </c>
      <c r="F26">
        <v>0.57999999999999996</v>
      </c>
      <c r="G26">
        <v>0.61</v>
      </c>
      <c r="H26">
        <v>0.74</v>
      </c>
    </row>
    <row r="29" spans="1:13" x14ac:dyDescent="0.15">
      <c r="A29" t="s">
        <v>18</v>
      </c>
    </row>
    <row r="30" spans="1:13" x14ac:dyDescent="0.15">
      <c r="A30" t="s">
        <v>19</v>
      </c>
      <c r="C30" t="s">
        <v>4</v>
      </c>
      <c r="I30" t="s">
        <v>6</v>
      </c>
    </row>
    <row r="31" spans="1:13" x14ac:dyDescent="0.15">
      <c r="A31" t="s">
        <v>7</v>
      </c>
      <c r="B31">
        <v>8</v>
      </c>
      <c r="C31">
        <v>8.5</v>
      </c>
      <c r="D31">
        <v>9</v>
      </c>
      <c r="E31">
        <v>9.5</v>
      </c>
      <c r="F31">
        <v>10</v>
      </c>
      <c r="G31">
        <v>10.5</v>
      </c>
      <c r="H31">
        <v>11</v>
      </c>
      <c r="I31">
        <v>11.5</v>
      </c>
      <c r="J31">
        <v>12</v>
      </c>
      <c r="K31">
        <v>12.5</v>
      </c>
      <c r="L31">
        <v>13</v>
      </c>
    </row>
    <row r="32" spans="1:13" x14ac:dyDescent="0.15">
      <c r="A32" t="s">
        <v>8</v>
      </c>
      <c r="B32">
        <v>625</v>
      </c>
      <c r="L32">
        <v>57</v>
      </c>
    </row>
    <row r="33" spans="1:12" x14ac:dyDescent="0.15">
      <c r="A33" t="s">
        <v>9</v>
      </c>
      <c r="B33">
        <v>5.95</v>
      </c>
      <c r="L33">
        <v>0.54</v>
      </c>
    </row>
    <row r="34" spans="1:12" x14ac:dyDescent="0.15">
      <c r="A34" t="s">
        <v>12</v>
      </c>
      <c r="B34">
        <f>5.9*(8/B31)^(1.5)</f>
        <v>5.9</v>
      </c>
      <c r="C34">
        <f>5.9*(8/C31)^(1.5)</f>
        <v>5.387144236101137</v>
      </c>
      <c r="D34">
        <f t="shared" ref="D34:L34" si="12">5.9*(8/D31)^(1.5)</f>
        <v>4.944509640297043</v>
      </c>
      <c r="E34">
        <f t="shared" si="12"/>
        <v>4.5593358478696908</v>
      </c>
      <c r="F34">
        <f t="shared" si="12"/>
        <v>4.2216963415196034</v>
      </c>
      <c r="G34">
        <f t="shared" si="12"/>
        <v>3.9237654930052721</v>
      </c>
      <c r="H34">
        <f t="shared" si="12"/>
        <v>3.6592995679944775</v>
      </c>
      <c r="I34">
        <f t="shared" si="12"/>
        <v>3.4232627281718018</v>
      </c>
      <c r="J34">
        <f t="shared" si="12"/>
        <v>3.2115532183157218</v>
      </c>
      <c r="K34">
        <f t="shared" si="12"/>
        <v>3.0208000000000004</v>
      </c>
      <c r="L34">
        <f t="shared" si="12"/>
        <v>2.8482097164683959</v>
      </c>
    </row>
    <row r="35" spans="1:12" x14ac:dyDescent="0.15">
      <c r="A35" t="s">
        <v>10</v>
      </c>
      <c r="B35">
        <v>-19</v>
      </c>
      <c r="L35">
        <v>-21</v>
      </c>
    </row>
    <row r="36" spans="1:12" x14ac:dyDescent="0.15">
      <c r="A36" t="s">
        <v>12</v>
      </c>
      <c r="B36">
        <v>-20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-20</v>
      </c>
      <c r="J36">
        <v>-20</v>
      </c>
      <c r="K36">
        <v>-20</v>
      </c>
      <c r="L36">
        <v>-20</v>
      </c>
    </row>
    <row r="37" spans="1:12" x14ac:dyDescent="0.15">
      <c r="A37" t="s">
        <v>11</v>
      </c>
      <c r="B37">
        <v>37</v>
      </c>
      <c r="L37">
        <v>22</v>
      </c>
    </row>
    <row r="38" spans="1:12" x14ac:dyDescent="0.15">
      <c r="A38" t="s">
        <v>12</v>
      </c>
      <c r="B38">
        <f>31*(8/B31)^(1/4)</f>
        <v>31</v>
      </c>
      <c r="C38">
        <f>31*(8/C31)^(1/4)</f>
        <v>30.533701751338043</v>
      </c>
      <c r="D38">
        <f t="shared" ref="D38:L38" si="13">31*(8/D31)^(1/4)</f>
        <v>30.100489845854053</v>
      </c>
      <c r="E38">
        <f t="shared" si="13"/>
        <v>29.696364777501632</v>
      </c>
      <c r="F38">
        <f t="shared" si="13"/>
        <v>29.317989879098452</v>
      </c>
      <c r="G38">
        <f t="shared" si="13"/>
        <v>28.962554619148406</v>
      </c>
      <c r="H38">
        <f t="shared" si="13"/>
        <v>28.627671118534362</v>
      </c>
      <c r="I38">
        <f t="shared" si="13"/>
        <v>28.311294700797337</v>
      </c>
      <c r="J38">
        <f t="shared" si="13"/>
        <v>28.011662111905189</v>
      </c>
      <c r="K38">
        <f t="shared" si="13"/>
        <v>27.727242920997391</v>
      </c>
      <c r="L38">
        <f t="shared" si="13"/>
        <v>27.456700884687137</v>
      </c>
    </row>
    <row r="39" spans="1:12" ht="15" x14ac:dyDescent="0.2">
      <c r="A39" s="1" t="s">
        <v>13</v>
      </c>
      <c r="B39">
        <v>2</v>
      </c>
      <c r="L39">
        <v>1.8</v>
      </c>
    </row>
    <row r="40" spans="1:12" x14ac:dyDescent="0.15">
      <c r="A40" t="s">
        <v>12</v>
      </c>
      <c r="B40">
        <f>2.2*(8/B31)^(3/4)</f>
        <v>2.2000000000000002</v>
      </c>
      <c r="C40">
        <f>2.2*(8/C31)^(3/4)</f>
        <v>2.1022094149231285</v>
      </c>
      <c r="D40">
        <f t="shared" ref="D40:L40" si="14">2.2*(8/D31)^(3/4)</f>
        <v>2.0139945407091817</v>
      </c>
      <c r="E40">
        <f t="shared" si="14"/>
        <v>1.9339599098297502</v>
      </c>
      <c r="F40">
        <f t="shared" si="14"/>
        <v>1.860973423655393</v>
      </c>
      <c r="G40">
        <f t="shared" si="14"/>
        <v>1.7941064055016225</v>
      </c>
      <c r="H40">
        <f t="shared" si="14"/>
        <v>1.7325894165343951</v>
      </c>
      <c r="I40">
        <f t="shared" si="14"/>
        <v>1.675779181498662</v>
      </c>
      <c r="J40">
        <f t="shared" si="14"/>
        <v>1.6231334822271384</v>
      </c>
      <c r="K40">
        <f t="shared" si="14"/>
        <v>1.574191856159852</v>
      </c>
      <c r="L40">
        <f t="shared" si="14"/>
        <v>1.5285605851006452</v>
      </c>
    </row>
    <row r="41" spans="1:12" x14ac:dyDescent="0.15">
      <c r="A41" t="s">
        <v>14</v>
      </c>
    </row>
    <row r="43" spans="1:12" x14ac:dyDescent="0.15">
      <c r="A43" t="s">
        <v>19</v>
      </c>
      <c r="C43" t="s">
        <v>5</v>
      </c>
    </row>
    <row r="44" spans="1:12" x14ac:dyDescent="0.15">
      <c r="A44" t="s">
        <v>7</v>
      </c>
      <c r="B44">
        <v>8</v>
      </c>
      <c r="C44">
        <v>8.5</v>
      </c>
      <c r="D44">
        <v>9</v>
      </c>
      <c r="E44">
        <v>9.5</v>
      </c>
      <c r="F44">
        <v>10</v>
      </c>
      <c r="G44">
        <v>10.5</v>
      </c>
      <c r="H44">
        <v>11</v>
      </c>
      <c r="I44">
        <v>11.5</v>
      </c>
      <c r="J44">
        <v>12</v>
      </c>
      <c r="K44">
        <v>12.5</v>
      </c>
      <c r="L44">
        <v>13</v>
      </c>
    </row>
    <row r="45" spans="1:12" x14ac:dyDescent="0.15">
      <c r="A45" t="s">
        <v>8</v>
      </c>
      <c r="B45">
        <v>235</v>
      </c>
      <c r="L45">
        <v>108</v>
      </c>
    </row>
    <row r="46" spans="1:12" x14ac:dyDescent="0.15">
      <c r="A46" t="s">
        <v>9</v>
      </c>
      <c r="B46">
        <v>7.8</v>
      </c>
      <c r="L46">
        <v>3.6</v>
      </c>
    </row>
    <row r="47" spans="1:12" x14ac:dyDescent="0.15">
      <c r="A47" t="s">
        <v>12</v>
      </c>
      <c r="B47">
        <f>7.8*(8/B44)^1.5</f>
        <v>7.8</v>
      </c>
      <c r="C47">
        <f>7.8*(8/C44)^1.5</f>
        <v>7.121987295184554</v>
      </c>
      <c r="D47">
        <f t="shared" ref="D47:K47" si="15">7.8*(8/D44)^1.5</f>
        <v>6.5368093549689714</v>
      </c>
      <c r="E47">
        <f t="shared" si="15"/>
        <v>6.0275965446412858</v>
      </c>
      <c r="F47">
        <f t="shared" si="15"/>
        <v>5.5812256718394746</v>
      </c>
      <c r="G47">
        <f t="shared" si="15"/>
        <v>5.1873509907527326</v>
      </c>
      <c r="H47">
        <f t="shared" si="15"/>
        <v>4.8377180729418514</v>
      </c>
      <c r="I47">
        <f t="shared" si="15"/>
        <v>4.5256693694474661</v>
      </c>
      <c r="J47">
        <f t="shared" si="15"/>
        <v>4.2457822208241742</v>
      </c>
      <c r="K47">
        <f t="shared" si="15"/>
        <v>3.9935999999999998</v>
      </c>
      <c r="L47">
        <f>7.8*(8/L44)^1.5</f>
        <v>3.7654297946531337</v>
      </c>
    </row>
    <row r="48" spans="1:12" x14ac:dyDescent="0.15">
      <c r="A48" t="s">
        <v>10</v>
      </c>
      <c r="B48">
        <v>-25</v>
      </c>
      <c r="L48">
        <v>-24</v>
      </c>
    </row>
    <row r="49" spans="1:12" x14ac:dyDescent="0.15">
      <c r="A49" t="s">
        <v>12</v>
      </c>
      <c r="B49">
        <v>-25</v>
      </c>
      <c r="C49">
        <v>-25</v>
      </c>
      <c r="D49">
        <v>-25</v>
      </c>
      <c r="E49">
        <v>-25</v>
      </c>
      <c r="F49">
        <v>-25</v>
      </c>
      <c r="G49">
        <v>-25</v>
      </c>
      <c r="H49">
        <v>-25</v>
      </c>
      <c r="I49">
        <v>-25</v>
      </c>
      <c r="J49">
        <v>-25</v>
      </c>
      <c r="K49">
        <v>-25</v>
      </c>
      <c r="L49">
        <v>-25</v>
      </c>
    </row>
    <row r="50" spans="1:12" x14ac:dyDescent="0.15">
      <c r="A50" t="s">
        <v>11</v>
      </c>
      <c r="B50">
        <v>36</v>
      </c>
      <c r="L50">
        <v>26</v>
      </c>
    </row>
    <row r="51" spans="1:12" x14ac:dyDescent="0.15">
      <c r="A51" t="s">
        <v>12</v>
      </c>
      <c r="B51">
        <f>33*(8/B44)^(1/4)</f>
        <v>33</v>
      </c>
      <c r="C51">
        <f>33*(8/C44)^(1/4)</f>
        <v>32.503617993359853</v>
      </c>
      <c r="D51">
        <f t="shared" ref="D51:K51" si="16">33*(8/D44)^(1/4)</f>
        <v>32.042456932683343</v>
      </c>
      <c r="E51">
        <f t="shared" si="16"/>
        <v>31.612259279275928</v>
      </c>
      <c r="F51">
        <f t="shared" si="16"/>
        <v>31.209473097104802</v>
      </c>
      <c r="G51">
        <f t="shared" si="16"/>
        <v>30.831106530061206</v>
      </c>
      <c r="H51">
        <f t="shared" si="16"/>
        <v>30.474617642310772</v>
      </c>
      <c r="I51">
        <f t="shared" si="16"/>
        <v>30.13782984278426</v>
      </c>
      <c r="J51">
        <f t="shared" si="16"/>
        <v>29.818866119124877</v>
      </c>
      <c r="K51">
        <f t="shared" si="16"/>
        <v>29.516097302997224</v>
      </c>
      <c r="L51">
        <f>33*(8/L44)^(1/4)</f>
        <v>29.228100941763728</v>
      </c>
    </row>
    <row r="52" spans="1:12" ht="15" x14ac:dyDescent="0.2">
      <c r="A52" s="1" t="s">
        <v>13</v>
      </c>
      <c r="B52">
        <v>2.4</v>
      </c>
      <c r="L52">
        <v>1.8</v>
      </c>
    </row>
    <row r="53" spans="1:12" x14ac:dyDescent="0.15">
      <c r="A53" t="s">
        <v>12</v>
      </c>
      <c r="B53">
        <f>2.48*(8/B44)^(3/4)</f>
        <v>2.48</v>
      </c>
      <c r="C53">
        <f>2.48*(8/C44)^(3/4)</f>
        <v>2.3697633404587992</v>
      </c>
      <c r="D53">
        <f t="shared" ref="D53:K53" si="17">2.48*(8/D44)^(3/4)</f>
        <v>2.2703211186176229</v>
      </c>
      <c r="E53">
        <f t="shared" si="17"/>
        <v>2.1801002619898999</v>
      </c>
      <c r="F53">
        <f t="shared" si="17"/>
        <v>2.097824586666079</v>
      </c>
      <c r="G53">
        <f t="shared" si="17"/>
        <v>2.0224472207472837</v>
      </c>
      <c r="H53">
        <f t="shared" si="17"/>
        <v>1.9531007968205907</v>
      </c>
      <c r="I53">
        <f t="shared" si="17"/>
        <v>1.8890601682348551</v>
      </c>
      <c r="J53">
        <f t="shared" si="17"/>
        <v>1.8297141072378651</v>
      </c>
      <c r="K53">
        <f t="shared" si="17"/>
        <v>1.7745435469438331</v>
      </c>
      <c r="L53">
        <f>2.48*(8/L44)^(3/4)</f>
        <v>1.723104659568</v>
      </c>
    </row>
    <row r="54" spans="1:12" x14ac:dyDescent="0.15">
      <c r="A5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A501-3891-6A41-9662-F9952958E367}">
  <dimension ref="A1:I13"/>
  <sheetViews>
    <sheetView tabSelected="1" workbookViewId="0">
      <selection activeCell="A32" sqref="A32"/>
    </sheetView>
  </sheetViews>
  <sheetFormatPr baseColWidth="10" defaultRowHeight="19" customHeight="1" x14ac:dyDescent="0.15"/>
  <cols>
    <col min="1" max="1" width="5.33203125" customWidth="1"/>
    <col min="2" max="2" width="21" bestFit="1" customWidth="1"/>
    <col min="3" max="8" width="8.33203125" customWidth="1"/>
    <col min="9" max="9" width="6.83203125" customWidth="1"/>
  </cols>
  <sheetData>
    <row r="1" spans="1:9" ht="19" customHeight="1" x14ac:dyDescent="0.15">
      <c r="A1" s="2"/>
      <c r="B1" s="2"/>
      <c r="C1" s="2"/>
      <c r="D1" s="2"/>
      <c r="E1" s="2"/>
      <c r="F1" s="2"/>
      <c r="G1" s="2"/>
      <c r="H1" s="2"/>
      <c r="I1" s="2"/>
    </row>
    <row r="2" spans="1:9" ht="12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19" customHeight="1" x14ac:dyDescent="0.2">
      <c r="A3" s="2"/>
      <c r="B3" s="3" t="s">
        <v>20</v>
      </c>
      <c r="C3" s="4">
        <v>2500</v>
      </c>
      <c r="D3" s="5" t="s">
        <v>21</v>
      </c>
      <c r="E3" s="2" t="s">
        <v>22</v>
      </c>
      <c r="F3" s="2"/>
      <c r="G3" s="2"/>
      <c r="H3" s="2"/>
      <c r="I3" s="2"/>
    </row>
    <row r="4" spans="1:9" ht="19" customHeight="1" x14ac:dyDescent="0.15">
      <c r="A4" s="2"/>
      <c r="B4" s="2"/>
      <c r="C4" s="2"/>
      <c r="D4" s="2"/>
      <c r="E4" s="2" t="s">
        <v>23</v>
      </c>
      <c r="F4" s="2"/>
      <c r="G4" s="2"/>
      <c r="H4" s="2"/>
      <c r="I4" s="2"/>
    </row>
    <row r="5" spans="1:9" ht="19" customHeight="1" x14ac:dyDescent="0.15">
      <c r="A5" s="2"/>
      <c r="B5" s="6" t="s">
        <v>24</v>
      </c>
      <c r="C5" s="7">
        <f>IF((C3&gt;=8000)*AND(C3&lt;=13000),37*(8000/$C$3)^(1/4),IF((C3&lt;8000)*AND(C3&gt;2000),45*(5000/$C$3)))</f>
        <v>90</v>
      </c>
      <c r="D5" s="2"/>
      <c r="E5" s="2"/>
      <c r="F5" s="2"/>
      <c r="G5" s="2"/>
      <c r="H5" s="2"/>
      <c r="I5" s="2"/>
    </row>
    <row r="6" spans="1:9" ht="19" customHeight="1" x14ac:dyDescent="0.15">
      <c r="A6" s="2"/>
      <c r="B6" s="6" t="s">
        <v>25</v>
      </c>
      <c r="C6" s="8">
        <f>IF((C3&gt;=8000)*AND(C3&lt;=13000),2*(8000/$C$3)^(1/4),IF((C3&lt;8000)*AND(C3&gt;2000),3.4*(5000/$C$3)))</f>
        <v>6.8</v>
      </c>
      <c r="D6" s="2"/>
      <c r="E6" s="2"/>
      <c r="F6" s="2"/>
      <c r="G6" s="2"/>
      <c r="H6" s="2"/>
      <c r="I6" s="2"/>
    </row>
    <row r="7" spans="1:9" ht="19" customHeight="1" x14ac:dyDescent="0.15">
      <c r="A7" s="2"/>
      <c r="B7" s="2"/>
      <c r="C7" s="9"/>
      <c r="D7" s="2"/>
      <c r="E7" s="2"/>
      <c r="F7" s="2"/>
      <c r="G7" s="2"/>
      <c r="H7" s="2"/>
      <c r="I7" s="2"/>
    </row>
    <row r="8" spans="1:9" ht="19" customHeight="1" x14ac:dyDescent="0.15">
      <c r="A8" s="2"/>
      <c r="B8" s="10" t="s">
        <v>26</v>
      </c>
      <c r="C8" s="11" t="s">
        <v>27</v>
      </c>
      <c r="D8" s="11" t="s">
        <v>28</v>
      </c>
      <c r="E8" s="11" t="s">
        <v>29</v>
      </c>
      <c r="F8" s="11" t="s">
        <v>30</v>
      </c>
      <c r="G8" s="11" t="s">
        <v>31</v>
      </c>
      <c r="H8" s="11" t="s">
        <v>32</v>
      </c>
      <c r="I8" s="2"/>
    </row>
    <row r="9" spans="1:9" ht="19" customHeight="1" x14ac:dyDescent="0.15">
      <c r="A9" s="2"/>
      <c r="B9" s="10" t="s">
        <v>33</v>
      </c>
      <c r="C9" s="11">
        <v>140</v>
      </c>
      <c r="D9" s="11">
        <v>150</v>
      </c>
      <c r="E9" s="11">
        <v>400</v>
      </c>
      <c r="F9" s="11">
        <v>415</v>
      </c>
      <c r="G9" s="11">
        <v>425</v>
      </c>
      <c r="H9" s="11">
        <v>440</v>
      </c>
      <c r="I9" s="2"/>
    </row>
    <row r="10" spans="1:9" ht="19" customHeight="1" x14ac:dyDescent="0.15">
      <c r="A10" s="2"/>
      <c r="B10" s="10" t="s">
        <v>34</v>
      </c>
      <c r="C10" s="12">
        <f>$C$5+$C$6*C9</f>
        <v>1042</v>
      </c>
      <c r="D10" s="12">
        <f t="shared" ref="D10:H10" si="0">$C$5+$C$6*D9</f>
        <v>1110</v>
      </c>
      <c r="E10" s="12">
        <f t="shared" si="0"/>
        <v>2810</v>
      </c>
      <c r="F10" s="12">
        <f t="shared" si="0"/>
        <v>2912</v>
      </c>
      <c r="G10" s="12">
        <f t="shared" si="0"/>
        <v>2980</v>
      </c>
      <c r="H10" s="12">
        <f t="shared" si="0"/>
        <v>3082</v>
      </c>
      <c r="I10" s="2"/>
    </row>
    <row r="11" spans="1:9" ht="19" customHeight="1" x14ac:dyDescent="0.15">
      <c r="A11" s="2"/>
      <c r="B11" s="10" t="s">
        <v>35</v>
      </c>
      <c r="C11" s="12">
        <f>2*C10</f>
        <v>2084</v>
      </c>
      <c r="D11" s="12">
        <f t="shared" ref="D11:H11" si="1">2*D10</f>
        <v>2220</v>
      </c>
      <c r="E11" s="12">
        <f t="shared" si="1"/>
        <v>5620</v>
      </c>
      <c r="F11" s="12">
        <f t="shared" si="1"/>
        <v>5824</v>
      </c>
      <c r="G11" s="12">
        <f t="shared" si="1"/>
        <v>5960</v>
      </c>
      <c r="H11" s="12">
        <f t="shared" si="1"/>
        <v>6164</v>
      </c>
      <c r="I11" s="2"/>
    </row>
    <row r="12" spans="1:9" ht="19" customHeight="1" x14ac:dyDescent="0.15">
      <c r="A12" s="2"/>
      <c r="B12" s="2"/>
      <c r="C12" s="2"/>
      <c r="D12" s="2"/>
      <c r="E12" s="2"/>
      <c r="F12" s="2"/>
      <c r="G12" s="2"/>
      <c r="H12" s="2"/>
      <c r="I12" s="2"/>
    </row>
    <row r="13" spans="1:9" ht="19" customHeight="1" x14ac:dyDescent="0.15">
      <c r="A13" s="2"/>
      <c r="B13" s="2"/>
      <c r="C13" s="2"/>
      <c r="D13" s="2"/>
      <c r="E13" s="2"/>
      <c r="F13" s="2"/>
      <c r="G13" s="2"/>
      <c r="H13" s="2"/>
      <c r="I13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Beam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Yavas, Hasan</dc:creator>
  <cp:lastModifiedBy>Yavas, Hasan</cp:lastModifiedBy>
  <dcterms:created xsi:type="dcterms:W3CDTF">2019-10-21T21:40:01Z</dcterms:created>
  <dcterms:modified xsi:type="dcterms:W3CDTF">2019-10-21T21:41:02Z</dcterms:modified>
</cp:coreProperties>
</file>