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einz.mutzner\projekte\weiterbauen\"/>
    </mc:Choice>
  </mc:AlternateContent>
  <bookViews>
    <workbookView xWindow="0" yWindow="0" windowWidth="30720" windowHeight="10550"/>
  </bookViews>
  <sheets>
    <sheet name="Modell" sheetId="1" r:id="rId1"/>
  </sheets>
  <definedNames>
    <definedName name="CHFprokWh_1">Modell!$C$5</definedName>
    <definedName name="EK_saniert">Modell!$D$4</definedName>
    <definedName name="EK_unsaniert">Modell!$C$4</definedName>
    <definedName name="Kapitalwert_saniert">Modell!$T$59</definedName>
    <definedName name="Kapitalwert_unsaniert">Modell!$S$59</definedName>
    <definedName name="KapSatz">Modell!$C$17</definedName>
    <definedName name="Lebensdauer">Modell!$D$9</definedName>
    <definedName name="Maximum">Modell!$C$21</definedName>
    <definedName name="Minimum">Modell!$C$20</definedName>
    <definedName name="Modus">Modell!$C$19</definedName>
    <definedName name="Nettomiete_saniert">Modell!$D$13</definedName>
    <definedName name="Nettomiete_unsaniert">Modell!$C$13</definedName>
    <definedName name="Sanierungskosten">Modell!$D$10</definedName>
    <definedName name="Teuerung">Modell!$B$27:$B$57</definedName>
    <definedName name="wertvermehrend">Modell!$D$11</definedName>
  </definedNames>
  <calcPr calcId="162913"/>
</workbook>
</file>

<file path=xl/calcChain.xml><?xml version="1.0" encoding="utf-8"?>
<calcChain xmlns="http://schemas.openxmlformats.org/spreadsheetml/2006/main">
  <c r="D12" i="1" l="1"/>
  <c r="C13" i="1"/>
  <c r="E27" i="1" s="1"/>
  <c r="N27" i="1" l="1"/>
  <c r="R27" i="1"/>
  <c r="P27" i="1"/>
  <c r="M27" i="1"/>
  <c r="K28" i="1"/>
  <c r="K29" i="1" l="1"/>
  <c r="S27" i="1"/>
  <c r="K30" i="1"/>
  <c r="A3" i="1"/>
  <c r="K31" i="1" l="1"/>
  <c r="D6" i="1"/>
  <c r="C6" i="1"/>
  <c r="C8" i="1" s="1"/>
  <c r="C27" i="1" s="1"/>
  <c r="G27" i="1" s="1"/>
  <c r="D8" i="1" l="1"/>
  <c r="D27" i="1" s="1"/>
  <c r="D28" i="1" s="1"/>
  <c r="C28" i="1"/>
  <c r="C14" i="1"/>
  <c r="K32" i="1"/>
  <c r="A28" i="1"/>
  <c r="R28" i="1" s="1"/>
  <c r="D26" i="1"/>
  <c r="C26" i="1"/>
  <c r="H26" i="1"/>
  <c r="G26" i="1"/>
  <c r="D29" i="1" l="1"/>
  <c r="L26" i="1"/>
  <c r="N26" i="1" s="1"/>
  <c r="P26" i="1" s="1"/>
  <c r="M26" i="1"/>
  <c r="O26" i="1" s="1"/>
  <c r="Q26" i="1" s="1"/>
  <c r="C29" i="1"/>
  <c r="K33" i="1"/>
  <c r="A29" i="1"/>
  <c r="R29" i="1" s="1"/>
  <c r="D13" i="1"/>
  <c r="F55" i="1" l="1"/>
  <c r="F52" i="1"/>
  <c r="F56" i="1"/>
  <c r="F53" i="1"/>
  <c r="F57" i="1"/>
  <c r="F54" i="1"/>
  <c r="F27" i="1"/>
  <c r="F29" i="1"/>
  <c r="O29" i="1" s="1"/>
  <c r="Q29" i="1" s="1"/>
  <c r="T29" i="1" s="1"/>
  <c r="F33" i="1"/>
  <c r="O33" i="1" s="1"/>
  <c r="Q33" i="1" s="1"/>
  <c r="F37" i="1"/>
  <c r="F41" i="1"/>
  <c r="F45" i="1"/>
  <c r="F49" i="1"/>
  <c r="F32" i="1"/>
  <c r="O32" i="1" s="1"/>
  <c r="Q32" i="1" s="1"/>
  <c r="F40" i="1"/>
  <c r="F30" i="1"/>
  <c r="O30" i="1" s="1"/>
  <c r="Q30" i="1" s="1"/>
  <c r="F34" i="1"/>
  <c r="F38" i="1"/>
  <c r="F42" i="1"/>
  <c r="F46" i="1"/>
  <c r="F50" i="1"/>
  <c r="F36" i="1"/>
  <c r="F44" i="1"/>
  <c r="F31" i="1"/>
  <c r="O31" i="1" s="1"/>
  <c r="Q31" i="1" s="1"/>
  <c r="F35" i="1"/>
  <c r="F39" i="1"/>
  <c r="F43" i="1"/>
  <c r="F47" i="1"/>
  <c r="F51" i="1"/>
  <c r="F28" i="1"/>
  <c r="F48" i="1"/>
  <c r="D30" i="1"/>
  <c r="D14" i="1"/>
  <c r="T26" i="1"/>
  <c r="C30" i="1"/>
  <c r="S26" i="1"/>
  <c r="K34" i="1"/>
  <c r="O34" i="1" s="1"/>
  <c r="A30" i="1"/>
  <c r="R30" i="1" s="1"/>
  <c r="H29" i="1" l="1"/>
  <c r="O28" i="1"/>
  <c r="Q28" i="1" s="1"/>
  <c r="T28" i="1" s="1"/>
  <c r="H28" i="1"/>
  <c r="H27" i="1"/>
  <c r="I27" i="1" s="1"/>
  <c r="O27" i="1"/>
  <c r="Q27" i="1" s="1"/>
  <c r="T27" i="1" s="1"/>
  <c r="D31" i="1"/>
  <c r="H30" i="1"/>
  <c r="T30" i="1"/>
  <c r="C31" i="1"/>
  <c r="Q34" i="1"/>
  <c r="K35" i="1"/>
  <c r="O35" i="1" s="1"/>
  <c r="A31" i="1"/>
  <c r="R31" i="1" s="1"/>
  <c r="T31" i="1" s="1"/>
  <c r="J28" i="1" l="1"/>
  <c r="E28" i="1"/>
  <c r="H31" i="1"/>
  <c r="D32" i="1"/>
  <c r="C32" i="1"/>
  <c r="Q35" i="1"/>
  <c r="K36" i="1"/>
  <c r="O36" i="1" s="1"/>
  <c r="A32" i="1"/>
  <c r="R32" i="1" s="1"/>
  <c r="T32" i="1" s="1"/>
  <c r="H32" i="1" l="1"/>
  <c r="D33" i="1"/>
  <c r="C33" i="1"/>
  <c r="Q36" i="1"/>
  <c r="K37" i="1"/>
  <c r="O37" i="1" s="1"/>
  <c r="A33" i="1"/>
  <c r="R33" i="1" s="1"/>
  <c r="T33" i="1" s="1"/>
  <c r="H33" i="1" l="1"/>
  <c r="D34" i="1"/>
  <c r="C34" i="1"/>
  <c r="Q37" i="1"/>
  <c r="K38" i="1"/>
  <c r="O38" i="1" s="1"/>
  <c r="A34" i="1"/>
  <c r="R34" i="1" s="1"/>
  <c r="T34" i="1" s="1"/>
  <c r="H34" i="1" l="1"/>
  <c r="D35" i="1"/>
  <c r="C35" i="1"/>
  <c r="Q38" i="1"/>
  <c r="K39" i="1"/>
  <c r="O39" i="1" s="1"/>
  <c r="A35" i="1"/>
  <c r="R35" i="1" s="1"/>
  <c r="T35" i="1" s="1"/>
  <c r="H35" i="1" l="1"/>
  <c r="D36" i="1"/>
  <c r="C36" i="1"/>
  <c r="Q39" i="1"/>
  <c r="K40" i="1"/>
  <c r="O40" i="1" s="1"/>
  <c r="A36" i="1"/>
  <c r="R36" i="1" s="1"/>
  <c r="T36" i="1" s="1"/>
  <c r="H36" i="1" l="1"/>
  <c r="D37" i="1"/>
  <c r="C37" i="1"/>
  <c r="Q40" i="1"/>
  <c r="K41" i="1"/>
  <c r="O41" i="1" s="1"/>
  <c r="A37" i="1"/>
  <c r="R37" i="1" s="1"/>
  <c r="T37" i="1" s="1"/>
  <c r="H37" i="1" l="1"/>
  <c r="D38" i="1"/>
  <c r="C38" i="1"/>
  <c r="Q41" i="1"/>
  <c r="K42" i="1"/>
  <c r="O42" i="1" s="1"/>
  <c r="A38" i="1"/>
  <c r="R38" i="1" s="1"/>
  <c r="T38" i="1" s="1"/>
  <c r="H38" i="1" l="1"/>
  <c r="D39" i="1"/>
  <c r="C39" i="1"/>
  <c r="Q42" i="1"/>
  <c r="K43" i="1"/>
  <c r="O43" i="1" s="1"/>
  <c r="A39" i="1"/>
  <c r="R39" i="1" s="1"/>
  <c r="T39" i="1" s="1"/>
  <c r="H39" i="1" l="1"/>
  <c r="D40" i="1"/>
  <c r="C40" i="1"/>
  <c r="Q43" i="1"/>
  <c r="K44" i="1"/>
  <c r="O44" i="1" s="1"/>
  <c r="A40" i="1"/>
  <c r="R40" i="1" s="1"/>
  <c r="T40" i="1" s="1"/>
  <c r="H40" i="1" l="1"/>
  <c r="D41" i="1"/>
  <c r="C41" i="1"/>
  <c r="Q44" i="1"/>
  <c r="K45" i="1"/>
  <c r="O45" i="1" s="1"/>
  <c r="A41" i="1"/>
  <c r="R41" i="1" s="1"/>
  <c r="T41" i="1" s="1"/>
  <c r="H41" i="1" l="1"/>
  <c r="D42" i="1"/>
  <c r="C42" i="1"/>
  <c r="Q45" i="1"/>
  <c r="K46" i="1"/>
  <c r="O46" i="1" s="1"/>
  <c r="A42" i="1"/>
  <c r="R42" i="1" s="1"/>
  <c r="T42" i="1" s="1"/>
  <c r="H42" i="1" l="1"/>
  <c r="D43" i="1"/>
  <c r="C43" i="1"/>
  <c r="Q46" i="1"/>
  <c r="K47" i="1"/>
  <c r="O47" i="1" s="1"/>
  <c r="A43" i="1"/>
  <c r="R43" i="1" s="1"/>
  <c r="T43" i="1" s="1"/>
  <c r="H43" i="1" l="1"/>
  <c r="D44" i="1"/>
  <c r="C44" i="1"/>
  <c r="Q47" i="1"/>
  <c r="K48" i="1"/>
  <c r="O48" i="1" s="1"/>
  <c r="A44" i="1"/>
  <c r="R44" i="1" s="1"/>
  <c r="T44" i="1" s="1"/>
  <c r="H44" i="1" l="1"/>
  <c r="D45" i="1"/>
  <c r="C45" i="1"/>
  <c r="Q48" i="1"/>
  <c r="K49" i="1"/>
  <c r="O49" i="1" s="1"/>
  <c r="A45" i="1"/>
  <c r="R45" i="1" s="1"/>
  <c r="T45" i="1" s="1"/>
  <c r="H45" i="1" l="1"/>
  <c r="D46" i="1"/>
  <c r="C46" i="1"/>
  <c r="Q49" i="1"/>
  <c r="K50" i="1"/>
  <c r="O50" i="1" s="1"/>
  <c r="A46" i="1"/>
  <c r="R46" i="1" s="1"/>
  <c r="T46" i="1" s="1"/>
  <c r="H46" i="1" l="1"/>
  <c r="D47" i="1"/>
  <c r="C47" i="1"/>
  <c r="Q50" i="1"/>
  <c r="K51" i="1"/>
  <c r="O51" i="1" s="1"/>
  <c r="A47" i="1"/>
  <c r="R47" i="1" s="1"/>
  <c r="T47" i="1" s="1"/>
  <c r="H47" i="1" l="1"/>
  <c r="D48" i="1"/>
  <c r="C48" i="1"/>
  <c r="Q51" i="1"/>
  <c r="K52" i="1"/>
  <c r="O52" i="1" s="1"/>
  <c r="A48" i="1"/>
  <c r="R48" i="1" s="1"/>
  <c r="T48" i="1" s="1"/>
  <c r="H48" i="1" l="1"/>
  <c r="D49" i="1"/>
  <c r="C49" i="1"/>
  <c r="Q52" i="1"/>
  <c r="K53" i="1"/>
  <c r="O53" i="1" s="1"/>
  <c r="A49" i="1"/>
  <c r="R49" i="1" s="1"/>
  <c r="T49" i="1" s="1"/>
  <c r="H49" i="1" l="1"/>
  <c r="D50" i="1"/>
  <c r="C50" i="1"/>
  <c r="Q53" i="1"/>
  <c r="K54" i="1"/>
  <c r="O54" i="1" s="1"/>
  <c r="A50" i="1"/>
  <c r="R50" i="1" s="1"/>
  <c r="T50" i="1" s="1"/>
  <c r="H50" i="1" l="1"/>
  <c r="D51" i="1"/>
  <c r="C51" i="1"/>
  <c r="Q54" i="1"/>
  <c r="K55" i="1"/>
  <c r="O55" i="1" s="1"/>
  <c r="A51" i="1"/>
  <c r="R51" i="1" s="1"/>
  <c r="T51" i="1" s="1"/>
  <c r="H51" i="1" l="1"/>
  <c r="D52" i="1"/>
  <c r="C52" i="1"/>
  <c r="Q55" i="1"/>
  <c r="K56" i="1"/>
  <c r="O56" i="1" s="1"/>
  <c r="A52" i="1"/>
  <c r="R52" i="1" s="1"/>
  <c r="T52" i="1" s="1"/>
  <c r="H52" i="1" l="1"/>
  <c r="D53" i="1"/>
  <c r="C53" i="1"/>
  <c r="Q56" i="1"/>
  <c r="K57" i="1"/>
  <c r="A53" i="1"/>
  <c r="R53" i="1" s="1"/>
  <c r="T53" i="1" s="1"/>
  <c r="O57" i="1" l="1"/>
  <c r="Q57" i="1" s="1"/>
  <c r="H53" i="1"/>
  <c r="D54" i="1"/>
  <c r="C54" i="1"/>
  <c r="A54" i="1"/>
  <c r="R54" i="1" s="1"/>
  <c r="T54" i="1" s="1"/>
  <c r="H54" i="1" l="1"/>
  <c r="D55" i="1"/>
  <c r="C55" i="1"/>
  <c r="A55" i="1"/>
  <c r="R55" i="1" s="1"/>
  <c r="T55" i="1" s="1"/>
  <c r="H55" i="1" l="1"/>
  <c r="D56" i="1"/>
  <c r="C56" i="1"/>
  <c r="A56" i="1"/>
  <c r="R56" i="1" s="1"/>
  <c r="T56" i="1" s="1"/>
  <c r="H56" i="1" l="1"/>
  <c r="D57" i="1"/>
  <c r="H57" i="1" s="1"/>
  <c r="C57" i="1"/>
  <c r="A57" i="1"/>
  <c r="R57" i="1" s="1"/>
  <c r="T57" i="1" s="1"/>
  <c r="T59" i="1" l="1"/>
  <c r="G28" i="1" l="1"/>
  <c r="I28" i="1" s="1"/>
  <c r="J29" i="1" l="1"/>
  <c r="E29" i="1"/>
  <c r="G29" i="1" s="1"/>
  <c r="I29" i="1" s="1"/>
  <c r="N28" i="1"/>
  <c r="P28" i="1" s="1"/>
  <c r="S28" i="1" s="1"/>
  <c r="E30" i="1" l="1"/>
  <c r="G30" i="1" s="1"/>
  <c r="I30" i="1" s="1"/>
  <c r="J30" i="1"/>
  <c r="N29" i="1"/>
  <c r="P29" i="1" s="1"/>
  <c r="S29" i="1" s="1"/>
  <c r="E31" i="1" l="1"/>
  <c r="G31" i="1" s="1"/>
  <c r="I31" i="1" s="1"/>
  <c r="J31" i="1"/>
  <c r="N30" i="1"/>
  <c r="P30" i="1" s="1"/>
  <c r="S30" i="1" s="1"/>
  <c r="E32" i="1" l="1"/>
  <c r="G32" i="1" s="1"/>
  <c r="I32" i="1" s="1"/>
  <c r="J32" i="1"/>
  <c r="N31" i="1"/>
  <c r="P31" i="1" s="1"/>
  <c r="S31" i="1" s="1"/>
  <c r="E33" i="1" l="1"/>
  <c r="G33" i="1" s="1"/>
  <c r="I33" i="1" s="1"/>
  <c r="J33" i="1"/>
  <c r="N32" i="1"/>
  <c r="P32" i="1" s="1"/>
  <c r="S32" i="1" s="1"/>
  <c r="E34" i="1" l="1"/>
  <c r="G34" i="1" s="1"/>
  <c r="I34" i="1" s="1"/>
  <c r="J34" i="1"/>
  <c r="N33" i="1"/>
  <c r="P33" i="1" s="1"/>
  <c r="S33" i="1" s="1"/>
  <c r="E35" i="1" l="1"/>
  <c r="G35" i="1" s="1"/>
  <c r="I35" i="1" s="1"/>
  <c r="J35" i="1"/>
  <c r="N34" i="1"/>
  <c r="P34" i="1" s="1"/>
  <c r="S34" i="1" s="1"/>
  <c r="E36" i="1" l="1"/>
  <c r="G36" i="1" s="1"/>
  <c r="I36" i="1" s="1"/>
  <c r="J36" i="1"/>
  <c r="N35" i="1"/>
  <c r="P35" i="1" s="1"/>
  <c r="S35" i="1" s="1"/>
  <c r="E37" i="1" l="1"/>
  <c r="G37" i="1" s="1"/>
  <c r="I37" i="1" s="1"/>
  <c r="J37" i="1"/>
  <c r="N36" i="1"/>
  <c r="P36" i="1" s="1"/>
  <c r="S36" i="1" s="1"/>
  <c r="E38" i="1" l="1"/>
  <c r="G38" i="1" s="1"/>
  <c r="I38" i="1" s="1"/>
  <c r="J38" i="1"/>
  <c r="N37" i="1"/>
  <c r="P37" i="1" s="1"/>
  <c r="S37" i="1" s="1"/>
  <c r="E39" i="1" l="1"/>
  <c r="G39" i="1" s="1"/>
  <c r="I39" i="1" s="1"/>
  <c r="J39" i="1"/>
  <c r="N38" i="1"/>
  <c r="P38" i="1" s="1"/>
  <c r="S38" i="1" s="1"/>
  <c r="E40" i="1" l="1"/>
  <c r="G40" i="1" s="1"/>
  <c r="I40" i="1" s="1"/>
  <c r="J40" i="1"/>
  <c r="N39" i="1"/>
  <c r="P39" i="1" s="1"/>
  <c r="S39" i="1" s="1"/>
  <c r="E41" i="1" l="1"/>
  <c r="G41" i="1" s="1"/>
  <c r="I41" i="1" s="1"/>
  <c r="J41" i="1"/>
  <c r="N40" i="1"/>
  <c r="P40" i="1" s="1"/>
  <c r="S40" i="1" s="1"/>
  <c r="E42" i="1" l="1"/>
  <c r="G42" i="1" s="1"/>
  <c r="I42" i="1" s="1"/>
  <c r="J42" i="1"/>
  <c r="N41" i="1"/>
  <c r="P41" i="1" s="1"/>
  <c r="S41" i="1" s="1"/>
  <c r="E43" i="1" l="1"/>
  <c r="G43" i="1" s="1"/>
  <c r="I43" i="1" s="1"/>
  <c r="J43" i="1"/>
  <c r="N42" i="1"/>
  <c r="P42" i="1" s="1"/>
  <c r="S42" i="1" s="1"/>
  <c r="E44" i="1" l="1"/>
  <c r="G44" i="1" s="1"/>
  <c r="I44" i="1" s="1"/>
  <c r="J44" i="1"/>
  <c r="N43" i="1"/>
  <c r="P43" i="1" s="1"/>
  <c r="S43" i="1" s="1"/>
  <c r="E45" i="1" l="1"/>
  <c r="G45" i="1" s="1"/>
  <c r="I45" i="1" s="1"/>
  <c r="J45" i="1"/>
  <c r="N44" i="1"/>
  <c r="P44" i="1" s="1"/>
  <c r="S44" i="1" s="1"/>
  <c r="E46" i="1" l="1"/>
  <c r="G46" i="1" s="1"/>
  <c r="I46" i="1" s="1"/>
  <c r="J46" i="1"/>
  <c r="N45" i="1"/>
  <c r="P45" i="1" s="1"/>
  <c r="S45" i="1" s="1"/>
  <c r="E47" i="1" l="1"/>
  <c r="G47" i="1" s="1"/>
  <c r="I47" i="1" s="1"/>
  <c r="J47" i="1"/>
  <c r="N46" i="1"/>
  <c r="P46" i="1" s="1"/>
  <c r="S46" i="1" s="1"/>
  <c r="E48" i="1" l="1"/>
  <c r="G48" i="1" s="1"/>
  <c r="I48" i="1" s="1"/>
  <c r="J48" i="1"/>
  <c r="N47" i="1"/>
  <c r="P47" i="1" s="1"/>
  <c r="S47" i="1" s="1"/>
  <c r="E49" i="1" l="1"/>
  <c r="G49" i="1" s="1"/>
  <c r="I49" i="1" s="1"/>
  <c r="J49" i="1"/>
  <c r="N48" i="1"/>
  <c r="P48" i="1" s="1"/>
  <c r="S48" i="1" s="1"/>
  <c r="E50" i="1" l="1"/>
  <c r="G50" i="1" s="1"/>
  <c r="I50" i="1" s="1"/>
  <c r="J50" i="1"/>
  <c r="N49" i="1"/>
  <c r="P49" i="1" s="1"/>
  <c r="S49" i="1" s="1"/>
  <c r="E51" i="1" l="1"/>
  <c r="G51" i="1" s="1"/>
  <c r="I51" i="1" s="1"/>
  <c r="J51" i="1"/>
  <c r="N50" i="1"/>
  <c r="P50" i="1" s="1"/>
  <c r="S50" i="1" s="1"/>
  <c r="J52" i="1" l="1"/>
  <c r="E52" i="1"/>
  <c r="G52" i="1" s="1"/>
  <c r="I52" i="1" s="1"/>
  <c r="N51" i="1"/>
  <c r="P51" i="1" s="1"/>
  <c r="S51" i="1" s="1"/>
  <c r="J53" i="1" l="1"/>
  <c r="E53" i="1"/>
  <c r="N52" i="1"/>
  <c r="P52" i="1" s="1"/>
  <c r="S52" i="1" s="1"/>
  <c r="G53" i="1" l="1"/>
  <c r="I53" i="1" s="1"/>
  <c r="J54" i="1" s="1"/>
  <c r="N53" i="1"/>
  <c r="P53" i="1" s="1"/>
  <c r="S53" i="1" s="1"/>
  <c r="E54" i="1" l="1"/>
  <c r="G54" i="1" s="1"/>
  <c r="I54" i="1" s="1"/>
  <c r="J55" i="1" s="1"/>
  <c r="N54" i="1" l="1"/>
  <c r="P54" i="1" s="1"/>
  <c r="S54" i="1" s="1"/>
  <c r="E55" i="1"/>
  <c r="G55" i="1" s="1"/>
  <c r="I55" i="1" s="1"/>
  <c r="J56" i="1" s="1"/>
  <c r="N55" i="1" l="1"/>
  <c r="P55" i="1" s="1"/>
  <c r="S55" i="1" s="1"/>
  <c r="E56" i="1"/>
  <c r="N56" i="1" s="1"/>
  <c r="P56" i="1" s="1"/>
  <c r="S56" i="1" s="1"/>
  <c r="G56" i="1" l="1"/>
  <c r="I56" i="1" l="1"/>
  <c r="J57" i="1" s="1"/>
  <c r="E57" i="1" l="1"/>
  <c r="G57" i="1" s="1"/>
  <c r="I57" i="1" s="1"/>
  <c r="N57" i="1" l="1"/>
  <c r="P57" i="1" s="1"/>
  <c r="S57" i="1" s="1"/>
  <c r="S59" i="1" s="1"/>
</calcChain>
</file>

<file path=xl/sharedStrings.xml><?xml version="1.0" encoding="utf-8"?>
<sst xmlns="http://schemas.openxmlformats.org/spreadsheetml/2006/main" count="55" uniqueCount="42">
  <si>
    <t>CHF / kWh</t>
  </si>
  <si>
    <t>Energiekennzahl</t>
  </si>
  <si>
    <t>unsaniert</t>
  </si>
  <si>
    <t>saniert</t>
  </si>
  <si>
    <t>Einheit</t>
  </si>
  <si>
    <t>Nettomiete</t>
  </si>
  <si>
    <t>Miete inkl. Energiekosten</t>
  </si>
  <si>
    <t>Jahr</t>
  </si>
  <si>
    <r>
      <t>Miete inkl. Energiekosten
 CHF / 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.Jahr</t>
    </r>
  </si>
  <si>
    <t>pro Jahr</t>
  </si>
  <si>
    <t>Sanierungskosten</t>
  </si>
  <si>
    <t>Verhältnis unsaniert / saniert</t>
  </si>
  <si>
    <t>wahrscheinlichste</t>
  </si>
  <si>
    <t>kleinste</t>
  </si>
  <si>
    <t>grösste</t>
  </si>
  <si>
    <t>m2</t>
  </si>
  <si>
    <t>Barwerte</t>
  </si>
  <si>
    <t>reale Teuerung der Energie (Dreiecksverteilung)</t>
  </si>
  <si>
    <t>Jahre</t>
  </si>
  <si>
    <t>wertvermehrender Anteil</t>
  </si>
  <si>
    <t>Mietzinserhöhung wegen Sanierung</t>
  </si>
  <si>
    <t>Energiekosten</t>
  </si>
  <si>
    <t>Energiepreis</t>
  </si>
  <si>
    <t>CHF / m2 BGF.Jahr</t>
  </si>
  <si>
    <t>kWh / m2 BGF.Jahr</t>
  </si>
  <si>
    <t>Lebensdauer Hülle / Wärmedämmung</t>
  </si>
  <si>
    <t>Diskontierungssatz</t>
  </si>
  <si>
    <t xml:space="preserve"> teurer als saniert</t>
  </si>
  <si>
    <t>Vermietungsquote unsaniert sinkt, wenn unsaniert um</t>
  </si>
  <si>
    <t>Mietertrag</t>
  </si>
  <si>
    <t>Cash Flow</t>
  </si>
  <si>
    <t>Diskontierungs-faktor</t>
  </si>
  <si>
    <t>Vermietungsquote</t>
  </si>
  <si>
    <t>Älteres Haus mit Mietwohnungen</t>
  </si>
  <si>
    <t>BGF = Bruttogeschossfläche</t>
  </si>
  <si>
    <t>Kapitalwerte</t>
  </si>
  <si>
    <t>Wohnfläche</t>
  </si>
  <si>
    <t>CHF / Jahr</t>
  </si>
  <si>
    <t xml:space="preserve">CHF </t>
  </si>
  <si>
    <r>
      <t xml:space="preserve">Energiekosten
 CHF / </t>
    </r>
    <r>
      <rPr>
        <b/>
        <sz val="11"/>
        <color theme="1"/>
        <rFont val="Arial"/>
        <family val="2"/>
      </rPr>
      <t>Jahr</t>
    </r>
  </si>
  <si>
    <t>Vermietungsquote ändert sich dann um den Faktor</t>
  </si>
  <si>
    <r>
      <t xml:space="preserve">reale Teuerung der Energie
</t>
    </r>
    <r>
      <rPr>
        <sz val="11"/>
        <color theme="1"/>
        <rFont val="Arial"/>
        <family val="2"/>
      </rPr>
      <t>(vom Python Script erzeugte Zufallszahlen)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</si>
</sst>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&quot;Fr.&quot;\ #,##0.00;[Red]&quot;Fr.&quot;\ \-#,##0.00"/>
    <numFmt numFmtId="165" formatCode="_ * #,##0.0_ ;_ * \-#,##0.0_ ;_ * &quot;-&quot;??_ ;_ @_ "/>
    <numFmt numFmtId="166" formatCode="_ * #,##0_ ;_ * \-#,##0_ ;_ * &quot;-&quot;??_ ;_ @_ "/>
    <numFmt numFmtId="167" formatCode="0.0%"/>
    <numFmt numFmtId="168" formatCode="_ * #,##0_ ;_ * \-#,##0_ ;_ * &quot;-&quot;?_ ;_ @_ 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left"/>
    </xf>
    <xf numFmtId="43" fontId="0" fillId="0" borderId="0" xfId="1" applyNumberFormat="1" applyFont="1" applyBorder="1"/>
    <xf numFmtId="166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6" fontId="0" fillId="0" borderId="0" xfId="1" applyNumberFormat="1" applyFont="1" applyAlignment="1">
      <alignment vertical="top" wrapText="1"/>
    </xf>
    <xf numFmtId="0" fontId="0" fillId="0" borderId="0" xfId="0" applyAlignment="1">
      <alignment vertical="top" wrapText="1"/>
    </xf>
    <xf numFmtId="164" fontId="0" fillId="0" borderId="0" xfId="0" applyNumberFormat="1"/>
    <xf numFmtId="0" fontId="3" fillId="0" borderId="2" xfId="0" applyFont="1" applyBorder="1" applyAlignment="1">
      <alignment horizontal="center" vertical="center" wrapText="1"/>
    </xf>
    <xf numFmtId="9" fontId="0" fillId="0" borderId="0" xfId="2" applyFont="1" applyBorder="1" applyAlignment="1">
      <alignment horizontal="left"/>
    </xf>
    <xf numFmtId="0" fontId="3" fillId="0" borderId="2" xfId="0" applyFont="1" applyBorder="1" applyAlignment="1">
      <alignment vertical="top" wrapText="1"/>
    </xf>
    <xf numFmtId="166" fontId="3" fillId="0" borderId="2" xfId="0" applyNumberFormat="1" applyFont="1" applyBorder="1" applyAlignment="1">
      <alignment vertical="top" wrapText="1"/>
    </xf>
    <xf numFmtId="0" fontId="5" fillId="0" borderId="3" xfId="0" applyFont="1" applyBorder="1"/>
    <xf numFmtId="0" fontId="5" fillId="0" borderId="3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7" fillId="0" borderId="3" xfId="0" applyFont="1" applyBorder="1"/>
    <xf numFmtId="1" fontId="7" fillId="0" borderId="3" xfId="0" applyNumberFormat="1" applyFont="1" applyBorder="1" applyAlignment="1">
      <alignment horizontal="right" indent="1"/>
    </xf>
    <xf numFmtId="0" fontId="7" fillId="0" borderId="0" xfId="0" applyFont="1" applyBorder="1"/>
    <xf numFmtId="0" fontId="7" fillId="0" borderId="0" xfId="0" applyFont="1" applyBorder="1" applyAlignment="1">
      <alignment horizontal="right" indent="1"/>
    </xf>
    <xf numFmtId="165" fontId="7" fillId="0" borderId="0" xfId="1" applyNumberFormat="1" applyFont="1" applyBorder="1" applyAlignment="1">
      <alignment horizontal="right" indent="1"/>
    </xf>
    <xf numFmtId="166" fontId="7" fillId="0" borderId="0" xfId="1" applyNumberFormat="1" applyFont="1" applyBorder="1"/>
    <xf numFmtId="0" fontId="7" fillId="0" borderId="0" xfId="0" applyFont="1" applyFill="1" applyBorder="1"/>
    <xf numFmtId="166" fontId="7" fillId="0" borderId="0" xfId="1" applyNumberFormat="1" applyFont="1" applyBorder="1" applyAlignment="1">
      <alignment horizontal="right" indent="1"/>
    </xf>
    <xf numFmtId="9" fontId="7" fillId="0" borderId="0" xfId="2" applyFont="1" applyBorder="1"/>
    <xf numFmtId="0" fontId="8" fillId="0" borderId="0" xfId="0" applyFont="1" applyBorder="1"/>
    <xf numFmtId="166" fontId="7" fillId="0" borderId="0" xfId="0" applyNumberFormat="1" applyFont="1" applyBorder="1" applyAlignment="1">
      <alignment horizontal="right" indent="1"/>
    </xf>
    <xf numFmtId="0" fontId="8" fillId="0" borderId="1" xfId="0" applyFont="1" applyBorder="1"/>
    <xf numFmtId="168" fontId="7" fillId="0" borderId="1" xfId="0" applyNumberFormat="1" applyFont="1" applyBorder="1" applyAlignment="1">
      <alignment horizontal="right" indent="1"/>
    </xf>
    <xf numFmtId="0" fontId="7" fillId="0" borderId="0" xfId="0" applyFont="1"/>
    <xf numFmtId="166" fontId="7" fillId="0" borderId="0" xfId="1" applyNumberFormat="1" applyFont="1"/>
    <xf numFmtId="43" fontId="7" fillId="0" borderId="0" xfId="1" applyNumberFormat="1" applyFont="1"/>
    <xf numFmtId="167" fontId="7" fillId="0" borderId="3" xfId="0" applyNumberFormat="1" applyFont="1" applyBorder="1"/>
    <xf numFmtId="9" fontId="7" fillId="0" borderId="0" xfId="0" applyNumberFormat="1" applyFont="1" applyBorder="1"/>
    <xf numFmtId="0" fontId="7" fillId="0" borderId="1" xfId="0" applyFont="1" applyFill="1" applyBorder="1"/>
    <xf numFmtId="0" fontId="7" fillId="0" borderId="1" xfId="0" applyFont="1" applyBorder="1"/>
    <xf numFmtId="0" fontId="9" fillId="0" borderId="0" xfId="0" applyFont="1"/>
    <xf numFmtId="9" fontId="7" fillId="0" borderId="3" xfId="0" applyNumberFormat="1" applyFont="1" applyBorder="1"/>
    <xf numFmtId="9" fontId="7" fillId="0" borderId="1" xfId="0" applyNumberFormat="1" applyFont="1" applyBorder="1"/>
    <xf numFmtId="2" fontId="0" fillId="0" borderId="0" xfId="0" applyNumberFormat="1" applyFont="1" applyBorder="1"/>
    <xf numFmtId="166" fontId="3" fillId="0" borderId="0" xfId="1" applyNumberFormat="1" applyFont="1"/>
    <xf numFmtId="0" fontId="7" fillId="0" borderId="0" xfId="0" applyFont="1" applyBorder="1" applyAlignment="1">
      <alignment horizontal="left" indent="1"/>
    </xf>
    <xf numFmtId="166" fontId="7" fillId="0" borderId="1" xfId="0" applyNumberFormat="1" applyFont="1" applyBorder="1" applyAlignment="1">
      <alignment horizontal="right" indent="1"/>
    </xf>
    <xf numFmtId="9" fontId="0" fillId="0" borderId="3" xfId="2" applyFont="1" applyBorder="1" applyAlignment="1">
      <alignment horizontal="left"/>
    </xf>
    <xf numFmtId="43" fontId="0" fillId="0" borderId="3" xfId="1" applyNumberFormat="1" applyFont="1" applyBorder="1"/>
    <xf numFmtId="2" fontId="0" fillId="0" borderId="3" xfId="0" applyNumberFormat="1" applyFont="1" applyBorder="1"/>
    <xf numFmtId="9" fontId="0" fillId="0" borderId="1" xfId="2" applyFont="1" applyBorder="1" applyAlignment="1">
      <alignment horizontal="left"/>
    </xf>
    <xf numFmtId="43" fontId="0" fillId="0" borderId="1" xfId="1" applyNumberFormat="1" applyFont="1" applyBorder="1"/>
    <xf numFmtId="2" fontId="0" fillId="0" borderId="1" xfId="0" applyNumberFormat="1" applyFont="1" applyBorder="1"/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165" fontId="0" fillId="0" borderId="7" xfId="0" applyNumberFormat="1" applyBorder="1"/>
    <xf numFmtId="165" fontId="0" fillId="0" borderId="8" xfId="0" applyNumberFormat="1" applyBorder="1"/>
    <xf numFmtId="165" fontId="0" fillId="0" borderId="9" xfId="1" applyNumberFormat="1" applyFont="1" applyBorder="1"/>
    <xf numFmtId="165" fontId="0" fillId="0" borderId="10" xfId="1" applyNumberFormat="1" applyFont="1" applyBorder="1"/>
    <xf numFmtId="165" fontId="0" fillId="0" borderId="11" xfId="1" applyNumberFormat="1" applyFont="1" applyBorder="1"/>
    <xf numFmtId="165" fontId="0" fillId="0" borderId="12" xfId="1" applyNumberFormat="1" applyFont="1" applyBorder="1"/>
    <xf numFmtId="166" fontId="3" fillId="0" borderId="6" xfId="1" applyNumberFormat="1" applyFont="1" applyBorder="1" applyAlignment="1">
      <alignment vertical="top" wrapText="1"/>
    </xf>
    <xf numFmtId="166" fontId="3" fillId="0" borderId="4" xfId="1" applyNumberFormat="1" applyFont="1" applyBorder="1" applyAlignment="1">
      <alignment horizontal="center" vertical="center" wrapText="1"/>
    </xf>
    <xf numFmtId="166" fontId="3" fillId="0" borderId="4" xfId="1" applyNumberFormat="1" applyFont="1" applyBorder="1" applyAlignment="1">
      <alignment horizontal="center" vertical="top" wrapText="1"/>
    </xf>
    <xf numFmtId="43" fontId="0" fillId="0" borderId="13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166" fontId="3" fillId="0" borderId="5" xfId="0" applyNumberFormat="1" applyFont="1" applyBorder="1" applyAlignment="1">
      <alignment vertical="top" wrapText="1"/>
    </xf>
    <xf numFmtId="166" fontId="3" fillId="0" borderId="6" xfId="0" applyNumberFormat="1" applyFont="1" applyBorder="1" applyAlignment="1">
      <alignment vertical="top" wrapText="1"/>
    </xf>
    <xf numFmtId="9" fontId="0" fillId="0" borderId="7" xfId="2" applyFont="1" applyBorder="1"/>
    <xf numFmtId="9" fontId="0" fillId="0" borderId="8" xfId="2" applyFont="1" applyBorder="1"/>
    <xf numFmtId="9" fontId="0" fillId="0" borderId="9" xfId="2" applyFont="1" applyBorder="1"/>
    <xf numFmtId="9" fontId="0" fillId="0" borderId="10" xfId="2" applyFont="1" applyBorder="1"/>
    <xf numFmtId="9" fontId="0" fillId="0" borderId="12" xfId="2" applyFont="1" applyBorder="1"/>
    <xf numFmtId="0" fontId="0" fillId="0" borderId="7" xfId="2" applyNumberFormat="1" applyFont="1" applyBorder="1"/>
    <xf numFmtId="0" fontId="0" fillId="0" borderId="8" xfId="2" applyNumberFormat="1" applyFont="1" applyBorder="1"/>
    <xf numFmtId="0" fontId="0" fillId="0" borderId="9" xfId="2" applyNumberFormat="1" applyFont="1" applyBorder="1"/>
    <xf numFmtId="0" fontId="0" fillId="0" borderId="10" xfId="2" applyNumberFormat="1" applyFont="1" applyBorder="1"/>
    <xf numFmtId="0" fontId="0" fillId="0" borderId="11" xfId="2" applyNumberFormat="1" applyFont="1" applyBorder="1"/>
    <xf numFmtId="0" fontId="0" fillId="0" borderId="12" xfId="2" applyNumberFormat="1" applyFont="1" applyBorder="1"/>
    <xf numFmtId="166" fontId="3" fillId="0" borderId="5" xfId="1" applyNumberFormat="1" applyFont="1" applyBorder="1" applyAlignment="1">
      <alignment vertical="top" wrapText="1"/>
    </xf>
    <xf numFmtId="166" fontId="0" fillId="0" borderId="7" xfId="1" applyNumberFormat="1" applyFont="1" applyBorder="1"/>
    <xf numFmtId="166" fontId="0" fillId="0" borderId="8" xfId="1" applyNumberFormat="1" applyFont="1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166" fontId="0" fillId="0" borderId="11" xfId="1" applyNumberFormat="1" applyFont="1" applyBorder="1"/>
    <xf numFmtId="166" fontId="0" fillId="0" borderId="12" xfId="1" applyNumberFormat="1" applyFont="1" applyBorder="1"/>
    <xf numFmtId="0" fontId="7" fillId="0" borderId="0" xfId="0" applyFont="1" applyBorder="1" applyAlignment="1">
      <alignment horizontal="left" indent="1"/>
    </xf>
    <xf numFmtId="0" fontId="7" fillId="0" borderId="0" xfId="0" applyFont="1" applyFill="1" applyBorder="1" applyAlignment="1">
      <alignment horizontal="left" indent="1"/>
    </xf>
    <xf numFmtId="0" fontId="3" fillId="0" borderId="5" xfId="0" applyFont="1" applyBorder="1" applyAlignment="1">
      <alignment horizontal="center" vertical="center" wrapText="1"/>
    </xf>
    <xf numFmtId="166" fontId="3" fillId="0" borderId="2" xfId="1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indent="1"/>
    </xf>
    <xf numFmtId="166" fontId="0" fillId="0" borderId="3" xfId="1" applyNumberFormat="1" applyFont="1" applyBorder="1"/>
    <xf numFmtId="166" fontId="0" fillId="0" borderId="0" xfId="1" applyNumberFormat="1" applyFont="1" applyBorder="1"/>
    <xf numFmtId="9" fontId="7" fillId="0" borderId="1" xfId="1" applyNumberFormat="1" applyFont="1" applyBorder="1"/>
    <xf numFmtId="166" fontId="3" fillId="0" borderId="5" xfId="1" applyNumberFormat="1" applyFont="1" applyBorder="1" applyAlignment="1">
      <alignment horizontal="center" vertical="center" wrapText="1"/>
    </xf>
    <xf numFmtId="166" fontId="3" fillId="0" borderId="6" xfId="1" applyNumberFormat="1" applyFont="1" applyBorder="1" applyAlignment="1">
      <alignment horizontal="center" vertical="center" wrapText="1"/>
    </xf>
    <xf numFmtId="166" fontId="3" fillId="0" borderId="2" xfId="1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indent="1"/>
    </xf>
    <xf numFmtId="0" fontId="7" fillId="0" borderId="3" xfId="0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7" fillId="0" borderId="0" xfId="0" applyFont="1" applyFill="1" applyBorder="1" applyAlignment="1">
      <alignment horizontal="left" indent="1"/>
    </xf>
    <xf numFmtId="0" fontId="7" fillId="0" borderId="1" xfId="0" applyFont="1" applyBorder="1" applyAlignment="1">
      <alignment horizontal="left" indent="1"/>
    </xf>
    <xf numFmtId="14" fontId="3" fillId="0" borderId="5" xfId="0" applyNumberFormat="1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0" fillId="0" borderId="0" xfId="0" applyBorder="1" applyAlignment="1">
      <alignment vertical="top" wrapText="1"/>
    </xf>
    <xf numFmtId="0" fontId="0" fillId="0" borderId="7" xfId="0" applyBorder="1" applyAlignment="1">
      <alignment horizontal="left"/>
    </xf>
    <xf numFmtId="43" fontId="0" fillId="0" borderId="8" xfId="1" applyNumberFormat="1" applyFont="1" applyBorder="1"/>
    <xf numFmtId="0" fontId="0" fillId="0" borderId="9" xfId="0" applyBorder="1" applyAlignment="1">
      <alignment horizontal="left"/>
    </xf>
    <xf numFmtId="43" fontId="0" fillId="0" borderId="10" xfId="1" applyNumberFormat="1" applyFont="1" applyBorder="1"/>
    <xf numFmtId="0" fontId="0" fillId="0" borderId="11" xfId="0" applyBorder="1" applyAlignment="1">
      <alignment horizontal="left"/>
    </xf>
    <xf numFmtId="166" fontId="0" fillId="0" borderId="1" xfId="1" applyNumberFormat="1" applyFont="1" applyBorder="1"/>
    <xf numFmtId="9" fontId="0" fillId="0" borderId="11" xfId="2" applyFont="1" applyBorder="1"/>
    <xf numFmtId="43" fontId="0" fillId="0" borderId="12" xfId="1" applyNumberFormat="1" applyFont="1" applyBorder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"/>
  <sheetViews>
    <sheetView tabSelected="1" topLeftCell="K23" zoomScale="115" zoomScaleNormal="115" workbookViewId="0">
      <selection activeCell="S25" sqref="A25:T57"/>
    </sheetView>
  </sheetViews>
  <sheetFormatPr baseColWidth="10" defaultRowHeight="14" x14ac:dyDescent="0.3"/>
  <cols>
    <col min="1" max="1" width="25.6640625" customWidth="1"/>
    <col min="2" max="2" width="25.25" customWidth="1"/>
    <col min="3" max="4" width="15.9140625" customWidth="1"/>
    <col min="5" max="5" width="22.08203125" customWidth="1"/>
    <col min="6" max="11" width="15.9140625" customWidth="1"/>
    <col min="12" max="15" width="15.9140625" style="2" customWidth="1"/>
    <col min="16" max="18" width="15.9140625" customWidth="1"/>
  </cols>
  <sheetData>
    <row r="1" spans="1:8" ht="18" x14ac:dyDescent="0.4">
      <c r="A1" s="39" t="s">
        <v>33</v>
      </c>
      <c r="B1" s="1"/>
    </row>
    <row r="3" spans="1:8" ht="15.5" x14ac:dyDescent="0.35">
      <c r="A3" s="16" t="str">
        <f>"Kennwerte im Jahr "&amp;A27</f>
        <v>Kennwerte im Jahr 2019</v>
      </c>
      <c r="B3" s="16"/>
      <c r="C3" s="17" t="s">
        <v>2</v>
      </c>
      <c r="D3" s="18" t="s">
        <v>3</v>
      </c>
      <c r="E3" s="99" t="s">
        <v>4</v>
      </c>
      <c r="F3" s="99"/>
      <c r="G3" s="90"/>
    </row>
    <row r="4" spans="1:8" ht="15.5" x14ac:dyDescent="0.35">
      <c r="A4" s="19" t="s">
        <v>1</v>
      </c>
      <c r="B4" s="19"/>
      <c r="C4" s="20">
        <v>120</v>
      </c>
      <c r="D4" s="20">
        <v>50</v>
      </c>
      <c r="E4" s="100" t="s">
        <v>24</v>
      </c>
      <c r="F4" s="100"/>
      <c r="G4" s="86"/>
    </row>
    <row r="5" spans="1:8" ht="15.5" x14ac:dyDescent="0.35">
      <c r="A5" s="21" t="s">
        <v>22</v>
      </c>
      <c r="B5" s="21"/>
      <c r="C5" s="22">
        <v>0.1</v>
      </c>
      <c r="D5" s="22">
        <v>0.1</v>
      </c>
      <c r="E5" s="101" t="s">
        <v>0</v>
      </c>
      <c r="F5" s="101"/>
      <c r="G5" s="86"/>
    </row>
    <row r="6" spans="1:8" ht="15.5" x14ac:dyDescent="0.35">
      <c r="A6" s="21" t="s">
        <v>21</v>
      </c>
      <c r="B6" s="21"/>
      <c r="C6" s="23">
        <f>EK_unsaniert*CHFprokWh_1</f>
        <v>12</v>
      </c>
      <c r="D6" s="23">
        <f>EK_saniert*CHFprokWh_1</f>
        <v>5</v>
      </c>
      <c r="E6" s="101" t="s">
        <v>23</v>
      </c>
      <c r="F6" s="101"/>
      <c r="G6" s="86"/>
    </row>
    <row r="7" spans="1:8" ht="15.5" x14ac:dyDescent="0.35">
      <c r="A7" s="21" t="s">
        <v>36</v>
      </c>
      <c r="B7" s="21"/>
      <c r="C7" s="24">
        <v>120</v>
      </c>
      <c r="D7" s="24">
        <v>120</v>
      </c>
      <c r="E7" s="102" t="s">
        <v>15</v>
      </c>
      <c r="F7" s="102"/>
      <c r="G7" s="87"/>
    </row>
    <row r="8" spans="1:8" ht="15.5" x14ac:dyDescent="0.35">
      <c r="A8" s="21" t="s">
        <v>21</v>
      </c>
      <c r="B8" s="21"/>
      <c r="C8" s="23">
        <f>C6*C7</f>
        <v>1440</v>
      </c>
      <c r="D8" s="23">
        <f>D6*D7</f>
        <v>600</v>
      </c>
      <c r="E8" s="44" t="s">
        <v>37</v>
      </c>
      <c r="F8" s="44"/>
      <c r="G8" s="86"/>
    </row>
    <row r="9" spans="1:8" ht="15.5" x14ac:dyDescent="0.35">
      <c r="A9" s="21" t="s">
        <v>25</v>
      </c>
      <c r="B9" s="21"/>
      <c r="C9" s="24"/>
      <c r="D9" s="24">
        <v>30</v>
      </c>
      <c r="E9" s="102" t="s">
        <v>18</v>
      </c>
      <c r="F9" s="102"/>
      <c r="G9" s="87"/>
    </row>
    <row r="10" spans="1:8" ht="15.5" x14ac:dyDescent="0.35">
      <c r="A10" s="25" t="s">
        <v>10</v>
      </c>
      <c r="B10" s="21"/>
      <c r="C10" s="23"/>
      <c r="D10" s="26">
        <v>31500</v>
      </c>
      <c r="E10" s="101" t="s">
        <v>38</v>
      </c>
      <c r="F10" s="101"/>
      <c r="G10" s="86"/>
    </row>
    <row r="11" spans="1:8" ht="15.5" x14ac:dyDescent="0.35">
      <c r="A11" s="21" t="s">
        <v>19</v>
      </c>
      <c r="B11" s="21"/>
      <c r="C11" s="24"/>
      <c r="D11" s="27">
        <v>0.6</v>
      </c>
      <c r="E11" s="102"/>
      <c r="F11" s="102"/>
      <c r="G11" s="87"/>
    </row>
    <row r="12" spans="1:8" ht="15.5" x14ac:dyDescent="0.35">
      <c r="A12" s="21" t="s">
        <v>20</v>
      </c>
      <c r="B12" s="21"/>
      <c r="C12" s="24"/>
      <c r="D12" s="24">
        <f>ROUND(PMT(KapSatz,Lebensdauer,-Sanierungskosten)*wertvermehrend,-1)</f>
        <v>840</v>
      </c>
      <c r="E12" s="101" t="s">
        <v>37</v>
      </c>
      <c r="F12" s="101"/>
      <c r="G12" s="86"/>
      <c r="H12" s="11"/>
    </row>
    <row r="13" spans="1:8" ht="15.5" x14ac:dyDescent="0.35">
      <c r="A13" s="28" t="s">
        <v>5</v>
      </c>
      <c r="B13" s="28"/>
      <c r="C13" s="29">
        <f>180*C7</f>
        <v>21600</v>
      </c>
      <c r="D13" s="29">
        <f>C13+D12</f>
        <v>22440</v>
      </c>
      <c r="E13" s="101" t="s">
        <v>37</v>
      </c>
      <c r="F13" s="101"/>
      <c r="G13" s="86"/>
    </row>
    <row r="14" spans="1:8" ht="15.5" x14ac:dyDescent="0.35">
      <c r="A14" s="30" t="s">
        <v>6</v>
      </c>
      <c r="B14" s="30"/>
      <c r="C14" s="45">
        <f>C13+C6*C7</f>
        <v>23040</v>
      </c>
      <c r="D14" s="31">
        <f>D6*D7+D13</f>
        <v>23040</v>
      </c>
      <c r="E14" s="103" t="s">
        <v>37</v>
      </c>
      <c r="F14" s="103"/>
      <c r="G14" s="86"/>
      <c r="H14" s="3"/>
    </row>
    <row r="15" spans="1:8" ht="18.75" customHeight="1" x14ac:dyDescent="0.35">
      <c r="A15" s="32"/>
      <c r="B15" s="32"/>
      <c r="C15" s="33"/>
      <c r="D15" s="34"/>
      <c r="E15" t="s">
        <v>34</v>
      </c>
      <c r="F15" s="32"/>
      <c r="G15" s="32"/>
      <c r="H15" s="11"/>
    </row>
    <row r="16" spans="1:8" ht="18.75" customHeight="1" x14ac:dyDescent="0.35">
      <c r="A16" s="32"/>
      <c r="B16" s="32"/>
      <c r="C16" s="33"/>
      <c r="D16" s="34"/>
      <c r="F16" s="32"/>
      <c r="G16" s="32"/>
      <c r="H16" s="11"/>
    </row>
    <row r="17" spans="1:25" ht="15.5" x14ac:dyDescent="0.35">
      <c r="A17" s="19" t="s">
        <v>26</v>
      </c>
      <c r="B17" s="19"/>
      <c r="C17" s="35">
        <v>0.02</v>
      </c>
      <c r="D17" s="19" t="s">
        <v>9</v>
      </c>
      <c r="E17" s="32"/>
      <c r="F17" s="32"/>
      <c r="G17" s="32"/>
    </row>
    <row r="18" spans="1:25" ht="15.5" x14ac:dyDescent="0.35">
      <c r="A18" s="19" t="s">
        <v>17</v>
      </c>
      <c r="B18" s="19"/>
      <c r="C18" s="40"/>
      <c r="D18" s="19"/>
      <c r="E18" s="32"/>
      <c r="F18" s="32"/>
      <c r="G18" s="32"/>
    </row>
    <row r="19" spans="1:25" ht="15.5" x14ac:dyDescent="0.35">
      <c r="A19" s="21" t="s">
        <v>12</v>
      </c>
      <c r="B19" s="21"/>
      <c r="C19" s="36">
        <v>0.04</v>
      </c>
      <c r="D19" s="21" t="s">
        <v>9</v>
      </c>
      <c r="E19" s="32"/>
      <c r="F19" s="32"/>
      <c r="G19" s="32"/>
    </row>
    <row r="20" spans="1:25" ht="15.5" x14ac:dyDescent="0.35">
      <c r="A20" s="21" t="s">
        <v>13</v>
      </c>
      <c r="B20" s="21"/>
      <c r="C20" s="36">
        <v>-0.03</v>
      </c>
      <c r="D20" s="21" t="s">
        <v>9</v>
      </c>
      <c r="E20" s="32"/>
      <c r="F20" s="32"/>
      <c r="G20" s="32"/>
    </row>
    <row r="21" spans="1:25" ht="15.5" x14ac:dyDescent="0.35">
      <c r="A21" s="38" t="s">
        <v>14</v>
      </c>
      <c r="B21" s="38"/>
      <c r="C21" s="41">
        <v>0.2</v>
      </c>
      <c r="D21" s="38" t="s">
        <v>9</v>
      </c>
      <c r="E21" s="32"/>
      <c r="F21" s="32"/>
      <c r="G21" s="32"/>
    </row>
    <row r="22" spans="1:25" ht="15.5" x14ac:dyDescent="0.35">
      <c r="A22" s="21" t="s">
        <v>28</v>
      </c>
      <c r="B22" s="21"/>
      <c r="C22" s="36">
        <v>0.1</v>
      </c>
      <c r="D22" s="21" t="s">
        <v>27</v>
      </c>
      <c r="E22" s="32"/>
      <c r="F22" s="32"/>
      <c r="G22" s="32"/>
    </row>
    <row r="23" spans="1:25" ht="15.5" x14ac:dyDescent="0.35">
      <c r="A23" s="37" t="s">
        <v>40</v>
      </c>
      <c r="B23" s="38"/>
      <c r="C23" s="93">
        <v>0.95</v>
      </c>
      <c r="D23" s="38"/>
      <c r="E23" s="32"/>
      <c r="F23" s="32"/>
      <c r="G23" s="32"/>
    </row>
    <row r="24" spans="1:25" x14ac:dyDescent="0.3">
      <c r="B24" s="4"/>
      <c r="C24" s="2"/>
      <c r="D24" s="2"/>
      <c r="E24" s="2"/>
      <c r="F24" s="2"/>
      <c r="G24" s="2"/>
      <c r="H24" s="2"/>
      <c r="I24" s="2"/>
      <c r="J24" s="2"/>
      <c r="K24" s="2"/>
      <c r="P24" s="2"/>
      <c r="Q24" s="2"/>
      <c r="R24" s="2"/>
      <c r="S24" s="2"/>
      <c r="T24" s="2"/>
      <c r="U24" s="2"/>
      <c r="V24" s="2"/>
    </row>
    <row r="25" spans="1:25" s="8" customFormat="1" ht="126" customHeight="1" x14ac:dyDescent="0.3">
      <c r="A25" s="88"/>
      <c r="B25" s="12" t="s">
        <v>41</v>
      </c>
      <c r="C25" s="97" t="s">
        <v>39</v>
      </c>
      <c r="D25" s="98"/>
      <c r="E25" s="97" t="s">
        <v>5</v>
      </c>
      <c r="F25" s="98"/>
      <c r="G25" s="104" t="s">
        <v>8</v>
      </c>
      <c r="H25" s="105"/>
      <c r="I25" s="61" t="s">
        <v>11</v>
      </c>
      <c r="J25" s="94" t="s">
        <v>32</v>
      </c>
      <c r="K25" s="95"/>
      <c r="L25" s="94" t="s">
        <v>10</v>
      </c>
      <c r="M25" s="95"/>
      <c r="N25" s="94" t="s">
        <v>29</v>
      </c>
      <c r="O25" s="95"/>
      <c r="P25" s="94" t="s">
        <v>30</v>
      </c>
      <c r="Q25" s="95"/>
      <c r="R25" s="89" t="s">
        <v>31</v>
      </c>
      <c r="S25" s="96" t="s">
        <v>16</v>
      </c>
      <c r="T25" s="95"/>
      <c r="U25" s="7"/>
      <c r="V25" s="7"/>
      <c r="W25" s="7"/>
      <c r="X25" s="7"/>
      <c r="Y25" s="7"/>
    </row>
    <row r="26" spans="1:25" s="10" customFormat="1" x14ac:dyDescent="0.3">
      <c r="A26" s="52" t="s">
        <v>7</v>
      </c>
      <c r="B26" s="106"/>
      <c r="C26" s="52" t="str">
        <f>C3</f>
        <v>unsaniert</v>
      </c>
      <c r="D26" s="53" t="str">
        <f>D3</f>
        <v>saniert</v>
      </c>
      <c r="E26" s="66" t="s">
        <v>2</v>
      </c>
      <c r="F26" s="52" t="s">
        <v>3</v>
      </c>
      <c r="G26" s="52" t="str">
        <f>C3</f>
        <v>unsaniert</v>
      </c>
      <c r="H26" s="52" t="str">
        <f>D3</f>
        <v>saniert</v>
      </c>
      <c r="I26" s="62"/>
      <c r="J26" s="66" t="s">
        <v>2</v>
      </c>
      <c r="K26" s="67" t="s">
        <v>3</v>
      </c>
      <c r="L26" s="66" t="str">
        <f>G26</f>
        <v>unsaniert</v>
      </c>
      <c r="M26" s="67" t="str">
        <f>H26</f>
        <v>saniert</v>
      </c>
      <c r="N26" s="79" t="str">
        <f>L26</f>
        <v>unsaniert</v>
      </c>
      <c r="O26" s="60" t="str">
        <f>M26</f>
        <v>saniert</v>
      </c>
      <c r="P26" s="79" t="str">
        <f>N26</f>
        <v>unsaniert</v>
      </c>
      <c r="Q26" s="60" t="str">
        <f>O26</f>
        <v>saniert</v>
      </c>
      <c r="R26" s="15"/>
      <c r="S26" s="14" t="str">
        <f>N26</f>
        <v>unsaniert</v>
      </c>
      <c r="T26" s="53" t="str">
        <f>O26</f>
        <v>saniert</v>
      </c>
      <c r="U26" s="9"/>
      <c r="V26" s="9"/>
      <c r="W26" s="9"/>
      <c r="X26" s="9"/>
      <c r="Y26" s="9"/>
    </row>
    <row r="27" spans="1:25" x14ac:dyDescent="0.3">
      <c r="A27" s="107">
        <v>2019</v>
      </c>
      <c r="B27" s="46">
        <v>1.0939422361147227E-2</v>
      </c>
      <c r="C27" s="54">
        <f>C8</f>
        <v>1440</v>
      </c>
      <c r="D27" s="55">
        <f>D8</f>
        <v>600</v>
      </c>
      <c r="E27" s="91">
        <f>Nettomiete_unsaniert</f>
        <v>21600</v>
      </c>
      <c r="F27" s="80">
        <f t="shared" ref="F27:F57" si="0">Nettomiete_saniert</f>
        <v>22440</v>
      </c>
      <c r="G27" s="80">
        <f>E27+C27</f>
        <v>23040</v>
      </c>
      <c r="H27" s="80">
        <f>F27+D27</f>
        <v>23040</v>
      </c>
      <c r="I27" s="63">
        <f t="shared" ref="I27:I57" si="1">G27/H27</f>
        <v>1</v>
      </c>
      <c r="J27" s="68">
        <v>1</v>
      </c>
      <c r="K27" s="69">
        <v>1</v>
      </c>
      <c r="L27" s="73">
        <v>0</v>
      </c>
      <c r="M27" s="74">
        <f>-Sanierungskosten</f>
        <v>-31500</v>
      </c>
      <c r="N27" s="80">
        <f>E27*J27</f>
        <v>21600</v>
      </c>
      <c r="O27" s="81">
        <f>K27*F27</f>
        <v>22440</v>
      </c>
      <c r="P27" s="80">
        <f t="shared" ref="P27:P57" si="2">L27+N27</f>
        <v>21600</v>
      </c>
      <c r="Q27" s="81">
        <f t="shared" ref="Q27:Q57" si="3">M27+O27</f>
        <v>-9060</v>
      </c>
      <c r="R27" s="48">
        <f t="shared" ref="R27:R57" si="4">1/(1+KapSatz)^(A27-$A$27)</f>
        <v>1</v>
      </c>
      <c r="S27" s="47">
        <f>P27*R27</f>
        <v>21600</v>
      </c>
      <c r="T27" s="108">
        <f>R27*Q27</f>
        <v>-9060</v>
      </c>
      <c r="U27" s="2"/>
      <c r="V27" s="2"/>
      <c r="W27" s="2"/>
      <c r="X27" s="2"/>
      <c r="Y27" s="2"/>
    </row>
    <row r="28" spans="1:25" x14ac:dyDescent="0.3">
      <c r="A28" s="109">
        <f>A27+1</f>
        <v>2020</v>
      </c>
      <c r="B28" s="13">
        <v>9.568941225657035E-2</v>
      </c>
      <c r="C28" s="56">
        <f>C27*(1+$B27)</f>
        <v>1455.7527682000521</v>
      </c>
      <c r="D28" s="57">
        <f>D27*(1+$B27)</f>
        <v>606.56365341668834</v>
      </c>
      <c r="E28" s="92">
        <f>E27-IF(J27&lt;0.95,G27-H27,0)+IF(I27&lt;1,(H27-G27)/2,0)</f>
        <v>21600</v>
      </c>
      <c r="F28" s="82">
        <f t="shared" si="0"/>
        <v>22440</v>
      </c>
      <c r="G28" s="82">
        <f t="shared" ref="G28:G57" si="5">E28+C28</f>
        <v>23055.752768200051</v>
      </c>
      <c r="H28" s="82">
        <f t="shared" ref="H28:H57" si="6">F28+D28</f>
        <v>23046.563653416688</v>
      </c>
      <c r="I28" s="64">
        <f t="shared" si="1"/>
        <v>1.0003987195193849</v>
      </c>
      <c r="J28" s="70">
        <f>IF(I27-1&gt;$C$22,J27*$C$23,J27)+IF(I27&lt;1,(K27-J27)/2,0)</f>
        <v>1</v>
      </c>
      <c r="K28" s="71">
        <f>K27</f>
        <v>1</v>
      </c>
      <c r="L28" s="75">
        <v>0</v>
      </c>
      <c r="M28" s="76">
        <v>0</v>
      </c>
      <c r="N28" s="82">
        <f t="shared" ref="N28:N57" si="7">E28*J28</f>
        <v>21600</v>
      </c>
      <c r="O28" s="83">
        <f t="shared" ref="O28:O57" si="8">K28*F28</f>
        <v>22440</v>
      </c>
      <c r="P28" s="82">
        <f t="shared" si="2"/>
        <v>21600</v>
      </c>
      <c r="Q28" s="83">
        <f t="shared" si="3"/>
        <v>22440</v>
      </c>
      <c r="R28" s="42">
        <f t="shared" si="4"/>
        <v>0.98039215686274506</v>
      </c>
      <c r="S28" s="6">
        <f>P28*R28</f>
        <v>21176.470588235294</v>
      </c>
      <c r="T28" s="110">
        <f>R28*Q28</f>
        <v>22000</v>
      </c>
      <c r="U28" s="2"/>
      <c r="V28" s="2"/>
      <c r="W28" s="2"/>
      <c r="X28" s="2"/>
      <c r="Y28" s="2"/>
    </row>
    <row r="29" spans="1:25" x14ac:dyDescent="0.3">
      <c r="A29" s="109">
        <f t="shared" ref="A29:A46" si="9">A28+1</f>
        <v>2021</v>
      </c>
      <c r="B29" s="13">
        <v>0.11885170157485508</v>
      </c>
      <c r="C29" s="56">
        <f t="shared" ref="C29:C57" si="10">C28*(1+$B28)</f>
        <v>1595.0528949799902</v>
      </c>
      <c r="D29" s="57">
        <f t="shared" ref="D29:D57" si="11">D28*(1+$B28)</f>
        <v>664.60537290832929</v>
      </c>
      <c r="E29" s="92">
        <f t="shared" ref="E29:E57" si="12">E28-IF(J28&lt;0.95,G28-H28,0)+IF(I28&lt;1,(H28-G28)/2,0)</f>
        <v>21600</v>
      </c>
      <c r="F29" s="82">
        <f t="shared" si="0"/>
        <v>22440</v>
      </c>
      <c r="G29" s="82">
        <f t="shared" si="5"/>
        <v>23195.052894979992</v>
      </c>
      <c r="H29" s="82">
        <f t="shared" si="6"/>
        <v>23104.605372908329</v>
      </c>
      <c r="I29" s="64">
        <f t="shared" si="1"/>
        <v>1.0039146966854373</v>
      </c>
      <c r="J29" s="70">
        <f t="shared" ref="J29:J57" si="13">IF(I28-1&gt;$C$22,J28*$C$23,J28)+IF(I28&lt;1,(K28-J28)/2,0)</f>
        <v>1</v>
      </c>
      <c r="K29" s="71">
        <f t="shared" ref="K29:K57" si="14">K28</f>
        <v>1</v>
      </c>
      <c r="L29" s="75">
        <v>0</v>
      </c>
      <c r="M29" s="76">
        <v>0</v>
      </c>
      <c r="N29" s="82">
        <f t="shared" si="7"/>
        <v>21600</v>
      </c>
      <c r="O29" s="83">
        <f t="shared" si="8"/>
        <v>22440</v>
      </c>
      <c r="P29" s="82">
        <f t="shared" si="2"/>
        <v>21600</v>
      </c>
      <c r="Q29" s="83">
        <f t="shared" si="3"/>
        <v>22440</v>
      </c>
      <c r="R29" s="42">
        <f t="shared" si="4"/>
        <v>0.96116878123798544</v>
      </c>
      <c r="S29" s="6">
        <f t="shared" ref="S29:S57" si="15">P29*R29</f>
        <v>20761.245674740487</v>
      </c>
      <c r="T29" s="110">
        <f t="shared" ref="T29:T57" si="16">R29*Q29</f>
        <v>21568.627450980392</v>
      </c>
      <c r="U29" s="2"/>
      <c r="V29" s="2"/>
      <c r="W29" s="2"/>
      <c r="X29" s="2"/>
      <c r="Y29" s="2"/>
    </row>
    <row r="30" spans="1:25" x14ac:dyDescent="0.3">
      <c r="A30" s="109">
        <f t="shared" si="9"/>
        <v>2022</v>
      </c>
      <c r="B30" s="13">
        <v>8.682015833923365E-2</v>
      </c>
      <c r="C30" s="56">
        <f t="shared" si="10"/>
        <v>1784.6276456502608</v>
      </c>
      <c r="D30" s="57">
        <f t="shared" si="11"/>
        <v>743.5948523542753</v>
      </c>
      <c r="E30" s="92">
        <f t="shared" si="12"/>
        <v>21600</v>
      </c>
      <c r="F30" s="82">
        <f t="shared" si="0"/>
        <v>22440</v>
      </c>
      <c r="G30" s="82">
        <f t="shared" si="5"/>
        <v>23384.62764565026</v>
      </c>
      <c r="H30" s="82">
        <f t="shared" si="6"/>
        <v>23183.594852354276</v>
      </c>
      <c r="I30" s="64">
        <f t="shared" si="1"/>
        <v>1.0086713382707155</v>
      </c>
      <c r="J30" s="70">
        <f t="shared" si="13"/>
        <v>1</v>
      </c>
      <c r="K30" s="71">
        <f t="shared" si="14"/>
        <v>1</v>
      </c>
      <c r="L30" s="75">
        <v>0</v>
      </c>
      <c r="M30" s="76">
        <v>0</v>
      </c>
      <c r="N30" s="82">
        <f t="shared" si="7"/>
        <v>21600</v>
      </c>
      <c r="O30" s="83">
        <f t="shared" si="8"/>
        <v>22440</v>
      </c>
      <c r="P30" s="82">
        <f t="shared" si="2"/>
        <v>21600</v>
      </c>
      <c r="Q30" s="83">
        <f t="shared" si="3"/>
        <v>22440</v>
      </c>
      <c r="R30" s="42">
        <f t="shared" si="4"/>
        <v>0.94232233454704462</v>
      </c>
      <c r="S30" s="6">
        <f t="shared" si="15"/>
        <v>20354.162426216164</v>
      </c>
      <c r="T30" s="110">
        <f t="shared" si="16"/>
        <v>21145.71318723568</v>
      </c>
    </row>
    <row r="31" spans="1:25" x14ac:dyDescent="0.3">
      <c r="A31" s="109">
        <f t="shared" si="9"/>
        <v>2023</v>
      </c>
      <c r="B31" s="13">
        <v>0.10672315034691249</v>
      </c>
      <c r="C31" s="56">
        <f t="shared" si="10"/>
        <v>1939.5693004221901</v>
      </c>
      <c r="D31" s="57">
        <f t="shared" si="11"/>
        <v>808.1538751759125</v>
      </c>
      <c r="E31" s="92">
        <f t="shared" si="12"/>
        <v>21600</v>
      </c>
      <c r="F31" s="82">
        <f t="shared" si="0"/>
        <v>22440</v>
      </c>
      <c r="G31" s="82">
        <f t="shared" si="5"/>
        <v>23539.56930042219</v>
      </c>
      <c r="H31" s="82">
        <f t="shared" si="6"/>
        <v>23248.153875175911</v>
      </c>
      <c r="I31" s="64">
        <f t="shared" si="1"/>
        <v>1.0125349921034998</v>
      </c>
      <c r="J31" s="70">
        <f t="shared" si="13"/>
        <v>1</v>
      </c>
      <c r="K31" s="71">
        <f t="shared" si="14"/>
        <v>1</v>
      </c>
      <c r="L31" s="75">
        <v>0</v>
      </c>
      <c r="M31" s="76">
        <v>0</v>
      </c>
      <c r="N31" s="82">
        <f t="shared" si="7"/>
        <v>21600</v>
      </c>
      <c r="O31" s="83">
        <f t="shared" si="8"/>
        <v>22440</v>
      </c>
      <c r="P31" s="82">
        <f t="shared" si="2"/>
        <v>21600</v>
      </c>
      <c r="Q31" s="83">
        <f t="shared" si="3"/>
        <v>22440</v>
      </c>
      <c r="R31" s="42">
        <f t="shared" si="4"/>
        <v>0.9238454260265142</v>
      </c>
      <c r="S31" s="6">
        <f t="shared" si="15"/>
        <v>19955.061202172707</v>
      </c>
      <c r="T31" s="110">
        <f t="shared" si="16"/>
        <v>20731.091360034978</v>
      </c>
    </row>
    <row r="32" spans="1:25" x14ac:dyDescent="0.3">
      <c r="A32" s="109">
        <f t="shared" si="9"/>
        <v>2024</v>
      </c>
      <c r="B32" s="13">
        <v>0.16002477570329854</v>
      </c>
      <c r="C32" s="56">
        <f t="shared" si="10"/>
        <v>2146.5662464794032</v>
      </c>
      <c r="D32" s="57">
        <f t="shared" si="11"/>
        <v>894.40260269975124</v>
      </c>
      <c r="E32" s="92">
        <f t="shared" si="12"/>
        <v>21600</v>
      </c>
      <c r="F32" s="82">
        <f t="shared" si="0"/>
        <v>22440</v>
      </c>
      <c r="G32" s="82">
        <f t="shared" si="5"/>
        <v>23746.566246479404</v>
      </c>
      <c r="H32" s="82">
        <f t="shared" si="6"/>
        <v>23334.402602699753</v>
      </c>
      <c r="I32" s="64">
        <f t="shared" si="1"/>
        <v>1.0176633467244611</v>
      </c>
      <c r="J32" s="70">
        <f t="shared" si="13"/>
        <v>1</v>
      </c>
      <c r="K32" s="71">
        <f t="shared" si="14"/>
        <v>1</v>
      </c>
      <c r="L32" s="75">
        <v>0</v>
      </c>
      <c r="M32" s="76">
        <v>0</v>
      </c>
      <c r="N32" s="82">
        <f t="shared" si="7"/>
        <v>21600</v>
      </c>
      <c r="O32" s="83">
        <f t="shared" si="8"/>
        <v>22440</v>
      </c>
      <c r="P32" s="82">
        <f t="shared" si="2"/>
        <v>21600</v>
      </c>
      <c r="Q32" s="83">
        <f t="shared" si="3"/>
        <v>22440</v>
      </c>
      <c r="R32" s="42">
        <f t="shared" si="4"/>
        <v>0.90573080982991594</v>
      </c>
      <c r="S32" s="6">
        <f t="shared" si="15"/>
        <v>19563.785492326184</v>
      </c>
      <c r="T32" s="110">
        <f t="shared" si="16"/>
        <v>20324.599372583314</v>
      </c>
    </row>
    <row r="33" spans="1:20" x14ac:dyDescent="0.3">
      <c r="A33" s="109">
        <f t="shared" si="9"/>
        <v>2025</v>
      </c>
      <c r="B33" s="13">
        <v>0.11166984057083125</v>
      </c>
      <c r="C33" s="56">
        <f t="shared" si="10"/>
        <v>2490.0700286045408</v>
      </c>
      <c r="D33" s="57">
        <f t="shared" si="11"/>
        <v>1037.5291785852253</v>
      </c>
      <c r="E33" s="92">
        <f t="shared" si="12"/>
        <v>21600</v>
      </c>
      <c r="F33" s="82">
        <f t="shared" si="0"/>
        <v>22440</v>
      </c>
      <c r="G33" s="82">
        <f t="shared" si="5"/>
        <v>24090.070028604539</v>
      </c>
      <c r="H33" s="82">
        <f t="shared" si="6"/>
        <v>23477.529178585224</v>
      </c>
      <c r="I33" s="64">
        <f t="shared" si="1"/>
        <v>1.0260905159720997</v>
      </c>
      <c r="J33" s="70">
        <f t="shared" si="13"/>
        <v>1</v>
      </c>
      <c r="K33" s="71">
        <f t="shared" si="14"/>
        <v>1</v>
      </c>
      <c r="L33" s="75">
        <v>0</v>
      </c>
      <c r="M33" s="76">
        <v>0</v>
      </c>
      <c r="N33" s="82">
        <f t="shared" si="7"/>
        <v>21600</v>
      </c>
      <c r="O33" s="83">
        <f t="shared" si="8"/>
        <v>22440</v>
      </c>
      <c r="P33" s="82">
        <f t="shared" si="2"/>
        <v>21600</v>
      </c>
      <c r="Q33" s="83">
        <f t="shared" si="3"/>
        <v>22440</v>
      </c>
      <c r="R33" s="42">
        <f t="shared" si="4"/>
        <v>0.88797138218619198</v>
      </c>
      <c r="S33" s="6">
        <f t="shared" si="15"/>
        <v>19180.181855221748</v>
      </c>
      <c r="T33" s="110">
        <f t="shared" si="16"/>
        <v>19926.077816258148</v>
      </c>
    </row>
    <row r="34" spans="1:20" x14ac:dyDescent="0.3">
      <c r="A34" s="109">
        <f t="shared" si="9"/>
        <v>2026</v>
      </c>
      <c r="B34" s="13">
        <v>6.761543197505529E-2</v>
      </c>
      <c r="C34" s="56">
        <f t="shared" si="10"/>
        <v>2768.135751709015</v>
      </c>
      <c r="D34" s="57">
        <f t="shared" si="11"/>
        <v>1153.3898965454227</v>
      </c>
      <c r="E34" s="92">
        <f t="shared" si="12"/>
        <v>21600</v>
      </c>
      <c r="F34" s="82">
        <f t="shared" si="0"/>
        <v>22440</v>
      </c>
      <c r="G34" s="82">
        <f t="shared" si="5"/>
        <v>24368.135751709015</v>
      </c>
      <c r="H34" s="82">
        <f t="shared" si="6"/>
        <v>23593.389896545421</v>
      </c>
      <c r="I34" s="64">
        <f t="shared" si="1"/>
        <v>1.0328374116038761</v>
      </c>
      <c r="J34" s="70">
        <f t="shared" si="13"/>
        <v>1</v>
      </c>
      <c r="K34" s="71">
        <f t="shared" si="14"/>
        <v>1</v>
      </c>
      <c r="L34" s="75">
        <v>0</v>
      </c>
      <c r="M34" s="76">
        <v>0</v>
      </c>
      <c r="N34" s="82">
        <f t="shared" si="7"/>
        <v>21600</v>
      </c>
      <c r="O34" s="83">
        <f t="shared" si="8"/>
        <v>22440</v>
      </c>
      <c r="P34" s="82">
        <f t="shared" si="2"/>
        <v>21600</v>
      </c>
      <c r="Q34" s="83">
        <f t="shared" si="3"/>
        <v>22440</v>
      </c>
      <c r="R34" s="42">
        <f t="shared" si="4"/>
        <v>0.87056017861391388</v>
      </c>
      <c r="S34" s="6">
        <f t="shared" si="15"/>
        <v>18804.099858060541</v>
      </c>
      <c r="T34" s="110">
        <f t="shared" si="16"/>
        <v>19535.370408096227</v>
      </c>
    </row>
    <row r="35" spans="1:20" x14ac:dyDescent="0.3">
      <c r="A35" s="109">
        <f t="shared" si="9"/>
        <v>2027</v>
      </c>
      <c r="B35" s="13">
        <v>8.8422066628716101E-3</v>
      </c>
      <c r="C35" s="56">
        <f t="shared" si="10"/>
        <v>2955.3044463264146</v>
      </c>
      <c r="D35" s="57">
        <f t="shared" si="11"/>
        <v>1231.3768526360059</v>
      </c>
      <c r="E35" s="92">
        <f t="shared" si="12"/>
        <v>21600</v>
      </c>
      <c r="F35" s="82">
        <f t="shared" si="0"/>
        <v>22440</v>
      </c>
      <c r="G35" s="82">
        <f t="shared" si="5"/>
        <v>24555.304446326416</v>
      </c>
      <c r="H35" s="82">
        <f t="shared" si="6"/>
        <v>23671.376852636007</v>
      </c>
      <c r="I35" s="64">
        <f t="shared" si="1"/>
        <v>1.0373416214524918</v>
      </c>
      <c r="J35" s="70">
        <f t="shared" si="13"/>
        <v>1</v>
      </c>
      <c r="K35" s="71">
        <f t="shared" si="14"/>
        <v>1</v>
      </c>
      <c r="L35" s="75">
        <v>0</v>
      </c>
      <c r="M35" s="76">
        <v>0</v>
      </c>
      <c r="N35" s="82">
        <f t="shared" si="7"/>
        <v>21600</v>
      </c>
      <c r="O35" s="83">
        <f t="shared" si="8"/>
        <v>22440</v>
      </c>
      <c r="P35" s="82">
        <f t="shared" si="2"/>
        <v>21600</v>
      </c>
      <c r="Q35" s="83">
        <f t="shared" si="3"/>
        <v>22440</v>
      </c>
      <c r="R35" s="42">
        <f t="shared" si="4"/>
        <v>0.85349037119011162</v>
      </c>
      <c r="S35" s="6">
        <f t="shared" si="15"/>
        <v>18435.39201770641</v>
      </c>
      <c r="T35" s="110">
        <f t="shared" si="16"/>
        <v>19152.323929506103</v>
      </c>
    </row>
    <row r="36" spans="1:20" x14ac:dyDescent="0.3">
      <c r="A36" s="109">
        <f t="shared" si="9"/>
        <v>2028</v>
      </c>
      <c r="B36" s="13">
        <v>-9.9759637069536458E-3</v>
      </c>
      <c r="C36" s="56">
        <f t="shared" si="10"/>
        <v>2981.4358589925364</v>
      </c>
      <c r="D36" s="57">
        <f t="shared" si="11"/>
        <v>1242.26494124689</v>
      </c>
      <c r="E36" s="92">
        <f t="shared" si="12"/>
        <v>21600</v>
      </c>
      <c r="F36" s="82">
        <f t="shared" si="0"/>
        <v>22440</v>
      </c>
      <c r="G36" s="82">
        <f t="shared" si="5"/>
        <v>24581.435858992536</v>
      </c>
      <c r="H36" s="82">
        <f t="shared" si="6"/>
        <v>23682.264941246889</v>
      </c>
      <c r="I36" s="64">
        <f t="shared" si="1"/>
        <v>1.0379681132685743</v>
      </c>
      <c r="J36" s="70">
        <f t="shared" si="13"/>
        <v>1</v>
      </c>
      <c r="K36" s="71">
        <f t="shared" si="14"/>
        <v>1</v>
      </c>
      <c r="L36" s="75">
        <v>0</v>
      </c>
      <c r="M36" s="76">
        <v>0</v>
      </c>
      <c r="N36" s="82">
        <f t="shared" si="7"/>
        <v>21600</v>
      </c>
      <c r="O36" s="83">
        <f t="shared" si="8"/>
        <v>22440</v>
      </c>
      <c r="P36" s="82">
        <f t="shared" si="2"/>
        <v>21600</v>
      </c>
      <c r="Q36" s="83">
        <f t="shared" si="3"/>
        <v>22440</v>
      </c>
      <c r="R36" s="42">
        <f t="shared" si="4"/>
        <v>0.83675526587265847</v>
      </c>
      <c r="S36" s="6">
        <f t="shared" si="15"/>
        <v>18073.913742849421</v>
      </c>
      <c r="T36" s="110">
        <f t="shared" si="16"/>
        <v>18776.788166182458</v>
      </c>
    </row>
    <row r="37" spans="1:20" x14ac:dyDescent="0.3">
      <c r="A37" s="109">
        <f t="shared" si="9"/>
        <v>2029</v>
      </c>
      <c r="B37" s="13">
        <v>6.961496705243575E-2</v>
      </c>
      <c r="C37" s="56">
        <f t="shared" si="10"/>
        <v>2951.6931630686167</v>
      </c>
      <c r="D37" s="57">
        <f t="shared" si="11"/>
        <v>1229.8721512785901</v>
      </c>
      <c r="E37" s="92">
        <f t="shared" si="12"/>
        <v>21600</v>
      </c>
      <c r="F37" s="82">
        <f t="shared" si="0"/>
        <v>22440</v>
      </c>
      <c r="G37" s="82">
        <f t="shared" si="5"/>
        <v>24551.693163068616</v>
      </c>
      <c r="H37" s="82">
        <f t="shared" si="6"/>
        <v>23669.872151278589</v>
      </c>
      <c r="I37" s="64">
        <f t="shared" si="1"/>
        <v>1.037254996822718</v>
      </c>
      <c r="J37" s="70">
        <f t="shared" si="13"/>
        <v>1</v>
      </c>
      <c r="K37" s="71">
        <f t="shared" si="14"/>
        <v>1</v>
      </c>
      <c r="L37" s="75">
        <v>0</v>
      </c>
      <c r="M37" s="76">
        <v>0</v>
      </c>
      <c r="N37" s="82">
        <f t="shared" si="7"/>
        <v>21600</v>
      </c>
      <c r="O37" s="83">
        <f t="shared" si="8"/>
        <v>22440</v>
      </c>
      <c r="P37" s="82">
        <f t="shared" si="2"/>
        <v>21600</v>
      </c>
      <c r="Q37" s="83">
        <f t="shared" si="3"/>
        <v>22440</v>
      </c>
      <c r="R37" s="42">
        <f t="shared" si="4"/>
        <v>0.82034829987515534</v>
      </c>
      <c r="S37" s="6">
        <f t="shared" si="15"/>
        <v>17719.523277303357</v>
      </c>
      <c r="T37" s="110">
        <f t="shared" si="16"/>
        <v>18408.615849198486</v>
      </c>
    </row>
    <row r="38" spans="1:20" x14ac:dyDescent="0.3">
      <c r="A38" s="109">
        <f t="shared" si="9"/>
        <v>2030</v>
      </c>
      <c r="B38" s="13">
        <v>0.13119730491448339</v>
      </c>
      <c r="C38" s="56">
        <f t="shared" si="10"/>
        <v>3157.1751853645383</v>
      </c>
      <c r="D38" s="57">
        <f t="shared" si="11"/>
        <v>1315.4896605685574</v>
      </c>
      <c r="E38" s="92">
        <f t="shared" si="12"/>
        <v>21600</v>
      </c>
      <c r="F38" s="82">
        <f t="shared" si="0"/>
        <v>22440</v>
      </c>
      <c r="G38" s="82">
        <f t="shared" si="5"/>
        <v>24757.17518536454</v>
      </c>
      <c r="H38" s="82">
        <f t="shared" si="6"/>
        <v>23755.489660568557</v>
      </c>
      <c r="I38" s="64">
        <f t="shared" si="1"/>
        <v>1.0421664861094684</v>
      </c>
      <c r="J38" s="70">
        <f t="shared" si="13"/>
        <v>1</v>
      </c>
      <c r="K38" s="71">
        <f t="shared" si="14"/>
        <v>1</v>
      </c>
      <c r="L38" s="75">
        <v>0</v>
      </c>
      <c r="M38" s="76">
        <v>0</v>
      </c>
      <c r="N38" s="82">
        <f t="shared" si="7"/>
        <v>21600</v>
      </c>
      <c r="O38" s="83">
        <f t="shared" si="8"/>
        <v>22440</v>
      </c>
      <c r="P38" s="82">
        <f t="shared" si="2"/>
        <v>21600</v>
      </c>
      <c r="Q38" s="83">
        <f t="shared" si="3"/>
        <v>22440</v>
      </c>
      <c r="R38" s="42">
        <f t="shared" si="4"/>
        <v>0.80426303909328967</v>
      </c>
      <c r="S38" s="6">
        <f t="shared" si="15"/>
        <v>17372.081644415055</v>
      </c>
      <c r="T38" s="110">
        <f t="shared" si="16"/>
        <v>18047.66259725342</v>
      </c>
    </row>
    <row r="39" spans="1:20" x14ac:dyDescent="0.3">
      <c r="A39" s="109">
        <f t="shared" si="9"/>
        <v>2031</v>
      </c>
      <c r="B39" s="13">
        <v>0.1940033926901297</v>
      </c>
      <c r="C39" s="56">
        <f t="shared" si="10"/>
        <v>3571.3880608272502</v>
      </c>
      <c r="D39" s="57">
        <f t="shared" si="11"/>
        <v>1488.0783586780208</v>
      </c>
      <c r="E39" s="92">
        <f t="shared" si="12"/>
        <v>21600</v>
      </c>
      <c r="F39" s="82">
        <f t="shared" si="0"/>
        <v>22440</v>
      </c>
      <c r="G39" s="82">
        <f t="shared" si="5"/>
        <v>25171.388060827252</v>
      </c>
      <c r="H39" s="82">
        <f t="shared" si="6"/>
        <v>23928.07835867802</v>
      </c>
      <c r="I39" s="64">
        <f t="shared" si="1"/>
        <v>1.051960282121791</v>
      </c>
      <c r="J39" s="70">
        <f t="shared" si="13"/>
        <v>1</v>
      </c>
      <c r="K39" s="71">
        <f t="shared" si="14"/>
        <v>1</v>
      </c>
      <c r="L39" s="75">
        <v>0</v>
      </c>
      <c r="M39" s="76">
        <v>0</v>
      </c>
      <c r="N39" s="82">
        <f t="shared" si="7"/>
        <v>21600</v>
      </c>
      <c r="O39" s="83">
        <f t="shared" si="8"/>
        <v>22440</v>
      </c>
      <c r="P39" s="82">
        <f t="shared" si="2"/>
        <v>21600</v>
      </c>
      <c r="Q39" s="83">
        <f t="shared" si="3"/>
        <v>22440</v>
      </c>
      <c r="R39" s="42">
        <f t="shared" si="4"/>
        <v>0.78849317558165644</v>
      </c>
      <c r="S39" s="6">
        <f t="shared" si="15"/>
        <v>17031.452592563779</v>
      </c>
      <c r="T39" s="110">
        <f t="shared" si="16"/>
        <v>17693.786860052369</v>
      </c>
    </row>
    <row r="40" spans="1:20" x14ac:dyDescent="0.3">
      <c r="A40" s="109">
        <f t="shared" si="9"/>
        <v>2032</v>
      </c>
      <c r="B40" s="13">
        <v>0.16138855003551511</v>
      </c>
      <c r="C40" s="56">
        <f t="shared" si="10"/>
        <v>4264.24946124076</v>
      </c>
      <c r="D40" s="57">
        <f t="shared" si="11"/>
        <v>1776.7706088503164</v>
      </c>
      <c r="E40" s="92">
        <f t="shared" si="12"/>
        <v>21600</v>
      </c>
      <c r="F40" s="82">
        <f t="shared" si="0"/>
        <v>22440</v>
      </c>
      <c r="G40" s="82">
        <f t="shared" si="5"/>
        <v>25864.249461240761</v>
      </c>
      <c r="H40" s="82">
        <f t="shared" si="6"/>
        <v>24216.770608850318</v>
      </c>
      <c r="I40" s="64">
        <f t="shared" si="1"/>
        <v>1.0680304933717442</v>
      </c>
      <c r="J40" s="70">
        <f t="shared" si="13"/>
        <v>1</v>
      </c>
      <c r="K40" s="71">
        <f t="shared" si="14"/>
        <v>1</v>
      </c>
      <c r="L40" s="75">
        <v>0</v>
      </c>
      <c r="M40" s="76">
        <v>0</v>
      </c>
      <c r="N40" s="82">
        <f t="shared" si="7"/>
        <v>21600</v>
      </c>
      <c r="O40" s="83">
        <f t="shared" si="8"/>
        <v>22440</v>
      </c>
      <c r="P40" s="82">
        <f t="shared" si="2"/>
        <v>21600</v>
      </c>
      <c r="Q40" s="83">
        <f t="shared" si="3"/>
        <v>22440</v>
      </c>
      <c r="R40" s="42">
        <f t="shared" si="4"/>
        <v>0.77303252508005538</v>
      </c>
      <c r="S40" s="6">
        <f t="shared" si="15"/>
        <v>16697.502541729194</v>
      </c>
      <c r="T40" s="110">
        <f t="shared" si="16"/>
        <v>17346.849862796444</v>
      </c>
    </row>
    <row r="41" spans="1:20" x14ac:dyDescent="0.3">
      <c r="A41" s="109">
        <f t="shared" si="9"/>
        <v>2033</v>
      </c>
      <c r="B41" s="13">
        <v>0.13111881805750947</v>
      </c>
      <c r="C41" s="56">
        <f t="shared" si="10"/>
        <v>4952.450498780132</v>
      </c>
      <c r="D41" s="57">
        <f t="shared" si="11"/>
        <v>2063.521041158388</v>
      </c>
      <c r="E41" s="92">
        <f t="shared" si="12"/>
        <v>21600</v>
      </c>
      <c r="F41" s="82">
        <f t="shared" si="0"/>
        <v>22440</v>
      </c>
      <c r="G41" s="82">
        <f t="shared" si="5"/>
        <v>26552.450498780134</v>
      </c>
      <c r="H41" s="82">
        <f t="shared" si="6"/>
        <v>24503.521041158387</v>
      </c>
      <c r="I41" s="64">
        <f t="shared" si="1"/>
        <v>1.0836177565738481</v>
      </c>
      <c r="J41" s="70">
        <f t="shared" si="13"/>
        <v>1</v>
      </c>
      <c r="K41" s="71">
        <f t="shared" si="14"/>
        <v>1</v>
      </c>
      <c r="L41" s="75">
        <v>0</v>
      </c>
      <c r="M41" s="76">
        <v>0</v>
      </c>
      <c r="N41" s="82">
        <f t="shared" si="7"/>
        <v>21600</v>
      </c>
      <c r="O41" s="83">
        <f t="shared" si="8"/>
        <v>22440</v>
      </c>
      <c r="P41" s="82">
        <f t="shared" si="2"/>
        <v>21600</v>
      </c>
      <c r="Q41" s="83">
        <f t="shared" si="3"/>
        <v>22440</v>
      </c>
      <c r="R41" s="42">
        <f t="shared" si="4"/>
        <v>0.75787502458828948</v>
      </c>
      <c r="S41" s="6">
        <f t="shared" si="15"/>
        <v>16370.100531107053</v>
      </c>
      <c r="T41" s="110">
        <f t="shared" si="16"/>
        <v>17006.715551761215</v>
      </c>
    </row>
    <row r="42" spans="1:20" x14ac:dyDescent="0.3">
      <c r="A42" s="109">
        <f t="shared" si="9"/>
        <v>2034</v>
      </c>
      <c r="B42" s="13">
        <v>8.9731317736693808E-3</v>
      </c>
      <c r="C42" s="56">
        <f t="shared" si="10"/>
        <v>5601.8099546685071</v>
      </c>
      <c r="D42" s="57">
        <f t="shared" si="11"/>
        <v>2334.0874811118774</v>
      </c>
      <c r="E42" s="92">
        <f t="shared" si="12"/>
        <v>21600</v>
      </c>
      <c r="F42" s="82">
        <f t="shared" si="0"/>
        <v>22440</v>
      </c>
      <c r="G42" s="82">
        <f t="shared" si="5"/>
        <v>27201.809954668508</v>
      </c>
      <c r="H42" s="82">
        <f t="shared" si="6"/>
        <v>24774.087481111877</v>
      </c>
      <c r="I42" s="64">
        <f t="shared" si="1"/>
        <v>1.0979944256436311</v>
      </c>
      <c r="J42" s="70">
        <f t="shared" si="13"/>
        <v>1</v>
      </c>
      <c r="K42" s="71">
        <f t="shared" si="14"/>
        <v>1</v>
      </c>
      <c r="L42" s="75">
        <v>0</v>
      </c>
      <c r="M42" s="76">
        <v>0</v>
      </c>
      <c r="N42" s="82">
        <f t="shared" si="7"/>
        <v>21600</v>
      </c>
      <c r="O42" s="83">
        <f t="shared" si="8"/>
        <v>22440</v>
      </c>
      <c r="P42" s="82">
        <f t="shared" si="2"/>
        <v>21600</v>
      </c>
      <c r="Q42" s="83">
        <f t="shared" si="3"/>
        <v>22440</v>
      </c>
      <c r="R42" s="42">
        <f t="shared" si="4"/>
        <v>0.74301472998851925</v>
      </c>
      <c r="S42" s="6">
        <f t="shared" si="15"/>
        <v>16049.118167752016</v>
      </c>
      <c r="T42" s="110">
        <f t="shared" si="16"/>
        <v>16673.250540942372</v>
      </c>
    </row>
    <row r="43" spans="1:20" x14ac:dyDescent="0.3">
      <c r="A43" s="109">
        <f t="shared" si="9"/>
        <v>2035</v>
      </c>
      <c r="B43" s="13">
        <v>4.4980810269123261E-2</v>
      </c>
      <c r="C43" s="56">
        <f t="shared" si="10"/>
        <v>5652.0757335628005</v>
      </c>
      <c r="D43" s="57">
        <f t="shared" si="11"/>
        <v>2355.0315556511664</v>
      </c>
      <c r="E43" s="92">
        <f t="shared" si="12"/>
        <v>21600</v>
      </c>
      <c r="F43" s="82">
        <f t="shared" si="0"/>
        <v>22440</v>
      </c>
      <c r="G43" s="82">
        <f t="shared" si="5"/>
        <v>27252.0757335628</v>
      </c>
      <c r="H43" s="82">
        <f t="shared" si="6"/>
        <v>24795.031555651167</v>
      </c>
      <c r="I43" s="64">
        <f t="shared" si="1"/>
        <v>1.099094214596861</v>
      </c>
      <c r="J43" s="70">
        <f t="shared" si="13"/>
        <v>1</v>
      </c>
      <c r="K43" s="71">
        <f t="shared" si="14"/>
        <v>1</v>
      </c>
      <c r="L43" s="75">
        <v>0</v>
      </c>
      <c r="M43" s="76">
        <v>0</v>
      </c>
      <c r="N43" s="82">
        <f t="shared" si="7"/>
        <v>21600</v>
      </c>
      <c r="O43" s="83">
        <f t="shared" si="8"/>
        <v>22440</v>
      </c>
      <c r="P43" s="82">
        <f t="shared" si="2"/>
        <v>21600</v>
      </c>
      <c r="Q43" s="83">
        <f t="shared" si="3"/>
        <v>22440</v>
      </c>
      <c r="R43" s="42">
        <f t="shared" si="4"/>
        <v>0.72844581371423445</v>
      </c>
      <c r="S43" s="6">
        <f t="shared" si="15"/>
        <v>15734.429576227463</v>
      </c>
      <c r="T43" s="110">
        <f t="shared" si="16"/>
        <v>16346.324059747421</v>
      </c>
    </row>
    <row r="44" spans="1:20" x14ac:dyDescent="0.3">
      <c r="A44" s="109">
        <f t="shared" si="9"/>
        <v>2036</v>
      </c>
      <c r="B44" s="13">
        <v>1.0147504390906496E-2</v>
      </c>
      <c r="C44" s="56">
        <f t="shared" si="10"/>
        <v>5906.3106797609034</v>
      </c>
      <c r="D44" s="57">
        <f t="shared" si="11"/>
        <v>2460.9627832337096</v>
      </c>
      <c r="E44" s="92">
        <f t="shared" si="12"/>
        <v>21600</v>
      </c>
      <c r="F44" s="82">
        <f t="shared" si="0"/>
        <v>22440</v>
      </c>
      <c r="G44" s="82">
        <f t="shared" si="5"/>
        <v>27506.310679760903</v>
      </c>
      <c r="H44" s="82">
        <f t="shared" si="6"/>
        <v>24900.96278323371</v>
      </c>
      <c r="I44" s="64">
        <f t="shared" si="1"/>
        <v>1.1046284000826436</v>
      </c>
      <c r="J44" s="70">
        <f t="shared" si="13"/>
        <v>1</v>
      </c>
      <c r="K44" s="71">
        <f t="shared" si="14"/>
        <v>1</v>
      </c>
      <c r="L44" s="75">
        <v>0</v>
      </c>
      <c r="M44" s="76">
        <v>0</v>
      </c>
      <c r="N44" s="82">
        <f t="shared" si="7"/>
        <v>21600</v>
      </c>
      <c r="O44" s="83">
        <f t="shared" si="8"/>
        <v>22440</v>
      </c>
      <c r="P44" s="82">
        <f t="shared" si="2"/>
        <v>21600</v>
      </c>
      <c r="Q44" s="83">
        <f t="shared" si="3"/>
        <v>22440</v>
      </c>
      <c r="R44" s="42">
        <f t="shared" si="4"/>
        <v>0.7141625624649357</v>
      </c>
      <c r="S44" s="6">
        <f t="shared" si="15"/>
        <v>15425.911349242611</v>
      </c>
      <c r="T44" s="110">
        <f t="shared" si="16"/>
        <v>16025.807901713157</v>
      </c>
    </row>
    <row r="45" spans="1:20" x14ac:dyDescent="0.3">
      <c r="A45" s="109">
        <f t="shared" si="9"/>
        <v>2037</v>
      </c>
      <c r="B45" s="13">
        <v>7.1004795426343636E-2</v>
      </c>
      <c r="C45" s="56">
        <f t="shared" si="10"/>
        <v>5966.244993317835</v>
      </c>
      <c r="D45" s="57">
        <f t="shared" si="11"/>
        <v>2485.935413882431</v>
      </c>
      <c r="E45" s="92">
        <f t="shared" si="12"/>
        <v>21600</v>
      </c>
      <c r="F45" s="82">
        <f t="shared" si="0"/>
        <v>22440</v>
      </c>
      <c r="G45" s="82">
        <f t="shared" si="5"/>
        <v>27566.244993317836</v>
      </c>
      <c r="H45" s="82">
        <f t="shared" si="6"/>
        <v>24925.935413882431</v>
      </c>
      <c r="I45" s="64">
        <f t="shared" si="1"/>
        <v>1.1059261983790944</v>
      </c>
      <c r="J45" s="70">
        <f t="shared" si="13"/>
        <v>0.95</v>
      </c>
      <c r="K45" s="71">
        <f t="shared" si="14"/>
        <v>1</v>
      </c>
      <c r="L45" s="75">
        <v>0</v>
      </c>
      <c r="M45" s="76">
        <v>0</v>
      </c>
      <c r="N45" s="82">
        <f t="shared" si="7"/>
        <v>20520</v>
      </c>
      <c r="O45" s="83">
        <f t="shared" si="8"/>
        <v>22440</v>
      </c>
      <c r="P45" s="82">
        <f t="shared" si="2"/>
        <v>20520</v>
      </c>
      <c r="Q45" s="83">
        <f t="shared" si="3"/>
        <v>22440</v>
      </c>
      <c r="R45" s="42">
        <f t="shared" si="4"/>
        <v>0.7001593749656233</v>
      </c>
      <c r="S45" s="6">
        <f t="shared" si="15"/>
        <v>14367.270374294591</v>
      </c>
      <c r="T45" s="110">
        <f t="shared" si="16"/>
        <v>15711.576374228587</v>
      </c>
    </row>
    <row r="46" spans="1:20" x14ac:dyDescent="0.3">
      <c r="A46" s="109">
        <f t="shared" si="9"/>
        <v>2038</v>
      </c>
      <c r="B46" s="13">
        <v>9.6922153934464128E-2</v>
      </c>
      <c r="C46" s="56">
        <f t="shared" si="10"/>
        <v>6389.8769985318158</v>
      </c>
      <c r="D46" s="57">
        <f t="shared" si="11"/>
        <v>2662.4487493882561</v>
      </c>
      <c r="E46" s="92">
        <f t="shared" si="12"/>
        <v>21600</v>
      </c>
      <c r="F46" s="82">
        <f t="shared" si="0"/>
        <v>22440</v>
      </c>
      <c r="G46" s="82">
        <f t="shared" si="5"/>
        <v>27989.876998531814</v>
      </c>
      <c r="H46" s="82">
        <f t="shared" si="6"/>
        <v>25102.448749388255</v>
      </c>
      <c r="I46" s="64">
        <f t="shared" si="1"/>
        <v>1.1150257601547309</v>
      </c>
      <c r="J46" s="70">
        <f t="shared" si="13"/>
        <v>0.90249999999999997</v>
      </c>
      <c r="K46" s="71">
        <f t="shared" si="14"/>
        <v>1</v>
      </c>
      <c r="L46" s="75">
        <v>0</v>
      </c>
      <c r="M46" s="76">
        <v>0</v>
      </c>
      <c r="N46" s="82">
        <f t="shared" si="7"/>
        <v>19494</v>
      </c>
      <c r="O46" s="83">
        <f t="shared" si="8"/>
        <v>22440</v>
      </c>
      <c r="P46" s="82">
        <f t="shared" si="2"/>
        <v>19494</v>
      </c>
      <c r="Q46" s="83">
        <f t="shared" si="3"/>
        <v>22440</v>
      </c>
      <c r="R46" s="42">
        <f t="shared" si="4"/>
        <v>0.68643075977021895</v>
      </c>
      <c r="S46" s="6">
        <f t="shared" si="15"/>
        <v>13381.281230960649</v>
      </c>
      <c r="T46" s="110">
        <f t="shared" si="16"/>
        <v>15403.506249243714</v>
      </c>
    </row>
    <row r="47" spans="1:20" x14ac:dyDescent="0.3">
      <c r="A47" s="109">
        <f>A46+1</f>
        <v>2039</v>
      </c>
      <c r="B47" s="13">
        <v>2.8250505125411933E-2</v>
      </c>
      <c r="C47" s="56">
        <f t="shared" si="10"/>
        <v>7009.1976406058075</v>
      </c>
      <c r="D47" s="57">
        <f t="shared" si="11"/>
        <v>2920.499016919086</v>
      </c>
      <c r="E47" s="92">
        <f t="shared" si="12"/>
        <v>18712.571750856441</v>
      </c>
      <c r="F47" s="82">
        <f t="shared" si="0"/>
        <v>22440</v>
      </c>
      <c r="G47" s="82">
        <f t="shared" si="5"/>
        <v>25721.76939146225</v>
      </c>
      <c r="H47" s="82">
        <f t="shared" si="6"/>
        <v>25360.499016919086</v>
      </c>
      <c r="I47" s="64">
        <f t="shared" si="1"/>
        <v>1.0142453969183391</v>
      </c>
      <c r="J47" s="70">
        <f t="shared" si="13"/>
        <v>0.85737499999999989</v>
      </c>
      <c r="K47" s="71">
        <f t="shared" si="14"/>
        <v>1</v>
      </c>
      <c r="L47" s="75">
        <v>0</v>
      </c>
      <c r="M47" s="76">
        <v>0</v>
      </c>
      <c r="N47" s="82">
        <f t="shared" si="7"/>
        <v>16043.69120489054</v>
      </c>
      <c r="O47" s="83">
        <f t="shared" si="8"/>
        <v>22440</v>
      </c>
      <c r="P47" s="82">
        <f t="shared" si="2"/>
        <v>16043.69120489054</v>
      </c>
      <c r="Q47" s="83">
        <f t="shared" si="3"/>
        <v>22440</v>
      </c>
      <c r="R47" s="42">
        <f t="shared" si="4"/>
        <v>0.67297133310805779</v>
      </c>
      <c r="S47" s="6">
        <f t="shared" si="15"/>
        <v>10796.944258129208</v>
      </c>
      <c r="T47" s="110">
        <f t="shared" si="16"/>
        <v>15101.476714944816</v>
      </c>
    </row>
    <row r="48" spans="1:20" x14ac:dyDescent="0.3">
      <c r="A48" s="109">
        <f t="shared" ref="A48:A57" si="17">A47+1</f>
        <v>2040</v>
      </c>
      <c r="B48" s="13">
        <v>6.038098725802124E-2</v>
      </c>
      <c r="C48" s="56">
        <f t="shared" si="10"/>
        <v>7207.2110144767666</v>
      </c>
      <c r="D48" s="57">
        <f t="shared" si="11"/>
        <v>3003.0045893653187</v>
      </c>
      <c r="E48" s="92">
        <f t="shared" si="12"/>
        <v>18351.301376313277</v>
      </c>
      <c r="F48" s="82">
        <f t="shared" si="0"/>
        <v>22440</v>
      </c>
      <c r="G48" s="82">
        <f t="shared" si="5"/>
        <v>25558.512390790042</v>
      </c>
      <c r="H48" s="82">
        <f t="shared" si="6"/>
        <v>25443.004589365319</v>
      </c>
      <c r="I48" s="64">
        <f t="shared" si="1"/>
        <v>1.0045398648189925</v>
      </c>
      <c r="J48" s="70">
        <f t="shared" si="13"/>
        <v>0.85737499999999989</v>
      </c>
      <c r="K48" s="71">
        <f t="shared" si="14"/>
        <v>1</v>
      </c>
      <c r="L48" s="75">
        <v>0</v>
      </c>
      <c r="M48" s="76">
        <v>0</v>
      </c>
      <c r="N48" s="82">
        <f t="shared" si="7"/>
        <v>15733.947017516593</v>
      </c>
      <c r="O48" s="83">
        <f t="shared" si="8"/>
        <v>22440</v>
      </c>
      <c r="P48" s="82">
        <f t="shared" si="2"/>
        <v>15733.947017516593</v>
      </c>
      <c r="Q48" s="83">
        <f t="shared" si="3"/>
        <v>22440</v>
      </c>
      <c r="R48" s="42">
        <f t="shared" si="4"/>
        <v>0.65977581677260566</v>
      </c>
      <c r="S48" s="6">
        <f t="shared" si="15"/>
        <v>10380.877744538913</v>
      </c>
      <c r="T48" s="110">
        <f t="shared" si="16"/>
        <v>14805.369328377272</v>
      </c>
    </row>
    <row r="49" spans="1:20" x14ac:dyDescent="0.3">
      <c r="A49" s="109">
        <f t="shared" si="17"/>
        <v>2041</v>
      </c>
      <c r="B49" s="13">
        <v>0.1463725704745209</v>
      </c>
      <c r="C49" s="56">
        <f t="shared" si="10"/>
        <v>7642.3895309077589</v>
      </c>
      <c r="D49" s="57">
        <f t="shared" si="11"/>
        <v>3184.3289712115652</v>
      </c>
      <c r="E49" s="92">
        <f t="shared" si="12"/>
        <v>18235.793574888554</v>
      </c>
      <c r="F49" s="82">
        <f t="shared" si="0"/>
        <v>22440</v>
      </c>
      <c r="G49" s="82">
        <f t="shared" si="5"/>
        <v>25878.183105796314</v>
      </c>
      <c r="H49" s="82">
        <f t="shared" si="6"/>
        <v>25624.328971211566</v>
      </c>
      <c r="I49" s="64">
        <f t="shared" si="1"/>
        <v>1.0099067622363866</v>
      </c>
      <c r="J49" s="70">
        <f t="shared" si="13"/>
        <v>0.85737499999999989</v>
      </c>
      <c r="K49" s="71">
        <f t="shared" si="14"/>
        <v>1</v>
      </c>
      <c r="L49" s="75">
        <v>0</v>
      </c>
      <c r="M49" s="76">
        <v>0</v>
      </c>
      <c r="N49" s="82">
        <f t="shared" si="7"/>
        <v>15634.913516270071</v>
      </c>
      <c r="O49" s="83">
        <f t="shared" si="8"/>
        <v>22440</v>
      </c>
      <c r="P49" s="82">
        <f t="shared" si="2"/>
        <v>15634.913516270071</v>
      </c>
      <c r="Q49" s="83">
        <f t="shared" si="3"/>
        <v>22440</v>
      </c>
      <c r="R49" s="42">
        <f t="shared" si="4"/>
        <v>0.64683903605157411</v>
      </c>
      <c r="S49" s="6">
        <f t="shared" si="15"/>
        <v>10113.272387613861</v>
      </c>
      <c r="T49" s="110">
        <f t="shared" si="16"/>
        <v>14515.067968997322</v>
      </c>
    </row>
    <row r="50" spans="1:20" x14ac:dyDescent="0.3">
      <c r="A50" s="109">
        <f t="shared" si="17"/>
        <v>2042</v>
      </c>
      <c r="B50" s="13">
        <v>4.4866427694388117E-2</v>
      </c>
      <c r="C50" s="56">
        <f t="shared" si="10"/>
        <v>8761.0257311142959</v>
      </c>
      <c r="D50" s="57">
        <f t="shared" si="11"/>
        <v>3650.4273879642888</v>
      </c>
      <c r="E50" s="92">
        <f t="shared" si="12"/>
        <v>17981.939440303806</v>
      </c>
      <c r="F50" s="82">
        <f t="shared" si="0"/>
        <v>22440</v>
      </c>
      <c r="G50" s="82">
        <f t="shared" si="5"/>
        <v>26742.965171418102</v>
      </c>
      <c r="H50" s="82">
        <f t="shared" si="6"/>
        <v>26090.42738796429</v>
      </c>
      <c r="I50" s="64">
        <f t="shared" si="1"/>
        <v>1.0250106207058467</v>
      </c>
      <c r="J50" s="70">
        <f t="shared" si="13"/>
        <v>0.85737499999999989</v>
      </c>
      <c r="K50" s="71">
        <f t="shared" si="14"/>
        <v>1</v>
      </c>
      <c r="L50" s="75">
        <v>0</v>
      </c>
      <c r="M50" s="76">
        <v>0</v>
      </c>
      <c r="N50" s="82">
        <f t="shared" si="7"/>
        <v>15417.265327630474</v>
      </c>
      <c r="O50" s="83">
        <f t="shared" si="8"/>
        <v>22440</v>
      </c>
      <c r="P50" s="82">
        <f t="shared" si="2"/>
        <v>15417.265327630474</v>
      </c>
      <c r="Q50" s="83">
        <f t="shared" si="3"/>
        <v>22440</v>
      </c>
      <c r="R50" s="42">
        <f t="shared" si="4"/>
        <v>0.63415591769762181</v>
      </c>
      <c r="S50" s="6">
        <f t="shared" si="15"/>
        <v>9776.9500422312285</v>
      </c>
      <c r="T50" s="110">
        <f t="shared" si="16"/>
        <v>14230.458793134634</v>
      </c>
    </row>
    <row r="51" spans="1:20" x14ac:dyDescent="0.3">
      <c r="A51" s="109">
        <f t="shared" si="17"/>
        <v>2043</v>
      </c>
      <c r="B51" s="13">
        <v>4.9909038921636922E-2</v>
      </c>
      <c r="C51" s="56">
        <f t="shared" si="10"/>
        <v>9154.1016586080095</v>
      </c>
      <c r="D51" s="57">
        <f t="shared" si="11"/>
        <v>3814.2090244200031</v>
      </c>
      <c r="E51" s="92">
        <f t="shared" si="12"/>
        <v>17329.401656849994</v>
      </c>
      <c r="F51" s="82">
        <f t="shared" si="0"/>
        <v>22440</v>
      </c>
      <c r="G51" s="82">
        <f t="shared" si="5"/>
        <v>26483.503315458001</v>
      </c>
      <c r="H51" s="82">
        <f t="shared" si="6"/>
        <v>26254.209024420004</v>
      </c>
      <c r="I51" s="64">
        <f t="shared" si="1"/>
        <v>1.0087336202292259</v>
      </c>
      <c r="J51" s="70">
        <f t="shared" si="13"/>
        <v>0.85737499999999989</v>
      </c>
      <c r="K51" s="71">
        <f t="shared" si="14"/>
        <v>1</v>
      </c>
      <c r="L51" s="75">
        <v>0</v>
      </c>
      <c r="M51" s="76">
        <v>0</v>
      </c>
      <c r="N51" s="82">
        <f t="shared" si="7"/>
        <v>14857.795745541762</v>
      </c>
      <c r="O51" s="83">
        <f t="shared" si="8"/>
        <v>22440</v>
      </c>
      <c r="P51" s="82">
        <f t="shared" si="2"/>
        <v>14857.795745541762</v>
      </c>
      <c r="Q51" s="83">
        <f t="shared" si="3"/>
        <v>22440</v>
      </c>
      <c r="R51" s="42">
        <f t="shared" si="4"/>
        <v>0.62172148793884485</v>
      </c>
      <c r="S51" s="6">
        <f t="shared" si="15"/>
        <v>9237.4108784096625</v>
      </c>
      <c r="T51" s="110">
        <f t="shared" si="16"/>
        <v>13951.430189347679</v>
      </c>
    </row>
    <row r="52" spans="1:20" x14ac:dyDescent="0.3">
      <c r="A52" s="109">
        <f t="shared" si="17"/>
        <v>2044</v>
      </c>
      <c r="B52" s="13">
        <v>8.5250470009827647E-2</v>
      </c>
      <c r="C52" s="56">
        <f t="shared" si="10"/>
        <v>9610.9740745800991</v>
      </c>
      <c r="D52" s="57">
        <f t="shared" si="11"/>
        <v>4004.5725310750399</v>
      </c>
      <c r="E52" s="92">
        <f t="shared" si="12"/>
        <v>17100.107365811997</v>
      </c>
      <c r="F52" s="82">
        <f t="shared" si="0"/>
        <v>22440</v>
      </c>
      <c r="G52" s="82">
        <f t="shared" si="5"/>
        <v>26711.081440392096</v>
      </c>
      <c r="H52" s="82">
        <f t="shared" si="6"/>
        <v>26444.572531075039</v>
      </c>
      <c r="I52" s="64">
        <f t="shared" si="1"/>
        <v>1.0100780191853691</v>
      </c>
      <c r="J52" s="70">
        <f t="shared" si="13"/>
        <v>0.85737499999999989</v>
      </c>
      <c r="K52" s="71">
        <f t="shared" si="14"/>
        <v>1</v>
      </c>
      <c r="L52" s="75">
        <v>0</v>
      </c>
      <c r="M52" s="76">
        <v>0</v>
      </c>
      <c r="N52" s="82">
        <f t="shared" si="7"/>
        <v>14661.204552763058</v>
      </c>
      <c r="O52" s="83">
        <f t="shared" si="8"/>
        <v>22440</v>
      </c>
      <c r="P52" s="82">
        <f t="shared" si="2"/>
        <v>14661.204552763058</v>
      </c>
      <c r="Q52" s="83">
        <f t="shared" si="3"/>
        <v>22440</v>
      </c>
      <c r="R52" s="42">
        <f t="shared" si="4"/>
        <v>0.60953087052827937</v>
      </c>
      <c r="S52" s="6">
        <f t="shared" si="15"/>
        <v>8936.4567740388393</v>
      </c>
      <c r="T52" s="110">
        <f t="shared" si="16"/>
        <v>13677.872734654589</v>
      </c>
    </row>
    <row r="53" spans="1:20" x14ac:dyDescent="0.3">
      <c r="A53" s="109">
        <f t="shared" si="17"/>
        <v>2045</v>
      </c>
      <c r="B53" s="13">
        <v>0.16071303283549407</v>
      </c>
      <c r="C53" s="56">
        <f t="shared" si="10"/>
        <v>10430.31413169032</v>
      </c>
      <c r="D53" s="57">
        <f t="shared" si="11"/>
        <v>4345.9642215376316</v>
      </c>
      <c r="E53" s="92">
        <f t="shared" si="12"/>
        <v>16833.598456494939</v>
      </c>
      <c r="F53" s="82">
        <f t="shared" si="0"/>
        <v>22440</v>
      </c>
      <c r="G53" s="82">
        <f t="shared" si="5"/>
        <v>27263.91258818526</v>
      </c>
      <c r="H53" s="82">
        <f t="shared" si="6"/>
        <v>26785.96422153763</v>
      </c>
      <c r="I53" s="64">
        <f t="shared" si="1"/>
        <v>1.0178432391940302</v>
      </c>
      <c r="J53" s="70">
        <f t="shared" si="13"/>
        <v>0.85737499999999989</v>
      </c>
      <c r="K53" s="71">
        <f t="shared" si="14"/>
        <v>1</v>
      </c>
      <c r="L53" s="75">
        <v>0</v>
      </c>
      <c r="M53" s="76">
        <v>0</v>
      </c>
      <c r="N53" s="82">
        <f t="shared" si="7"/>
        <v>14432.706476637346</v>
      </c>
      <c r="O53" s="83">
        <f t="shared" si="8"/>
        <v>22440</v>
      </c>
      <c r="P53" s="82">
        <f t="shared" si="2"/>
        <v>14432.706476637346</v>
      </c>
      <c r="Q53" s="83">
        <f t="shared" si="3"/>
        <v>22440</v>
      </c>
      <c r="R53" s="42">
        <f t="shared" si="4"/>
        <v>0.59757928483164635</v>
      </c>
      <c r="S53" s="6">
        <f t="shared" si="15"/>
        <v>8624.6864144940155</v>
      </c>
      <c r="T53" s="110">
        <f t="shared" si="16"/>
        <v>13409.679151622144</v>
      </c>
    </row>
    <row r="54" spans="1:20" x14ac:dyDescent="0.3">
      <c r="A54" s="109">
        <f t="shared" si="17"/>
        <v>2046</v>
      </c>
      <c r="B54" s="13">
        <v>0.16565841189355945</v>
      </c>
      <c r="C54" s="56">
        <f t="shared" si="10"/>
        <v>12106.601549221183</v>
      </c>
      <c r="D54" s="57">
        <f t="shared" si="11"/>
        <v>5044.4173121754911</v>
      </c>
      <c r="E54" s="92">
        <f t="shared" si="12"/>
        <v>16355.65008984731</v>
      </c>
      <c r="F54" s="82">
        <f t="shared" si="0"/>
        <v>22440</v>
      </c>
      <c r="G54" s="82">
        <f t="shared" si="5"/>
        <v>28462.25163906849</v>
      </c>
      <c r="H54" s="82">
        <f t="shared" si="6"/>
        <v>27484.41731217549</v>
      </c>
      <c r="I54" s="64">
        <f t="shared" si="1"/>
        <v>1.0355777717892467</v>
      </c>
      <c r="J54" s="70">
        <f t="shared" si="13"/>
        <v>0.85737499999999989</v>
      </c>
      <c r="K54" s="71">
        <f t="shared" si="14"/>
        <v>1</v>
      </c>
      <c r="L54" s="75">
        <v>0</v>
      </c>
      <c r="M54" s="76">
        <v>0</v>
      </c>
      <c r="N54" s="82">
        <f t="shared" si="7"/>
        <v>14022.925495782834</v>
      </c>
      <c r="O54" s="83">
        <f t="shared" si="8"/>
        <v>22440</v>
      </c>
      <c r="P54" s="82">
        <f t="shared" si="2"/>
        <v>14022.925495782834</v>
      </c>
      <c r="Q54" s="83">
        <f t="shared" si="3"/>
        <v>22440</v>
      </c>
      <c r="R54" s="42">
        <f t="shared" si="4"/>
        <v>0.58586204395259456</v>
      </c>
      <c r="S54" s="6">
        <f t="shared" si="15"/>
        <v>8215.4997931542821</v>
      </c>
      <c r="T54" s="110">
        <f t="shared" si="16"/>
        <v>13146.744266296222</v>
      </c>
    </row>
    <row r="55" spans="1:20" x14ac:dyDescent="0.3">
      <c r="A55" s="109">
        <f t="shared" si="17"/>
        <v>2047</v>
      </c>
      <c r="B55" s="13">
        <v>7.2873014045734541E-2</v>
      </c>
      <c r="C55" s="56">
        <f t="shared" si="10"/>
        <v>14112.161935293268</v>
      </c>
      <c r="D55" s="57">
        <f t="shared" si="11"/>
        <v>5880.06747303886</v>
      </c>
      <c r="E55" s="92">
        <f t="shared" si="12"/>
        <v>15377.815762954309</v>
      </c>
      <c r="F55" s="82">
        <f t="shared" si="0"/>
        <v>22440</v>
      </c>
      <c r="G55" s="82">
        <f t="shared" si="5"/>
        <v>29489.977698247578</v>
      </c>
      <c r="H55" s="82">
        <f t="shared" si="6"/>
        <v>28320.06747303886</v>
      </c>
      <c r="I55" s="64">
        <f t="shared" si="1"/>
        <v>1.0413102908855174</v>
      </c>
      <c r="J55" s="70">
        <f t="shared" si="13"/>
        <v>0.85737499999999989</v>
      </c>
      <c r="K55" s="71">
        <f t="shared" si="14"/>
        <v>1</v>
      </c>
      <c r="L55" s="75">
        <v>0</v>
      </c>
      <c r="M55" s="76">
        <v>0</v>
      </c>
      <c r="N55" s="82">
        <f t="shared" si="7"/>
        <v>13184.554789762949</v>
      </c>
      <c r="O55" s="83">
        <f t="shared" si="8"/>
        <v>22440</v>
      </c>
      <c r="P55" s="82">
        <f t="shared" si="2"/>
        <v>13184.554789762949</v>
      </c>
      <c r="Q55" s="83">
        <f t="shared" si="3"/>
        <v>22440</v>
      </c>
      <c r="R55" s="42">
        <f t="shared" si="4"/>
        <v>0.57437455289470041</v>
      </c>
      <c r="S55" s="6">
        <f t="shared" si="15"/>
        <v>7572.8727624857747</v>
      </c>
      <c r="T55" s="110">
        <f t="shared" si="16"/>
        <v>12888.964966957077</v>
      </c>
    </row>
    <row r="56" spans="1:20" x14ac:dyDescent="0.3">
      <c r="A56" s="109">
        <f t="shared" si="17"/>
        <v>2048</v>
      </c>
      <c r="B56" s="13">
        <v>-8.2328145640452634E-3</v>
      </c>
      <c r="C56" s="56">
        <f t="shared" si="10"/>
        <v>15140.557710219575</v>
      </c>
      <c r="D56" s="57">
        <f t="shared" si="11"/>
        <v>6308.5657125914877</v>
      </c>
      <c r="E56" s="92">
        <f t="shared" si="12"/>
        <v>14207.905537745592</v>
      </c>
      <c r="F56" s="82">
        <f t="shared" si="0"/>
        <v>22440</v>
      </c>
      <c r="G56" s="82">
        <f t="shared" si="5"/>
        <v>29348.463247965166</v>
      </c>
      <c r="H56" s="82">
        <f t="shared" si="6"/>
        <v>28748.565712591488</v>
      </c>
      <c r="I56" s="64">
        <f t="shared" si="1"/>
        <v>1.0208670422507697</v>
      </c>
      <c r="J56" s="70">
        <f t="shared" si="13"/>
        <v>0.85737499999999989</v>
      </c>
      <c r="K56" s="71">
        <f t="shared" si="14"/>
        <v>1</v>
      </c>
      <c r="L56" s="75">
        <v>0</v>
      </c>
      <c r="M56" s="76">
        <v>0</v>
      </c>
      <c r="N56" s="82">
        <f t="shared" si="7"/>
        <v>12181.503010424625</v>
      </c>
      <c r="O56" s="83">
        <f t="shared" si="8"/>
        <v>22440</v>
      </c>
      <c r="P56" s="82">
        <f t="shared" si="2"/>
        <v>12181.503010424625</v>
      </c>
      <c r="Q56" s="83">
        <f t="shared" si="3"/>
        <v>22440</v>
      </c>
      <c r="R56" s="42">
        <f t="shared" si="4"/>
        <v>0.56311230675951029</v>
      </c>
      <c r="S56" s="6">
        <f t="shared" si="15"/>
        <v>6859.55425999813</v>
      </c>
      <c r="T56" s="110">
        <f t="shared" si="16"/>
        <v>12636.240163683411</v>
      </c>
    </row>
    <row r="57" spans="1:20" x14ac:dyDescent="0.3">
      <c r="A57" s="111">
        <f t="shared" si="17"/>
        <v>2049</v>
      </c>
      <c r="B57" s="49">
        <v>0.11186163240257763</v>
      </c>
      <c r="C57" s="58">
        <f t="shared" si="10"/>
        <v>15015.908306195111</v>
      </c>
      <c r="D57" s="59">
        <f t="shared" si="11"/>
        <v>6256.6284609146278</v>
      </c>
      <c r="E57" s="112">
        <f t="shared" si="12"/>
        <v>13608.008002371913</v>
      </c>
      <c r="F57" s="84">
        <f t="shared" si="0"/>
        <v>22440</v>
      </c>
      <c r="G57" s="84">
        <f t="shared" si="5"/>
        <v>28623.916308567022</v>
      </c>
      <c r="H57" s="84">
        <f t="shared" si="6"/>
        <v>28696.628460914628</v>
      </c>
      <c r="I57" s="65">
        <f t="shared" si="1"/>
        <v>0.99746617786662151</v>
      </c>
      <c r="J57" s="113">
        <f t="shared" si="13"/>
        <v>0.85737499999999989</v>
      </c>
      <c r="K57" s="72">
        <f t="shared" si="14"/>
        <v>1</v>
      </c>
      <c r="L57" s="77">
        <v>0</v>
      </c>
      <c r="M57" s="78">
        <v>0</v>
      </c>
      <c r="N57" s="84">
        <f t="shared" si="7"/>
        <v>11667.165861033618</v>
      </c>
      <c r="O57" s="85">
        <f t="shared" si="8"/>
        <v>22440</v>
      </c>
      <c r="P57" s="84">
        <f t="shared" si="2"/>
        <v>11667.165861033618</v>
      </c>
      <c r="Q57" s="85">
        <f t="shared" si="3"/>
        <v>22440</v>
      </c>
      <c r="R57" s="51">
        <f t="shared" si="4"/>
        <v>0.55207088897991197</v>
      </c>
      <c r="S57" s="50">
        <f t="shared" si="15"/>
        <v>6441.1026287769091</v>
      </c>
      <c r="T57" s="114">
        <f t="shared" si="16"/>
        <v>12388.470748709224</v>
      </c>
    </row>
    <row r="58" spans="1:20" x14ac:dyDescent="0.3">
      <c r="A58" s="5"/>
      <c r="H58" s="3"/>
      <c r="I58" s="2"/>
      <c r="J58" s="2"/>
      <c r="K58" s="2"/>
    </row>
    <row r="59" spans="1:20" x14ac:dyDescent="0.3">
      <c r="H59" s="3"/>
      <c r="I59" s="2"/>
      <c r="J59" s="2"/>
      <c r="K59" s="2"/>
      <c r="N59" s="43"/>
      <c r="O59" s="43"/>
      <c r="R59" s="43" t="s">
        <v>35</v>
      </c>
      <c r="S59" s="3">
        <f>SUM(S27:S57)</f>
        <v>455008.61208699556</v>
      </c>
      <c r="T59" s="3">
        <f>SUM(T27:T57)</f>
        <v>493516.46256453887</v>
      </c>
    </row>
    <row r="60" spans="1:20" x14ac:dyDescent="0.3">
      <c r="H60" s="3"/>
      <c r="I60" s="2"/>
      <c r="J60" s="2"/>
      <c r="K60" s="2"/>
    </row>
    <row r="61" spans="1:20" x14ac:dyDescent="0.3">
      <c r="H61" s="3"/>
      <c r="I61" s="2"/>
      <c r="J61" s="2"/>
      <c r="K61" s="2"/>
    </row>
    <row r="62" spans="1:20" x14ac:dyDescent="0.3">
      <c r="H62" s="3"/>
      <c r="I62" s="2"/>
      <c r="J62" s="2"/>
      <c r="K62" s="2"/>
    </row>
    <row r="63" spans="1:20" x14ac:dyDescent="0.3">
      <c r="H63" s="3"/>
      <c r="I63" s="2"/>
      <c r="J63" s="2"/>
      <c r="K63" s="2"/>
    </row>
    <row r="64" spans="1:20" x14ac:dyDescent="0.3">
      <c r="H64" s="3"/>
      <c r="I64" s="2"/>
      <c r="J64" s="2"/>
      <c r="K64" s="2"/>
    </row>
    <row r="65" spans="8:11" x14ac:dyDescent="0.3">
      <c r="H65" s="3"/>
      <c r="I65" s="2"/>
      <c r="J65" s="2"/>
      <c r="K65" s="2"/>
    </row>
    <row r="66" spans="8:11" x14ac:dyDescent="0.3">
      <c r="H66" s="3"/>
      <c r="I66" s="2"/>
      <c r="J66" s="2"/>
      <c r="K66" s="2"/>
    </row>
    <row r="67" spans="8:11" x14ac:dyDescent="0.3">
      <c r="H67" s="3"/>
      <c r="I67" s="2"/>
      <c r="J67" s="2"/>
      <c r="K67" s="2"/>
    </row>
    <row r="68" spans="8:11" x14ac:dyDescent="0.3">
      <c r="H68" s="3"/>
      <c r="I68" s="2"/>
      <c r="J68" s="2"/>
      <c r="K68" s="2"/>
    </row>
    <row r="69" spans="8:11" x14ac:dyDescent="0.3">
      <c r="H69" s="3"/>
      <c r="I69" s="2"/>
      <c r="J69" s="2"/>
      <c r="K69" s="2"/>
    </row>
    <row r="70" spans="8:11" x14ac:dyDescent="0.3">
      <c r="H70" s="3"/>
      <c r="I70" s="2"/>
      <c r="J70" s="2"/>
      <c r="K70" s="2"/>
    </row>
    <row r="71" spans="8:11" x14ac:dyDescent="0.3">
      <c r="H71" s="3"/>
      <c r="I71" s="2"/>
      <c r="J71" s="2"/>
      <c r="K71" s="2"/>
    </row>
    <row r="72" spans="8:11" x14ac:dyDescent="0.3">
      <c r="H72" s="3"/>
    </row>
    <row r="73" spans="8:11" x14ac:dyDescent="0.3">
      <c r="H73" s="3"/>
    </row>
    <row r="74" spans="8:11" x14ac:dyDescent="0.3">
      <c r="H74" s="3"/>
    </row>
    <row r="75" spans="8:11" x14ac:dyDescent="0.3">
      <c r="H75" s="3"/>
    </row>
    <row r="76" spans="8:11" x14ac:dyDescent="0.3">
      <c r="H76" s="3"/>
    </row>
    <row r="77" spans="8:11" x14ac:dyDescent="0.3">
      <c r="H77" s="3"/>
    </row>
    <row r="78" spans="8:11" x14ac:dyDescent="0.3">
      <c r="H78" s="3"/>
    </row>
    <row r="79" spans="8:11" x14ac:dyDescent="0.3">
      <c r="H79" s="3"/>
    </row>
  </sheetData>
  <mergeCells count="19">
    <mergeCell ref="G25:H25"/>
    <mergeCell ref="C25:D25"/>
    <mergeCell ref="E3:F3"/>
    <mergeCell ref="E4:F4"/>
    <mergeCell ref="E5:F5"/>
    <mergeCell ref="E6:F6"/>
    <mergeCell ref="E7:F7"/>
    <mergeCell ref="E9:F9"/>
    <mergeCell ref="E10:F10"/>
    <mergeCell ref="E11:F11"/>
    <mergeCell ref="E12:F12"/>
    <mergeCell ref="E13:F13"/>
    <mergeCell ref="E14:F14"/>
    <mergeCell ref="E25:F25"/>
    <mergeCell ref="P25:Q25"/>
    <mergeCell ref="L25:M25"/>
    <mergeCell ref="S25:T25"/>
    <mergeCell ref="N25:O25"/>
    <mergeCell ref="J25:K25"/>
  </mergeCells>
  <pageMargins left="0.7" right="0.7" top="0.78740157499999996" bottom="0.78740157499999996" header="0.3" footer="0.3"/>
  <pageSetup paperSize="9" orientation="landscape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B7BBE6BB-611E-4EEB-AB50-7E97979D42FC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15</vt:i4>
      </vt:variant>
    </vt:vector>
  </HeadingPairs>
  <TitlesOfParts>
    <vt:vector size="16" baseType="lpstr">
      <vt:lpstr>Modell</vt:lpstr>
      <vt:lpstr>CHFprokWh_1</vt:lpstr>
      <vt:lpstr>EK_saniert</vt:lpstr>
      <vt:lpstr>EK_unsaniert</vt:lpstr>
      <vt:lpstr>Kapitalwert_saniert</vt:lpstr>
      <vt:lpstr>Kapitalwert_unsaniert</vt:lpstr>
      <vt:lpstr>KapSatz</vt:lpstr>
      <vt:lpstr>Lebensdauer</vt:lpstr>
      <vt:lpstr>Maximum</vt:lpstr>
      <vt:lpstr>Minimum</vt:lpstr>
      <vt:lpstr>Modus</vt:lpstr>
      <vt:lpstr>Nettomiete_saniert</vt:lpstr>
      <vt:lpstr>Nettomiete_unsaniert</vt:lpstr>
      <vt:lpstr>Sanierungskosten</vt:lpstr>
      <vt:lpstr>Teuerung</vt:lpstr>
      <vt:lpstr>wertvermehrend</vt:lpstr>
    </vt:vector>
  </TitlesOfParts>
  <Company>Berner Fachhochschule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 Mutzner</dc:creator>
  <cp:lastModifiedBy>Mutzner Heinz</cp:lastModifiedBy>
  <dcterms:created xsi:type="dcterms:W3CDTF">2011-05-04T13:04:37Z</dcterms:created>
  <dcterms:modified xsi:type="dcterms:W3CDTF">2019-08-06T11:23:48Z</dcterms:modified>
</cp:coreProperties>
</file>