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79" documentId="13_ncr:1_{42A58D2E-D5CA-48C8-8BA7-9F77B007CBA9}" xr6:coauthVersionLast="47" xr6:coauthVersionMax="47" xr10:uidLastSave="{CB42F308-6D44-4704-9140-6BC0C9E65813}"/>
  <bookViews>
    <workbookView xWindow="6495" yWindow="135" windowWidth="17805" windowHeight="13575" xr2:uid="{00000000-000D-0000-FFFF-FFFF00000000}"/>
  </bookViews>
  <sheets>
    <sheet name="Sheet1" sheetId="1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" i="1" l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W47" i="3"/>
  <c r="X47" i="3" s="1"/>
  <c r="U47" i="3"/>
  <c r="V47" i="3" s="1"/>
  <c r="T47" i="3"/>
  <c r="S47" i="3"/>
  <c r="Q47" i="3"/>
  <c r="R47" i="3" s="1"/>
  <c r="W44" i="3"/>
  <c r="X44" i="3" s="1"/>
  <c r="U44" i="3"/>
  <c r="V44" i="3" s="1"/>
  <c r="S44" i="3"/>
  <c r="T44" i="3" s="1"/>
  <c r="Q44" i="3"/>
  <c r="R44" i="3" s="1"/>
  <c r="EK22" i="3" l="1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U40" i="3"/>
  <c r="T40" i="3"/>
  <c r="S40" i="3"/>
  <c r="R40" i="3"/>
  <c r="U39" i="3"/>
  <c r="T39" i="3"/>
  <c r="S39" i="3"/>
  <c r="R39" i="3"/>
  <c r="R34" i="3"/>
  <c r="V35" i="3" s="1"/>
  <c r="W35" i="3" s="1"/>
  <c r="Q34" i="3"/>
  <c r="T35" i="3" s="1"/>
  <c r="U35" i="3" s="1"/>
  <c r="R32" i="3"/>
  <c r="V32" i="3" s="1"/>
  <c r="W32" i="3" s="1"/>
  <c r="Q32" i="3"/>
  <c r="T32" i="3" s="1"/>
  <c r="U32" i="3" s="1"/>
  <c r="V30" i="1"/>
  <c r="V31" i="1"/>
  <c r="V32" i="1"/>
  <c r="V33" i="1"/>
  <c r="V34" i="1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<sst xmlns="http://schemas.openxmlformats.org/spreadsheetml/2006/main" count="396" uniqueCount="103">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</sst>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07A-4C18-88BD-7573E3D73A3B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13.527715472195322</c:v>
                  </c:pt>
                  <c:pt idx="3">
                    <c:v>5.1200003315417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13.527715472195322</c:v>
                  </c:pt>
                  <c:pt idx="3">
                    <c:v>5.1200003315417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45.153743315508017</c:v>
                </c:pt>
                <c:pt idx="1">
                  <c:v>58.06618124596816</c:v>
                </c:pt>
                <c:pt idx="3">
                  <c:v>53.323162765657656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A-4C18-88BD-7573E3D73A3B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5.7516105492568412</c:v>
                  </c:pt>
                  <c:pt idx="1">
                    <c:v>13.529853938014831</c:v>
                  </c:pt>
                  <c:pt idx="2">
                    <c:v>3.3670759544661095</c:v>
                  </c:pt>
                  <c:pt idx="3">
                    <c:v>15.307283594753502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5.7516105492568412</c:v>
                  </c:pt>
                  <c:pt idx="1">
                    <c:v>13.529853938014831</c:v>
                  </c:pt>
                  <c:pt idx="2">
                    <c:v>3.3670759544661095</c:v>
                  </c:pt>
                  <c:pt idx="3">
                    <c:v>15.307283594753502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45.221522596777852</c:v>
                </c:pt>
                <c:pt idx="1">
                  <c:v>58.909712712680417</c:v>
                </c:pt>
                <c:pt idx="2">
                  <c:v>39.758828531785703</c:v>
                </c:pt>
                <c:pt idx="3">
                  <c:v>58.556488591233375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A-4C18-88BD-7573E3D73A3B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6.6167353014175374</c:v>
                  </c:pt>
                  <c:pt idx="1">
                    <c:v>10.619122608100058</c:v>
                  </c:pt>
                  <c:pt idx="2">
                    <c:v>5.6945107405489113</c:v>
                  </c:pt>
                  <c:pt idx="3">
                    <c:v>13.15545255512618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6.6167353014175374</c:v>
                  </c:pt>
                  <c:pt idx="1">
                    <c:v>10.619122608100058</c:v>
                  </c:pt>
                  <c:pt idx="2">
                    <c:v>5.6945107405489113</c:v>
                  </c:pt>
                  <c:pt idx="3">
                    <c:v>13.15545255512618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44.878547341548042</c:v>
                </c:pt>
                <c:pt idx="1">
                  <c:v>56.189754964657872</c:v>
                </c:pt>
                <c:pt idx="2">
                  <c:v>43.053290460915576</c:v>
                </c:pt>
                <c:pt idx="3">
                  <c:v>55.497858096974603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A-4C18-88BD-7573E3D73A3B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6.8492630507206487</c:v>
                  </c:pt>
                  <c:pt idx="1">
                    <c:v>14.516490824628224</c:v>
                  </c:pt>
                  <c:pt idx="2">
                    <c:v>9.0126516264637377</c:v>
                  </c:pt>
                  <c:pt idx="3">
                    <c:v>12.393204105743978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6.8492630507206487</c:v>
                  </c:pt>
                  <c:pt idx="1">
                    <c:v>14.516490824628224</c:v>
                  </c:pt>
                  <c:pt idx="2">
                    <c:v>9.0126516264637377</c:v>
                  </c:pt>
                  <c:pt idx="3">
                    <c:v>12.393204105743978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43.455913702312259</c:v>
                </c:pt>
                <c:pt idx="1">
                  <c:v>48.226646935925089</c:v>
                </c:pt>
                <c:pt idx="2">
                  <c:v>42.620076069170743</c:v>
                </c:pt>
                <c:pt idx="3">
                  <c:v>52.100559168915801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A-4C18-88BD-7573E3D7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50223"/>
        <c:axId val="598850639"/>
      </c:barChart>
      <c:catAx>
        <c:axId val="59885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850639"/>
        <c:crosses val="autoZero"/>
        <c:auto val="1"/>
        <c:lblAlgn val="ctr"/>
        <c:lblOffset val="100"/>
        <c:noMultiLvlLbl val="0"/>
      </c:catAx>
      <c:valAx>
        <c:axId val="5988506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周辺１００ピクセル注視割合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9344289714540833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85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29.714208757386555</c:v>
                  </c:pt>
                  <c:pt idx="2">
                    <c:v>0</c:v>
                  </c:pt>
                  <c:pt idx="3">
                    <c:v>42.099565916880564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29.714208757386555</c:v>
                  </c:pt>
                  <c:pt idx="2">
                    <c:v>0</c:v>
                  </c:pt>
                  <c:pt idx="3">
                    <c:v>42.099565916880564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66.741455393765207</c:v>
                </c:pt>
                <c:pt idx="2">
                  <c:v>72.067183462532299</c:v>
                </c:pt>
                <c:pt idx="3">
                  <c:v>59.436275880304208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4-497F-8CF9-B7104E446F0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4.4334688919420726</c:v>
                  </c:pt>
                  <c:pt idx="1">
                    <c:v>19.68367645662353</c:v>
                  </c:pt>
                  <c:pt idx="2">
                    <c:v>38.005275170786469</c:v>
                  </c:pt>
                  <c:pt idx="3">
                    <c:v>23.193263722652503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4.4334688919420726</c:v>
                  </c:pt>
                  <c:pt idx="1">
                    <c:v>19.68367645662353</c:v>
                  </c:pt>
                  <c:pt idx="2">
                    <c:v>38.005275170786469</c:v>
                  </c:pt>
                  <c:pt idx="3">
                    <c:v>23.193263722652503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93.128641523499425</c:v>
                </c:pt>
                <c:pt idx="1">
                  <c:v>75.622296079405544</c:v>
                </c:pt>
                <c:pt idx="2">
                  <c:v>75.810248478243523</c:v>
                </c:pt>
                <c:pt idx="3">
                  <c:v>75.747627588314344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4-497F-8CF9-B7104E446F0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30.523946075743162</c:v>
                  </c:pt>
                  <c:pt idx="1">
                    <c:v>19.381884000352752</c:v>
                  </c:pt>
                  <c:pt idx="2">
                    <c:v>26.522219845548538</c:v>
                  </c:pt>
                  <c:pt idx="3">
                    <c:v>17.455998421316039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30.523946075743162</c:v>
                  </c:pt>
                  <c:pt idx="1">
                    <c:v>19.381884000352752</c:v>
                  </c:pt>
                  <c:pt idx="2">
                    <c:v>26.522219845548538</c:v>
                  </c:pt>
                  <c:pt idx="3">
                    <c:v>17.455998421316039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77.878270565715482</c:v>
                </c:pt>
                <c:pt idx="1">
                  <c:v>76.40556564848751</c:v>
                </c:pt>
                <c:pt idx="2">
                  <c:v>79.092229919137012</c:v>
                </c:pt>
                <c:pt idx="3">
                  <c:v>79.106068851471491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4-497F-8CF9-B7104E446F0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20.07689667533624</c:v>
                  </c:pt>
                  <c:pt idx="1">
                    <c:v>8.5924957163934259</c:v>
                  </c:pt>
                  <c:pt idx="2">
                    <c:v>20.641826641562279</c:v>
                  </c:pt>
                  <c:pt idx="3">
                    <c:v>15.005482414059852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20.07689667533624</c:v>
                  </c:pt>
                  <c:pt idx="1">
                    <c:v>8.5924957163934259</c:v>
                  </c:pt>
                  <c:pt idx="2">
                    <c:v>20.641826641562279</c:v>
                  </c:pt>
                  <c:pt idx="3">
                    <c:v>15.005482414059852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84.431145342256286</c:v>
                </c:pt>
                <c:pt idx="1">
                  <c:v>88.609877372930868</c:v>
                </c:pt>
                <c:pt idx="2">
                  <c:v>81.516804513928051</c:v>
                </c:pt>
                <c:pt idx="3">
                  <c:v>85.667452413465469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C4-497F-8CF9-B7104E446F0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16.151490618090353</c:v>
                  </c:pt>
                  <c:pt idx="1">
                    <c:v>6.2417248503899359</c:v>
                  </c:pt>
                  <c:pt idx="2">
                    <c:v>16.493028407119795</c:v>
                  </c:pt>
                  <c:pt idx="3">
                    <c:v>18.592863469340731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16.151490618090353</c:v>
                  </c:pt>
                  <c:pt idx="1">
                    <c:v>6.2417248503899359</c:v>
                  </c:pt>
                  <c:pt idx="2">
                    <c:v>16.493028407119795</c:v>
                  </c:pt>
                  <c:pt idx="3">
                    <c:v>18.592863469340731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75.343193108937086</c:v>
                </c:pt>
                <c:pt idx="1">
                  <c:v>90.98659006775172</c:v>
                </c:pt>
                <c:pt idx="2">
                  <c:v>75.455612921315193</c:v>
                </c:pt>
                <c:pt idx="3">
                  <c:v>87.28492732442507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C4-497F-8CF9-B7104E44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882911"/>
        <c:axId val="733886655"/>
      </c:barChart>
      <c:catAx>
        <c:axId val="7338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86655"/>
        <c:crosses val="autoZero"/>
        <c:auto val="1"/>
        <c:lblAlgn val="ctr"/>
        <c:lblOffset val="100"/>
        <c:noMultiLvlLbl val="0"/>
      </c:catAx>
      <c:valAx>
        <c:axId val="7338866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周辺１００ピクセル注視割合</a:t>
                </a:r>
                <a:r>
                  <a:rPr lang="en-US" altLang="ja-JP" sz="1000" b="0" i="0" baseline="0">
                    <a:effectLst/>
                  </a:rPr>
                  <a:t>[%]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943245458687184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8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329406</xdr:colOff>
      <xdr:row>8</xdr:row>
      <xdr:rowOff>124619</xdr:rowOff>
    </xdr:from>
    <xdr:to>
      <xdr:col>22</xdr:col>
      <xdr:colOff>123031</xdr:colOff>
      <xdr:row>25</xdr:row>
      <xdr:rowOff>3119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066732-BC9F-7C19-B11D-04FFFF5C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535780</xdr:colOff>
      <xdr:row>31</xdr:row>
      <xdr:rowOff>71437</xdr:rowOff>
    </xdr:from>
    <xdr:to>
      <xdr:col>22</xdr:col>
      <xdr:colOff>293687</xdr:colOff>
      <xdr:row>47</xdr:row>
      <xdr:rowOff>140437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85738D-6F78-0135-504F-136E0EDA4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"/>
  <sheetViews>
    <sheetView tabSelected="1" topLeftCell="P7" zoomScale="80" zoomScaleNormal="80" workbookViewId="0">
      <selection activeCell="X20" sqref="X20:AB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43.868852459016402</v>
      </c>
      <c r="C2" s="6">
        <v>43.134328358208947</v>
      </c>
      <c r="D2" s="6">
        <v>37.751222161868547</v>
      </c>
      <c r="E2" s="6">
        <v>49.089906232763383</v>
      </c>
      <c r="F2" s="6">
        <v>43.704775687409551</v>
      </c>
      <c r="G2" s="6">
        <v>40.86709310589908</v>
      </c>
      <c r="H2" s="6">
        <v>43.964935940660823</v>
      </c>
      <c r="I2" s="6">
        <v>41.091160220994468</v>
      </c>
      <c r="J2" s="6">
        <v>55.335365853658537</v>
      </c>
      <c r="K2" s="6">
        <v>42.60450160771704</v>
      </c>
      <c r="L2" s="6">
        <v>41.218872870249022</v>
      </c>
      <c r="M2" s="6">
        <v>36.109818520241973</v>
      </c>
      <c r="N2" s="6">
        <v>34.104938271604937</v>
      </c>
      <c r="O2" s="6">
        <v>35.425101214574902</v>
      </c>
    </row>
    <row r="3" spans="1:15" x14ac:dyDescent="0.15">
      <c r="A3" s="1" t="s">
        <v>15</v>
      </c>
      <c r="B3" s="7">
        <v>36.391752577319593</v>
      </c>
      <c r="C3">
        <v>43.121881682109773</v>
      </c>
      <c r="D3">
        <v>43.125904486251812</v>
      </c>
      <c r="E3">
        <v>51.917545541706609</v>
      </c>
      <c r="F3">
        <v>41.401273885350321</v>
      </c>
      <c r="G3">
        <v>37.868338557993731</v>
      </c>
      <c r="H3">
        <v>40.213299874529483</v>
      </c>
      <c r="I3">
        <v>42.787878787878789</v>
      </c>
      <c r="J3">
        <v>39.682539682539677</v>
      </c>
      <c r="K3">
        <v>32.901023890784977</v>
      </c>
      <c r="L3">
        <v>39.229910714285722</v>
      </c>
      <c r="M3">
        <v>32.614149523331662</v>
      </c>
      <c r="N3">
        <v>41.729323308270679</v>
      </c>
      <c r="O3">
        <v>32.888888888888893</v>
      </c>
    </row>
    <row r="4" spans="1:15" x14ac:dyDescent="0.15">
      <c r="A4" s="1" t="s">
        <v>16</v>
      </c>
      <c r="B4" s="7">
        <v>48.997429305912597</v>
      </c>
      <c r="C4">
        <v>38.917716827279463</v>
      </c>
      <c r="D4">
        <v>44.727080021197658</v>
      </c>
      <c r="E4">
        <v>57.17344753747323</v>
      </c>
      <c r="F4">
        <v>48.378893833439292</v>
      </c>
      <c r="G4">
        <v>37.481481481481481</v>
      </c>
      <c r="H4">
        <v>43.451981195433177</v>
      </c>
      <c r="I4">
        <v>47.680763983628921</v>
      </c>
      <c r="J4">
        <v>49.189189189189193</v>
      </c>
      <c r="K4">
        <v>44.519015659955258</v>
      </c>
      <c r="L4">
        <v>50.458715596330272</v>
      </c>
      <c r="M4">
        <v>40.253565768621243</v>
      </c>
      <c r="N4">
        <v>43.248800548320773</v>
      </c>
      <c r="O4">
        <v>37.95918367346939</v>
      </c>
    </row>
    <row r="5" spans="1:15" x14ac:dyDescent="0.15">
      <c r="A5" s="1" t="s">
        <v>17</v>
      </c>
      <c r="B5" s="7">
        <v>49.832134292565947</v>
      </c>
      <c r="C5">
        <v>49.595375722543352</v>
      </c>
      <c r="D5">
        <v>50.80236486486487</v>
      </c>
      <c r="E5">
        <v>64.047716988893455</v>
      </c>
      <c r="F5">
        <v>52.903600464576073</v>
      </c>
      <c r="G5">
        <v>36.927899686520377</v>
      </c>
      <c r="H5">
        <v>48.755312689738908</v>
      </c>
      <c r="I5">
        <v>54.738562091503283</v>
      </c>
      <c r="J5">
        <v>51.904761904761912</v>
      </c>
      <c r="K5">
        <v>46.510110893672532</v>
      </c>
      <c r="L5">
        <v>52.626597255087553</v>
      </c>
      <c r="M5">
        <v>53.941710463449603</v>
      </c>
      <c r="N5">
        <v>52.631578947368418</v>
      </c>
      <c r="O5">
        <v>42.405420666290233</v>
      </c>
    </row>
    <row r="6" spans="1:15" ht="14.25" thickBot="1" x14ac:dyDescent="0.2">
      <c r="A6" s="1" t="s">
        <v>18</v>
      </c>
      <c r="B6" s="8">
        <v>43.00285597715218</v>
      </c>
      <c r="C6" s="9">
        <v>40.870387890255437</v>
      </c>
      <c r="D6" s="9">
        <v>45.153743315508017</v>
      </c>
      <c r="E6" s="9">
        <v>56.445381102915348</v>
      </c>
      <c r="F6" s="9">
        <v>41.742286751361164</v>
      </c>
      <c r="G6" s="9">
        <v>34.238310708898943</v>
      </c>
      <c r="H6" s="9">
        <v>44.289568345323737</v>
      </c>
      <c r="I6" s="9">
        <v>33.967271118973898</v>
      </c>
      <c r="J6" s="9">
        <v>40.026773761713521</v>
      </c>
      <c r="K6" s="9">
        <v>35.183443085606783</v>
      </c>
      <c r="L6" s="9">
        <v>39.25348646431501</v>
      </c>
      <c r="M6" s="9">
        <v>47.968319559228647</v>
      </c>
      <c r="N6" s="9">
        <v>47.340187751452838</v>
      </c>
      <c r="O6" s="9">
        <v>36.167400881057269</v>
      </c>
    </row>
    <row r="7" spans="1:15" x14ac:dyDescent="0.15">
      <c r="A7" s="1" t="s">
        <v>19</v>
      </c>
      <c r="B7" s="10">
        <v>58.443163097199353</v>
      </c>
      <c r="C7" s="11">
        <v>52.785622593068041</v>
      </c>
      <c r="D7" s="11">
        <v>49.022556390977442</v>
      </c>
      <c r="E7" s="11">
        <v>83.744722312439109</v>
      </c>
      <c r="F7" s="11">
        <v>52.60389268805892</v>
      </c>
      <c r="G7" s="11">
        <v>34.187810619931987</v>
      </c>
      <c r="H7" s="11">
        <v>56.717927964386881</v>
      </c>
      <c r="I7" s="11">
        <v>44.366867661059977</v>
      </c>
      <c r="J7" s="11">
        <v>48.826412174361622</v>
      </c>
      <c r="K7" s="11">
        <v>48.203162434115953</v>
      </c>
      <c r="L7" s="11">
        <v>59.466417037210398</v>
      </c>
      <c r="M7" s="11">
        <v>61.75443310048361</v>
      </c>
      <c r="N7" s="11">
        <v>53.94202113248442</v>
      </c>
      <c r="O7" s="11">
        <v>47.632890365448503</v>
      </c>
    </row>
    <row r="8" spans="1:15" x14ac:dyDescent="0.15">
      <c r="A8" s="1" t="s">
        <v>20</v>
      </c>
      <c r="B8" s="7">
        <v>59.113670505758641</v>
      </c>
      <c r="C8">
        <v>48.060754000542453</v>
      </c>
      <c r="D8">
        <v>50.087633885102242</v>
      </c>
      <c r="E8">
        <v>78.792724365380778</v>
      </c>
      <c r="F8">
        <v>49.881876476544043</v>
      </c>
      <c r="G8">
        <v>38.511749347258487</v>
      </c>
      <c r="H8">
        <v>61.514919663351193</v>
      </c>
      <c r="I8">
        <v>32.03817314246762</v>
      </c>
      <c r="J8">
        <v>55.306122448979593</v>
      </c>
      <c r="K8">
        <v>43.582975915539421</v>
      </c>
      <c r="L8">
        <v>58.905524006195137</v>
      </c>
      <c r="M8">
        <v>66.717791411042953</v>
      </c>
      <c r="N8">
        <v>59.083305453328869</v>
      </c>
      <c r="O8">
        <v>39.706275033377842</v>
      </c>
    </row>
    <row r="9" spans="1:15" x14ac:dyDescent="0.15">
      <c r="A9" s="1" t="s">
        <v>21</v>
      </c>
      <c r="B9" s="7">
        <v>62.629175678923332</v>
      </c>
      <c r="C9">
        <v>57.033374536464777</v>
      </c>
      <c r="D9">
        <v>55.43577562579938</v>
      </c>
      <c r="E9">
        <v>82.210391040939967</v>
      </c>
      <c r="F9">
        <v>51.606374905135347</v>
      </c>
      <c r="G9">
        <v>37.627118644067799</v>
      </c>
      <c r="H9">
        <v>66.235685260435901</v>
      </c>
      <c r="I9">
        <v>48.741296197107658</v>
      </c>
      <c r="J9">
        <v>55.903104421448738</v>
      </c>
      <c r="K9">
        <v>42.273697043584271</v>
      </c>
      <c r="L9">
        <v>57.769696969696973</v>
      </c>
      <c r="M9">
        <v>68.867445403758254</v>
      </c>
      <c r="N9">
        <v>54.702495201535513</v>
      </c>
      <c r="O9">
        <v>53.120824584844442</v>
      </c>
    </row>
    <row r="10" spans="1:15" x14ac:dyDescent="0.15">
      <c r="A10" s="1" t="s">
        <v>22</v>
      </c>
      <c r="B10" s="7">
        <v>62.165450121654487</v>
      </c>
      <c r="C10">
        <v>48.943985307621674</v>
      </c>
      <c r="D10">
        <v>56.802800466744451</v>
      </c>
      <c r="E10">
        <v>79.488220958570267</v>
      </c>
      <c r="F10">
        <v>45.706106870229007</v>
      </c>
      <c r="G10">
        <v>32.342342342342349</v>
      </c>
      <c r="H10">
        <v>63.421531003837607</v>
      </c>
      <c r="I10">
        <v>36.978341257263601</v>
      </c>
      <c r="J10">
        <v>45.143487858719652</v>
      </c>
      <c r="K10">
        <v>44.3826799297835</v>
      </c>
      <c r="L10">
        <v>53.97712157488693</v>
      </c>
      <c r="M10">
        <v>63.543132917755877</v>
      </c>
      <c r="N10">
        <v>59.876543209876537</v>
      </c>
      <c r="O10">
        <v>50.929070929070932</v>
      </c>
    </row>
    <row r="11" spans="1:15" x14ac:dyDescent="0.15">
      <c r="A11" s="1" t="s">
        <v>23</v>
      </c>
      <c r="B11" s="7">
        <v>64.065040650406502</v>
      </c>
      <c r="C11">
        <v>53.20778806255985</v>
      </c>
      <c r="D11">
        <v>55.101590106007073</v>
      </c>
      <c r="E11">
        <v>79.195104730524832</v>
      </c>
      <c r="F11">
        <v>54.099848714069587</v>
      </c>
      <c r="G11">
        <v>38.285530132130198</v>
      </c>
      <c r="H11">
        <v>66.381694744782507</v>
      </c>
      <c r="I11">
        <v>41.232809430255401</v>
      </c>
      <c r="J11">
        <v>65.582303188028618</v>
      </c>
      <c r="K11">
        <v>52.277716794731063</v>
      </c>
      <c r="L11">
        <v>67.474589523064893</v>
      </c>
      <c r="M11">
        <v>73.360923546068392</v>
      </c>
      <c r="N11">
        <v>57.822663471413897</v>
      </c>
      <c r="O11">
        <v>59.477267735558968</v>
      </c>
    </row>
    <row r="12" spans="1:15" x14ac:dyDescent="0.15">
      <c r="A12" s="1" t="s">
        <v>24</v>
      </c>
      <c r="B12" s="7">
        <v>65.515304689693906</v>
      </c>
      <c r="C12">
        <v>50.64303093500174</v>
      </c>
      <c r="D12">
        <v>63.246785984371058</v>
      </c>
      <c r="E12">
        <v>80.555555555555557</v>
      </c>
      <c r="F12">
        <v>48.538433778419353</v>
      </c>
      <c r="G12">
        <v>37.539732994278452</v>
      </c>
      <c r="H12">
        <v>63.667734779393633</v>
      </c>
      <c r="I12">
        <v>47.398373983739837</v>
      </c>
      <c r="J12">
        <v>56.521739130434781</v>
      </c>
      <c r="K12">
        <v>45.811273746496418</v>
      </c>
      <c r="L12">
        <v>68.803648068669531</v>
      </c>
      <c r="M12">
        <v>63.992580570368652</v>
      </c>
      <c r="N12">
        <v>57.237083180652249</v>
      </c>
      <c r="O12">
        <v>58.615061785964087</v>
      </c>
    </row>
    <row r="13" spans="1:15" x14ac:dyDescent="0.15">
      <c r="A13" s="1" t="s">
        <v>25</v>
      </c>
      <c r="B13" s="7">
        <v>56.315086782376497</v>
      </c>
      <c r="C13">
        <v>58.432238476400777</v>
      </c>
      <c r="D13">
        <v>62.282608695652172</v>
      </c>
      <c r="E13">
        <v>82.131722525331256</v>
      </c>
      <c r="F13">
        <v>57.044776119402982</v>
      </c>
      <c r="G13">
        <v>41.97218710493047</v>
      </c>
      <c r="H13">
        <v>66.875162887672658</v>
      </c>
      <c r="I13">
        <v>42.745098039215677</v>
      </c>
      <c r="J13">
        <v>56.793802145411199</v>
      </c>
      <c r="K13">
        <v>47.84601283226398</v>
      </c>
      <c r="L13">
        <v>73.670588235294119</v>
      </c>
      <c r="M13">
        <v>70.055359838953194</v>
      </c>
      <c r="N13">
        <v>59.163010462369229</v>
      </c>
      <c r="O13">
        <v>66.019624573378849</v>
      </c>
    </row>
    <row r="14" spans="1:15" x14ac:dyDescent="0.15">
      <c r="A14" s="1" t="s">
        <v>26</v>
      </c>
      <c r="B14" s="7">
        <v>53.822233739310697</v>
      </c>
      <c r="C14">
        <v>54.328878558977337</v>
      </c>
      <c r="D14">
        <v>62.617230098146123</v>
      </c>
      <c r="E14">
        <v>77.634862737569591</v>
      </c>
      <c r="F14">
        <v>53.676238561060273</v>
      </c>
      <c r="G14">
        <v>48.7390195522811</v>
      </c>
      <c r="H14">
        <v>66.555183946488299</v>
      </c>
      <c r="I14">
        <v>57.10991544965411</v>
      </c>
      <c r="J14">
        <v>63.596611095927848</v>
      </c>
      <c r="K14">
        <v>52.725280745001371</v>
      </c>
      <c r="L14">
        <v>63.97592861589542</v>
      </c>
      <c r="M14">
        <v>70.629809957593849</v>
      </c>
      <c r="N14">
        <v>69.052224371373299</v>
      </c>
      <c r="O14">
        <v>63.898477157360411</v>
      </c>
    </row>
    <row r="15" spans="1:15" x14ac:dyDescent="0.15">
      <c r="A15" s="1" t="s">
        <v>27</v>
      </c>
      <c r="B15" s="7">
        <v>53.790389395194687</v>
      </c>
      <c r="C15">
        <v>45.300025753283549</v>
      </c>
      <c r="D15">
        <v>58.432681608647272</v>
      </c>
      <c r="E15">
        <v>77.686590275627125</v>
      </c>
      <c r="F15">
        <v>52.401646843549862</v>
      </c>
      <c r="G15">
        <v>35.248547449967717</v>
      </c>
      <c r="H15">
        <v>56.937706190568598</v>
      </c>
      <c r="I15">
        <v>55.204849498327761</v>
      </c>
      <c r="J15">
        <v>56.430834213305168</v>
      </c>
      <c r="K15">
        <v>43.260920345713608</v>
      </c>
      <c r="L15">
        <v>71.479447989315929</v>
      </c>
      <c r="M15">
        <v>62.033703010226127</v>
      </c>
      <c r="N15">
        <v>63.419248049184198</v>
      </c>
      <c r="O15">
        <v>58.152866242038208</v>
      </c>
    </row>
    <row r="16" spans="1:15" ht="14.25" thickBot="1" x14ac:dyDescent="0.2">
      <c r="A16" s="1" t="s">
        <v>28</v>
      </c>
      <c r="B16" s="8">
        <v>62.0663362561952</v>
      </c>
      <c r="C16" s="9">
        <v>43.642697188355307</v>
      </c>
      <c r="D16" s="9">
        <v>53.9377445143732</v>
      </c>
      <c r="E16" s="9">
        <v>76.353135313531354</v>
      </c>
      <c r="F16" s="9">
        <v>54.522454142947502</v>
      </c>
      <c r="G16" s="9">
        <v>40.922259777885081</v>
      </c>
      <c r="H16" s="9">
        <v>64.101791898810419</v>
      </c>
      <c r="I16" s="9">
        <v>32.498057498057499</v>
      </c>
      <c r="J16" s="9">
        <v>54.501685122773239</v>
      </c>
      <c r="K16" s="9">
        <v>37.151852748849599</v>
      </c>
      <c r="L16" s="9">
        <v>60.287962497907252</v>
      </c>
      <c r="M16" s="9">
        <v>61.28601921024547</v>
      </c>
      <c r="N16" s="9">
        <v>58.884934756820883</v>
      </c>
      <c r="O16" s="9">
        <v>55.686213832585487</v>
      </c>
    </row>
    <row r="17" spans="1:28" x14ac:dyDescent="0.15">
      <c r="A17" s="1" t="s">
        <v>29</v>
      </c>
      <c r="B17" s="10">
        <v>86.902654867256629</v>
      </c>
      <c r="C17" s="11">
        <v>76.361386138613867</v>
      </c>
      <c r="D17" s="11">
        <v>80.12718600953896</v>
      </c>
      <c r="E17" s="11">
        <v>94.703832752613238</v>
      </c>
      <c r="F17" s="11">
        <v>64.21875</v>
      </c>
      <c r="G17" s="11">
        <v>74.898373983739845</v>
      </c>
      <c r="H17" s="11">
        <v>78.84615384615384</v>
      </c>
      <c r="I17" s="11">
        <v>68.167860798362341</v>
      </c>
      <c r="J17" s="11">
        <v>47.904869762174407</v>
      </c>
      <c r="K17" s="11">
        <v>59.935897435897431</v>
      </c>
      <c r="L17" s="11">
        <v>77.251184834123222</v>
      </c>
      <c r="M17" s="11">
        <v>88.026607538802665</v>
      </c>
      <c r="N17" s="11">
        <v>78.745644599303134</v>
      </c>
      <c r="O17" s="11">
        <v>51.334951456310677</v>
      </c>
    </row>
    <row r="18" spans="1:28" x14ac:dyDescent="0.15">
      <c r="A18" s="1" t="s">
        <v>30</v>
      </c>
      <c r="B18" s="7">
        <v>94.326841659610494</v>
      </c>
      <c r="C18">
        <v>85.010940919037211</v>
      </c>
      <c r="D18">
        <v>87.298091042584431</v>
      </c>
      <c r="E18">
        <v>94.836272040302276</v>
      </c>
      <c r="F18">
        <v>78.901734104046241</v>
      </c>
      <c r="G18">
        <v>68.06640625</v>
      </c>
      <c r="H18">
        <v>64.125122189638319</v>
      </c>
      <c r="I18">
        <v>72.592592592592595</v>
      </c>
      <c r="J18">
        <v>67.265625</v>
      </c>
      <c r="K18">
        <v>77.414330218068542</v>
      </c>
      <c r="L18">
        <v>82.121807465618858</v>
      </c>
      <c r="M18">
        <v>75.445173383317709</v>
      </c>
      <c r="N18">
        <v>85.049019607843135</v>
      </c>
      <c r="O18">
        <v>64.575645756457561</v>
      </c>
      <c r="Q18" t="s">
        <v>48</v>
      </c>
      <c r="R18" t="s">
        <v>49</v>
      </c>
    </row>
    <row r="19" spans="1:28" x14ac:dyDescent="0.15">
      <c r="A19" s="1" t="s">
        <v>31</v>
      </c>
      <c r="B19" s="7">
        <v>97.277368122518439</v>
      </c>
      <c r="C19">
        <v>78.957915831663328</v>
      </c>
      <c r="D19">
        <v>85.177228786251348</v>
      </c>
      <c r="E19">
        <v>97.349918875067615</v>
      </c>
      <c r="F19">
        <v>79.983179142136251</v>
      </c>
      <c r="G19">
        <v>67.022149302707135</v>
      </c>
      <c r="H19">
        <v>86.902286902286903</v>
      </c>
      <c r="I19">
        <v>72.212790039615172</v>
      </c>
      <c r="J19">
        <v>82.093023255813961</v>
      </c>
      <c r="K19">
        <v>75.896057347670251</v>
      </c>
      <c r="L19">
        <v>92.371134020618555</v>
      </c>
      <c r="M19">
        <v>89.097988319273199</v>
      </c>
      <c r="N19">
        <v>84.438775510204081</v>
      </c>
      <c r="O19">
        <v>69.969969969969966</v>
      </c>
      <c r="S19" t="s">
        <v>50</v>
      </c>
      <c r="T19" t="s">
        <v>51</v>
      </c>
      <c r="U19" t="s">
        <v>52</v>
      </c>
      <c r="V19" t="s">
        <v>53</v>
      </c>
    </row>
    <row r="20" spans="1:28" x14ac:dyDescent="0.15">
      <c r="A20" s="1" t="s">
        <v>32</v>
      </c>
      <c r="B20" s="7">
        <v>95.404499760651035</v>
      </c>
      <c r="C20">
        <v>77.272727272727266</v>
      </c>
      <c r="D20">
        <v>82.932597556168702</v>
      </c>
      <c r="E20">
        <v>96.806387225548903</v>
      </c>
      <c r="F20">
        <v>92.470910335386719</v>
      </c>
      <c r="G20">
        <v>71.929824561403507</v>
      </c>
      <c r="H20">
        <v>88.595505617977537</v>
      </c>
      <c r="I20">
        <v>83.654276757725029</v>
      </c>
      <c r="J20">
        <v>81.939978563772769</v>
      </c>
      <c r="K20">
        <v>79.261538461538464</v>
      </c>
      <c r="L20">
        <v>91.040723981900456</v>
      </c>
      <c r="M20">
        <v>83.114297092791716</v>
      </c>
      <c r="N20">
        <v>84.789823008849567</v>
      </c>
      <c r="O20">
        <v>81.63507109004739</v>
      </c>
      <c r="Q20" t="s">
        <v>54</v>
      </c>
      <c r="R20" t="s">
        <v>60</v>
      </c>
      <c r="X20" t="s">
        <v>60</v>
      </c>
    </row>
    <row r="21" spans="1:28" ht="14.25" thickBot="1" x14ac:dyDescent="0.2">
      <c r="A21" s="1" t="s">
        <v>33</v>
      </c>
      <c r="B21" s="8">
        <v>96.882951653944019</v>
      </c>
      <c r="C21" s="9">
        <v>90.167453842851003</v>
      </c>
      <c r="D21" s="9">
        <v>95.600318049297641</v>
      </c>
      <c r="E21" s="9">
        <v>98.254364089775564</v>
      </c>
      <c r="F21" s="9">
        <v>93.569131832797424</v>
      </c>
      <c r="G21" s="9">
        <v>95.692307692307693</v>
      </c>
      <c r="H21" s="9">
        <v>97.844546048334422</v>
      </c>
      <c r="I21" s="9">
        <v>72.067183462532299</v>
      </c>
      <c r="J21" s="9">
        <v>83.730598669623063</v>
      </c>
      <c r="K21" s="9">
        <v>89.792060491493388</v>
      </c>
      <c r="L21" s="9">
        <v>94.660820221820998</v>
      </c>
      <c r="M21" s="9">
        <v>90.939691444600285</v>
      </c>
      <c r="N21" s="9">
        <v>90.797330523357928</v>
      </c>
      <c r="O21" s="9">
        <v>91.397445529676929</v>
      </c>
      <c r="Q21" t="s">
        <v>55</v>
      </c>
      <c r="R21" t="s">
        <v>61</v>
      </c>
      <c r="S21" s="12">
        <f>AVERAGE(D6)</f>
        <v>45.153743315508017</v>
      </c>
      <c r="T21" s="12">
        <f>AVERAGE(B7:B10,D7,B13,E9,E13,K8,K9,K16,M7)</f>
        <v>58.06618124596816</v>
      </c>
      <c r="V21" s="12">
        <f>AVERAGE(B7,K7)</f>
        <v>53.323162765657656</v>
      </c>
      <c r="X21" t="s">
        <v>61</v>
      </c>
      <c r="Y21" s="12">
        <f>_xlfn.STDEV.P($D$6)</f>
        <v>0</v>
      </c>
      <c r="Z21" s="12">
        <f>_xlfn.STDEV.P($B$7:$B$10,$D$7,$B$13,$E$9,$E$13,$K$8,$K$9,$K$16,$M$7)</f>
        <v>13.527715472195322</v>
      </c>
      <c r="AB21" s="12">
        <f>_xlfn.STDEV.P($B$7,$K$7)</f>
        <v>5.1200003315417</v>
      </c>
    </row>
    <row r="22" spans="1:28" x14ac:dyDescent="0.15">
      <c r="A22" s="1" t="s">
        <v>34</v>
      </c>
      <c r="B22">
        <v>88.004484304932745</v>
      </c>
      <c r="C22">
        <v>87.794198139025724</v>
      </c>
      <c r="D22">
        <v>88.966228409383859</v>
      </c>
      <c r="E22">
        <v>98.736780258519389</v>
      </c>
      <c r="F22">
        <v>93.921139101861996</v>
      </c>
      <c r="G22">
        <v>88.312187620146105</v>
      </c>
      <c r="H22">
        <v>92.919303797468359</v>
      </c>
      <c r="I22">
        <v>48.859259259259261</v>
      </c>
      <c r="J22">
        <v>94.308035714285708</v>
      </c>
      <c r="K22">
        <v>90.766129032258064</v>
      </c>
      <c r="L22">
        <v>83.1659161759612</v>
      </c>
      <c r="M22">
        <v>83.088645233228021</v>
      </c>
      <c r="N22">
        <v>91.976427923844057</v>
      </c>
      <c r="O22">
        <v>92.67900241351569</v>
      </c>
      <c r="Q22" t="s">
        <v>56</v>
      </c>
      <c r="R22" t="s">
        <v>62</v>
      </c>
      <c r="S22" s="12">
        <f>AVERAGE(B4:B6,D4:D5,I6)</f>
        <v>45.221522596777852</v>
      </c>
      <c r="T22" s="12">
        <f>AVERAGE(B11:B12,B15:B16,D9,D11,D13,D15,E8,E10:E11,E14:E15,F8:F10,F16,H7:H11,H13,H15:H16,K7,K10:K15,L16,M8,M10,M12,M14:M16,)</f>
        <v>58.909712712680417</v>
      </c>
      <c r="U22" s="12">
        <f>AVERAGE(B3,D3)</f>
        <v>39.758828531785703</v>
      </c>
      <c r="V22" s="12">
        <f>AVERAGE(B8:B9,B15:B16,E7:F9,F11,E13,E15:F16,H7,H9:H10,H14:H15,K8:K16,L15:L16,M13:M16,M7,M11,)</f>
        <v>58.556488591233375</v>
      </c>
      <c r="X22" t="s">
        <v>62</v>
      </c>
      <c r="Y22" s="12">
        <f>_xlfn.STDEV.P($B$4:$B$6,$D$4:$D$5,$I$6)</f>
        <v>5.7516105492568412</v>
      </c>
      <c r="Z22" s="12">
        <f>_xlfn.STDEV.P($B$11:$B$12,$B$15:$B$16,$D$9,$D$11,$D$13,$D$15,$E$8,$E$10:$E$11,$E$14:$E$15,$F$8:$F$10,$F$16,$H$7:$H$11,$H$13,$H$15:$H$16,$K$7,$K$10:$K$15,$L$16,$M$8,$M$10,$M$12,$M$14:$M$16,)</f>
        <v>13.529853938014831</v>
      </c>
      <c r="AA22" s="12">
        <f>_xlfn.STDEV.P($B$3,$D$3)</f>
        <v>3.3670759544661095</v>
      </c>
      <c r="AB22" s="12">
        <f>_xlfn.STDEV.P($B$8:$B$9,$B$15:$B$16,$E$7:$F$9,$F$11,$E$13,$E$15:$F$16,$H$7,$H$9:$H$10,$H$14:$H$15,$K$8:$K$16,$L$15:$L$16,$M$13:$M$16,$M$7,$M$11,)</f>
        <v>15.307283594753502</v>
      </c>
    </row>
    <row r="23" spans="1:28" x14ac:dyDescent="0.15">
      <c r="A23" s="1" t="s">
        <v>35</v>
      </c>
      <c r="B23">
        <v>93.784683684794672</v>
      </c>
      <c r="C23">
        <v>91.459528362014026</v>
      </c>
      <c r="D23">
        <v>90.586080586080584</v>
      </c>
      <c r="E23">
        <v>97.435032062099225</v>
      </c>
      <c r="F23">
        <v>93.382352941176478</v>
      </c>
      <c r="G23">
        <v>90.313852813852819</v>
      </c>
      <c r="H23">
        <v>93.545183714001993</v>
      </c>
      <c r="I23">
        <v>83.873264506941965</v>
      </c>
      <c r="J23">
        <v>92.578925789257895</v>
      </c>
      <c r="K23">
        <v>93.279724296381389</v>
      </c>
      <c r="L23">
        <v>86.233867813844341</v>
      </c>
      <c r="M23">
        <v>83.223218499292116</v>
      </c>
      <c r="N23">
        <v>92.182254196642688</v>
      </c>
      <c r="O23">
        <v>91.553042899900234</v>
      </c>
      <c r="Q23" t="s">
        <v>57</v>
      </c>
      <c r="R23" t="s">
        <v>63</v>
      </c>
      <c r="S23" s="12">
        <f>AVERAGE(B2:B3,D3,C5:C6,E6,I4:I5,K5:K6,L6)</f>
        <v>44.878547341548042</v>
      </c>
      <c r="T23" s="12">
        <f>AVERAGE(C7:C16,B14,D8,D10,D12,D14,D16,E16,E12,E7,F7,F11:F15,G15,H12,H14,I7:I16,L9,L11:L15,M9,M11,M13,N7:N13,O7:O16,N15:N16)</f>
        <v>56.189754964657872</v>
      </c>
      <c r="U23" s="12">
        <f>AVERAGE(B4:B6,C5,D6,F4,F6,I3:I6,K5:K6,M5,N6,)</f>
        <v>43.053290460915576</v>
      </c>
      <c r="V23" s="12">
        <f>AVERAGE(B10:B14,C7:C16,D12,D15,E10:E12,E14,F10,F12:F14,G15,H8,H11:H13,H16,I7:I16,J8,L13:L14,M8:M10,N10,N12,N14,O7:O16,)</f>
        <v>55.497858096974603</v>
      </c>
      <c r="X23" t="s">
        <v>63</v>
      </c>
      <c r="Y23" s="12">
        <f>_xlfn.STDEV.P($B$2:$B$3,$D$3,$C$5:$C$6,$E$6,$I$4:$I$5,$K$5:$K$6,$L$6)</f>
        <v>6.6167353014175374</v>
      </c>
      <c r="Z23" s="12">
        <f>_xlfn.STDEV.P($C$7:$C$16,$B$14,$D$8,$D$10,$D$12,$D$14,$D$16,$E$16,$E$12,$E$7,$F$7,$F$11:$F$15,$G$15,$H$12,$H$14,$I$7:$I$16,$L$9,$L$11:$L$15,$M$9,$M$11,$M$13,$N$7:$N$13,$O$7:$O$16,$N$15:$N$16)</f>
        <v>10.619122608100058</v>
      </c>
      <c r="AA23" s="12">
        <f>_xlfn.STDEV.P($B$4:$B$6,$C$5,$D$6,$F$4,$F$6,$I$3:$I$6,$K$5:$K$6,$M$5,$N$6)</f>
        <v>5.6945107405489113</v>
      </c>
      <c r="AB23" s="12">
        <f>_xlfn.STDEV.P($B$10:$B$14,$C$7:$C$16,$D$12,$D$15,$E$10:$E$12,$E$14,$F$10,$F$12:$F$14,$G$15,$H$8,$H$11:$H$13,$H$16,$I$7:$I$16,$J$8,$L$13:$L$14,$M$8:$M$10,$N$10,$N$12,$N$14,$O$7:$O$16,)</f>
        <v>13.15545255512618</v>
      </c>
    </row>
    <row r="24" spans="1:28" x14ac:dyDescent="0.15">
      <c r="A24" s="1" t="s">
        <v>36</v>
      </c>
      <c r="B24">
        <v>91.800804828973853</v>
      </c>
      <c r="C24">
        <v>83.368869936034116</v>
      </c>
      <c r="D24">
        <v>72.695035460992912</v>
      </c>
      <c r="E24">
        <v>97.408026755852845</v>
      </c>
      <c r="F24">
        <v>96.842709529276689</v>
      </c>
      <c r="G24">
        <v>85.597592433361996</v>
      </c>
      <c r="H24">
        <v>80.495689655172413</v>
      </c>
      <c r="I24">
        <v>65.526932084309124</v>
      </c>
      <c r="J24">
        <v>85.687663063734618</v>
      </c>
      <c r="K24">
        <v>74.923813670004364</v>
      </c>
      <c r="L24">
        <v>72.111672111672107</v>
      </c>
      <c r="M24">
        <v>67.035029190992489</v>
      </c>
      <c r="N24">
        <v>94.874532835024027</v>
      </c>
      <c r="O24">
        <v>88.445326060004959</v>
      </c>
      <c r="Q24" t="s">
        <v>58</v>
      </c>
      <c r="R24" t="s">
        <v>64</v>
      </c>
      <c r="S24" s="12">
        <f>AVERAGE(C2:C4,D2,E2:E5,F2:F6,G2:G6,H2:H6,I2:I3,J2:J6,K2:K4,L2:L5,M2:M6,N2:N6,O2:O6)</f>
        <v>43.455913702312259</v>
      </c>
      <c r="T24" s="12">
        <f>AVERAGE(G7:G14,J7:J16,L7:L8,L10,N14,)</f>
        <v>48.226646935925089</v>
      </c>
      <c r="U24" s="12">
        <f>AVERAGE(B2:O2,C3:C4,C6,D4,E3:E6,D5,F3,F5,G3:H6,J3:J6,K3:K4,L3:L6,M3:O4,N5:O5,O6,M6,)</f>
        <v>42.620076069170743</v>
      </c>
      <c r="V24" s="12">
        <f>AVERAGE(D7:D11,D13:D14,D16,G7:G14,G16,J7,J9:J16,L7:L12,M12,N7:N9,N11,N13,N15:N16,)</f>
        <v>52.100559168915801</v>
      </c>
      <c r="X24" t="s">
        <v>64</v>
      </c>
      <c r="Y24" s="12">
        <f>_xlfn.STDEV.P($C$2:$C$4,$D$2,$E$2:$E$5,$F$2:$F$6,$G$2:$G$6,$H$2:$H$6,$I$2:$I$3,$J$2:$J$6,$K$2:$K$4,$L$2:$L$5,$M$2:$M$6,$N$2:$N$6,$O$2:$O$6)</f>
        <v>6.8492630507206487</v>
      </c>
      <c r="Z24" s="12">
        <f>_xlfn.STDEV.P($G$7:$G$14,$J$7:$J$16,$L$7:$L$8,$L$10,$N$14,)</f>
        <v>14.516490824628224</v>
      </c>
      <c r="AA24" s="12">
        <f>_xlfn.STDEV.P($B$2:$O$2,$C$3:$C$4,$C$6,$D$4,$E$3:$E$6,$D$5,$F$3,$F$5,$G$3:$H$6,$J$3:$J$6,$K$3:$K$4,$L$3:$L$6,$M$3:$O$4,$N$5:$O$5,$O$6,$M$6,)</f>
        <v>9.0126516264637377</v>
      </c>
      <c r="AB24" s="12">
        <f>_xlfn.STDEV.P($D$7:$D$11,$D$13:$D$14,$D$16,$G$7:$G$14,$G$16,$J$7,$J$9:$J$16,$L$7:$L$12,$M$12,$N$7:$N$9,$N$11,$N$13,$N$15:$N$16,)</f>
        <v>12.393204105743978</v>
      </c>
    </row>
    <row r="25" spans="1:28" x14ac:dyDescent="0.15">
      <c r="A25" s="1" t="s">
        <v>37</v>
      </c>
      <c r="B25">
        <v>87.438180019782394</v>
      </c>
      <c r="C25">
        <v>94.135802469135797</v>
      </c>
      <c r="D25">
        <v>69.180214458664821</v>
      </c>
      <c r="E25">
        <v>98.528941477454424</v>
      </c>
      <c r="F25">
        <v>94.708029197080293</v>
      </c>
      <c r="G25">
        <v>78.406593406593402</v>
      </c>
      <c r="H25">
        <v>77.591036414565835</v>
      </c>
      <c r="I25">
        <v>58.753623188405797</v>
      </c>
      <c r="J25">
        <v>88.58369098712447</v>
      </c>
      <c r="K25">
        <v>77.89962041332771</v>
      </c>
      <c r="L25">
        <v>86.777128005198179</v>
      </c>
      <c r="M25">
        <v>80.026455026455025</v>
      </c>
      <c r="N25">
        <v>91.380250954719045</v>
      </c>
      <c r="O25">
        <v>91.550893110292037</v>
      </c>
    </row>
    <row r="26" spans="1:28" x14ac:dyDescent="0.15">
      <c r="A26" s="1" t="s">
        <v>38</v>
      </c>
      <c r="B26">
        <v>95.49590536851683</v>
      </c>
      <c r="C26">
        <v>90.741373419883843</v>
      </c>
      <c r="D26">
        <v>81.744929146985285</v>
      </c>
      <c r="E26">
        <v>98.760010333247223</v>
      </c>
      <c r="F26">
        <v>94.268635724331929</v>
      </c>
      <c r="G26">
        <v>95.193277310924373</v>
      </c>
      <c r="H26">
        <v>87.867370007535797</v>
      </c>
      <c r="I26">
        <v>61.606825453252753</v>
      </c>
      <c r="J26">
        <v>93.356401384083043</v>
      </c>
      <c r="K26">
        <v>90.276766205389663</v>
      </c>
      <c r="L26">
        <v>83.345095271700771</v>
      </c>
      <c r="M26">
        <v>80.333866910587687</v>
      </c>
      <c r="N26">
        <v>89.769820971867006</v>
      </c>
      <c r="O26">
        <v>92.197236521267939</v>
      </c>
    </row>
    <row r="27" spans="1:28" x14ac:dyDescent="0.15">
      <c r="A27" s="1" t="s">
        <v>39</v>
      </c>
      <c r="B27">
        <v>83.272394881170015</v>
      </c>
      <c r="C27">
        <v>92.832618025751074</v>
      </c>
      <c r="D27">
        <v>85.324232081911262</v>
      </c>
      <c r="E27">
        <v>98.457742134484889</v>
      </c>
      <c r="F27">
        <v>94.379593601383476</v>
      </c>
      <c r="G27">
        <v>84.119010819165368</v>
      </c>
      <c r="H27">
        <v>94.234856535600414</v>
      </c>
      <c r="I27">
        <v>66.268311488049349</v>
      </c>
      <c r="J27">
        <v>98.794788273615637</v>
      </c>
      <c r="K27">
        <v>83.785509096712417</v>
      </c>
      <c r="L27">
        <v>71.711667079514498</v>
      </c>
      <c r="M27">
        <v>77.069332896246507</v>
      </c>
      <c r="N27">
        <v>94.517444494789302</v>
      </c>
      <c r="O27">
        <v>95.90484793736826</v>
      </c>
    </row>
    <row r="28" spans="1:28" x14ac:dyDescent="0.15">
      <c r="A28" s="1" t="s">
        <v>40</v>
      </c>
      <c r="B28">
        <v>83.401003104848343</v>
      </c>
      <c r="C28">
        <v>92.371743217835075</v>
      </c>
      <c r="D28">
        <v>71.681619507706458</v>
      </c>
      <c r="E28">
        <v>96.093000958772762</v>
      </c>
      <c r="F28">
        <v>98.580246913580254</v>
      </c>
      <c r="G28">
        <v>88.010269576379969</v>
      </c>
      <c r="H28">
        <v>95.023948908994143</v>
      </c>
      <c r="I28">
        <v>58.330678560050977</v>
      </c>
      <c r="J28">
        <v>88.971248876909257</v>
      </c>
      <c r="K28">
        <v>93.815350389321466</v>
      </c>
      <c r="L28">
        <v>70.282626766417295</v>
      </c>
      <c r="M28">
        <v>74.973526297211436</v>
      </c>
      <c r="N28">
        <v>86.895938333827445</v>
      </c>
      <c r="O28">
        <v>68.342881391894764</v>
      </c>
      <c r="R28" t="s">
        <v>59</v>
      </c>
    </row>
    <row r="29" spans="1:28" x14ac:dyDescent="0.15">
      <c r="A29" s="1" t="s">
        <v>41</v>
      </c>
      <c r="B29">
        <v>82.550578034682076</v>
      </c>
      <c r="C29">
        <v>90.559006211180133</v>
      </c>
      <c r="D29">
        <v>68.739373330094736</v>
      </c>
      <c r="E29">
        <v>98.736097067745192</v>
      </c>
      <c r="F29">
        <v>96.91157347204161</v>
      </c>
      <c r="G29">
        <v>88.81987577639751</v>
      </c>
      <c r="H29">
        <v>92.990878540566484</v>
      </c>
      <c r="I29">
        <v>59.223766171538102</v>
      </c>
      <c r="J29">
        <v>88.501389941875146</v>
      </c>
      <c r="K29">
        <v>93.217706445767533</v>
      </c>
      <c r="L29">
        <v>80.782357574166454</v>
      </c>
      <c r="M29">
        <v>73.415892672858618</v>
      </c>
      <c r="N29">
        <v>80.205949656750576</v>
      </c>
      <c r="O29">
        <v>70.307243776631537</v>
      </c>
      <c r="S29" t="s">
        <v>50</v>
      </c>
      <c r="T29" t="s">
        <v>51</v>
      </c>
      <c r="U29" t="s">
        <v>52</v>
      </c>
      <c r="V29" t="s">
        <v>53</v>
      </c>
    </row>
    <row r="30" spans="1:28" x14ac:dyDescent="0.15">
      <c r="A30" s="1" t="s">
        <v>42</v>
      </c>
      <c r="B30">
        <v>86.14492753623189</v>
      </c>
      <c r="C30">
        <v>89.372506347479145</v>
      </c>
      <c r="D30">
        <v>90.135898610474882</v>
      </c>
      <c r="E30">
        <v>97.098075729360644</v>
      </c>
      <c r="F30">
        <v>99.797160243407717</v>
      </c>
      <c r="G30">
        <v>78.244897959183675</v>
      </c>
      <c r="H30">
        <v>92.115317818687046</v>
      </c>
      <c r="I30">
        <v>49.410708272533391</v>
      </c>
      <c r="J30">
        <v>90.766550522648089</v>
      </c>
      <c r="K30">
        <v>92.163900104680721</v>
      </c>
      <c r="L30">
        <v>66.405718175629687</v>
      </c>
      <c r="M30">
        <v>64.837965772545218</v>
      </c>
      <c r="N30">
        <v>85.211995863495346</v>
      </c>
      <c r="O30">
        <v>76.307785888077859</v>
      </c>
      <c r="Q30" t="s">
        <v>54</v>
      </c>
      <c r="R30" t="s">
        <v>60</v>
      </c>
      <c r="T30" s="12">
        <f>AVERAGE(B30:B31,I30,K31,M22:M23,)</f>
        <v>66.741455393765207</v>
      </c>
      <c r="U30" s="12">
        <f>AVERAGE(I21)</f>
        <v>72.067183462532299</v>
      </c>
      <c r="V30" s="12">
        <f>AVERAGE(B30,K30,)</f>
        <v>59.436275880304208</v>
      </c>
      <c r="X30" t="s">
        <v>60</v>
      </c>
      <c r="Z30" s="12">
        <f>_xlfn.STDEV.P($B$30:$B$31,$I$30,$K$31,$M$22:$M$23,)</f>
        <v>29.714208757386555</v>
      </c>
      <c r="AA30" s="12">
        <f>_xlfn.STDEV.P($I$21)</f>
        <v>0</v>
      </c>
      <c r="AB30" s="12">
        <f>_xlfn.STDEV.P($B$30,$K$30,)</f>
        <v>42.099565916880564</v>
      </c>
    </row>
    <row r="31" spans="1:28" x14ac:dyDescent="0.15">
      <c r="A31" s="1" t="s">
        <v>43</v>
      </c>
      <c r="B31">
        <v>83.984819734345351</v>
      </c>
      <c r="C31">
        <v>90.270076909318547</v>
      </c>
      <c r="D31">
        <v>86.398188581594695</v>
      </c>
      <c r="E31">
        <v>98.545038417524935</v>
      </c>
      <c r="F31">
        <v>99.501143213469135</v>
      </c>
      <c r="G31">
        <v>92.725584274880049</v>
      </c>
      <c r="H31">
        <v>96.52138326171476</v>
      </c>
      <c r="I31">
        <v>42.722783917234892</v>
      </c>
      <c r="J31">
        <v>90.813380879606044</v>
      </c>
      <c r="K31">
        <v>81.337868480725632</v>
      </c>
      <c r="L31">
        <v>57.316609654123909</v>
      </c>
      <c r="M31">
        <v>68.851021175291322</v>
      </c>
      <c r="N31">
        <v>86.607480166225912</v>
      </c>
      <c r="O31">
        <v>76.385224274406326</v>
      </c>
      <c r="Q31" t="s">
        <v>55</v>
      </c>
      <c r="R31" t="s">
        <v>61</v>
      </c>
      <c r="S31" s="12">
        <f>AVERAGE(B17,B21,D21)</f>
        <v>93.128641523499425</v>
      </c>
      <c r="T31" s="12">
        <f>AVERAGE(B26,B28:B29,D22:D24,D26,D28,C30:D31,E31,I26,I28,I31,K30,M30:M31,M24,O31,M25,M28,M26:M27,)</f>
        <v>75.622296079405544</v>
      </c>
      <c r="U31" s="12">
        <f>AVERAGE(B20,D21:E21,K21,)</f>
        <v>75.810248478243523</v>
      </c>
      <c r="V31" s="12">
        <f>AVERAGE(B28,B31,C30:E30,C31,H31:I31,I30,K29,K31,M24:M27,N30:O30,)</f>
        <v>75.747627588314344</v>
      </c>
      <c r="X31" t="s">
        <v>61</v>
      </c>
      <c r="Y31" s="12">
        <f>_xlfn.STDEV.P($B$17,$B$21,$D$21)</f>
        <v>4.4334688919420726</v>
      </c>
      <c r="Z31" s="12">
        <f>_xlfn.STDEV.P($B$26,$B$28:$B$29,$D$22:$D$24,$D$26,$D$28,$C$30:$D$31,$E$31,$I$26,$I$28,$I$31,$K$30,$M$30:$M$31,$M$24,$O$31,$M$25,$M$28,$M$26:$M$27,)</f>
        <v>19.68367645662353</v>
      </c>
      <c r="AA31" s="12">
        <f>_xlfn.STDEV.P($B$20,$D$21:$E$21,$K$21,)</f>
        <v>38.005275170786469</v>
      </c>
      <c r="AB31" s="12">
        <f>_xlfn.STDEV.P($B$28,$B$31,$C$30:$E$30,$C$31,$H$31:$I$31,$I$30,$K$29,$K$31,$M$24:$M$27,$N$30:$O$30,)</f>
        <v>23.193263722652503</v>
      </c>
    </row>
    <row r="32" spans="1:28" x14ac:dyDescent="0.15">
      <c r="Q32" t="s">
        <v>56</v>
      </c>
      <c r="R32" t="s">
        <v>62</v>
      </c>
      <c r="S32" s="12">
        <f>AVERAGE(B19:B20,D20,D18,E21,I21,K21,)</f>
        <v>77.878270565715482</v>
      </c>
      <c r="T32" s="12">
        <f>AVERAGE(B22:B25,C22,C28:C29,D25,D27,D29,H22:I22,I24,I27,N28,K28:L28,K29,M29,,H28,I29,H30:H31,K22:K23,L30:L31,N30:N31,O30,)</f>
        <v>76.40556564848751</v>
      </c>
      <c r="U32" s="12">
        <f>AVERAGE(B18:B19,B21,D17,E20,F21,I19:I20,K19:K20,)</f>
        <v>79.092229919137012</v>
      </c>
      <c r="V32" s="12">
        <f>AVERAGE(B24:B25,B27,B29,C28:C29,D24:D26,D31:F31,F30,F26,H27,H29:H30,I25:I29,K22:K23,K27:K28,L24,L26:L28,L30:L31,M28:M31,N22,N25:N26,N28,N31:O31,)</f>
        <v>79.106068851471491</v>
      </c>
      <c r="X32" t="s">
        <v>62</v>
      </c>
      <c r="Y32" s="12">
        <f>_xlfn.STDEV.P($B$19:$B$20,$D$20,$D$18,$E$21,$I$21,$K$21,)</f>
        <v>30.523946075743162</v>
      </c>
      <c r="Z32" s="12">
        <f>_xlfn.STDEV.P($B$22:$B$25,$C$22,$C$28:$C$29,$D$25,$D$27,$D$29,$H$22:$I$22,$I$24,$I$27,$N$28,$K$28:$L$28,$K$29,$M$29,$H$28,$I$29,$H$30:$H$31,$K$22:$K$23,$L$30:$L$31,$N$30:$N$31,$O$30,)</f>
        <v>19.381884000352752</v>
      </c>
      <c r="AA32" s="12">
        <f>_xlfn.STDEV.P($B$18:$B$19,$B$21,$D$17,$E$20,$F$21,$I$19:$I$20,$K$19:$K$20,)</f>
        <v>26.522219845548538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17.455998421316039</v>
      </c>
    </row>
    <row r="33" spans="1:28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84.431145342256286</v>
      </c>
      <c r="T33" s="12">
        <f>AVERAGE(B27,C23:C27,E22,E26,E28,E30,F22:F30,G22:G24,F31,G26,G28,G30:G31,H23:H24,H27,H29,I23,I25,K24:K27,L22:L27,L29,N22:N27,O22:O29,N29)</f>
        <v>88.609877372930868</v>
      </c>
      <c r="U33" s="12">
        <f>AVERAGE(C21,D19:D20,F19:F20,G21:H21,I17:J17,N17,L19:N21,O20:O21,)</f>
        <v>81.516804513928051</v>
      </c>
      <c r="V33" s="12">
        <f>AVERAGE(B22:B23,B26,C22:C27,D22,D27,D29,F22:F25,F27:F29,G22,G26:H26,G28:G31,H28,H22:H23,I22:I24,J31,K24:K26,L25,L29,L22:M23,N23:N24,O22:O25,N27:O27,O28:O29,N29,)</f>
        <v>85.667452413465469</v>
      </c>
      <c r="X33" t="s">
        <v>63</v>
      </c>
      <c r="Y33" s="12">
        <f>_xlfn.STDEV.P($D$17,$B$18,$C$21,$D$19,$E$19:$E$20,$F$20:$F$21,$I$20,$N$17:$N$21,$L$20:$M$21,$O$21,)</f>
        <v>20.07689667533624</v>
      </c>
      <c r="Z33" s="12">
        <f>_xlfn.STDEV.P($B$27,$C$23:$C$27,$E$22,$E$26,$E$28,$E$30,$F$22:$F$30,$G$22:$G$24,$F$31,$G$26,$G$28,$G$30:$G$31,$H$23:$H$24,$H$27,$H$29,$I$23,$I$25,$K$24:$K$27,$L$22:$L$27,$L$29,$N$22:$N$27,$O$22:$O$29,$N$29)</f>
        <v>8.5924957163934259</v>
      </c>
      <c r="AA33" s="12">
        <f>_xlfn.STDEV.P($C$21,$D$19:$D$20,$F$19:$F$20,$G$21:$H$21,$I$17:$J$17,$N$17,$L$19:$N$21,$O$20:$O$21,)</f>
        <v>20.641826641562279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15.005482414059852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75.343193108937086</v>
      </c>
      <c r="T34" s="12">
        <f>AVERAGE(E23:E25,E27,E29,G25,G27,G29,H25:H26,J22:J31)</f>
        <v>90.98659006775172</v>
      </c>
      <c r="U34" s="12">
        <f>AVERAGE(B17:C17,C18:C20,D18:H18,E17:H17,E19,G19:H20,I18,J18:J21,K17:M18,N18,O17:O19,)</f>
        <v>75.455612921315193</v>
      </c>
      <c r="V34" s="12">
        <f>AVERAGE(D23,D28,E22:E29,G23:G25,G27,H24:H25,J22:J30,O26,)</f>
        <v>87.28492732442507</v>
      </c>
      <c r="X34" t="s">
        <v>64</v>
      </c>
      <c r="Y34" s="12">
        <f>_xlfn.STDEV.P($C$17:$C$20,$E$17:$E$18,$F$17:$F$19,$G$17:$H$21,$I$17:$I$19,$J$17:$J$21,$K$17:$K$20,$L$17:$M$19,$O$17:$O$20,)</f>
        <v>16.151490618090353</v>
      </c>
      <c r="Z34" s="12">
        <f>_xlfn.STDEV.P($E$23:$E$25,$E$27,$E$29,$G$25,$G$27,$G$29,$H$25:$H$26,$J$22:$J$31)</f>
        <v>6.2417248503899359</v>
      </c>
      <c r="AA34" s="12">
        <f>_xlfn.STDEV.P($B$17:$C$17,$C$18:$C$20,$D$18:$H$18,$E$17:$H$17,$E$19,$G$19:$H$20,$I$18,$J$18:$J$21,$K$17:$M$18,$N$18,$O$17:$O$19,)</f>
        <v>16.493028407119795</v>
      </c>
      <c r="AB34" s="12">
        <f>_xlfn.STDEV.P($D$23,$D$28,$E$22:$E$29,$G$23:$G$25,$G$27,$H$24:$H$25,$J$22:$J$30,$O$26,)</f>
        <v>18.592863469340731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-0.51447339939618453</v>
      </c>
      <c r="C65">
        <f t="shared" si="0"/>
        <v>-0.6705376295440123</v>
      </c>
      <c r="D65">
        <f t="shared" si="0"/>
        <v>-6.0329330662178333E-2</v>
      </c>
      <c r="E65">
        <f t="shared" si="0"/>
        <v>-0.80344559770836887</v>
      </c>
      <c r="F65">
        <f t="shared" si="0"/>
        <v>-0.54713472699558952</v>
      </c>
      <c r="G65">
        <f t="shared" si="0"/>
        <v>-6.3550302466523073E-2</v>
      </c>
      <c r="H65">
        <f t="shared" si="0"/>
        <v>-0.84002762246161256</v>
      </c>
      <c r="I65">
        <f t="shared" si="0"/>
        <v>2.6435807954159545E-2</v>
      </c>
      <c r="J65">
        <f t="shared" si="0"/>
        <v>-7.9270338427385734E-2</v>
      </c>
      <c r="K65">
        <f t="shared" si="0"/>
        <v>-0.35027410855765223</v>
      </c>
      <c r="L65">
        <f t="shared" si="0"/>
        <v>-0.54927217996526567</v>
      </c>
      <c r="M65">
        <f t="shared" si="0"/>
        <v>-0.7216839279655749</v>
      </c>
      <c r="N65">
        <f t="shared" si="0"/>
        <v>-0.69899375416074305</v>
      </c>
      <c r="O65">
        <f t="shared" si="0"/>
        <v>-0.74673092488453308</v>
      </c>
    </row>
    <row r="66" spans="1:15" x14ac:dyDescent="0.15">
      <c r="A66" s="2" t="s">
        <v>46</v>
      </c>
      <c r="B66">
        <f t="shared" ref="B66:O66" si="1">CORREL(B17:B31,B50:B64)</f>
        <v>0.32159951316728624</v>
      </c>
      <c r="C66">
        <f t="shared" si="1"/>
        <v>-0.57319137124296271</v>
      </c>
      <c r="D66">
        <f t="shared" si="1"/>
        <v>-0.30879533545974547</v>
      </c>
      <c r="E66">
        <f t="shared" si="1"/>
        <v>-0.29708568795485762</v>
      </c>
      <c r="F66">
        <f t="shared" si="1"/>
        <v>-0.91928386164814913</v>
      </c>
      <c r="G66">
        <f t="shared" si="1"/>
        <v>-0.51623322591773102</v>
      </c>
      <c r="H66">
        <f t="shared" si="1"/>
        <v>-0.56253879259221484</v>
      </c>
      <c r="I66">
        <f t="shared" si="1"/>
        <v>0.68593705474192579</v>
      </c>
      <c r="J66">
        <f t="shared" si="1"/>
        <v>9.8713743345760885E-2</v>
      </c>
      <c r="K66">
        <f t="shared" si="1"/>
        <v>-0.57440788384402908</v>
      </c>
      <c r="L66">
        <f t="shared" si="1"/>
        <v>0.49502298186997651</v>
      </c>
      <c r="M66">
        <f t="shared" si="1"/>
        <v>0.42465914406298544</v>
      </c>
      <c r="N66">
        <f t="shared" si="1"/>
        <v>-0.11856413774032877</v>
      </c>
      <c r="O66">
        <f t="shared" si="1"/>
        <v>-0.21768288074442119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-0.23108911800985496</v>
      </c>
      <c r="C101">
        <f t="shared" si="2"/>
        <v>-0.7485528692380693</v>
      </c>
      <c r="D101">
        <f t="shared" si="2"/>
        <v>2.1056044575743213E-2</v>
      </c>
      <c r="E101">
        <f t="shared" si="2"/>
        <v>-0.86579035193252674</v>
      </c>
      <c r="F101">
        <f t="shared" si="2"/>
        <v>-0.63807346199718762</v>
      </c>
      <c r="G101">
        <f t="shared" si="2"/>
        <v>-0.30619129064062001</v>
      </c>
      <c r="H101">
        <f t="shared" si="2"/>
        <v>-0.88366063433536346</v>
      </c>
      <c r="I101">
        <f t="shared" si="2"/>
        <v>-0.14579302893573093</v>
      </c>
      <c r="J101">
        <f t="shared" si="2"/>
        <v>-1.9667145656577477E-2</v>
      </c>
      <c r="K101">
        <f t="shared" si="2"/>
        <v>-0.44621314137602058</v>
      </c>
      <c r="L101">
        <f t="shared" si="2"/>
        <v>-0.48713255239140774</v>
      </c>
      <c r="M101">
        <f t="shared" si="2"/>
        <v>-0.8289643474454591</v>
      </c>
      <c r="N101">
        <f t="shared" si="2"/>
        <v>-0.68476706116382691</v>
      </c>
      <c r="O101">
        <f t="shared" si="2"/>
        <v>-0.74288417076299729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0DA-DD4D-4AB4-A3A9-36992DF9DD98}">
  <dimension ref="A1:EK102"/>
  <sheetViews>
    <sheetView topLeftCell="O18" zoomScale="90" zoomScaleNormal="90" workbookViewId="0">
      <selection activeCell="Q43" sqref="Q43:Y47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43.868852459016402</v>
      </c>
      <c r="C2" s="6">
        <v>43.134328358208947</v>
      </c>
      <c r="D2" s="6">
        <v>37.751222161868547</v>
      </c>
      <c r="E2" s="6">
        <v>49.089906232763383</v>
      </c>
      <c r="F2" s="6">
        <v>43.704775687409551</v>
      </c>
      <c r="G2" s="6">
        <v>40.86709310589908</v>
      </c>
      <c r="H2" s="6">
        <v>43.964935940660823</v>
      </c>
      <c r="I2" s="6">
        <v>41.091160220994468</v>
      </c>
      <c r="J2" s="6">
        <v>55.335365853658537</v>
      </c>
      <c r="K2" s="6">
        <v>42.60450160771704</v>
      </c>
      <c r="L2" s="6">
        <v>41.218872870249022</v>
      </c>
      <c r="M2" s="6">
        <v>36.109818520241973</v>
      </c>
      <c r="N2" s="6">
        <v>34.104938271604937</v>
      </c>
      <c r="O2" s="6">
        <v>35.425101214574902</v>
      </c>
      <c r="P2">
        <f t="shared" ref="P2:AC2" si="0">B3</f>
        <v>36.391752577319593</v>
      </c>
      <c r="Q2">
        <f t="shared" si="0"/>
        <v>43.121881682109773</v>
      </c>
      <c r="R2">
        <f t="shared" si="0"/>
        <v>43.125904486251812</v>
      </c>
      <c r="S2">
        <f t="shared" si="0"/>
        <v>51.917545541706609</v>
      </c>
      <c r="T2">
        <f t="shared" si="0"/>
        <v>41.401273885350321</v>
      </c>
      <c r="U2">
        <f t="shared" si="0"/>
        <v>37.868338557993731</v>
      </c>
      <c r="V2">
        <f t="shared" si="0"/>
        <v>40.213299874529483</v>
      </c>
      <c r="W2">
        <f t="shared" si="0"/>
        <v>42.787878787878789</v>
      </c>
      <c r="X2">
        <f t="shared" si="0"/>
        <v>39.682539682539677</v>
      </c>
      <c r="Y2">
        <f t="shared" si="0"/>
        <v>32.901023890784977</v>
      </c>
      <c r="Z2">
        <f t="shared" si="0"/>
        <v>39.229910714285722</v>
      </c>
      <c r="AA2">
        <f t="shared" si="0"/>
        <v>32.614149523331662</v>
      </c>
      <c r="AB2">
        <f t="shared" si="0"/>
        <v>41.729323308270679</v>
      </c>
      <c r="AC2">
        <f t="shared" si="0"/>
        <v>32.888888888888893</v>
      </c>
      <c r="AD2">
        <f t="shared" ref="AD2:AQ2" si="1">B4</f>
        <v>48.997429305912597</v>
      </c>
      <c r="AE2">
        <f t="shared" si="1"/>
        <v>38.917716827279463</v>
      </c>
      <c r="AF2">
        <f t="shared" si="1"/>
        <v>44.727080021197658</v>
      </c>
      <c r="AG2">
        <f t="shared" si="1"/>
        <v>57.17344753747323</v>
      </c>
      <c r="AH2">
        <f t="shared" si="1"/>
        <v>48.378893833439292</v>
      </c>
      <c r="AI2">
        <f t="shared" si="1"/>
        <v>37.481481481481481</v>
      </c>
      <c r="AJ2">
        <f t="shared" si="1"/>
        <v>43.451981195433177</v>
      </c>
      <c r="AK2">
        <f t="shared" si="1"/>
        <v>47.680763983628921</v>
      </c>
      <c r="AL2">
        <f t="shared" si="1"/>
        <v>49.189189189189193</v>
      </c>
      <c r="AM2">
        <f t="shared" si="1"/>
        <v>44.519015659955258</v>
      </c>
      <c r="AN2">
        <f t="shared" si="1"/>
        <v>50.458715596330272</v>
      </c>
      <c r="AO2">
        <f t="shared" si="1"/>
        <v>40.253565768621243</v>
      </c>
      <c r="AP2">
        <f t="shared" si="1"/>
        <v>43.248800548320773</v>
      </c>
      <c r="AQ2">
        <f t="shared" si="1"/>
        <v>37.95918367346939</v>
      </c>
      <c r="AR2">
        <f t="shared" ref="AR2:BE2" si="2">B5</f>
        <v>49.832134292565947</v>
      </c>
      <c r="AS2">
        <f t="shared" si="2"/>
        <v>49.595375722543352</v>
      </c>
      <c r="AT2">
        <f t="shared" si="2"/>
        <v>50.80236486486487</v>
      </c>
      <c r="AU2">
        <f t="shared" si="2"/>
        <v>64.047716988893455</v>
      </c>
      <c r="AV2">
        <f t="shared" si="2"/>
        <v>52.903600464576073</v>
      </c>
      <c r="AW2">
        <f t="shared" si="2"/>
        <v>36.927899686520377</v>
      </c>
      <c r="AX2">
        <f t="shared" si="2"/>
        <v>48.755312689738908</v>
      </c>
      <c r="AY2">
        <f t="shared" si="2"/>
        <v>54.738562091503283</v>
      </c>
      <c r="AZ2">
        <f t="shared" si="2"/>
        <v>51.904761904761912</v>
      </c>
      <c r="BA2">
        <f t="shared" si="2"/>
        <v>46.510110893672532</v>
      </c>
      <c r="BB2">
        <f t="shared" si="2"/>
        <v>52.626597255087553</v>
      </c>
      <c r="BC2">
        <f t="shared" si="2"/>
        <v>53.941710463449603</v>
      </c>
      <c r="BD2">
        <f t="shared" si="2"/>
        <v>52.631578947368418</v>
      </c>
      <c r="BE2">
        <f t="shared" si="2"/>
        <v>42.405420666290233</v>
      </c>
      <c r="BF2">
        <f t="shared" ref="BF2:BS2" si="3">B6</f>
        <v>43.00285597715218</v>
      </c>
      <c r="BG2">
        <f t="shared" si="3"/>
        <v>40.870387890255437</v>
      </c>
      <c r="BH2">
        <f t="shared" si="3"/>
        <v>45.153743315508017</v>
      </c>
      <c r="BI2">
        <f t="shared" si="3"/>
        <v>56.445381102915348</v>
      </c>
      <c r="BJ2">
        <f t="shared" si="3"/>
        <v>41.742286751361164</v>
      </c>
      <c r="BK2">
        <f t="shared" si="3"/>
        <v>34.238310708898943</v>
      </c>
      <c r="BL2">
        <f t="shared" si="3"/>
        <v>44.289568345323737</v>
      </c>
      <c r="BM2">
        <f t="shared" si="3"/>
        <v>33.967271118973898</v>
      </c>
      <c r="BN2">
        <f t="shared" si="3"/>
        <v>40.026773761713521</v>
      </c>
      <c r="BO2">
        <f t="shared" si="3"/>
        <v>35.183443085606783</v>
      </c>
      <c r="BP2">
        <f t="shared" si="3"/>
        <v>39.25348646431501</v>
      </c>
      <c r="BQ2">
        <f t="shared" si="3"/>
        <v>47.968319559228647</v>
      </c>
      <c r="BR2">
        <f t="shared" si="3"/>
        <v>47.340187751452838</v>
      </c>
      <c r="BS2">
        <f t="shared" si="3"/>
        <v>36.167400881057269</v>
      </c>
    </row>
    <row r="3" spans="1:141" x14ac:dyDescent="0.15">
      <c r="A3" s="1" t="s">
        <v>15</v>
      </c>
      <c r="B3" s="7">
        <v>36.391752577319593</v>
      </c>
      <c r="C3">
        <v>43.121881682109773</v>
      </c>
      <c r="D3">
        <v>43.125904486251812</v>
      </c>
      <c r="E3">
        <v>51.917545541706609</v>
      </c>
      <c r="F3">
        <v>41.401273885350321</v>
      </c>
      <c r="G3">
        <v>37.868338557993731</v>
      </c>
      <c r="H3">
        <v>40.213299874529483</v>
      </c>
      <c r="I3">
        <v>42.787878787878789</v>
      </c>
      <c r="J3">
        <v>39.682539682539677</v>
      </c>
      <c r="K3">
        <v>32.901023890784977</v>
      </c>
      <c r="L3">
        <v>39.229910714285722</v>
      </c>
      <c r="M3">
        <v>32.614149523331662</v>
      </c>
      <c r="N3">
        <v>41.729323308270679</v>
      </c>
      <c r="O3">
        <v>32.888888888888893</v>
      </c>
    </row>
    <row r="4" spans="1:141" x14ac:dyDescent="0.15">
      <c r="A4" s="1" t="s">
        <v>16</v>
      </c>
      <c r="B4" s="7">
        <v>48.997429305912597</v>
      </c>
      <c r="C4">
        <v>38.917716827279463</v>
      </c>
      <c r="D4">
        <v>44.727080021197658</v>
      </c>
      <c r="E4">
        <v>57.17344753747323</v>
      </c>
      <c r="F4">
        <v>48.378893833439292</v>
      </c>
      <c r="G4">
        <v>37.481481481481481</v>
      </c>
      <c r="H4">
        <v>43.451981195433177</v>
      </c>
      <c r="I4">
        <v>47.680763983628921</v>
      </c>
      <c r="J4">
        <v>49.189189189189193</v>
      </c>
      <c r="K4">
        <v>44.519015659955258</v>
      </c>
      <c r="L4">
        <v>50.458715596330272</v>
      </c>
      <c r="M4">
        <v>40.253565768621243</v>
      </c>
      <c r="N4">
        <v>43.248800548320773</v>
      </c>
      <c r="O4">
        <v>37.95918367346939</v>
      </c>
    </row>
    <row r="5" spans="1:141" x14ac:dyDescent="0.15">
      <c r="A5" s="1" t="s">
        <v>17</v>
      </c>
      <c r="B5" s="7">
        <v>49.832134292565947</v>
      </c>
      <c r="C5">
        <v>49.595375722543352</v>
      </c>
      <c r="D5">
        <v>50.80236486486487</v>
      </c>
      <c r="E5">
        <v>64.047716988893455</v>
      </c>
      <c r="F5">
        <v>52.903600464576073</v>
      </c>
      <c r="G5">
        <v>36.927899686520377</v>
      </c>
      <c r="H5">
        <v>48.755312689738908</v>
      </c>
      <c r="I5">
        <v>54.738562091503283</v>
      </c>
      <c r="J5">
        <v>51.904761904761912</v>
      </c>
      <c r="K5">
        <v>46.510110893672532</v>
      </c>
      <c r="L5">
        <v>52.626597255087553</v>
      </c>
      <c r="M5">
        <v>53.941710463449603</v>
      </c>
      <c r="N5">
        <v>52.631578947368418</v>
      </c>
      <c r="O5">
        <v>42.405420666290233</v>
      </c>
    </row>
    <row r="6" spans="1:141" ht="14.25" thickBot="1" x14ac:dyDescent="0.2">
      <c r="A6" s="1" t="s">
        <v>18</v>
      </c>
      <c r="B6" s="8">
        <v>43.00285597715218</v>
      </c>
      <c r="C6" s="9">
        <v>40.870387890255437</v>
      </c>
      <c r="D6" s="9">
        <v>45.153743315508017</v>
      </c>
      <c r="E6" s="9">
        <v>56.445381102915348</v>
      </c>
      <c r="F6" s="9">
        <v>41.742286751361164</v>
      </c>
      <c r="G6" s="9">
        <v>34.238310708898943</v>
      </c>
      <c r="H6" s="9">
        <v>44.289568345323737</v>
      </c>
      <c r="I6" s="9">
        <v>33.967271118973898</v>
      </c>
      <c r="J6" s="9">
        <v>40.026773761713521</v>
      </c>
      <c r="K6" s="9">
        <v>35.183443085606783</v>
      </c>
      <c r="L6" s="9">
        <v>39.25348646431501</v>
      </c>
      <c r="M6" s="9">
        <v>47.968319559228647</v>
      </c>
      <c r="N6" s="9">
        <v>47.340187751452838</v>
      </c>
      <c r="O6" s="9">
        <v>36.167400881057269</v>
      </c>
    </row>
    <row r="7" spans="1:141" x14ac:dyDescent="0.15">
      <c r="A7" s="1" t="s">
        <v>19</v>
      </c>
      <c r="B7" s="10">
        <v>58.443163097199353</v>
      </c>
      <c r="C7" s="11">
        <v>52.785622593068041</v>
      </c>
      <c r="D7" s="11">
        <v>49.022556390977442</v>
      </c>
      <c r="E7" s="11">
        <v>83.744722312439109</v>
      </c>
      <c r="F7" s="11">
        <v>52.60389268805892</v>
      </c>
      <c r="G7" s="11">
        <v>34.187810619931987</v>
      </c>
      <c r="H7" s="11">
        <v>56.717927964386881</v>
      </c>
      <c r="I7" s="11">
        <v>44.366867661059977</v>
      </c>
      <c r="J7" s="11">
        <v>48.826412174361622</v>
      </c>
      <c r="K7" s="11">
        <v>48.203162434115953</v>
      </c>
      <c r="L7" s="11">
        <v>59.466417037210398</v>
      </c>
      <c r="M7" s="11">
        <v>61.75443310048361</v>
      </c>
      <c r="N7" s="11">
        <v>53.94202113248442</v>
      </c>
      <c r="O7" s="11">
        <v>47.632890365448503</v>
      </c>
      <c r="P7">
        <f t="shared" ref="P7:AC7" si="4">B8</f>
        <v>59.113670505758641</v>
      </c>
      <c r="Q7">
        <f t="shared" si="4"/>
        <v>48.060754000542453</v>
      </c>
      <c r="R7">
        <f t="shared" si="4"/>
        <v>50.087633885102242</v>
      </c>
      <c r="S7">
        <f t="shared" si="4"/>
        <v>78.792724365380778</v>
      </c>
      <c r="T7">
        <f t="shared" si="4"/>
        <v>49.881876476544043</v>
      </c>
      <c r="U7">
        <f t="shared" si="4"/>
        <v>38.511749347258487</v>
      </c>
      <c r="V7">
        <f t="shared" si="4"/>
        <v>61.514919663351193</v>
      </c>
      <c r="W7">
        <f t="shared" si="4"/>
        <v>32.03817314246762</v>
      </c>
      <c r="X7">
        <f t="shared" si="4"/>
        <v>55.306122448979593</v>
      </c>
      <c r="Y7">
        <f t="shared" si="4"/>
        <v>43.582975915539421</v>
      </c>
      <c r="Z7">
        <f t="shared" si="4"/>
        <v>58.905524006195137</v>
      </c>
      <c r="AA7">
        <f t="shared" si="4"/>
        <v>66.717791411042953</v>
      </c>
      <c r="AB7">
        <f t="shared" si="4"/>
        <v>59.083305453328869</v>
      </c>
      <c r="AC7">
        <f t="shared" si="4"/>
        <v>39.706275033377842</v>
      </c>
      <c r="AD7">
        <f t="shared" ref="AD7:AQ7" si="5">B9</f>
        <v>62.629175678923332</v>
      </c>
      <c r="AE7">
        <f t="shared" si="5"/>
        <v>57.033374536464777</v>
      </c>
      <c r="AF7">
        <f t="shared" si="5"/>
        <v>55.43577562579938</v>
      </c>
      <c r="AG7">
        <f t="shared" si="5"/>
        <v>82.210391040939967</v>
      </c>
      <c r="AH7">
        <f t="shared" si="5"/>
        <v>51.606374905135347</v>
      </c>
      <c r="AI7">
        <f t="shared" si="5"/>
        <v>37.627118644067799</v>
      </c>
      <c r="AJ7">
        <f t="shared" si="5"/>
        <v>66.235685260435901</v>
      </c>
      <c r="AK7">
        <f t="shared" si="5"/>
        <v>48.741296197107658</v>
      </c>
      <c r="AL7">
        <f t="shared" si="5"/>
        <v>55.903104421448738</v>
      </c>
      <c r="AM7">
        <f t="shared" si="5"/>
        <v>42.273697043584271</v>
      </c>
      <c r="AN7">
        <f t="shared" si="5"/>
        <v>57.769696969696973</v>
      </c>
      <c r="AO7">
        <f t="shared" si="5"/>
        <v>68.867445403758254</v>
      </c>
      <c r="AP7">
        <f t="shared" si="5"/>
        <v>54.702495201535513</v>
      </c>
      <c r="AQ7">
        <f t="shared" si="5"/>
        <v>53.120824584844442</v>
      </c>
      <c r="AR7">
        <f t="shared" ref="AR7:BE7" si="6">B10</f>
        <v>62.165450121654487</v>
      </c>
      <c r="AS7">
        <f t="shared" si="6"/>
        <v>48.943985307621674</v>
      </c>
      <c r="AT7">
        <f t="shared" si="6"/>
        <v>56.802800466744451</v>
      </c>
      <c r="AU7">
        <f t="shared" si="6"/>
        <v>79.488220958570267</v>
      </c>
      <c r="AV7">
        <f t="shared" si="6"/>
        <v>45.706106870229007</v>
      </c>
      <c r="AW7">
        <f t="shared" si="6"/>
        <v>32.342342342342349</v>
      </c>
      <c r="AX7">
        <f t="shared" si="6"/>
        <v>63.421531003837607</v>
      </c>
      <c r="AY7">
        <f t="shared" si="6"/>
        <v>36.978341257263601</v>
      </c>
      <c r="AZ7">
        <f t="shared" si="6"/>
        <v>45.143487858719652</v>
      </c>
      <c r="BA7">
        <f t="shared" si="6"/>
        <v>44.3826799297835</v>
      </c>
      <c r="BB7">
        <f t="shared" si="6"/>
        <v>53.97712157488693</v>
      </c>
      <c r="BC7">
        <f t="shared" si="6"/>
        <v>63.543132917755877</v>
      </c>
      <c r="BD7">
        <f t="shared" si="6"/>
        <v>59.876543209876537</v>
      </c>
      <c r="BE7">
        <f t="shared" si="6"/>
        <v>50.929070929070932</v>
      </c>
      <c r="BF7">
        <f t="shared" ref="BF7:BS7" si="7">B11</f>
        <v>64.065040650406502</v>
      </c>
      <c r="BG7">
        <f t="shared" si="7"/>
        <v>53.20778806255985</v>
      </c>
      <c r="BH7">
        <f t="shared" si="7"/>
        <v>55.101590106007073</v>
      </c>
      <c r="BI7">
        <f t="shared" si="7"/>
        <v>79.195104730524832</v>
      </c>
      <c r="BJ7">
        <f t="shared" si="7"/>
        <v>54.099848714069587</v>
      </c>
      <c r="BK7">
        <f t="shared" si="7"/>
        <v>38.285530132130198</v>
      </c>
      <c r="BL7">
        <f t="shared" si="7"/>
        <v>66.381694744782507</v>
      </c>
      <c r="BM7">
        <f t="shared" si="7"/>
        <v>41.232809430255401</v>
      </c>
      <c r="BN7">
        <f t="shared" si="7"/>
        <v>65.582303188028618</v>
      </c>
      <c r="BO7">
        <f t="shared" si="7"/>
        <v>52.277716794731063</v>
      </c>
      <c r="BP7">
        <f t="shared" si="7"/>
        <v>67.474589523064893</v>
      </c>
      <c r="BQ7">
        <f t="shared" si="7"/>
        <v>73.360923546068392</v>
      </c>
      <c r="BR7">
        <f t="shared" si="7"/>
        <v>57.822663471413897</v>
      </c>
      <c r="BS7">
        <f t="shared" si="7"/>
        <v>59.477267735558968</v>
      </c>
      <c r="BT7">
        <f t="shared" ref="BT7:CG7" si="8">B12</f>
        <v>65.515304689693906</v>
      </c>
      <c r="BU7">
        <f t="shared" si="8"/>
        <v>50.64303093500174</v>
      </c>
      <c r="BV7">
        <f t="shared" si="8"/>
        <v>63.246785984371058</v>
      </c>
      <c r="BW7">
        <f t="shared" si="8"/>
        <v>80.555555555555557</v>
      </c>
      <c r="BX7">
        <f t="shared" si="8"/>
        <v>48.538433778419353</v>
      </c>
      <c r="BY7">
        <f t="shared" si="8"/>
        <v>37.539732994278452</v>
      </c>
      <c r="BZ7">
        <f t="shared" si="8"/>
        <v>63.667734779393633</v>
      </c>
      <c r="CA7">
        <f t="shared" si="8"/>
        <v>47.398373983739837</v>
      </c>
      <c r="CB7">
        <f t="shared" si="8"/>
        <v>56.521739130434781</v>
      </c>
      <c r="CC7">
        <f t="shared" si="8"/>
        <v>45.811273746496418</v>
      </c>
      <c r="CD7">
        <f t="shared" si="8"/>
        <v>68.803648068669531</v>
      </c>
      <c r="CE7">
        <f t="shared" si="8"/>
        <v>63.992580570368652</v>
      </c>
      <c r="CF7">
        <f t="shared" si="8"/>
        <v>57.237083180652249</v>
      </c>
      <c r="CG7">
        <f t="shared" si="8"/>
        <v>58.615061785964087</v>
      </c>
      <c r="CH7">
        <f t="shared" ref="CH7:CU7" si="9">B13</f>
        <v>56.315086782376497</v>
      </c>
      <c r="CI7">
        <f t="shared" si="9"/>
        <v>58.432238476400777</v>
      </c>
      <c r="CJ7">
        <f t="shared" si="9"/>
        <v>62.282608695652172</v>
      </c>
      <c r="CK7">
        <f t="shared" si="9"/>
        <v>82.131722525331256</v>
      </c>
      <c r="CL7">
        <f t="shared" si="9"/>
        <v>57.044776119402982</v>
      </c>
      <c r="CM7">
        <f t="shared" si="9"/>
        <v>41.97218710493047</v>
      </c>
      <c r="CN7">
        <f t="shared" si="9"/>
        <v>66.875162887672658</v>
      </c>
      <c r="CO7">
        <f t="shared" si="9"/>
        <v>42.745098039215677</v>
      </c>
      <c r="CP7">
        <f t="shared" si="9"/>
        <v>56.793802145411199</v>
      </c>
      <c r="CQ7">
        <f t="shared" si="9"/>
        <v>47.84601283226398</v>
      </c>
      <c r="CR7">
        <f t="shared" si="9"/>
        <v>73.670588235294119</v>
      </c>
      <c r="CS7">
        <f t="shared" si="9"/>
        <v>70.055359838953194</v>
      </c>
      <c r="CT7">
        <f t="shared" si="9"/>
        <v>59.163010462369229</v>
      </c>
      <c r="CU7">
        <f t="shared" si="9"/>
        <v>66.019624573378849</v>
      </c>
      <c r="CV7">
        <f t="shared" ref="CV7:DI7" si="10">B14</f>
        <v>53.822233739310697</v>
      </c>
      <c r="CW7">
        <f t="shared" si="10"/>
        <v>54.328878558977337</v>
      </c>
      <c r="CX7">
        <f t="shared" si="10"/>
        <v>62.617230098146123</v>
      </c>
      <c r="CY7">
        <f t="shared" si="10"/>
        <v>77.634862737569591</v>
      </c>
      <c r="CZ7">
        <f t="shared" si="10"/>
        <v>53.676238561060273</v>
      </c>
      <c r="DA7">
        <f t="shared" si="10"/>
        <v>48.7390195522811</v>
      </c>
      <c r="DB7">
        <f t="shared" si="10"/>
        <v>66.555183946488299</v>
      </c>
      <c r="DC7">
        <f t="shared" si="10"/>
        <v>57.10991544965411</v>
      </c>
      <c r="DD7">
        <f t="shared" si="10"/>
        <v>63.596611095927848</v>
      </c>
      <c r="DE7">
        <f t="shared" si="10"/>
        <v>52.725280745001371</v>
      </c>
      <c r="DF7">
        <f t="shared" si="10"/>
        <v>63.97592861589542</v>
      </c>
      <c r="DG7">
        <f t="shared" si="10"/>
        <v>70.629809957593849</v>
      </c>
      <c r="DH7">
        <f t="shared" si="10"/>
        <v>69.052224371373299</v>
      </c>
      <c r="DI7">
        <f t="shared" si="10"/>
        <v>63.898477157360411</v>
      </c>
      <c r="DJ7">
        <f t="shared" ref="DJ7:DW7" si="11">B15</f>
        <v>53.790389395194687</v>
      </c>
      <c r="DK7">
        <f t="shared" si="11"/>
        <v>45.300025753283549</v>
      </c>
      <c r="DL7">
        <f t="shared" si="11"/>
        <v>58.432681608647272</v>
      </c>
      <c r="DM7">
        <f t="shared" si="11"/>
        <v>77.686590275627125</v>
      </c>
      <c r="DN7">
        <f t="shared" si="11"/>
        <v>52.401646843549862</v>
      </c>
      <c r="DO7">
        <f t="shared" si="11"/>
        <v>35.248547449967717</v>
      </c>
      <c r="DP7">
        <f t="shared" si="11"/>
        <v>56.937706190568598</v>
      </c>
      <c r="DQ7">
        <f t="shared" si="11"/>
        <v>55.204849498327761</v>
      </c>
      <c r="DR7">
        <f t="shared" si="11"/>
        <v>56.430834213305168</v>
      </c>
      <c r="DS7">
        <f t="shared" si="11"/>
        <v>43.260920345713608</v>
      </c>
      <c r="DT7">
        <f t="shared" si="11"/>
        <v>71.479447989315929</v>
      </c>
      <c r="DU7">
        <f t="shared" si="11"/>
        <v>62.033703010226127</v>
      </c>
      <c r="DV7">
        <f t="shared" si="11"/>
        <v>63.419248049184198</v>
      </c>
      <c r="DW7">
        <f t="shared" si="11"/>
        <v>58.152866242038208</v>
      </c>
      <c r="DX7">
        <f t="shared" ref="DX7:EK7" si="12">B16</f>
        <v>62.0663362561952</v>
      </c>
      <c r="DY7">
        <f t="shared" si="12"/>
        <v>43.642697188355307</v>
      </c>
      <c r="DZ7">
        <f t="shared" si="12"/>
        <v>53.9377445143732</v>
      </c>
      <c r="EA7">
        <f t="shared" si="12"/>
        <v>76.353135313531354</v>
      </c>
      <c r="EB7">
        <f t="shared" si="12"/>
        <v>54.522454142947502</v>
      </c>
      <c r="EC7">
        <f t="shared" si="12"/>
        <v>40.922259777885081</v>
      </c>
      <c r="ED7">
        <f t="shared" si="12"/>
        <v>64.101791898810419</v>
      </c>
      <c r="EE7">
        <f t="shared" si="12"/>
        <v>32.498057498057499</v>
      </c>
      <c r="EF7">
        <f t="shared" si="12"/>
        <v>54.501685122773239</v>
      </c>
      <c r="EG7">
        <f t="shared" si="12"/>
        <v>37.151852748849599</v>
      </c>
      <c r="EH7">
        <f t="shared" si="12"/>
        <v>60.287962497907252</v>
      </c>
      <c r="EI7">
        <f t="shared" si="12"/>
        <v>61.28601921024547</v>
      </c>
      <c r="EJ7">
        <f t="shared" si="12"/>
        <v>58.884934756820883</v>
      </c>
      <c r="EK7">
        <f t="shared" si="12"/>
        <v>55.686213832585487</v>
      </c>
    </row>
    <row r="8" spans="1:141" x14ac:dyDescent="0.15">
      <c r="A8" s="1" t="s">
        <v>20</v>
      </c>
      <c r="B8" s="7">
        <v>59.113670505758641</v>
      </c>
      <c r="C8">
        <v>48.060754000542453</v>
      </c>
      <c r="D8">
        <v>50.087633885102242</v>
      </c>
      <c r="E8">
        <v>78.792724365380778</v>
      </c>
      <c r="F8">
        <v>49.881876476544043</v>
      </c>
      <c r="G8">
        <v>38.511749347258487</v>
      </c>
      <c r="H8">
        <v>61.514919663351193</v>
      </c>
      <c r="I8">
        <v>32.03817314246762</v>
      </c>
      <c r="J8">
        <v>55.306122448979593</v>
      </c>
      <c r="K8">
        <v>43.582975915539421</v>
      </c>
      <c r="L8">
        <v>58.905524006195137</v>
      </c>
      <c r="M8">
        <v>66.717791411042953</v>
      </c>
      <c r="N8">
        <v>59.083305453328869</v>
      </c>
      <c r="O8">
        <v>39.706275033377842</v>
      </c>
    </row>
    <row r="9" spans="1:141" x14ac:dyDescent="0.15">
      <c r="A9" s="1" t="s">
        <v>21</v>
      </c>
      <c r="B9" s="7">
        <v>62.629175678923332</v>
      </c>
      <c r="C9">
        <v>57.033374536464777</v>
      </c>
      <c r="D9">
        <v>55.43577562579938</v>
      </c>
      <c r="E9">
        <v>82.210391040939967</v>
      </c>
      <c r="F9">
        <v>51.606374905135347</v>
      </c>
      <c r="G9">
        <v>37.627118644067799</v>
      </c>
      <c r="H9">
        <v>66.235685260435901</v>
      </c>
      <c r="I9">
        <v>48.741296197107658</v>
      </c>
      <c r="J9">
        <v>55.903104421448738</v>
      </c>
      <c r="K9">
        <v>42.273697043584271</v>
      </c>
      <c r="L9">
        <v>57.769696969696973</v>
      </c>
      <c r="M9">
        <v>68.867445403758254</v>
      </c>
      <c r="N9">
        <v>54.702495201535513</v>
      </c>
      <c r="O9">
        <v>53.120824584844442</v>
      </c>
    </row>
    <row r="10" spans="1:141" x14ac:dyDescent="0.15">
      <c r="A10" s="1" t="s">
        <v>22</v>
      </c>
      <c r="B10" s="7">
        <v>62.165450121654487</v>
      </c>
      <c r="C10">
        <v>48.943985307621674</v>
      </c>
      <c r="D10">
        <v>56.802800466744451</v>
      </c>
      <c r="E10">
        <v>79.488220958570267</v>
      </c>
      <c r="F10">
        <v>45.706106870229007</v>
      </c>
      <c r="G10">
        <v>32.342342342342349</v>
      </c>
      <c r="H10">
        <v>63.421531003837607</v>
      </c>
      <c r="I10">
        <v>36.978341257263601</v>
      </c>
      <c r="J10">
        <v>45.143487858719652</v>
      </c>
      <c r="K10">
        <v>44.3826799297835</v>
      </c>
      <c r="L10">
        <v>53.97712157488693</v>
      </c>
      <c r="M10">
        <v>63.543132917755877</v>
      </c>
      <c r="N10">
        <v>59.876543209876537</v>
      </c>
      <c r="O10">
        <v>50.929070929070932</v>
      </c>
    </row>
    <row r="11" spans="1:141" x14ac:dyDescent="0.15">
      <c r="A11" s="1" t="s">
        <v>23</v>
      </c>
      <c r="B11" s="7">
        <v>64.065040650406502</v>
      </c>
      <c r="C11">
        <v>53.20778806255985</v>
      </c>
      <c r="D11">
        <v>55.101590106007073</v>
      </c>
      <c r="E11">
        <v>79.195104730524832</v>
      </c>
      <c r="F11">
        <v>54.099848714069587</v>
      </c>
      <c r="G11">
        <v>38.285530132130198</v>
      </c>
      <c r="H11">
        <v>66.381694744782507</v>
      </c>
      <c r="I11">
        <v>41.232809430255401</v>
      </c>
      <c r="J11">
        <v>65.582303188028618</v>
      </c>
      <c r="K11">
        <v>52.277716794731063</v>
      </c>
      <c r="L11">
        <v>67.474589523064893</v>
      </c>
      <c r="M11">
        <v>73.360923546068392</v>
      </c>
      <c r="N11">
        <v>57.822663471413897</v>
      </c>
      <c r="O11">
        <v>59.477267735558968</v>
      </c>
    </row>
    <row r="12" spans="1:141" x14ac:dyDescent="0.15">
      <c r="A12" s="1" t="s">
        <v>24</v>
      </c>
      <c r="B12" s="7">
        <v>65.515304689693906</v>
      </c>
      <c r="C12">
        <v>50.64303093500174</v>
      </c>
      <c r="D12">
        <v>63.246785984371058</v>
      </c>
      <c r="E12">
        <v>80.555555555555557</v>
      </c>
      <c r="F12">
        <v>48.538433778419353</v>
      </c>
      <c r="G12">
        <v>37.539732994278452</v>
      </c>
      <c r="H12">
        <v>63.667734779393633</v>
      </c>
      <c r="I12">
        <v>47.398373983739837</v>
      </c>
      <c r="J12">
        <v>56.521739130434781</v>
      </c>
      <c r="K12">
        <v>45.811273746496418</v>
      </c>
      <c r="L12">
        <v>68.803648068669531</v>
      </c>
      <c r="M12">
        <v>63.992580570368652</v>
      </c>
      <c r="N12">
        <v>57.237083180652249</v>
      </c>
      <c r="O12">
        <v>58.615061785964087</v>
      </c>
    </row>
    <row r="13" spans="1:141" x14ac:dyDescent="0.15">
      <c r="A13" s="1" t="s">
        <v>25</v>
      </c>
      <c r="B13" s="7">
        <v>56.315086782376497</v>
      </c>
      <c r="C13">
        <v>58.432238476400777</v>
      </c>
      <c r="D13">
        <v>62.282608695652172</v>
      </c>
      <c r="E13">
        <v>82.131722525331256</v>
      </c>
      <c r="F13">
        <v>57.044776119402982</v>
      </c>
      <c r="G13">
        <v>41.97218710493047</v>
      </c>
      <c r="H13">
        <v>66.875162887672658</v>
      </c>
      <c r="I13">
        <v>42.745098039215677</v>
      </c>
      <c r="J13">
        <v>56.793802145411199</v>
      </c>
      <c r="K13">
        <v>47.84601283226398</v>
      </c>
      <c r="L13">
        <v>73.670588235294119</v>
      </c>
      <c r="M13">
        <v>70.055359838953194</v>
      </c>
      <c r="N13">
        <v>59.163010462369229</v>
      </c>
      <c r="O13">
        <v>66.019624573378849</v>
      </c>
    </row>
    <row r="14" spans="1:141" x14ac:dyDescent="0.15">
      <c r="A14" s="1" t="s">
        <v>26</v>
      </c>
      <c r="B14" s="7">
        <v>53.822233739310697</v>
      </c>
      <c r="C14">
        <v>54.328878558977337</v>
      </c>
      <c r="D14">
        <v>62.617230098146123</v>
      </c>
      <c r="E14">
        <v>77.634862737569591</v>
      </c>
      <c r="F14">
        <v>53.676238561060273</v>
      </c>
      <c r="G14">
        <v>48.7390195522811</v>
      </c>
      <c r="H14">
        <v>66.555183946488299</v>
      </c>
      <c r="I14">
        <v>57.10991544965411</v>
      </c>
      <c r="J14">
        <v>63.596611095927848</v>
      </c>
      <c r="K14">
        <v>52.725280745001371</v>
      </c>
      <c r="L14">
        <v>63.97592861589542</v>
      </c>
      <c r="M14">
        <v>70.629809957593849</v>
      </c>
      <c r="N14">
        <v>69.052224371373299</v>
      </c>
      <c r="O14">
        <v>63.898477157360411</v>
      </c>
    </row>
    <row r="15" spans="1:141" x14ac:dyDescent="0.15">
      <c r="A15" s="1" t="s">
        <v>27</v>
      </c>
      <c r="B15" s="7">
        <v>53.790389395194687</v>
      </c>
      <c r="C15">
        <v>45.300025753283549</v>
      </c>
      <c r="D15">
        <v>58.432681608647272</v>
      </c>
      <c r="E15">
        <v>77.686590275627125</v>
      </c>
      <c r="F15">
        <v>52.401646843549862</v>
      </c>
      <c r="G15">
        <v>35.248547449967717</v>
      </c>
      <c r="H15">
        <v>56.937706190568598</v>
      </c>
      <c r="I15">
        <v>55.204849498327761</v>
      </c>
      <c r="J15">
        <v>56.430834213305168</v>
      </c>
      <c r="K15">
        <v>43.260920345713608</v>
      </c>
      <c r="L15">
        <v>71.479447989315929</v>
      </c>
      <c r="M15">
        <v>62.033703010226127</v>
      </c>
      <c r="N15">
        <v>63.419248049184198</v>
      </c>
      <c r="O15">
        <v>58.152866242038208</v>
      </c>
    </row>
    <row r="16" spans="1:141" ht="14.25" thickBot="1" x14ac:dyDescent="0.2">
      <c r="A16" s="1" t="s">
        <v>28</v>
      </c>
      <c r="B16" s="8">
        <v>62.0663362561952</v>
      </c>
      <c r="C16" s="9">
        <v>43.642697188355307</v>
      </c>
      <c r="D16" s="9">
        <v>53.9377445143732</v>
      </c>
      <c r="E16" s="9">
        <v>76.353135313531354</v>
      </c>
      <c r="F16" s="9">
        <v>54.522454142947502</v>
      </c>
      <c r="G16" s="9">
        <v>40.922259777885081</v>
      </c>
      <c r="H16" s="9">
        <v>64.101791898810419</v>
      </c>
      <c r="I16" s="9">
        <v>32.498057498057499</v>
      </c>
      <c r="J16" s="9">
        <v>54.501685122773239</v>
      </c>
      <c r="K16" s="9">
        <v>37.151852748849599</v>
      </c>
      <c r="L16" s="9">
        <v>60.287962497907252</v>
      </c>
      <c r="M16" s="9">
        <v>61.28601921024547</v>
      </c>
      <c r="N16" s="9">
        <v>58.884934756820883</v>
      </c>
      <c r="O16" s="9">
        <v>55.686213832585487</v>
      </c>
    </row>
    <row r="17" spans="1:141" x14ac:dyDescent="0.15">
      <c r="A17" s="1" t="s">
        <v>29</v>
      </c>
      <c r="B17" s="10">
        <v>86.902654867256629</v>
      </c>
      <c r="C17" s="11">
        <v>76.361386138613867</v>
      </c>
      <c r="D17" s="11">
        <v>80.12718600953896</v>
      </c>
      <c r="E17" s="11">
        <v>94.703832752613238</v>
      </c>
      <c r="F17" s="11">
        <v>64.21875</v>
      </c>
      <c r="G17" s="11">
        <v>74.898373983739845</v>
      </c>
      <c r="H17" s="11">
        <v>78.84615384615384</v>
      </c>
      <c r="I17" s="11">
        <v>68.167860798362341</v>
      </c>
      <c r="J17" s="11">
        <v>47.904869762174407</v>
      </c>
      <c r="K17" s="11">
        <v>59.935897435897431</v>
      </c>
      <c r="L17" s="11">
        <v>77.251184834123222</v>
      </c>
      <c r="M17" s="11">
        <v>88.026607538802665</v>
      </c>
      <c r="N17" s="11">
        <v>78.745644599303134</v>
      </c>
      <c r="O17" s="11">
        <v>51.334951456310677</v>
      </c>
      <c r="P17">
        <f t="shared" ref="P17:AC17" si="13">B18</f>
        <v>94.326841659610494</v>
      </c>
      <c r="Q17">
        <f t="shared" si="13"/>
        <v>85.010940919037211</v>
      </c>
      <c r="R17">
        <f t="shared" si="13"/>
        <v>87.298091042584431</v>
      </c>
      <c r="S17">
        <f t="shared" si="13"/>
        <v>94.836272040302276</v>
      </c>
      <c r="T17">
        <f t="shared" si="13"/>
        <v>78.901734104046241</v>
      </c>
      <c r="U17">
        <f t="shared" si="13"/>
        <v>68.06640625</v>
      </c>
      <c r="V17">
        <f t="shared" si="13"/>
        <v>64.125122189638319</v>
      </c>
      <c r="W17">
        <f t="shared" si="13"/>
        <v>72.592592592592595</v>
      </c>
      <c r="X17">
        <f t="shared" si="13"/>
        <v>67.265625</v>
      </c>
      <c r="Y17">
        <f t="shared" si="13"/>
        <v>77.414330218068542</v>
      </c>
      <c r="Z17">
        <f t="shared" si="13"/>
        <v>82.121807465618858</v>
      </c>
      <c r="AA17">
        <f t="shared" si="13"/>
        <v>75.445173383317709</v>
      </c>
      <c r="AB17">
        <f t="shared" si="13"/>
        <v>85.049019607843135</v>
      </c>
      <c r="AC17">
        <f t="shared" si="13"/>
        <v>64.575645756457561</v>
      </c>
      <c r="AD17">
        <f t="shared" ref="AD17:AQ17" si="14">B19</f>
        <v>97.277368122518439</v>
      </c>
      <c r="AE17">
        <f t="shared" si="14"/>
        <v>78.957915831663328</v>
      </c>
      <c r="AF17">
        <f t="shared" si="14"/>
        <v>85.177228786251348</v>
      </c>
      <c r="AG17">
        <f t="shared" si="14"/>
        <v>97.349918875067615</v>
      </c>
      <c r="AH17">
        <f t="shared" si="14"/>
        <v>79.983179142136251</v>
      </c>
      <c r="AI17">
        <f t="shared" si="14"/>
        <v>67.022149302707135</v>
      </c>
      <c r="AJ17">
        <f t="shared" si="14"/>
        <v>86.902286902286903</v>
      </c>
      <c r="AK17">
        <f t="shared" si="14"/>
        <v>72.212790039615172</v>
      </c>
      <c r="AL17">
        <f t="shared" si="14"/>
        <v>82.093023255813961</v>
      </c>
      <c r="AM17">
        <f t="shared" si="14"/>
        <v>75.896057347670251</v>
      </c>
      <c r="AN17">
        <f t="shared" si="14"/>
        <v>92.371134020618555</v>
      </c>
      <c r="AO17">
        <f t="shared" si="14"/>
        <v>89.097988319273199</v>
      </c>
      <c r="AP17">
        <f t="shared" si="14"/>
        <v>84.438775510204081</v>
      </c>
      <c r="AQ17">
        <f t="shared" si="14"/>
        <v>69.969969969969966</v>
      </c>
      <c r="AR17">
        <f t="shared" ref="AR17:BE17" si="15">B20</f>
        <v>95.404499760651035</v>
      </c>
      <c r="AS17">
        <f t="shared" si="15"/>
        <v>77.272727272727266</v>
      </c>
      <c r="AT17">
        <f t="shared" si="15"/>
        <v>82.932597556168702</v>
      </c>
      <c r="AU17">
        <f t="shared" si="15"/>
        <v>96.806387225548903</v>
      </c>
      <c r="AV17">
        <f t="shared" si="15"/>
        <v>92.470910335386719</v>
      </c>
      <c r="AW17">
        <f t="shared" si="15"/>
        <v>71.929824561403507</v>
      </c>
      <c r="AX17">
        <f t="shared" si="15"/>
        <v>88.595505617977537</v>
      </c>
      <c r="AY17">
        <f t="shared" si="15"/>
        <v>83.654276757725029</v>
      </c>
      <c r="AZ17">
        <f t="shared" si="15"/>
        <v>81.939978563772769</v>
      </c>
      <c r="BA17">
        <f t="shared" si="15"/>
        <v>79.261538461538464</v>
      </c>
      <c r="BB17">
        <f t="shared" si="15"/>
        <v>91.040723981900456</v>
      </c>
      <c r="BC17">
        <f t="shared" si="15"/>
        <v>83.114297092791716</v>
      </c>
      <c r="BD17">
        <f t="shared" si="15"/>
        <v>84.789823008849567</v>
      </c>
      <c r="BE17">
        <f t="shared" si="15"/>
        <v>81.63507109004739</v>
      </c>
      <c r="BF17">
        <f t="shared" ref="BF17:BS17" si="16">B21</f>
        <v>96.882951653944019</v>
      </c>
      <c r="BG17">
        <f t="shared" si="16"/>
        <v>90.167453842851003</v>
      </c>
      <c r="BH17">
        <f t="shared" si="16"/>
        <v>95.600318049297641</v>
      </c>
      <c r="BI17">
        <f t="shared" si="16"/>
        <v>98.254364089775564</v>
      </c>
      <c r="BJ17">
        <f t="shared" si="16"/>
        <v>93.569131832797424</v>
      </c>
      <c r="BK17">
        <f t="shared" si="16"/>
        <v>95.692307692307693</v>
      </c>
      <c r="BL17">
        <f t="shared" si="16"/>
        <v>97.844546048334422</v>
      </c>
      <c r="BM17">
        <f t="shared" si="16"/>
        <v>72.067183462532299</v>
      </c>
      <c r="BN17">
        <f t="shared" si="16"/>
        <v>83.730598669623063</v>
      </c>
      <c r="BO17">
        <f t="shared" si="16"/>
        <v>89.792060491493388</v>
      </c>
      <c r="BP17">
        <f t="shared" si="16"/>
        <v>94.660820221820998</v>
      </c>
      <c r="BQ17">
        <f t="shared" si="16"/>
        <v>90.939691444600285</v>
      </c>
      <c r="BR17">
        <f t="shared" si="16"/>
        <v>90.797330523357928</v>
      </c>
      <c r="BS17">
        <f t="shared" si="16"/>
        <v>91.397445529676929</v>
      </c>
    </row>
    <row r="18" spans="1:141" x14ac:dyDescent="0.15">
      <c r="A18" s="1" t="s">
        <v>30</v>
      </c>
      <c r="B18" s="7">
        <v>94.326841659610494</v>
      </c>
      <c r="C18">
        <v>85.010940919037211</v>
      </c>
      <c r="D18">
        <v>87.298091042584431</v>
      </c>
      <c r="E18">
        <v>94.836272040302276</v>
      </c>
      <c r="F18">
        <v>78.901734104046241</v>
      </c>
      <c r="G18">
        <v>68.06640625</v>
      </c>
      <c r="H18">
        <v>64.125122189638319</v>
      </c>
      <c r="I18">
        <v>72.592592592592595</v>
      </c>
      <c r="J18">
        <v>67.265625</v>
      </c>
      <c r="K18">
        <v>77.414330218068542</v>
      </c>
      <c r="L18">
        <v>82.121807465618858</v>
      </c>
      <c r="M18">
        <v>75.445173383317709</v>
      </c>
      <c r="N18">
        <v>85.049019607843135</v>
      </c>
      <c r="O18">
        <v>64.575645756457561</v>
      </c>
    </row>
    <row r="19" spans="1:141" x14ac:dyDescent="0.15">
      <c r="A19" s="1" t="s">
        <v>31</v>
      </c>
      <c r="B19" s="7">
        <v>97.277368122518439</v>
      </c>
      <c r="C19">
        <v>78.957915831663328</v>
      </c>
      <c r="D19">
        <v>85.177228786251348</v>
      </c>
      <c r="E19">
        <v>97.349918875067615</v>
      </c>
      <c r="F19">
        <v>79.983179142136251</v>
      </c>
      <c r="G19">
        <v>67.022149302707135</v>
      </c>
      <c r="H19">
        <v>86.902286902286903</v>
      </c>
      <c r="I19">
        <v>72.212790039615172</v>
      </c>
      <c r="J19">
        <v>82.093023255813961</v>
      </c>
      <c r="K19">
        <v>75.896057347670251</v>
      </c>
      <c r="L19">
        <v>92.371134020618555</v>
      </c>
      <c r="M19">
        <v>89.097988319273199</v>
      </c>
      <c r="N19">
        <v>84.438775510204081</v>
      </c>
      <c r="O19">
        <v>69.969969969969966</v>
      </c>
    </row>
    <row r="20" spans="1:141" x14ac:dyDescent="0.15">
      <c r="A20" s="1" t="s">
        <v>32</v>
      </c>
      <c r="B20" s="7">
        <v>95.404499760651035</v>
      </c>
      <c r="C20">
        <v>77.272727272727266</v>
      </c>
      <c r="D20">
        <v>82.932597556168702</v>
      </c>
      <c r="E20">
        <v>96.806387225548903</v>
      </c>
      <c r="F20">
        <v>92.470910335386719</v>
      </c>
      <c r="G20">
        <v>71.929824561403507</v>
      </c>
      <c r="H20">
        <v>88.595505617977537</v>
      </c>
      <c r="I20">
        <v>83.654276757725029</v>
      </c>
      <c r="J20">
        <v>81.939978563772769</v>
      </c>
      <c r="K20">
        <v>79.261538461538464</v>
      </c>
      <c r="L20">
        <v>91.040723981900456</v>
      </c>
      <c r="M20">
        <v>83.114297092791716</v>
      </c>
      <c r="N20">
        <v>84.789823008849567</v>
      </c>
      <c r="O20">
        <v>81.63507109004739</v>
      </c>
    </row>
    <row r="21" spans="1:141" ht="14.25" thickBot="1" x14ac:dyDescent="0.2">
      <c r="A21" s="1" t="s">
        <v>33</v>
      </c>
      <c r="B21" s="8">
        <v>96.882951653944019</v>
      </c>
      <c r="C21" s="9">
        <v>90.167453842851003</v>
      </c>
      <c r="D21" s="9">
        <v>95.600318049297641</v>
      </c>
      <c r="E21" s="9">
        <v>98.254364089775564</v>
      </c>
      <c r="F21" s="9">
        <v>93.569131832797424</v>
      </c>
      <c r="G21" s="9">
        <v>95.692307692307693</v>
      </c>
      <c r="H21" s="9">
        <v>97.844546048334422</v>
      </c>
      <c r="I21" s="9">
        <v>72.067183462532299</v>
      </c>
      <c r="J21" s="9">
        <v>83.730598669623063</v>
      </c>
      <c r="K21" s="9">
        <v>89.792060491493388</v>
      </c>
      <c r="L21" s="9">
        <v>94.660820221820998</v>
      </c>
      <c r="M21" s="9">
        <v>90.939691444600285</v>
      </c>
      <c r="N21" s="9">
        <v>90.797330523357928</v>
      </c>
      <c r="O21" s="9">
        <v>91.397445529676929</v>
      </c>
    </row>
    <row r="22" spans="1:141" x14ac:dyDescent="0.15">
      <c r="A22" s="1" t="s">
        <v>34</v>
      </c>
      <c r="B22">
        <v>88.004484304932745</v>
      </c>
      <c r="C22">
        <v>87.794198139025724</v>
      </c>
      <c r="D22">
        <v>88.966228409383859</v>
      </c>
      <c r="E22">
        <v>98.736780258519389</v>
      </c>
      <c r="F22">
        <v>93.921139101861996</v>
      </c>
      <c r="G22">
        <v>88.312187620146105</v>
      </c>
      <c r="H22">
        <v>92.919303797468359</v>
      </c>
      <c r="I22">
        <v>48.859259259259261</v>
      </c>
      <c r="J22">
        <v>94.308035714285708</v>
      </c>
      <c r="K22">
        <v>90.766129032258064</v>
      </c>
      <c r="L22">
        <v>83.1659161759612</v>
      </c>
      <c r="M22">
        <v>83.088645233228021</v>
      </c>
      <c r="N22">
        <v>91.976427923844057</v>
      </c>
      <c r="O22">
        <v>92.67900241351569</v>
      </c>
      <c r="P22">
        <f t="shared" ref="P22:AC22" si="17">B23</f>
        <v>93.784683684794672</v>
      </c>
      <c r="Q22">
        <f t="shared" si="17"/>
        <v>91.459528362014026</v>
      </c>
      <c r="R22">
        <f t="shared" si="17"/>
        <v>90.586080586080584</v>
      </c>
      <c r="S22">
        <f t="shared" si="17"/>
        <v>97.435032062099225</v>
      </c>
      <c r="T22">
        <f t="shared" si="17"/>
        <v>93.382352941176478</v>
      </c>
      <c r="U22">
        <f t="shared" si="17"/>
        <v>90.313852813852819</v>
      </c>
      <c r="V22">
        <f t="shared" si="17"/>
        <v>93.545183714001993</v>
      </c>
      <c r="W22">
        <f t="shared" si="17"/>
        <v>83.873264506941965</v>
      </c>
      <c r="X22">
        <f t="shared" si="17"/>
        <v>92.578925789257895</v>
      </c>
      <c r="Y22">
        <f t="shared" si="17"/>
        <v>93.279724296381389</v>
      </c>
      <c r="Z22">
        <f t="shared" si="17"/>
        <v>86.233867813844341</v>
      </c>
      <c r="AA22">
        <f t="shared" si="17"/>
        <v>83.223218499292116</v>
      </c>
      <c r="AB22">
        <f t="shared" si="17"/>
        <v>92.182254196642688</v>
      </c>
      <c r="AC22">
        <f t="shared" si="17"/>
        <v>91.553042899900234</v>
      </c>
      <c r="AD22">
        <f t="shared" ref="AD22:AQ22" si="18">B24</f>
        <v>91.800804828973853</v>
      </c>
      <c r="AE22">
        <f t="shared" si="18"/>
        <v>83.368869936034116</v>
      </c>
      <c r="AF22">
        <f t="shared" si="18"/>
        <v>72.695035460992912</v>
      </c>
      <c r="AG22">
        <f t="shared" si="18"/>
        <v>97.408026755852845</v>
      </c>
      <c r="AH22">
        <f t="shared" si="18"/>
        <v>96.842709529276689</v>
      </c>
      <c r="AI22">
        <f t="shared" si="18"/>
        <v>85.597592433361996</v>
      </c>
      <c r="AJ22">
        <f t="shared" si="18"/>
        <v>80.495689655172413</v>
      </c>
      <c r="AK22">
        <f t="shared" si="18"/>
        <v>65.526932084309124</v>
      </c>
      <c r="AL22">
        <f t="shared" si="18"/>
        <v>85.687663063734618</v>
      </c>
      <c r="AM22">
        <f t="shared" si="18"/>
        <v>74.923813670004364</v>
      </c>
      <c r="AN22">
        <f t="shared" si="18"/>
        <v>72.111672111672107</v>
      </c>
      <c r="AO22">
        <f t="shared" si="18"/>
        <v>67.035029190992489</v>
      </c>
      <c r="AP22">
        <f t="shared" si="18"/>
        <v>94.874532835024027</v>
      </c>
      <c r="AQ22">
        <f t="shared" si="18"/>
        <v>88.445326060004959</v>
      </c>
      <c r="AR22">
        <f t="shared" ref="AR22:BE22" si="19">B25</f>
        <v>87.438180019782394</v>
      </c>
      <c r="AS22">
        <f t="shared" si="19"/>
        <v>94.135802469135797</v>
      </c>
      <c r="AT22">
        <f t="shared" si="19"/>
        <v>69.180214458664821</v>
      </c>
      <c r="AU22">
        <f t="shared" si="19"/>
        <v>98.528941477454424</v>
      </c>
      <c r="AV22">
        <f t="shared" si="19"/>
        <v>94.708029197080293</v>
      </c>
      <c r="AW22">
        <f t="shared" si="19"/>
        <v>78.406593406593402</v>
      </c>
      <c r="AX22">
        <f t="shared" si="19"/>
        <v>77.591036414565835</v>
      </c>
      <c r="AY22">
        <f t="shared" si="19"/>
        <v>58.753623188405797</v>
      </c>
      <c r="AZ22">
        <f t="shared" si="19"/>
        <v>88.58369098712447</v>
      </c>
      <c r="BA22">
        <f t="shared" si="19"/>
        <v>77.89962041332771</v>
      </c>
      <c r="BB22">
        <f t="shared" si="19"/>
        <v>86.777128005198179</v>
      </c>
      <c r="BC22">
        <f t="shared" si="19"/>
        <v>80.026455026455025</v>
      </c>
      <c r="BD22">
        <f t="shared" si="19"/>
        <v>91.380250954719045</v>
      </c>
      <c r="BE22">
        <f t="shared" si="19"/>
        <v>91.550893110292037</v>
      </c>
      <c r="BF22">
        <f t="shared" ref="BF22:BS22" si="20">B26</f>
        <v>95.49590536851683</v>
      </c>
      <c r="BG22">
        <f t="shared" si="20"/>
        <v>90.741373419883843</v>
      </c>
      <c r="BH22">
        <f t="shared" si="20"/>
        <v>81.744929146985285</v>
      </c>
      <c r="BI22">
        <f t="shared" si="20"/>
        <v>98.760010333247223</v>
      </c>
      <c r="BJ22">
        <f t="shared" si="20"/>
        <v>94.268635724331929</v>
      </c>
      <c r="BK22">
        <f t="shared" si="20"/>
        <v>95.193277310924373</v>
      </c>
      <c r="BL22">
        <f t="shared" si="20"/>
        <v>87.867370007535797</v>
      </c>
      <c r="BM22">
        <f t="shared" si="20"/>
        <v>61.606825453252753</v>
      </c>
      <c r="BN22">
        <f t="shared" si="20"/>
        <v>93.356401384083043</v>
      </c>
      <c r="BO22">
        <f t="shared" si="20"/>
        <v>90.276766205389663</v>
      </c>
      <c r="BP22">
        <f t="shared" si="20"/>
        <v>83.345095271700771</v>
      </c>
      <c r="BQ22">
        <f t="shared" si="20"/>
        <v>80.333866910587687</v>
      </c>
      <c r="BR22">
        <f t="shared" si="20"/>
        <v>89.769820971867006</v>
      </c>
      <c r="BS22">
        <f t="shared" si="20"/>
        <v>92.197236521267939</v>
      </c>
      <c r="BT22">
        <f t="shared" ref="BT22:CG22" si="21">B27</f>
        <v>83.272394881170015</v>
      </c>
      <c r="BU22">
        <f t="shared" si="21"/>
        <v>92.832618025751074</v>
      </c>
      <c r="BV22">
        <f t="shared" si="21"/>
        <v>85.324232081911262</v>
      </c>
      <c r="BW22">
        <f t="shared" si="21"/>
        <v>98.457742134484889</v>
      </c>
      <c r="BX22">
        <f t="shared" si="21"/>
        <v>94.379593601383476</v>
      </c>
      <c r="BY22">
        <f t="shared" si="21"/>
        <v>84.119010819165368</v>
      </c>
      <c r="BZ22">
        <f t="shared" si="21"/>
        <v>94.234856535600414</v>
      </c>
      <c r="CA22">
        <f t="shared" si="21"/>
        <v>66.268311488049349</v>
      </c>
      <c r="CB22">
        <f t="shared" si="21"/>
        <v>98.794788273615637</v>
      </c>
      <c r="CC22">
        <f t="shared" si="21"/>
        <v>83.785509096712417</v>
      </c>
      <c r="CD22">
        <f t="shared" si="21"/>
        <v>71.711667079514498</v>
      </c>
      <c r="CE22">
        <f t="shared" si="21"/>
        <v>77.069332896246507</v>
      </c>
      <c r="CF22">
        <f t="shared" si="21"/>
        <v>94.517444494789302</v>
      </c>
      <c r="CG22">
        <f t="shared" si="21"/>
        <v>95.90484793736826</v>
      </c>
      <c r="CH22">
        <f t="shared" ref="CH22:CU22" si="22">B28</f>
        <v>83.401003104848343</v>
      </c>
      <c r="CI22">
        <f t="shared" si="22"/>
        <v>92.371743217835075</v>
      </c>
      <c r="CJ22">
        <f t="shared" si="22"/>
        <v>71.681619507706458</v>
      </c>
      <c r="CK22">
        <f t="shared" si="22"/>
        <v>96.093000958772762</v>
      </c>
      <c r="CL22">
        <f t="shared" si="22"/>
        <v>98.580246913580254</v>
      </c>
      <c r="CM22">
        <f t="shared" si="22"/>
        <v>88.010269576379969</v>
      </c>
      <c r="CN22">
        <f t="shared" si="22"/>
        <v>95.023948908994143</v>
      </c>
      <c r="CO22">
        <f t="shared" si="22"/>
        <v>58.330678560050977</v>
      </c>
      <c r="CP22">
        <f t="shared" si="22"/>
        <v>88.971248876909257</v>
      </c>
      <c r="CQ22">
        <f t="shared" si="22"/>
        <v>93.815350389321466</v>
      </c>
      <c r="CR22">
        <f t="shared" si="22"/>
        <v>70.282626766417295</v>
      </c>
      <c r="CS22">
        <f t="shared" si="22"/>
        <v>74.973526297211436</v>
      </c>
      <c r="CT22">
        <f t="shared" si="22"/>
        <v>86.895938333827445</v>
      </c>
      <c r="CU22">
        <f t="shared" si="22"/>
        <v>68.342881391894764</v>
      </c>
      <c r="CV22">
        <f t="shared" ref="CV22:DI22" si="23">B29</f>
        <v>82.550578034682076</v>
      </c>
      <c r="CW22">
        <f t="shared" si="23"/>
        <v>90.559006211180133</v>
      </c>
      <c r="CX22">
        <f t="shared" si="23"/>
        <v>68.739373330094736</v>
      </c>
      <c r="CY22">
        <f t="shared" si="23"/>
        <v>98.736097067745192</v>
      </c>
      <c r="CZ22">
        <f t="shared" si="23"/>
        <v>96.91157347204161</v>
      </c>
      <c r="DA22">
        <f t="shared" si="23"/>
        <v>88.81987577639751</v>
      </c>
      <c r="DB22">
        <f t="shared" si="23"/>
        <v>92.990878540566484</v>
      </c>
      <c r="DC22">
        <f t="shared" si="23"/>
        <v>59.223766171538102</v>
      </c>
      <c r="DD22">
        <f t="shared" si="23"/>
        <v>88.501389941875146</v>
      </c>
      <c r="DE22">
        <f t="shared" si="23"/>
        <v>93.217706445767533</v>
      </c>
      <c r="DF22">
        <f t="shared" si="23"/>
        <v>80.782357574166454</v>
      </c>
      <c r="DG22">
        <f t="shared" si="23"/>
        <v>73.415892672858618</v>
      </c>
      <c r="DH22">
        <f t="shared" si="23"/>
        <v>80.205949656750576</v>
      </c>
      <c r="DI22">
        <f t="shared" si="23"/>
        <v>70.307243776631537</v>
      </c>
      <c r="DJ22">
        <f t="shared" ref="DJ22:DW22" si="24">B30</f>
        <v>86.14492753623189</v>
      </c>
      <c r="DK22">
        <f t="shared" si="24"/>
        <v>89.372506347479145</v>
      </c>
      <c r="DL22">
        <f t="shared" si="24"/>
        <v>90.135898610474882</v>
      </c>
      <c r="DM22">
        <f t="shared" si="24"/>
        <v>97.098075729360644</v>
      </c>
      <c r="DN22">
        <f t="shared" si="24"/>
        <v>99.797160243407717</v>
      </c>
      <c r="DO22">
        <f t="shared" si="24"/>
        <v>78.244897959183675</v>
      </c>
      <c r="DP22">
        <f t="shared" si="24"/>
        <v>92.115317818687046</v>
      </c>
      <c r="DQ22">
        <f t="shared" si="24"/>
        <v>49.410708272533391</v>
      </c>
      <c r="DR22">
        <f t="shared" si="24"/>
        <v>90.766550522648089</v>
      </c>
      <c r="DS22">
        <f t="shared" si="24"/>
        <v>92.163900104680721</v>
      </c>
      <c r="DT22">
        <f t="shared" si="24"/>
        <v>66.405718175629687</v>
      </c>
      <c r="DU22">
        <f t="shared" si="24"/>
        <v>64.837965772545218</v>
      </c>
      <c r="DV22">
        <f t="shared" si="24"/>
        <v>85.211995863495346</v>
      </c>
      <c r="DW22">
        <f t="shared" si="24"/>
        <v>76.307785888077859</v>
      </c>
      <c r="DX22">
        <f t="shared" ref="DX22:EK22" si="25">B31</f>
        <v>83.984819734345351</v>
      </c>
      <c r="DY22">
        <f t="shared" si="25"/>
        <v>90.270076909318547</v>
      </c>
      <c r="DZ22">
        <f t="shared" si="25"/>
        <v>86.398188581594695</v>
      </c>
      <c r="EA22">
        <f t="shared" si="25"/>
        <v>98.545038417524935</v>
      </c>
      <c r="EB22">
        <f t="shared" si="25"/>
        <v>99.501143213469135</v>
      </c>
      <c r="EC22">
        <f t="shared" si="25"/>
        <v>92.725584274880049</v>
      </c>
      <c r="ED22">
        <f t="shared" si="25"/>
        <v>96.52138326171476</v>
      </c>
      <c r="EE22">
        <f t="shared" si="25"/>
        <v>42.722783917234892</v>
      </c>
      <c r="EF22">
        <f t="shared" si="25"/>
        <v>90.813380879606044</v>
      </c>
      <c r="EG22">
        <f t="shared" si="25"/>
        <v>81.337868480725632</v>
      </c>
      <c r="EH22">
        <f t="shared" si="25"/>
        <v>57.316609654123909</v>
      </c>
      <c r="EI22">
        <f t="shared" si="25"/>
        <v>68.851021175291322</v>
      </c>
      <c r="EJ22">
        <f t="shared" si="25"/>
        <v>86.607480166225912</v>
      </c>
      <c r="EK22">
        <f t="shared" si="25"/>
        <v>76.385224274406326</v>
      </c>
    </row>
    <row r="23" spans="1:141" x14ac:dyDescent="0.15">
      <c r="A23" s="1" t="s">
        <v>35</v>
      </c>
      <c r="B23">
        <v>93.784683684794672</v>
      </c>
      <c r="C23">
        <v>91.459528362014026</v>
      </c>
      <c r="D23">
        <v>90.586080586080584</v>
      </c>
      <c r="E23">
        <v>97.435032062099225</v>
      </c>
      <c r="F23">
        <v>93.382352941176478</v>
      </c>
      <c r="G23">
        <v>90.313852813852819</v>
      </c>
      <c r="H23">
        <v>93.545183714001993</v>
      </c>
      <c r="I23">
        <v>83.873264506941965</v>
      </c>
      <c r="J23">
        <v>92.578925789257895</v>
      </c>
      <c r="K23">
        <v>93.279724296381389</v>
      </c>
      <c r="L23">
        <v>86.233867813844341</v>
      </c>
      <c r="M23">
        <v>83.223218499292116</v>
      </c>
      <c r="N23">
        <v>92.182254196642688</v>
      </c>
      <c r="O23">
        <v>91.553042899900234</v>
      </c>
    </row>
    <row r="24" spans="1:141" x14ac:dyDescent="0.15">
      <c r="A24" s="1" t="s">
        <v>36</v>
      </c>
      <c r="B24">
        <v>91.800804828973853</v>
      </c>
      <c r="C24">
        <v>83.368869936034116</v>
      </c>
      <c r="D24">
        <v>72.695035460992912</v>
      </c>
      <c r="E24">
        <v>97.408026755852845</v>
      </c>
      <c r="F24">
        <v>96.842709529276689</v>
      </c>
      <c r="G24">
        <v>85.597592433361996</v>
      </c>
      <c r="H24">
        <v>80.495689655172413</v>
      </c>
      <c r="I24">
        <v>65.526932084309124</v>
      </c>
      <c r="J24">
        <v>85.687663063734618</v>
      </c>
      <c r="K24">
        <v>74.923813670004364</v>
      </c>
      <c r="L24">
        <v>72.111672111672107</v>
      </c>
      <c r="M24">
        <v>67.035029190992489</v>
      </c>
      <c r="N24">
        <v>94.874532835024027</v>
      </c>
      <c r="O24">
        <v>88.445326060004959</v>
      </c>
    </row>
    <row r="25" spans="1:141" x14ac:dyDescent="0.15">
      <c r="A25" s="1" t="s">
        <v>37</v>
      </c>
      <c r="B25">
        <v>87.438180019782394</v>
      </c>
      <c r="C25">
        <v>94.135802469135797</v>
      </c>
      <c r="D25">
        <v>69.180214458664821</v>
      </c>
      <c r="E25">
        <v>98.528941477454424</v>
      </c>
      <c r="F25">
        <v>94.708029197080293</v>
      </c>
      <c r="G25">
        <v>78.406593406593402</v>
      </c>
      <c r="H25">
        <v>77.591036414565835</v>
      </c>
      <c r="I25">
        <v>58.753623188405797</v>
      </c>
      <c r="J25">
        <v>88.58369098712447</v>
      </c>
      <c r="K25">
        <v>77.89962041332771</v>
      </c>
      <c r="L25">
        <v>86.777128005198179</v>
      </c>
      <c r="M25">
        <v>80.026455026455025</v>
      </c>
      <c r="N25">
        <v>91.380250954719045</v>
      </c>
      <c r="O25">
        <v>91.550893110292037</v>
      </c>
    </row>
    <row r="26" spans="1:141" x14ac:dyDescent="0.15">
      <c r="A26" s="1" t="s">
        <v>38</v>
      </c>
      <c r="B26">
        <v>95.49590536851683</v>
      </c>
      <c r="C26">
        <v>90.741373419883843</v>
      </c>
      <c r="D26">
        <v>81.744929146985285</v>
      </c>
      <c r="E26">
        <v>98.760010333247223</v>
      </c>
      <c r="F26">
        <v>94.268635724331929</v>
      </c>
      <c r="G26">
        <v>95.193277310924373</v>
      </c>
      <c r="H26">
        <v>87.867370007535797</v>
      </c>
      <c r="I26">
        <v>61.606825453252753</v>
      </c>
      <c r="J26">
        <v>93.356401384083043</v>
      </c>
      <c r="K26">
        <v>90.276766205389663</v>
      </c>
      <c r="L26">
        <v>83.345095271700771</v>
      </c>
      <c r="M26">
        <v>80.333866910587687</v>
      </c>
      <c r="N26">
        <v>89.769820971867006</v>
      </c>
      <c r="O26">
        <v>92.197236521267939</v>
      </c>
    </row>
    <row r="27" spans="1:141" x14ac:dyDescent="0.15">
      <c r="A27" s="1" t="s">
        <v>39</v>
      </c>
      <c r="B27">
        <v>83.272394881170015</v>
      </c>
      <c r="C27">
        <v>92.832618025751074</v>
      </c>
      <c r="D27">
        <v>85.324232081911262</v>
      </c>
      <c r="E27">
        <v>98.457742134484889</v>
      </c>
      <c r="F27">
        <v>94.379593601383476</v>
      </c>
      <c r="G27">
        <v>84.119010819165368</v>
      </c>
      <c r="H27">
        <v>94.234856535600414</v>
      </c>
      <c r="I27">
        <v>66.268311488049349</v>
      </c>
      <c r="J27">
        <v>98.794788273615637</v>
      </c>
      <c r="K27">
        <v>83.785509096712417</v>
      </c>
      <c r="L27">
        <v>71.711667079514498</v>
      </c>
      <c r="M27">
        <v>77.069332896246507</v>
      </c>
      <c r="N27">
        <v>94.517444494789302</v>
      </c>
      <c r="O27">
        <v>95.90484793736826</v>
      </c>
    </row>
    <row r="28" spans="1:141" x14ac:dyDescent="0.15">
      <c r="A28" s="1" t="s">
        <v>40</v>
      </c>
      <c r="B28">
        <v>83.401003104848343</v>
      </c>
      <c r="C28">
        <v>92.371743217835075</v>
      </c>
      <c r="D28">
        <v>71.681619507706458</v>
      </c>
      <c r="E28">
        <v>96.093000958772762</v>
      </c>
      <c r="F28">
        <v>98.580246913580254</v>
      </c>
      <c r="G28">
        <v>88.010269576379969</v>
      </c>
      <c r="H28">
        <v>95.023948908994143</v>
      </c>
      <c r="I28">
        <v>58.330678560050977</v>
      </c>
      <c r="J28">
        <v>88.971248876909257</v>
      </c>
      <c r="K28">
        <v>93.815350389321466</v>
      </c>
      <c r="L28">
        <v>70.282626766417295</v>
      </c>
      <c r="M28">
        <v>74.973526297211436</v>
      </c>
      <c r="N28">
        <v>86.895938333827445</v>
      </c>
      <c r="O28">
        <v>68.342881391894764</v>
      </c>
    </row>
    <row r="29" spans="1:141" x14ac:dyDescent="0.15">
      <c r="A29" s="1" t="s">
        <v>41</v>
      </c>
      <c r="B29">
        <v>82.550578034682076</v>
      </c>
      <c r="C29">
        <v>90.559006211180133</v>
      </c>
      <c r="D29">
        <v>68.739373330094736</v>
      </c>
      <c r="E29">
        <v>98.736097067745192</v>
      </c>
      <c r="F29">
        <v>96.91157347204161</v>
      </c>
      <c r="G29">
        <v>88.81987577639751</v>
      </c>
      <c r="H29">
        <v>92.990878540566484</v>
      </c>
      <c r="I29">
        <v>59.223766171538102</v>
      </c>
      <c r="J29">
        <v>88.501389941875146</v>
      </c>
      <c r="K29">
        <v>93.217706445767533</v>
      </c>
      <c r="L29">
        <v>80.782357574166454</v>
      </c>
      <c r="M29">
        <v>73.415892672858618</v>
      </c>
      <c r="N29">
        <v>80.205949656750576</v>
      </c>
      <c r="O29">
        <v>70.307243776631537</v>
      </c>
    </row>
    <row r="30" spans="1:141" x14ac:dyDescent="0.15">
      <c r="A30" s="1" t="s">
        <v>42</v>
      </c>
      <c r="B30">
        <v>86.14492753623189</v>
      </c>
      <c r="C30">
        <v>89.372506347479145</v>
      </c>
      <c r="D30">
        <v>90.135898610474882</v>
      </c>
      <c r="E30">
        <v>97.098075729360644</v>
      </c>
      <c r="F30">
        <v>99.797160243407717</v>
      </c>
      <c r="G30">
        <v>78.244897959183675</v>
      </c>
      <c r="H30">
        <v>92.115317818687046</v>
      </c>
      <c r="I30">
        <v>49.410708272533391</v>
      </c>
      <c r="J30">
        <v>90.766550522648089</v>
      </c>
      <c r="K30">
        <v>92.163900104680721</v>
      </c>
      <c r="L30">
        <v>66.405718175629687</v>
      </c>
      <c r="M30">
        <v>64.837965772545218</v>
      </c>
      <c r="N30">
        <v>85.211995863495346</v>
      </c>
      <c r="O30">
        <v>76.307785888077859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83.984819734345351</v>
      </c>
      <c r="C31">
        <v>90.270076909318547</v>
      </c>
      <c r="D31">
        <v>86.398188581594695</v>
      </c>
      <c r="E31">
        <v>98.545038417524935</v>
      </c>
      <c r="F31">
        <v>99.501143213469135</v>
      </c>
      <c r="G31">
        <v>92.725584274880049</v>
      </c>
      <c r="H31">
        <v>96.52138326171476</v>
      </c>
      <c r="I31">
        <v>42.722783917234892</v>
      </c>
      <c r="J31">
        <v>90.813380879606044</v>
      </c>
      <c r="K31">
        <v>81.337868480725632</v>
      </c>
      <c r="L31">
        <v>57.316609654123909</v>
      </c>
      <c r="M31">
        <v>68.851021175291322</v>
      </c>
      <c r="N31">
        <v>86.607480166225912</v>
      </c>
      <c r="O31">
        <v>76.385224274406326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-0.43321104887977291</v>
      </c>
      <c r="R32">
        <f>CORREL(B2:O16,B71:O85)</f>
        <v>-0.4003508713332854</v>
      </c>
      <c r="T32">
        <f>Q32*SQRT(68)/SQRT(1-Q32^2)</f>
        <v>-3.9635853943001167</v>
      </c>
      <c r="U32">
        <f>TDIST(ABS(T32),68,2)</f>
        <v>1.7971480210203223E-4</v>
      </c>
      <c r="V32">
        <f>R32*SQRT(68)/SQRT(1-R32^2)</f>
        <v>-3.6027008163187331</v>
      </c>
      <c r="W32">
        <f>TDIST(ABS(V32),68,2)</f>
        <v>5.9453286403219274E-4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6.2896431413750578E-2</v>
      </c>
      <c r="R34">
        <f>CORREL(B17:O31,B86:O100)</f>
        <v>6.40521899641288E-2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0.51968620822239275</v>
      </c>
      <c r="U35">
        <f>TDIST(ABS(T35),68,2)</f>
        <v>0.60496992864436294</v>
      </c>
      <c r="V35">
        <f>R34*SQRT(68)/SQRT(1-R34^2)</f>
        <v>0.52927472865943892</v>
      </c>
      <c r="W35">
        <f>TDIST(ABS(V35),68,2)</f>
        <v>0.59833853396681724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-0.18879462768017241</v>
      </c>
      <c r="S39" s="12">
        <f>CORREL(B7:O16,B40:O49)</f>
        <v>-0.24680406468916521</v>
      </c>
      <c r="T39" s="12">
        <f>CORREL(B2:O6,B71:O75)</f>
        <v>-8.1369743893599814E-2</v>
      </c>
      <c r="U39" s="12">
        <f>CORREL(B7:O16,B76:O85)</f>
        <v>-0.21872841518056693</v>
      </c>
      <c r="Z39" t="s">
        <v>92</v>
      </c>
      <c r="AA39">
        <v>43.855063031049163</v>
      </c>
      <c r="AB39">
        <v>56.513154645931536</v>
      </c>
      <c r="AD39" t="s">
        <v>92</v>
      </c>
      <c r="AE39">
        <v>82.220701521667209</v>
      </c>
      <c r="AF39">
        <v>85.186161092360436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-0.494877866873561</v>
      </c>
      <c r="S40" s="12">
        <f>CORREL(B22:O31,B55:O64)</f>
        <v>0.37809546907557506</v>
      </c>
      <c r="T40" s="12">
        <f>CORREL(B17:O21,B86:O90)</f>
        <v>-0.37616843881215134</v>
      </c>
      <c r="U40" s="12">
        <f>CORREL(B22:O31,B91:O100)</f>
        <v>0.34925969500190068</v>
      </c>
      <c r="Z40" t="s">
        <v>93</v>
      </c>
      <c r="AA40">
        <v>45.68436851742571</v>
      </c>
      <c r="AB40">
        <v>125.95736461535235</v>
      </c>
      <c r="AD40" t="s">
        <v>93</v>
      </c>
      <c r="AE40">
        <v>128.14867075153566</v>
      </c>
      <c r="AF40">
        <v>133.99576044410614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99.328341871328604</v>
      </c>
      <c r="AD42" t="s">
        <v>95</v>
      </c>
      <c r="AE42">
        <v>132.05610088262844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-1.5853503844473706</v>
      </c>
      <c r="R44">
        <f>TDIST(ABS(Q44),68,2)</f>
        <v>0.11752658669058512</v>
      </c>
      <c r="S44">
        <f>S39*SQRT(138)/SQRT(1-S39^2)</f>
        <v>-2.9918427441114992</v>
      </c>
      <c r="T44">
        <f>TDIST(ABS(S44),138,2)</f>
        <v>3.2857368471777928E-3</v>
      </c>
      <c r="U44">
        <f>T39*SQRT(68)/SQRT(1-T39^2)</f>
        <v>-0.67322452061169546</v>
      </c>
      <c r="V44">
        <f>TDIST(ABS(U44),68,2)</f>
        <v>0.50308617250879029</v>
      </c>
      <c r="W44">
        <f>U39*SQRT(138)/SQRT(1-U39^2)</f>
        <v>-2.6332389255402271</v>
      </c>
      <c r="X44">
        <f>TDIST(ABS(W44),138,2)</f>
        <v>9.422168570501991E-3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-8.6763094312426094</v>
      </c>
      <c r="AD45" t="s">
        <v>98</v>
      </c>
      <c r="AE45">
        <v>-1.7628532593632755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5.9154045059029955E-16</v>
      </c>
      <c r="AD46" t="s">
        <v>99</v>
      </c>
      <c r="AE46">
        <v>3.9696887831949475E-2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-4.6962524198319686</v>
      </c>
      <c r="R47">
        <f>TDIST(ABS(Q47),68,2)</f>
        <v>1.3311992960977947E-5</v>
      </c>
      <c r="S47">
        <f>S40*SQRT(138)/SQRT(1-S40^2)</f>
        <v>4.7977708707395434</v>
      </c>
      <c r="T47">
        <f>TDIST(ABS(S47),138,2)</f>
        <v>4.1102357226424786E-6</v>
      </c>
      <c r="U47">
        <f>T40*SQRT(68)/SQRT(1-T40^2)</f>
        <v>-3.3478604186659888</v>
      </c>
      <c r="V47">
        <f>TDIST(ABS(U47),68,2)</f>
        <v>1.3304143589837915E-3</v>
      </c>
      <c r="W47">
        <f>U40*SQRT(138)/SQRT(1-U40^2)</f>
        <v>4.3786112310019814</v>
      </c>
      <c r="X47">
        <f>TDIST(ABS(W47),138,2)</f>
        <v>2.3429365895294236E-5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1.1830809011805991E-15</v>
      </c>
      <c r="AD48" t="s">
        <v>101</v>
      </c>
      <c r="AE48">
        <v>7.9393775663898949E-2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26">CORREL(B2:B16,B35:B49)</f>
        <v>-0.51447339939618453</v>
      </c>
      <c r="C65">
        <f t="shared" si="26"/>
        <v>-0.6705376295440123</v>
      </c>
      <c r="D65">
        <f t="shared" si="26"/>
        <v>-6.0329330662178333E-2</v>
      </c>
      <c r="E65">
        <f t="shared" si="26"/>
        <v>-0.80344559770836887</v>
      </c>
      <c r="F65">
        <f t="shared" si="26"/>
        <v>-0.54713472699558952</v>
      </c>
      <c r="G65">
        <f t="shared" si="26"/>
        <v>-6.3550302466523073E-2</v>
      </c>
      <c r="H65">
        <f t="shared" si="26"/>
        <v>-0.84002762246161256</v>
      </c>
      <c r="I65">
        <f t="shared" si="26"/>
        <v>2.6435807954159545E-2</v>
      </c>
      <c r="J65">
        <f t="shared" si="26"/>
        <v>-7.9270338427385734E-2</v>
      </c>
      <c r="K65">
        <f t="shared" si="26"/>
        <v>-0.35027410855765223</v>
      </c>
      <c r="L65">
        <f t="shared" si="26"/>
        <v>-0.54927217996526567</v>
      </c>
      <c r="M65">
        <f t="shared" si="26"/>
        <v>-0.7216839279655749</v>
      </c>
      <c r="N65">
        <f t="shared" si="26"/>
        <v>-0.69899375416074305</v>
      </c>
      <c r="O65">
        <f t="shared" si="26"/>
        <v>-0.74673092488453308</v>
      </c>
    </row>
    <row r="66" spans="1:15" x14ac:dyDescent="0.15">
      <c r="A66" s="2" t="s">
        <v>46</v>
      </c>
      <c r="B66">
        <f t="shared" ref="B66:O66" si="27">CORREL(B17:B31,B50:B64)</f>
        <v>0.32159951316728624</v>
      </c>
      <c r="C66">
        <f t="shared" si="27"/>
        <v>-0.57319137124296271</v>
      </c>
      <c r="D66">
        <f t="shared" si="27"/>
        <v>-0.30879533545974547</v>
      </c>
      <c r="E66">
        <f t="shared" si="27"/>
        <v>-0.29708568795485762</v>
      </c>
      <c r="F66">
        <f t="shared" si="27"/>
        <v>-0.91928386164814913</v>
      </c>
      <c r="G66">
        <f t="shared" si="27"/>
        <v>-0.51623322591773102</v>
      </c>
      <c r="H66">
        <f t="shared" si="27"/>
        <v>-0.56253879259221484</v>
      </c>
      <c r="I66">
        <f t="shared" si="27"/>
        <v>0.68593705474192579</v>
      </c>
      <c r="J66">
        <f t="shared" si="27"/>
        <v>9.8713743345760885E-2</v>
      </c>
      <c r="K66">
        <f t="shared" si="27"/>
        <v>-0.57440788384402908</v>
      </c>
      <c r="L66">
        <f t="shared" si="27"/>
        <v>0.49502298186997651</v>
      </c>
      <c r="M66">
        <f t="shared" si="27"/>
        <v>0.42465914406298544</v>
      </c>
      <c r="N66">
        <f t="shared" si="27"/>
        <v>-0.11856413774032877</v>
      </c>
      <c r="O66">
        <f t="shared" si="27"/>
        <v>-0.21768288074442119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8">CORREL(B2:B16,B71:B85)</f>
        <v>-0.23108911800985496</v>
      </c>
      <c r="C101">
        <f t="shared" si="28"/>
        <v>-0.7485528692380693</v>
      </c>
      <c r="D101">
        <f t="shared" si="28"/>
        <v>2.1056044575743213E-2</v>
      </c>
      <c r="E101">
        <f t="shared" si="28"/>
        <v>-0.86579035193252674</v>
      </c>
      <c r="F101">
        <f t="shared" si="28"/>
        <v>-0.63807346199718762</v>
      </c>
      <c r="G101">
        <f t="shared" si="28"/>
        <v>-0.30619129064062001</v>
      </c>
      <c r="H101">
        <f t="shared" si="28"/>
        <v>-0.88366063433536346</v>
      </c>
      <c r="I101">
        <f t="shared" si="28"/>
        <v>-0.14579302893573093</v>
      </c>
      <c r="J101">
        <f t="shared" si="28"/>
        <v>-1.9667145656577477E-2</v>
      </c>
      <c r="K101">
        <f t="shared" si="28"/>
        <v>-0.44621314137602058</v>
      </c>
      <c r="L101">
        <f t="shared" si="28"/>
        <v>-0.48713255239140774</v>
      </c>
      <c r="M101">
        <f t="shared" si="28"/>
        <v>-0.8289643474454591</v>
      </c>
      <c r="N101">
        <f t="shared" si="28"/>
        <v>-0.68476706116382691</v>
      </c>
      <c r="O101">
        <f t="shared" si="28"/>
        <v>-0.74288417076299729</v>
      </c>
    </row>
    <row r="102" spans="1:15" x14ac:dyDescent="0.15">
      <c r="A102" s="4" t="s">
        <v>46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2023-02-01T09:35:24Z</dcterms:created>
  <dcterms:modified xsi:type="dcterms:W3CDTF">2023-02-04T10:43:12Z</dcterms:modified>
</cp:coreProperties>
</file>