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63" documentId="13_ncr:1_{043469B7-2F82-4AE7-B12F-86246444AF04}" xr6:coauthVersionLast="47" xr6:coauthVersionMax="47" xr10:uidLastSave="{A32BE9C2-F864-4906-831F-FD80380319B0}"/>
  <bookViews>
    <workbookView xWindow="780" yWindow="780" windowWidth="17805" windowHeight="13575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4" i="1" l="1"/>
  <c r="AA34" i="1"/>
  <c r="Z34" i="1"/>
  <c r="Y34" i="1"/>
  <c r="AB33" i="1"/>
  <c r="AA33" i="1"/>
  <c r="Z33" i="1"/>
  <c r="Y33" i="1"/>
  <c r="AB32" i="1"/>
  <c r="AA32" i="1"/>
  <c r="Z32" i="1"/>
  <c r="Y32" i="1"/>
  <c r="AB31" i="1"/>
  <c r="AA31" i="1"/>
  <c r="Z31" i="1"/>
  <c r="Y31" i="1"/>
  <c r="AB30" i="1"/>
  <c r="AA30" i="1"/>
  <c r="Z30" i="1"/>
  <c r="AB24" i="1"/>
  <c r="AA24" i="1"/>
  <c r="Z24" i="1"/>
  <c r="Y24" i="1"/>
  <c r="AB23" i="1"/>
  <c r="AA23" i="1"/>
  <c r="Z23" i="1"/>
  <c r="Y23" i="1"/>
  <c r="AB22" i="1"/>
  <c r="AA22" i="1"/>
  <c r="Z22" i="1"/>
  <c r="Y22" i="1"/>
  <c r="AB21" i="1"/>
  <c r="Z21" i="1"/>
  <c r="Y21" i="1"/>
  <c r="W47" i="2"/>
  <c r="X47" i="2" s="1"/>
  <c r="U47" i="2"/>
  <c r="V47" i="2" s="1"/>
  <c r="T47" i="2"/>
  <c r="S47" i="2"/>
  <c r="Q47" i="2"/>
  <c r="R47" i="2" s="1"/>
  <c r="W44" i="2"/>
  <c r="X44" i="2" s="1"/>
  <c r="U44" i="2"/>
  <c r="V44" i="2" s="1"/>
  <c r="S44" i="2"/>
  <c r="T44" i="2" s="1"/>
  <c r="Q44" i="2"/>
  <c r="R44" i="2" s="1"/>
  <c r="U40" i="2"/>
  <c r="T40" i="2"/>
  <c r="S40" i="2"/>
  <c r="R40" i="2"/>
  <c r="U39" i="2"/>
  <c r="T39" i="2"/>
  <c r="S39" i="2"/>
  <c r="R39" i="2"/>
  <c r="R34" i="2"/>
  <c r="V35" i="2" s="1"/>
  <c r="W35" i="2" s="1"/>
  <c r="Q34" i="2"/>
  <c r="T35" i="2" s="1"/>
  <c r="U35" i="2" s="1"/>
  <c r="R32" i="2"/>
  <c r="V32" i="2" s="1"/>
  <c r="W32" i="2" s="1"/>
  <c r="Q32" i="2"/>
  <c r="T32" i="2" s="1"/>
  <c r="U32" i="2" s="1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T21" i="1"/>
  <c r="S21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</calcChain>
</file>

<file path=xl/sharedStrings.xml><?xml version="1.0" encoding="utf-8"?>
<sst xmlns="http://schemas.openxmlformats.org/spreadsheetml/2006/main" count="396" uniqueCount="103">
  <si>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</si>
  <si>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</si>
  <si>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</si>
  <si>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</si>
  <si>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</si>
  <si>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</si>
  <si>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</si>
  <si>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</si>
  <si>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</si>
  <si>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</si>
  <si>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</si>
  <si>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</si>
  <si>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</si>
  <si>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</si>
  <si>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</si>
  <si>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</si>
  <si>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</si>
  <si>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</si>
  <si>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</si>
  <si>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</si>
  <si>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</si>
  <si>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</si>
  <si>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</si>
  <si>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</si>
  <si>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</si>
  <si>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</si>
  <si>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</si>
  <si>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</si>
  <si>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</si>
  <si>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</si>
  <si>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</si>
  <si>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</si>
  <si>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</si>
  <si>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</si>
  <si>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</si>
  <si>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</si>
  <si>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</si>
  <si>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</si>
  <si>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</si>
  <si>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</si>
  <si>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</si>
  <si>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</si>
  <si>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</si>
  <si>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</si>
  <si>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</si>
  <si>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p_correl</t>
    <phoneticPr fontId="2"/>
  </si>
  <si>
    <t>i_correl</t>
    <phoneticPr fontId="2"/>
  </si>
  <si>
    <t>post</t>
    <phoneticPr fontId="2"/>
  </si>
  <si>
    <t>事前</t>
    <rPh sb="0" eb="2">
      <t>ジゼン</t>
    </rPh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</si>
  <si>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</si>
  <si>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</si>
  <si>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</si>
  <si>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</si>
  <si>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</si>
  <si>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</si>
  <si>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</si>
  <si>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</si>
  <si>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</si>
  <si>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</si>
  <si>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</si>
  <si>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</si>
  <si>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</si>
  <si>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</si>
  <si>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</si>
  <si>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</si>
  <si>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課題ごと</t>
    <rPh sb="0" eb="2">
      <t>カダイ</t>
    </rPh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</si>
  <si>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</si>
  <si>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</si>
  <si>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</si>
  <si>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</si>
  <si>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</si>
  <si>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</si>
  <si>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</si>
  <si>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</si>
  <si>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</si>
  <si>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</si>
  <si>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難易毎</t>
    <rPh sb="0" eb="2">
      <t>ナンイ</t>
    </rPh>
    <rPh sb="2" eb="3">
      <t>マイ</t>
    </rPh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</si>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</sst>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CE7-4D8C-B6D8-40813022D19B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11.27265603154961</c:v>
                  </c:pt>
                  <c:pt idx="3">
                    <c:v>7.3156845270282087</c:v>
                  </c:pt>
                </c:numCache>
              </c:numRef>
            </c:plus>
            <c:min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11.27265603154961</c:v>
                  </c:pt>
                  <c:pt idx="3">
                    <c:v>7.3156845270282087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64.070855614973269</c:v>
                </c:pt>
                <c:pt idx="1">
                  <c:v>72.01323566116703</c:v>
                </c:pt>
                <c:pt idx="3">
                  <c:v>67.066523051225559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7-4D8C-B6D8-40813022D19B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Sheet1!$Y$22:$AB$22</c:f>
                <c:numCache>
                  <c:formatCode>General</c:formatCode>
                  <c:ptCount val="4"/>
                  <c:pt idx="0">
                    <c:v>3.8487441256834605</c:v>
                  </c:pt>
                  <c:pt idx="1">
                    <c:v>14.066929074685909</c:v>
                  </c:pt>
                  <c:pt idx="2">
                    <c:v>3.7846439991844072</c:v>
                  </c:pt>
                  <c:pt idx="3">
                    <c:v>15.329211005650011</c:v>
                  </c:pt>
                </c:numCache>
              </c:numRef>
            </c:plus>
            <c:minus>
              <c:numRef>
                <c:f>Sheet1!$Y$22:$AB$22</c:f>
                <c:numCache>
                  <c:formatCode>General</c:formatCode>
                  <c:ptCount val="4"/>
                  <c:pt idx="0">
                    <c:v>3.8487441256834605</c:v>
                  </c:pt>
                  <c:pt idx="1">
                    <c:v>14.066929074685909</c:v>
                  </c:pt>
                  <c:pt idx="2">
                    <c:v>3.7846439991844072</c:v>
                  </c:pt>
                  <c:pt idx="3">
                    <c:v>15.329211005650011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61.06507850135069</c:v>
                </c:pt>
                <c:pt idx="1">
                  <c:v>72.137575266376558</c:v>
                </c:pt>
                <c:pt idx="2">
                  <c:v>53.475365648668941</c:v>
                </c:pt>
                <c:pt idx="3">
                  <c:v>71.581700060904666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7-4D8C-B6D8-40813022D19B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Sheet1!$Y$23:$AB$23</c:f>
                <c:numCache>
                  <c:formatCode>General</c:formatCode>
                  <c:ptCount val="4"/>
                  <c:pt idx="0">
                    <c:v>6.4827177565189773</c:v>
                  </c:pt>
                  <c:pt idx="1">
                    <c:v>8.0704916608815527</c:v>
                  </c:pt>
                  <c:pt idx="2">
                    <c:v>4.807892308708376</c:v>
                  </c:pt>
                  <c:pt idx="3">
                    <c:v>12.24583579066759</c:v>
                  </c:pt>
                </c:numCache>
              </c:numRef>
            </c:plus>
            <c:minus>
              <c:numRef>
                <c:f>Sheet1!$Y$23:$AB$23</c:f>
                <c:numCache>
                  <c:formatCode>General</c:formatCode>
                  <c:ptCount val="4"/>
                  <c:pt idx="0">
                    <c:v>6.4827177565189773</c:v>
                  </c:pt>
                  <c:pt idx="1">
                    <c:v>8.0704916608815527</c:v>
                  </c:pt>
                  <c:pt idx="2">
                    <c:v>4.807892308708376</c:v>
                  </c:pt>
                  <c:pt idx="3">
                    <c:v>12.24583579066759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58.876768863235071</c:v>
                </c:pt>
                <c:pt idx="1">
                  <c:v>72.61204873281541</c:v>
                </c:pt>
                <c:pt idx="2">
                  <c:v>57.004007842607734</c:v>
                </c:pt>
                <c:pt idx="3">
                  <c:v>71.580065801128796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E7-4D8C-B6D8-40813022D19B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Sheet1!$Y$24:$AB$24</c:f>
                <c:numCache>
                  <c:formatCode>General</c:formatCode>
                  <c:ptCount val="4"/>
                  <c:pt idx="0">
                    <c:v>6.7883063284608385</c:v>
                  </c:pt>
                  <c:pt idx="1">
                    <c:v>16.923444609752828</c:v>
                  </c:pt>
                  <c:pt idx="2">
                    <c:v>10.205560786875287</c:v>
                  </c:pt>
                  <c:pt idx="3">
                    <c:v>14.084082935128158</c:v>
                  </c:pt>
                </c:numCache>
              </c:numRef>
            </c:plus>
            <c:minus>
              <c:numRef>
                <c:f>Sheet1!$Y$24:$AB$24</c:f>
                <c:numCache>
                  <c:formatCode>General</c:formatCode>
                  <c:ptCount val="4"/>
                  <c:pt idx="0">
                    <c:v>6.7883063284608385</c:v>
                  </c:pt>
                  <c:pt idx="1">
                    <c:v>16.923444609752828</c:v>
                  </c:pt>
                  <c:pt idx="2">
                    <c:v>10.205560786875287</c:v>
                  </c:pt>
                  <c:pt idx="3">
                    <c:v>14.084082935128158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56.166276603644434</c:v>
                </c:pt>
                <c:pt idx="1">
                  <c:v>63.336014137310464</c:v>
                </c:pt>
                <c:pt idx="2">
                  <c:v>55.180320569057642</c:v>
                </c:pt>
                <c:pt idx="3">
                  <c:v>67.408007899969235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E7-4D8C-B6D8-40813022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050783"/>
        <c:axId val="680051199"/>
      </c:barChart>
      <c:catAx>
        <c:axId val="68005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051199"/>
        <c:crosses val="autoZero"/>
        <c:auto val="1"/>
        <c:lblAlgn val="ctr"/>
        <c:lblOffset val="100"/>
        <c:noMultiLvlLbl val="0"/>
      </c:catAx>
      <c:valAx>
        <c:axId val="68005119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</a:t>
                </a:r>
                <a:r>
                  <a:rPr lang="en-US" altLang="ja-JP"/>
                  <a:t>150</a:t>
                </a:r>
                <a:r>
                  <a:rPr lang="ja-JP" altLang="en-US"/>
                  <a:t>ピクセル注視割合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7.2222222222222215E-2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050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Sheet1!$Y$30:$AB$30</c:f>
                <c:numCache>
                  <c:formatCode>General</c:formatCode>
                  <c:ptCount val="4"/>
                  <c:pt idx="1">
                    <c:v>33.325307875755684</c:v>
                  </c:pt>
                  <c:pt idx="2">
                    <c:v>0</c:v>
                  </c:pt>
                  <c:pt idx="3">
                    <c:v>45.983397387919346</c:v>
                  </c:pt>
                </c:numCache>
              </c:numRef>
            </c:plus>
            <c:minus>
              <c:numRef>
                <c:f>Sheet1!$Y$30:$AB$30</c:f>
                <c:numCache>
                  <c:formatCode>General</c:formatCode>
                  <c:ptCount val="4"/>
                  <c:pt idx="1">
                    <c:v>33.325307875755684</c:v>
                  </c:pt>
                  <c:pt idx="2">
                    <c:v>0</c:v>
                  </c:pt>
                  <c:pt idx="3">
                    <c:v>45.983397387919346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78.327666788766763</c:v>
                </c:pt>
                <c:pt idx="2">
                  <c:v>94.547803617571063</c:v>
                </c:pt>
                <c:pt idx="3">
                  <c:v>65.030283721605628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1-4810-BA20-7AF50CB46E31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Sheet1!$Y$31:$AB$31</c:f>
                <c:numCache>
                  <c:formatCode>General</c:formatCode>
                  <c:ptCount val="4"/>
                  <c:pt idx="0">
                    <c:v>1.7841807774523428</c:v>
                  </c:pt>
                  <c:pt idx="1">
                    <c:v>18.750454978102237</c:v>
                  </c:pt>
                  <c:pt idx="2">
                    <c:v>39.335885402793899</c:v>
                  </c:pt>
                  <c:pt idx="3">
                    <c:v>22.670297041591322</c:v>
                  </c:pt>
                </c:numCache>
              </c:numRef>
            </c:plus>
            <c:minus>
              <c:numRef>
                <c:f>Sheet1!$Y$31:$AB$31</c:f>
                <c:numCache>
                  <c:formatCode>General</c:formatCode>
                  <c:ptCount val="4"/>
                  <c:pt idx="0">
                    <c:v>1.7841807774523428</c:v>
                  </c:pt>
                  <c:pt idx="1">
                    <c:v>18.750454978102237</c:v>
                  </c:pt>
                  <c:pt idx="2">
                    <c:v>39.335885402793899</c:v>
                  </c:pt>
                  <c:pt idx="3">
                    <c:v>22.670297041591322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96.592340450414596</c:v>
                </c:pt>
                <c:pt idx="1">
                  <c:v>86.794238733021103</c:v>
                </c:pt>
                <c:pt idx="2">
                  <c:v>78.665674206210085</c:v>
                </c:pt>
                <c:pt idx="3">
                  <c:v>86.75445156470137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1-4810-BA20-7AF50CB46E31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Sheet1!$Y$32:$AB$32</c:f>
                <c:numCache>
                  <c:formatCode>General</c:formatCode>
                  <c:ptCount val="4"/>
                  <c:pt idx="0">
                    <c:v>32.084495877247598</c:v>
                  </c:pt>
                  <c:pt idx="1">
                    <c:v>17.803329804026692</c:v>
                  </c:pt>
                  <c:pt idx="2">
                    <c:v>27.720978181675026</c:v>
                  </c:pt>
                  <c:pt idx="3">
                    <c:v>15.434144088897687</c:v>
                  </c:pt>
                </c:numCache>
              </c:numRef>
            </c:plus>
            <c:minus>
              <c:numRef>
                <c:f>Sheet1!$Y$32:$AB$32</c:f>
                <c:numCache>
                  <c:formatCode>General</c:formatCode>
                  <c:ptCount val="4"/>
                  <c:pt idx="0">
                    <c:v>32.084495877247598</c:v>
                  </c:pt>
                  <c:pt idx="1">
                    <c:v>17.803329804026692</c:v>
                  </c:pt>
                  <c:pt idx="2">
                    <c:v>27.720978181675026</c:v>
                  </c:pt>
                  <c:pt idx="3">
                    <c:v>15.434144088897687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84.660011441669084</c:v>
                </c:pt>
                <c:pt idx="1">
                  <c:v>86.563002030745537</c:v>
                </c:pt>
                <c:pt idx="2">
                  <c:v>86.819117718108728</c:v>
                </c:pt>
                <c:pt idx="3">
                  <c:v>89.555341657524281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B1-4810-BA20-7AF50CB46E31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Sheet1!$Y$33:$AB$33</c:f>
                <c:numCache>
                  <c:formatCode>General</c:formatCode>
                  <c:ptCount val="4"/>
                  <c:pt idx="0">
                    <c:v>21.118756348980902</c:v>
                  </c:pt>
                  <c:pt idx="1">
                    <c:v>4.8748297904466318</c:v>
                  </c:pt>
                  <c:pt idx="2">
                    <c:v>20.103120490215048</c:v>
                  </c:pt>
                  <c:pt idx="3">
                    <c:v>13.839091539823148</c:v>
                  </c:pt>
                </c:numCache>
              </c:numRef>
            </c:plus>
            <c:minus>
              <c:numRef>
                <c:f>Sheet1!$Y$33:$AB$33</c:f>
                <c:numCache>
                  <c:formatCode>General</c:formatCode>
                  <c:ptCount val="4"/>
                  <c:pt idx="0">
                    <c:v>21.118756348980902</c:v>
                  </c:pt>
                  <c:pt idx="1">
                    <c:v>4.8748297904466318</c:v>
                  </c:pt>
                  <c:pt idx="2">
                    <c:v>20.103120490215048</c:v>
                  </c:pt>
                  <c:pt idx="3">
                    <c:v>13.839091539823148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91.305716945512074</c:v>
                </c:pt>
                <c:pt idx="1">
                  <c:v>95.39980074232497</c:v>
                </c:pt>
                <c:pt idx="2">
                  <c:v>90.304103041167892</c:v>
                </c:pt>
                <c:pt idx="3">
                  <c:v>93.07326423744702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B1-4810-BA20-7AF50CB46E31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Sheet1!$Y$34:$AB$34</c:f>
                <c:numCache>
                  <c:formatCode>General</c:formatCode>
                  <c:ptCount val="4"/>
                  <c:pt idx="0">
                    <c:v>14.773815582221085</c:v>
                  </c:pt>
                  <c:pt idx="1">
                    <c:v>2.9352991163193694</c:v>
                  </c:pt>
                  <c:pt idx="2">
                    <c:v>15.972139580327617</c:v>
                  </c:pt>
                  <c:pt idx="3">
                    <c:v>18.615927702444701</c:v>
                  </c:pt>
                </c:numCache>
              </c:numRef>
            </c:plus>
            <c:minus>
              <c:numRef>
                <c:f>Sheet1!$Y$34:$AB$34</c:f>
                <c:numCache>
                  <c:formatCode>General</c:formatCode>
                  <c:ptCount val="4"/>
                  <c:pt idx="0">
                    <c:v>14.773815582221085</c:v>
                  </c:pt>
                  <c:pt idx="1">
                    <c:v>2.9352991163193694</c:v>
                  </c:pt>
                  <c:pt idx="2">
                    <c:v>15.972139580327617</c:v>
                  </c:pt>
                  <c:pt idx="3">
                    <c:v>18.615927702444701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88.604850112771345</c:v>
                </c:pt>
                <c:pt idx="1">
                  <c:v>96.38783766419489</c:v>
                </c:pt>
                <c:pt idx="2">
                  <c:v>88.142812002220694</c:v>
                </c:pt>
                <c:pt idx="3">
                  <c:v>92.511036934063753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B1-4810-BA20-7AF50CB46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753791"/>
        <c:axId val="701742143"/>
      </c:barChart>
      <c:catAx>
        <c:axId val="70175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742143"/>
        <c:crosses val="autoZero"/>
        <c:auto val="1"/>
        <c:lblAlgn val="ctr"/>
        <c:lblOffset val="100"/>
        <c:noMultiLvlLbl val="0"/>
      </c:catAx>
      <c:valAx>
        <c:axId val="701742143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</a:t>
                </a:r>
                <a:r>
                  <a:rPr lang="en-US" altLang="ja-JP"/>
                  <a:t>150</a:t>
                </a:r>
                <a:r>
                  <a:rPr lang="ja-JP" altLang="en-US"/>
                  <a:t>ピクセル注視割合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5.5555555555555552E-2"/>
              <c:y val="1.388888888888888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753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242887</xdr:colOff>
      <xdr:row>5</xdr:row>
      <xdr:rowOff>61912</xdr:rowOff>
    </xdr:from>
    <xdr:to>
      <xdr:col>22</xdr:col>
      <xdr:colOff>14287</xdr:colOff>
      <xdr:row>21</xdr:row>
      <xdr:rowOff>33337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06D2DC-14F3-4F13-CDD7-EC578D2D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433387</xdr:colOff>
      <xdr:row>21</xdr:row>
      <xdr:rowOff>138112</xdr:rowOff>
    </xdr:from>
    <xdr:to>
      <xdr:col>22</xdr:col>
      <xdr:colOff>204787</xdr:colOff>
      <xdr:row>37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699D32B-4444-C1ED-329A-44183FACB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2"/>
  <sheetViews>
    <sheetView tabSelected="1" topLeftCell="N4" workbookViewId="0">
      <selection activeCell="X20" sqref="X20:AB34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 t="s">
        <v>14</v>
      </c>
      <c r="B2" s="5">
        <v>53.049180327868847</v>
      </c>
      <c r="C2" s="6">
        <v>53.731343283582092</v>
      </c>
      <c r="D2" s="6">
        <v>51.873981531776202</v>
      </c>
      <c r="E2" s="6">
        <v>59.183673469387763</v>
      </c>
      <c r="F2" s="6">
        <v>54.269175108538349</v>
      </c>
      <c r="G2" s="6">
        <v>50.604122245913288</v>
      </c>
      <c r="H2" s="6">
        <v>54.281861092380311</v>
      </c>
      <c r="I2" s="6">
        <v>58.011049723756898</v>
      </c>
      <c r="J2" s="6">
        <v>63.490853658536587</v>
      </c>
      <c r="K2" s="6">
        <v>52.974276527331178</v>
      </c>
      <c r="L2" s="6">
        <v>55.832241153342068</v>
      </c>
      <c r="M2" s="6">
        <v>50.442066077245229</v>
      </c>
      <c r="N2" s="6">
        <v>49.922839506172842</v>
      </c>
      <c r="O2" s="6">
        <v>44.601889338731453</v>
      </c>
    </row>
    <row r="3" spans="1:15" x14ac:dyDescent="0.15">
      <c r="A3" s="1" t="s">
        <v>15</v>
      </c>
      <c r="B3" s="7">
        <v>49.690721649484537</v>
      </c>
      <c r="C3">
        <v>54.668567355666433</v>
      </c>
      <c r="D3">
        <v>57.260009647853352</v>
      </c>
      <c r="E3">
        <v>63.902205177372963</v>
      </c>
      <c r="F3">
        <v>51.309271054493991</v>
      </c>
      <c r="G3">
        <v>47.836990595611283</v>
      </c>
      <c r="H3">
        <v>49.121706398996231</v>
      </c>
      <c r="I3">
        <v>58.36363636363636</v>
      </c>
      <c r="J3">
        <v>49.755799755799757</v>
      </c>
      <c r="K3">
        <v>46.00682593856655</v>
      </c>
      <c r="L3">
        <v>51.339285714285708</v>
      </c>
      <c r="M3">
        <v>50.275965880582042</v>
      </c>
      <c r="N3">
        <v>55.513784461152881</v>
      </c>
      <c r="O3">
        <v>43.936507936507937</v>
      </c>
    </row>
    <row r="4" spans="1:15" x14ac:dyDescent="0.15">
      <c r="A4" s="1" t="s">
        <v>16</v>
      </c>
      <c r="B4" s="7">
        <v>62.930591259640103</v>
      </c>
      <c r="C4">
        <v>50.333580429948107</v>
      </c>
      <c r="D4">
        <v>59.353471118176998</v>
      </c>
      <c r="E4">
        <v>67.880085653104928</v>
      </c>
      <c r="F4">
        <v>58.169103623649079</v>
      </c>
      <c r="G4">
        <v>50.666666666666671</v>
      </c>
      <c r="H4">
        <v>56.010745466756219</v>
      </c>
      <c r="I4">
        <v>65.34788540245566</v>
      </c>
      <c r="J4">
        <v>63.918918918918919</v>
      </c>
      <c r="K4">
        <v>54.436987322893359</v>
      </c>
      <c r="L4">
        <v>64.328116567728017</v>
      </c>
      <c r="M4">
        <v>58.74273639725304</v>
      </c>
      <c r="N4">
        <v>61.069225496915692</v>
      </c>
      <c r="O4">
        <v>48.707482993197267</v>
      </c>
    </row>
    <row r="5" spans="1:15" x14ac:dyDescent="0.15">
      <c r="A5" s="1" t="s">
        <v>17</v>
      </c>
      <c r="B5" s="7">
        <v>63.645083932853723</v>
      </c>
      <c r="C5">
        <v>61.040462427745673</v>
      </c>
      <c r="D5">
        <v>66.849662162162161</v>
      </c>
      <c r="E5">
        <v>74.167009461127108</v>
      </c>
      <c r="F5">
        <v>65.331010452961664</v>
      </c>
      <c r="G5">
        <v>51.285266457680237</v>
      </c>
      <c r="H5">
        <v>63.084395871281117</v>
      </c>
      <c r="I5">
        <v>69.172113289760347</v>
      </c>
      <c r="J5">
        <v>65.178571428571431</v>
      </c>
      <c r="K5">
        <v>59.621656881930853</v>
      </c>
      <c r="L5">
        <v>66.682442025556071</v>
      </c>
      <c r="M5">
        <v>68.514094601051127</v>
      </c>
      <c r="N5">
        <v>65.093768905021179</v>
      </c>
      <c r="O5">
        <v>54.940711462450601</v>
      </c>
    </row>
    <row r="6" spans="1:15" ht="14.25" thickBot="1" x14ac:dyDescent="0.2">
      <c r="A6" s="1" t="s">
        <v>18</v>
      </c>
      <c r="B6" s="8">
        <v>58.547531619747041</v>
      </c>
      <c r="C6" s="9">
        <v>55.818353831598863</v>
      </c>
      <c r="D6" s="9">
        <v>64.070855614973269</v>
      </c>
      <c r="E6" s="9">
        <v>69.687390235335442</v>
      </c>
      <c r="F6" s="9">
        <v>54.08348457350273</v>
      </c>
      <c r="G6" s="9">
        <v>49.019607843137251</v>
      </c>
      <c r="H6" s="9">
        <v>57.2841726618705</v>
      </c>
      <c r="I6" s="9">
        <v>55.064130915524103</v>
      </c>
      <c r="J6" s="9">
        <v>54.707719767960732</v>
      </c>
      <c r="K6" s="9">
        <v>52.116650987770463</v>
      </c>
      <c r="L6" s="9">
        <v>54.840032813781789</v>
      </c>
      <c r="M6" s="9">
        <v>63.326446280991732</v>
      </c>
      <c r="N6" s="9">
        <v>61.376843987483227</v>
      </c>
      <c r="O6" s="9">
        <v>51.057268722466972</v>
      </c>
    </row>
    <row r="7" spans="1:15" x14ac:dyDescent="0.15">
      <c r="A7" s="1" t="s">
        <v>19</v>
      </c>
      <c r="B7" s="10">
        <v>74.382207578253713</v>
      </c>
      <c r="C7" s="11">
        <v>68.035943517329912</v>
      </c>
      <c r="D7" s="11">
        <v>67.535505430242267</v>
      </c>
      <c r="E7" s="11">
        <v>89.655732380643059</v>
      </c>
      <c r="F7" s="11">
        <v>63.519200420831147</v>
      </c>
      <c r="G7" s="11">
        <v>49.019094951608693</v>
      </c>
      <c r="H7" s="11">
        <v>70.639417239983814</v>
      </c>
      <c r="I7" s="11">
        <v>65.360203110123777</v>
      </c>
      <c r="J7" s="11">
        <v>68.996646891926744</v>
      </c>
      <c r="K7" s="11">
        <v>59.750838524197412</v>
      </c>
      <c r="L7" s="11">
        <v>73.859115375614323</v>
      </c>
      <c r="M7" s="11">
        <v>72.313272434175175</v>
      </c>
      <c r="N7" s="11">
        <v>67.813600650230285</v>
      </c>
      <c r="O7" s="11">
        <v>62.790697674418603</v>
      </c>
    </row>
    <row r="8" spans="1:15" x14ac:dyDescent="0.15">
      <c r="A8" s="1" t="s">
        <v>20</v>
      </c>
      <c r="B8" s="7">
        <v>77.140711066599891</v>
      </c>
      <c r="C8">
        <v>61.974505017629511</v>
      </c>
      <c r="D8">
        <v>63.641674780915302</v>
      </c>
      <c r="E8">
        <v>87.84729162502498</v>
      </c>
      <c r="F8">
        <v>61.795477556530543</v>
      </c>
      <c r="G8">
        <v>50.359007832898172</v>
      </c>
      <c r="H8">
        <v>74.113746493241521</v>
      </c>
      <c r="I8">
        <v>54.169506930243131</v>
      </c>
      <c r="J8">
        <v>68.494897959183675</v>
      </c>
      <c r="K8">
        <v>55.460244143846907</v>
      </c>
      <c r="L8">
        <v>71.166752710376869</v>
      </c>
      <c r="M8">
        <v>79.831288343558285</v>
      </c>
      <c r="N8">
        <v>74.305787888926062</v>
      </c>
      <c r="O8">
        <v>57.089452603471287</v>
      </c>
    </row>
    <row r="9" spans="1:15" x14ac:dyDescent="0.15">
      <c r="A9" s="1" t="s">
        <v>21</v>
      </c>
      <c r="B9" s="7">
        <v>76.447969238163907</v>
      </c>
      <c r="C9">
        <v>75.995055624227433</v>
      </c>
      <c r="D9">
        <v>71.112735245751864</v>
      </c>
      <c r="E9">
        <v>89.094914631907471</v>
      </c>
      <c r="F9">
        <v>68.150771565899319</v>
      </c>
      <c r="G9">
        <v>53.402868318122557</v>
      </c>
      <c r="H9">
        <v>77.742888806797197</v>
      </c>
      <c r="I9">
        <v>68.98768077129084</v>
      </c>
      <c r="J9">
        <v>73.447789275635003</v>
      </c>
      <c r="K9">
        <v>57.116732703444072</v>
      </c>
      <c r="L9">
        <v>71.103030303030295</v>
      </c>
      <c r="M9">
        <v>83.494159471813106</v>
      </c>
      <c r="N9">
        <v>68.234165067178495</v>
      </c>
      <c r="O9">
        <v>67.417446077495697</v>
      </c>
    </row>
    <row r="10" spans="1:15" x14ac:dyDescent="0.15">
      <c r="A10" s="1" t="s">
        <v>22</v>
      </c>
      <c r="B10" s="7">
        <v>75.304136253041364</v>
      </c>
      <c r="C10">
        <v>70.523415977961434</v>
      </c>
      <c r="D10">
        <v>69.101516919486585</v>
      </c>
      <c r="E10">
        <v>86.860276198212844</v>
      </c>
      <c r="F10">
        <v>59.44656488549618</v>
      </c>
      <c r="G10">
        <v>46.336336336336338</v>
      </c>
      <c r="H10">
        <v>74.611189658654823</v>
      </c>
      <c r="I10">
        <v>59.350237717908087</v>
      </c>
      <c r="J10">
        <v>64.95584988962473</v>
      </c>
      <c r="K10">
        <v>58.308952603861911</v>
      </c>
      <c r="L10">
        <v>71.295557329076885</v>
      </c>
      <c r="M10">
        <v>78.78544138347074</v>
      </c>
      <c r="N10">
        <v>74.074074074074076</v>
      </c>
      <c r="O10">
        <v>66.193806193806196</v>
      </c>
    </row>
    <row r="11" spans="1:15" x14ac:dyDescent="0.15">
      <c r="A11" s="1" t="s">
        <v>23</v>
      </c>
      <c r="B11" s="7">
        <v>76.937669376693762</v>
      </c>
      <c r="C11">
        <v>74.178104053622732</v>
      </c>
      <c r="D11">
        <v>74.889575971731446</v>
      </c>
      <c r="E11">
        <v>88.279595198870325</v>
      </c>
      <c r="F11">
        <v>70.136157337367621</v>
      </c>
      <c r="G11">
        <v>52.787624879149213</v>
      </c>
      <c r="H11">
        <v>79.431732461654519</v>
      </c>
      <c r="I11">
        <v>65.692534381139495</v>
      </c>
      <c r="J11">
        <v>80.091086532205594</v>
      </c>
      <c r="K11">
        <v>69.346871569703623</v>
      </c>
      <c r="L11">
        <v>78.420641125879598</v>
      </c>
      <c r="M11">
        <v>85.798301023742113</v>
      </c>
      <c r="N11">
        <v>75.008558712769599</v>
      </c>
      <c r="O11">
        <v>76.235449154403696</v>
      </c>
    </row>
    <row r="12" spans="1:15" x14ac:dyDescent="0.15">
      <c r="A12" s="1" t="s">
        <v>24</v>
      </c>
      <c r="B12" s="7">
        <v>78.208368435832625</v>
      </c>
      <c r="C12">
        <v>70.072992700729927</v>
      </c>
      <c r="D12">
        <v>76.027224602974542</v>
      </c>
      <c r="E12">
        <v>89.550264550264544</v>
      </c>
      <c r="F12">
        <v>63.514976542764337</v>
      </c>
      <c r="G12">
        <v>53.115066751430383</v>
      </c>
      <c r="H12">
        <v>76.312546216416067</v>
      </c>
      <c r="I12">
        <v>73.00813008130082</v>
      </c>
      <c r="J12">
        <v>74.817391304347822</v>
      </c>
      <c r="K12">
        <v>61.413889753970729</v>
      </c>
      <c r="L12">
        <v>87.285407725321889</v>
      </c>
      <c r="M12">
        <v>76.698353814050549</v>
      </c>
      <c r="N12">
        <v>76.328325393917183</v>
      </c>
      <c r="O12">
        <v>75.77523898344603</v>
      </c>
    </row>
    <row r="13" spans="1:15" x14ac:dyDescent="0.15">
      <c r="A13" s="1" t="s">
        <v>25</v>
      </c>
      <c r="B13" s="7">
        <v>75.380507343124165</v>
      </c>
      <c r="C13">
        <v>75.048302511730611</v>
      </c>
      <c r="D13">
        <v>75.565217391304344</v>
      </c>
      <c r="E13">
        <v>89.925954793452846</v>
      </c>
      <c r="F13">
        <v>72.835820895522389</v>
      </c>
      <c r="G13">
        <v>61.820480404551198</v>
      </c>
      <c r="H13">
        <v>76.700547302580134</v>
      </c>
      <c r="I13">
        <v>68.921568627450981</v>
      </c>
      <c r="J13">
        <v>74.493444576877238</v>
      </c>
      <c r="K13">
        <v>62.542010388023208</v>
      </c>
      <c r="L13">
        <v>84.470588235294116</v>
      </c>
      <c r="M13">
        <v>81.731253145445393</v>
      </c>
      <c r="N13">
        <v>75.936550793115089</v>
      </c>
      <c r="O13">
        <v>80.567406143344712</v>
      </c>
    </row>
    <row r="14" spans="1:15" x14ac:dyDescent="0.15">
      <c r="A14" s="1" t="s">
        <v>26</v>
      </c>
      <c r="B14" s="7">
        <v>73.101839854884687</v>
      </c>
      <c r="C14">
        <v>71.673445671121442</v>
      </c>
      <c r="D14">
        <v>76.553980370774269</v>
      </c>
      <c r="E14">
        <v>88.231906315991552</v>
      </c>
      <c r="F14">
        <v>67.466077627011671</v>
      </c>
      <c r="G14">
        <v>68.319637291017287</v>
      </c>
      <c r="H14">
        <v>79.62095875139353</v>
      </c>
      <c r="I14">
        <v>75.634127594158343</v>
      </c>
      <c r="J14">
        <v>77.753484558622574</v>
      </c>
      <c r="K14">
        <v>68.638729115310866</v>
      </c>
      <c r="L14">
        <v>84.602614650342389</v>
      </c>
      <c r="M14">
        <v>78.875451547039418</v>
      </c>
      <c r="N14">
        <v>81.09975131251727</v>
      </c>
      <c r="O14">
        <v>75.593908629441614</v>
      </c>
    </row>
    <row r="15" spans="1:15" x14ac:dyDescent="0.15">
      <c r="A15" s="1" t="s">
        <v>27</v>
      </c>
      <c r="B15" s="7">
        <v>69.345484672742344</v>
      </c>
      <c r="C15">
        <v>68.555240793201136</v>
      </c>
      <c r="D15">
        <v>72.929581942457474</v>
      </c>
      <c r="E15">
        <v>86.51285227624652</v>
      </c>
      <c r="F15">
        <v>67.131747483989017</v>
      </c>
      <c r="G15">
        <v>52.076608564665371</v>
      </c>
      <c r="H15">
        <v>72.831360372598482</v>
      </c>
      <c r="I15">
        <v>72.721571906354512</v>
      </c>
      <c r="J15">
        <v>72.608236536430837</v>
      </c>
      <c r="K15">
        <v>61.43424433543565</v>
      </c>
      <c r="L15">
        <v>84.478409259534061</v>
      </c>
      <c r="M15">
        <v>77.1136396370445</v>
      </c>
      <c r="N15">
        <v>79.309529439583827</v>
      </c>
      <c r="O15">
        <v>73.296178343949052</v>
      </c>
    </row>
    <row r="16" spans="1:15" ht="14.25" thickBot="1" x14ac:dyDescent="0.2">
      <c r="A16" s="1" t="s">
        <v>28</v>
      </c>
      <c r="B16" s="8">
        <v>76.667937476172327</v>
      </c>
      <c r="C16" s="9">
        <v>63.821846230405583</v>
      </c>
      <c r="D16" s="9">
        <v>73.124681068208872</v>
      </c>
      <c r="E16" s="9">
        <v>87.937293729372939</v>
      </c>
      <c r="F16" s="9">
        <v>69.407547965422737</v>
      </c>
      <c r="G16" s="9">
        <v>57.146306132303238</v>
      </c>
      <c r="H16" s="9">
        <v>77.608793856346935</v>
      </c>
      <c r="I16" s="9">
        <v>64.685314685314694</v>
      </c>
      <c r="J16" s="9">
        <v>68.488204140587385</v>
      </c>
      <c r="K16" s="9">
        <v>54.056672317752493</v>
      </c>
      <c r="L16" s="9">
        <v>80.947597522183159</v>
      </c>
      <c r="M16" s="9">
        <v>75.94717182497331</v>
      </c>
      <c r="N16" s="9">
        <v>73.807829181494668</v>
      </c>
      <c r="O16" s="9">
        <v>71.51477641961938</v>
      </c>
    </row>
    <row r="17" spans="1:28" x14ac:dyDescent="0.15">
      <c r="A17" s="1" t="s">
        <v>29</v>
      </c>
      <c r="B17" s="10">
        <v>94.070796460176993</v>
      </c>
      <c r="C17" s="11">
        <v>87.252475247524757</v>
      </c>
      <c r="D17" s="11">
        <v>95.86645468998411</v>
      </c>
      <c r="E17" s="11">
        <v>99.37282229965156</v>
      </c>
      <c r="F17" s="11">
        <v>86.71875</v>
      </c>
      <c r="G17" s="11">
        <v>88.41463414634147</v>
      </c>
      <c r="H17" s="11">
        <v>90.3010033444816</v>
      </c>
      <c r="I17" s="11">
        <v>91.504605936540429</v>
      </c>
      <c r="J17" s="11">
        <v>81.087202718006793</v>
      </c>
      <c r="K17" s="11">
        <v>82.211538461538453</v>
      </c>
      <c r="L17" s="11">
        <v>96.208530805687204</v>
      </c>
      <c r="M17" s="11">
        <v>94.456762749445673</v>
      </c>
      <c r="N17" s="11">
        <v>90.127758420441353</v>
      </c>
      <c r="O17" s="11">
        <v>79.368932038834956</v>
      </c>
    </row>
    <row r="18" spans="1:28" x14ac:dyDescent="0.15">
      <c r="A18" s="1" t="s">
        <v>30</v>
      </c>
      <c r="B18" s="7">
        <v>97.883149872988994</v>
      </c>
      <c r="C18">
        <v>95.404814004376377</v>
      </c>
      <c r="D18">
        <v>95.741556534508078</v>
      </c>
      <c r="E18">
        <v>98.551637279596989</v>
      </c>
      <c r="F18">
        <v>90.317919075144502</v>
      </c>
      <c r="G18">
        <v>86.62109375</v>
      </c>
      <c r="H18">
        <v>84.652981427174979</v>
      </c>
      <c r="I18">
        <v>86.831275720164612</v>
      </c>
      <c r="J18">
        <v>83.515625</v>
      </c>
      <c r="K18">
        <v>91.588785046728972</v>
      </c>
      <c r="L18">
        <v>93.418467583497062</v>
      </c>
      <c r="M18">
        <v>91.471415182755393</v>
      </c>
      <c r="N18">
        <v>94.607843137254903</v>
      </c>
      <c r="O18">
        <v>82.410824108241087</v>
      </c>
      <c r="Q18" t="s">
        <v>48</v>
      </c>
      <c r="R18" t="s">
        <v>49</v>
      </c>
    </row>
    <row r="19" spans="1:28" x14ac:dyDescent="0.15">
      <c r="A19" s="1" t="s">
        <v>31</v>
      </c>
      <c r="B19" s="7">
        <v>99.319342030629613</v>
      </c>
      <c r="C19">
        <v>91.783567134268537</v>
      </c>
      <c r="D19">
        <v>92.427497314715353</v>
      </c>
      <c r="E19">
        <v>99.18875067604111</v>
      </c>
      <c r="F19">
        <v>94.449116904962153</v>
      </c>
      <c r="G19">
        <v>82.772764561115665</v>
      </c>
      <c r="H19">
        <v>93.970893970893982</v>
      </c>
      <c r="I19">
        <v>90.662139219015287</v>
      </c>
      <c r="J19">
        <v>91.33720930232559</v>
      </c>
      <c r="K19">
        <v>87.54480286738351</v>
      </c>
      <c r="L19">
        <v>94.914089347079027</v>
      </c>
      <c r="M19">
        <v>94.613887086307585</v>
      </c>
      <c r="N19">
        <v>94.557823129251702</v>
      </c>
      <c r="O19">
        <v>87.887887887887885</v>
      </c>
      <c r="S19" t="s">
        <v>50</v>
      </c>
      <c r="T19" t="s">
        <v>51</v>
      </c>
      <c r="U19" t="s">
        <v>52</v>
      </c>
      <c r="V19" t="s">
        <v>53</v>
      </c>
    </row>
    <row r="20" spans="1:28" x14ac:dyDescent="0.15">
      <c r="A20" s="1" t="s">
        <v>32</v>
      </c>
      <c r="B20" s="7">
        <v>97.797989468645284</v>
      </c>
      <c r="C20">
        <v>86.510263929618773</v>
      </c>
      <c r="D20">
        <v>92.11667323610564</v>
      </c>
      <c r="E20">
        <v>99.081836327345314</v>
      </c>
      <c r="F20">
        <v>99.247091033538666</v>
      </c>
      <c r="G20">
        <v>91.3630229419703</v>
      </c>
      <c r="H20">
        <v>95.561797752808985</v>
      </c>
      <c r="I20">
        <v>95.611285266457685</v>
      </c>
      <c r="J20">
        <v>94.908896034297968</v>
      </c>
      <c r="K20">
        <v>91.323076923076911</v>
      </c>
      <c r="L20">
        <v>96.561085972850677</v>
      </c>
      <c r="M20">
        <v>93.110314615690953</v>
      </c>
      <c r="N20">
        <v>91.814159292035399</v>
      </c>
      <c r="O20">
        <v>95.556872037914701</v>
      </c>
      <c r="Q20" t="s">
        <v>54</v>
      </c>
      <c r="R20" t="s">
        <v>60</v>
      </c>
      <c r="X20" t="s">
        <v>60</v>
      </c>
    </row>
    <row r="21" spans="1:28" ht="14.25" thickBot="1" x14ac:dyDescent="0.2">
      <c r="A21" s="1" t="s">
        <v>33</v>
      </c>
      <c r="B21" s="8">
        <v>97.93256997455471</v>
      </c>
      <c r="C21" s="9">
        <v>96.393301846285965</v>
      </c>
      <c r="D21" s="9">
        <v>97.773654916512058</v>
      </c>
      <c r="E21" s="9">
        <v>98.827930174563591</v>
      </c>
      <c r="F21" s="9">
        <v>99.785637727759919</v>
      </c>
      <c r="G21" s="9">
        <v>99.07692307692308</v>
      </c>
      <c r="H21" s="9">
        <v>99.281515349444803</v>
      </c>
      <c r="I21" s="9">
        <v>94.547803617571063</v>
      </c>
      <c r="J21" s="9">
        <v>96.202882483370288</v>
      </c>
      <c r="K21" s="9">
        <v>98.928796471329548</v>
      </c>
      <c r="L21" s="9">
        <v>98.839308743874128</v>
      </c>
      <c r="M21" s="9">
        <v>95.904628330995791</v>
      </c>
      <c r="N21" s="9">
        <v>95.820161573586233</v>
      </c>
      <c r="O21" s="9">
        <v>99.2862509391435</v>
      </c>
      <c r="Q21" t="s">
        <v>55</v>
      </c>
      <c r="R21" t="s">
        <v>61</v>
      </c>
      <c r="S21" s="12">
        <f>AVERAGE(D6)</f>
        <v>64.070855614973269</v>
      </c>
      <c r="T21" s="12">
        <f>AVERAGE(B7:B10,D7,B13,E9,E13,K8,K9,K16,M7)</f>
        <v>72.01323566116703</v>
      </c>
      <c r="V21" s="12">
        <f>AVERAGE(B7,K7)</f>
        <v>67.066523051225559</v>
      </c>
      <c r="X21" t="s">
        <v>61</v>
      </c>
      <c r="Y21" s="12">
        <f>_xlfn.STDEV.P($D$6)</f>
        <v>0</v>
      </c>
      <c r="Z21" s="12">
        <f>_xlfn.STDEV.P($B$7:$B$10,$D$7,$B$13,$E$9,$E$13,$K$8,$K$9,$K$16,$M$7)</f>
        <v>11.27265603154961</v>
      </c>
      <c r="AB21" s="12">
        <f>_xlfn.STDEV.P($B$7,$K$7)</f>
        <v>7.3156845270282087</v>
      </c>
    </row>
    <row r="22" spans="1:28" x14ac:dyDescent="0.15">
      <c r="A22" s="1" t="s">
        <v>34</v>
      </c>
      <c r="B22">
        <v>96.356502242152459</v>
      </c>
      <c r="C22">
        <v>95.019157088122611</v>
      </c>
      <c r="D22">
        <v>91.20907450373808</v>
      </c>
      <c r="E22">
        <v>99.148061104582837</v>
      </c>
      <c r="F22">
        <v>99.835706462212485</v>
      </c>
      <c r="G22">
        <v>98.462129950019232</v>
      </c>
      <c r="H22">
        <v>98.575949367088612</v>
      </c>
      <c r="I22">
        <v>74.577777777777783</v>
      </c>
      <c r="J22">
        <v>99.851190476190482</v>
      </c>
      <c r="K22">
        <v>94.758064516129039</v>
      </c>
      <c r="L22">
        <v>91.548320055420845</v>
      </c>
      <c r="M22">
        <v>90.893885894815085</v>
      </c>
      <c r="N22">
        <v>94.65095194922938</v>
      </c>
      <c r="O22">
        <v>96.94288012872083</v>
      </c>
      <c r="Q22" t="s">
        <v>56</v>
      </c>
      <c r="R22" t="s">
        <v>62</v>
      </c>
      <c r="S22" s="12">
        <f>AVERAGE(B4:B6,D4:D5,I6)</f>
        <v>61.06507850135069</v>
      </c>
      <c r="T22" s="12">
        <f>AVERAGE(B11:B12,B15:B16,D9,D11,D13,D15,E8,E10:E11,E14:E15,F8:F10,F16,H7:H11,H13,H15:H16,K7,K10:K15,L16,M8,M10,M12,M14:M16,)</f>
        <v>72.137575266376558</v>
      </c>
      <c r="U22" s="12">
        <f>AVERAGE(B3,D3)</f>
        <v>53.475365648668941</v>
      </c>
      <c r="V22" s="12">
        <f>AVERAGE(B8:B9,B15:B16,E7:F9,F11,E13,E15:F16,H7,H9:H10,H14:H15,K8:K16,L15:L16,M13:M16,M7,M11,)</f>
        <v>71.581700060904666</v>
      </c>
      <c r="X22" t="s">
        <v>62</v>
      </c>
      <c r="Y22" s="12">
        <f>_xlfn.STDEV.P($B$4:$B$6,$D$4:$D$5,$I$6)</f>
        <v>3.8487441256834605</v>
      </c>
      <c r="Z22" s="12">
        <f>_xlfn.STDEV.P($B$11:$B$12,$B$15:$B$16,$D$9,$D$11,$D$13,$D$15,$E$8,$E$10:$E$11,$E$14:$E$15,$F$8:$F$10,$F$16,$H$7:$H$11,$H$13,$H$15:$H$16,$K$7,$K$10:$K$15,$L$16,$M$8,$M$10,$M$12,$M$14:$M$16,)</f>
        <v>14.066929074685909</v>
      </c>
      <c r="AA22" s="12">
        <f>_xlfn.STDEV.P($B$3,$D$3)</f>
        <v>3.7846439991844072</v>
      </c>
      <c r="AB22" s="12">
        <f>_xlfn.STDEV.P($B$8:$B$9,$B$15:$B$16,$E$7:$F$9,$F$11,$E$13,$E$15:$F$16,$H$7,$H$9:$H$10,$H$14:$H$15,$K$8:$K$16,$L$15:$L$16,$M$13:$M$16,$M$7,$M$11,)</f>
        <v>15.329211005650011</v>
      </c>
    </row>
    <row r="23" spans="1:28" x14ac:dyDescent="0.15">
      <c r="A23" s="1" t="s">
        <v>35</v>
      </c>
      <c r="B23">
        <v>99.389567147613761</v>
      </c>
      <c r="C23">
        <v>97.259400892288085</v>
      </c>
      <c r="D23">
        <v>92.307692307692307</v>
      </c>
      <c r="E23">
        <v>98.447519406007416</v>
      </c>
      <c r="F23">
        <v>100</v>
      </c>
      <c r="G23">
        <v>97.186147186147181</v>
      </c>
      <c r="H23">
        <v>99.255213505461768</v>
      </c>
      <c r="I23">
        <v>97.508009967960135</v>
      </c>
      <c r="J23">
        <v>98.605986059860598</v>
      </c>
      <c r="K23">
        <v>99.310740953475019</v>
      </c>
      <c r="L23">
        <v>91.2006257332812</v>
      </c>
      <c r="M23">
        <v>97.239263803680984</v>
      </c>
      <c r="N23">
        <v>96.690647482014384</v>
      </c>
      <c r="O23">
        <v>95.177918190887937</v>
      </c>
      <c r="Q23" t="s">
        <v>57</v>
      </c>
      <c r="R23" t="s">
        <v>63</v>
      </c>
      <c r="S23" s="12">
        <f>AVERAGE(B2:B3,D3,C5:C6,E6,I4:I5,K5:K6,L6)</f>
        <v>58.876768863235071</v>
      </c>
      <c r="T23" s="12">
        <f>AVERAGE(C7:C16,B14,D8,D10,D12,D14,D16,E16,E12,E7,F7,F11:F15,G15,H12,H14,I7:I16,L9,L11:L15,M9,M11,M13,N7:N13,O7:O16,N15:N16)</f>
        <v>72.61204873281541</v>
      </c>
      <c r="U23" s="12">
        <f>AVERAGE(B4:B6,C5,D6,F4,F6,I3:I6,K5:K6,M5,N6,)</f>
        <v>57.004007842607734</v>
      </c>
      <c r="V23" s="12">
        <f>AVERAGE(B10:B14,C7:C16,D12,D15,E10:E12,E14,F10,F12:F14,G15,H8,H11:H13,H16,I7:I16,J8,L13:L14,M8:M10,N10,N12,N14,O7:O16,)</f>
        <v>71.580065801128796</v>
      </c>
      <c r="X23" t="s">
        <v>63</v>
      </c>
      <c r="Y23" s="12">
        <f>_xlfn.STDEV.P($B$2:$B$3,$D$3,$C$5:$C$6,$E$6,$I$4:$I$5,$K$5:$K$6,$L$6)</f>
        <v>6.4827177565189773</v>
      </c>
      <c r="Z23" s="12">
        <f>_xlfn.STDEV.P($C$7:$C$16,$B$14,$D$8,$D$10,$D$12,$D$14,$D$16,$E$16,$E$12,$E$7,$F$7,$F$11:$F$15,$G$15,$H$12,$H$14,$I$7:$I$16,$L$9,$L$11:$L$15,$M$9,$M$11,$M$13,$N$7:$N$13,$O$7:$O$16,$N$15:$N$16)</f>
        <v>8.0704916608815527</v>
      </c>
      <c r="AA23" s="12">
        <f>_xlfn.STDEV.P($B$4:$B$6,$C$5,$D$6,$F$4,$F$6,$I$3:$I$6,$K$5:$K$6,$M$5,$N$6)</f>
        <v>4.807892308708376</v>
      </c>
      <c r="AB23" s="12">
        <f>_xlfn.STDEV.P($B$10:$B$14,$C$7:$C$16,$D$12,$D$15,$E$10:$E$12,$E$14,$F$10,$F$12:$F$14,$G$15,$H$8,$H$11:$H$13,$H$16,$I$7:$I$16,$J$8,$L$13:$L$14,$M$8:$M$10,$N$10,$N$12,$N$14,$O$7:$O$16,)</f>
        <v>12.24583579066759</v>
      </c>
    </row>
    <row r="24" spans="1:28" x14ac:dyDescent="0.15">
      <c r="A24" s="1" t="s">
        <v>36</v>
      </c>
      <c r="B24">
        <v>99.496981891348085</v>
      </c>
      <c r="C24">
        <v>94.136460554370998</v>
      </c>
      <c r="D24">
        <v>83.687943262411352</v>
      </c>
      <c r="E24">
        <v>98.550724637681171</v>
      </c>
      <c r="F24">
        <v>99.368541905855338</v>
      </c>
      <c r="G24">
        <v>92.648323301805675</v>
      </c>
      <c r="H24">
        <v>96.767241379310349</v>
      </c>
      <c r="I24">
        <v>80.28103044496487</v>
      </c>
      <c r="J24">
        <v>92.284755870294447</v>
      </c>
      <c r="K24">
        <v>91.728341314758381</v>
      </c>
      <c r="L24">
        <v>85.26878526878528</v>
      </c>
      <c r="M24">
        <v>89.241034195162641</v>
      </c>
      <c r="N24">
        <v>97.383876134543513</v>
      </c>
      <c r="O24">
        <v>95.115298785023555</v>
      </c>
      <c r="Q24" t="s">
        <v>58</v>
      </c>
      <c r="R24" t="s">
        <v>64</v>
      </c>
      <c r="S24" s="12">
        <f>AVERAGE(C2:C4,D2,E2:E5,F2:F6,G2:G6,H2:H6,I2:I3,J2:J6,K2:K4,L2:L5,M2:M6,N2:N6,O2:O6)</f>
        <v>56.166276603644434</v>
      </c>
      <c r="T24" s="12">
        <f>AVERAGE(G7:G14,J7:J16,L7:L8,L10,N14,)</f>
        <v>63.336014137310464</v>
      </c>
      <c r="U24" s="12">
        <f>AVERAGE(B2:O2,C3:C4,C6,D4,E3:E6,D5,F3,F5,G3:H6,J3:J6,K3:K4,L3:L6,M3:O4,N5:O5,O6,M6,)</f>
        <v>55.180320569057642</v>
      </c>
      <c r="V24" s="12">
        <f>AVERAGE(D7:D11,D13:D14,D16,G7:G14,G16,J7,J9:J16,L7:L12,M12,N7:N9,N11,N13,N15:N16,)</f>
        <v>67.408007899969235</v>
      </c>
      <c r="X24" t="s">
        <v>64</v>
      </c>
      <c r="Y24" s="12">
        <f>_xlfn.STDEV.P($C$2:$C$4,$D$2,$E$2:$E$5,$F$2:$F$6,$G$2:$G$6,$H$2:$H$6,$I$2:$I$3,$J$2:$J$6,$K$2:$K$4,$L$2:$L$5,$M$2:$M$6,$N$2:$N$6,$O$2:$O$6)</f>
        <v>6.7883063284608385</v>
      </c>
      <c r="Z24" s="12">
        <f>_xlfn.STDEV.P($G$7:$G$14,$J$7:$J$16,$L$7:$L$8,$L$10,$N$14,)</f>
        <v>16.923444609752828</v>
      </c>
      <c r="AA24" s="12">
        <f>_xlfn.STDEV.P($B$2:$O$2,$C$3:$C$4,$C$6,$D$4,$E$3:$E$6,$D$5,$F$3,$F$5,$G$3:$H$6,$J$3:$J$6,$K$3:$K$4,$L$3:$L$6,$M$3:$O$4,$N$5:$O$5,$O$6,$M$6,)</f>
        <v>10.205560786875287</v>
      </c>
      <c r="AB24" s="12">
        <f>_xlfn.STDEV.P($D$7:$D$11,$D$13:$D$14,$D$16,$G$7:$G$14,$G$16,$J$7,$J$9:$J$16,$L$7:$L$12,$M$12,$N$7:$N$9,$N$11,$N$13,$N$15:$N$16,)</f>
        <v>14.084082935128158</v>
      </c>
    </row>
    <row r="25" spans="1:28" x14ac:dyDescent="0.15">
      <c r="A25" s="1" t="s">
        <v>37</v>
      </c>
      <c r="B25">
        <v>96.785361028684463</v>
      </c>
      <c r="C25">
        <v>97.942386831275712</v>
      </c>
      <c r="D25">
        <v>75.544794188861985</v>
      </c>
      <c r="E25">
        <v>99.072593540134307</v>
      </c>
      <c r="F25">
        <v>98.661800486618006</v>
      </c>
      <c r="G25">
        <v>91.043956043956044</v>
      </c>
      <c r="H25">
        <v>91.260504201680675</v>
      </c>
      <c r="I25">
        <v>73.449275362318843</v>
      </c>
      <c r="J25">
        <v>96.394849785407715</v>
      </c>
      <c r="K25">
        <v>93.336145086461414</v>
      </c>
      <c r="L25">
        <v>94.31448992852502</v>
      </c>
      <c r="M25">
        <v>94.021164021164012</v>
      </c>
      <c r="N25">
        <v>96.835788325150034</v>
      </c>
      <c r="O25">
        <v>98.950949815707403</v>
      </c>
    </row>
    <row r="26" spans="1:28" x14ac:dyDescent="0.15">
      <c r="A26" s="1" t="s">
        <v>38</v>
      </c>
      <c r="B26">
        <v>99.226569608735218</v>
      </c>
      <c r="C26">
        <v>97.061838059446544</v>
      </c>
      <c r="D26">
        <v>93.609335926646281</v>
      </c>
      <c r="E26">
        <v>99.302505812451557</v>
      </c>
      <c r="F26">
        <v>99.085794655414901</v>
      </c>
      <c r="G26">
        <v>97.882352941176478</v>
      </c>
      <c r="H26">
        <v>94.498869630746043</v>
      </c>
      <c r="I26">
        <v>83.078563810878066</v>
      </c>
      <c r="J26">
        <v>99.930795847750858</v>
      </c>
      <c r="K26">
        <v>96.576839038601605</v>
      </c>
      <c r="L26">
        <v>92.448835568101629</v>
      </c>
      <c r="M26">
        <v>93.985822090098324</v>
      </c>
      <c r="N26">
        <v>94.245524296675185</v>
      </c>
      <c r="O26">
        <v>98.645353562720132</v>
      </c>
    </row>
    <row r="27" spans="1:28" x14ac:dyDescent="0.15">
      <c r="A27" s="1" t="s">
        <v>39</v>
      </c>
      <c r="B27">
        <v>92.458866544789771</v>
      </c>
      <c r="C27">
        <v>97.424892703862668</v>
      </c>
      <c r="D27">
        <v>94.88054607508532</v>
      </c>
      <c r="E27">
        <v>99.198025909932142</v>
      </c>
      <c r="F27">
        <v>99.56766104626027</v>
      </c>
      <c r="G27">
        <v>93.315301391035547</v>
      </c>
      <c r="H27">
        <v>97.635494155154092</v>
      </c>
      <c r="I27">
        <v>89.321511179645341</v>
      </c>
      <c r="J27">
        <v>100</v>
      </c>
      <c r="K27">
        <v>94.286626236833698</v>
      </c>
      <c r="L27">
        <v>89.298984394352246</v>
      </c>
      <c r="M27">
        <v>93.066710375348308</v>
      </c>
      <c r="N27">
        <v>96.828273674671493</v>
      </c>
      <c r="O27">
        <v>99.066546221017774</v>
      </c>
    </row>
    <row r="28" spans="1:28" x14ac:dyDescent="0.15">
      <c r="A28" s="1" t="s">
        <v>40</v>
      </c>
      <c r="B28">
        <v>95.271077143539529</v>
      </c>
      <c r="C28">
        <v>97.340854149879135</v>
      </c>
      <c r="D28">
        <v>80.561306648263169</v>
      </c>
      <c r="E28">
        <v>99.161073825503351</v>
      </c>
      <c r="F28">
        <v>99.537037037037038</v>
      </c>
      <c r="G28">
        <v>93.06803594351733</v>
      </c>
      <c r="H28">
        <v>98.376796168174565</v>
      </c>
      <c r="I28">
        <v>78.671551449506211</v>
      </c>
      <c r="J28">
        <v>95.372866127583109</v>
      </c>
      <c r="K28">
        <v>99.154616240266975</v>
      </c>
      <c r="L28">
        <v>84.081463009143803</v>
      </c>
      <c r="M28">
        <v>87.363219202259089</v>
      </c>
      <c r="N28">
        <v>96.294100207530391</v>
      </c>
      <c r="O28">
        <v>83.725864629747505</v>
      </c>
      <c r="R28" t="s">
        <v>59</v>
      </c>
    </row>
    <row r="29" spans="1:28" x14ac:dyDescent="0.15">
      <c r="A29" s="1" t="s">
        <v>41</v>
      </c>
      <c r="B29">
        <v>95.195086705202314</v>
      </c>
      <c r="C29">
        <v>97.453416149068332</v>
      </c>
      <c r="D29">
        <v>83.143065338838966</v>
      </c>
      <c r="E29">
        <v>99.140546006066728</v>
      </c>
      <c r="F29">
        <v>99.934980494148235</v>
      </c>
      <c r="G29">
        <v>93.836598184424275</v>
      </c>
      <c r="H29">
        <v>97.071531445031198</v>
      </c>
      <c r="I29">
        <v>80.186871106851939</v>
      </c>
      <c r="J29">
        <v>94.844579226686889</v>
      </c>
      <c r="K29">
        <v>97.33367848822158</v>
      </c>
      <c r="L29">
        <v>93.279075872932523</v>
      </c>
      <c r="M29">
        <v>89.246646026831783</v>
      </c>
      <c r="N29">
        <v>86.880244088482073</v>
      </c>
      <c r="O29">
        <v>84.144427001569852</v>
      </c>
      <c r="S29" t="s">
        <v>50</v>
      </c>
      <c r="T29" t="s">
        <v>51</v>
      </c>
      <c r="U29" t="s">
        <v>52</v>
      </c>
      <c r="V29" t="s">
        <v>53</v>
      </c>
    </row>
    <row r="30" spans="1:28" x14ac:dyDescent="0.15">
      <c r="A30" s="1" t="s">
        <v>42</v>
      </c>
      <c r="B30">
        <v>97.468599033816432</v>
      </c>
      <c r="C30">
        <v>95.611171563293439</v>
      </c>
      <c r="D30">
        <v>95.571843029470145</v>
      </c>
      <c r="E30">
        <v>97.998137802607076</v>
      </c>
      <c r="F30">
        <v>99.977462249267518</v>
      </c>
      <c r="G30">
        <v>93.238095238095241</v>
      </c>
      <c r="H30">
        <v>97.829107328933659</v>
      </c>
      <c r="I30">
        <v>69.28948254574027</v>
      </c>
      <c r="J30">
        <v>94.756097560975604</v>
      </c>
      <c r="K30">
        <v>97.622252131000451</v>
      </c>
      <c r="L30">
        <v>89.329475833900617</v>
      </c>
      <c r="M30">
        <v>84.500546182789165</v>
      </c>
      <c r="N30">
        <v>93.629782833505686</v>
      </c>
      <c r="O30">
        <v>91.34732360097324</v>
      </c>
      <c r="Q30" t="s">
        <v>54</v>
      </c>
      <c r="R30" t="s">
        <v>60</v>
      </c>
      <c r="T30" s="12">
        <f>AVERAGE(B30:B31,I30,K31,M22:M23,)</f>
        <v>78.327666788766763</v>
      </c>
      <c r="U30" s="12">
        <f>AVERAGE(I21)</f>
        <v>94.547803617571063</v>
      </c>
      <c r="V30" s="12">
        <f>AVERAGE(B30,K30,)</f>
        <v>65.030283721605628</v>
      </c>
      <c r="X30" t="s">
        <v>60</v>
      </c>
      <c r="Z30" s="12">
        <f>_xlfn.STDEV.P($B$30:$B$31,$I$30,$K$31,$M$22:$M$23,)</f>
        <v>33.325307875755684</v>
      </c>
      <c r="AA30" s="12">
        <f>_xlfn.STDEV.P($I$21)</f>
        <v>0</v>
      </c>
      <c r="AB30" s="12">
        <f>_xlfn.STDEV.P($B$30,$K$30,)</f>
        <v>45.983397387919346</v>
      </c>
    </row>
    <row r="31" spans="1:28" x14ac:dyDescent="0.15">
      <c r="A31" s="1" t="s">
        <v>43</v>
      </c>
      <c r="B31">
        <v>96.62239089184061</v>
      </c>
      <c r="C31">
        <v>95.492756215346091</v>
      </c>
      <c r="D31">
        <v>95.018599385411619</v>
      </c>
      <c r="E31">
        <v>99.264345267287894</v>
      </c>
      <c r="F31">
        <v>99.916857202244856</v>
      </c>
      <c r="G31">
        <v>98.06531496672342</v>
      </c>
      <c r="H31">
        <v>97.871905054225493</v>
      </c>
      <c r="I31">
        <v>68.445802962614621</v>
      </c>
      <c r="J31">
        <v>97.350993377483448</v>
      </c>
      <c r="K31">
        <v>96.780045351473916</v>
      </c>
      <c r="L31">
        <v>88.312428734321543</v>
      </c>
      <c r="M31">
        <v>83.899260744267636</v>
      </c>
      <c r="N31">
        <v>94.786550812240264</v>
      </c>
      <c r="O31">
        <v>90.727478326422911</v>
      </c>
      <c r="Q31" t="s">
        <v>55</v>
      </c>
      <c r="R31" t="s">
        <v>61</v>
      </c>
      <c r="S31" s="12">
        <f>AVERAGE(B17,B21,D21)</f>
        <v>96.592340450414596</v>
      </c>
      <c r="T31" s="12">
        <f>AVERAGE(B26,B28:B29,D22:D24,D26,D28,C30:D31,E31,I26,I28,I31,K30,M30:M31,M24,O31,M25,M28,M26:M27,)</f>
        <v>86.794238733021103</v>
      </c>
      <c r="U31" s="12">
        <f>AVERAGE(B20,D21:E21,K21,)</f>
        <v>78.665674206210085</v>
      </c>
      <c r="V31" s="12">
        <f>AVERAGE(B28,B31,C30:E30,C31,H31:I31,I30,K29,K31,M24:M27,N30:O30,)</f>
        <v>86.75445156470137</v>
      </c>
      <c r="X31" t="s">
        <v>61</v>
      </c>
      <c r="Y31" s="12">
        <f>_xlfn.STDEV.P($B$17,$B$21,$D$21)</f>
        <v>1.7841807774523428</v>
      </c>
      <c r="Z31" s="12">
        <f>_xlfn.STDEV.P($B$26,$B$28:$B$29,$D$22:$D$24,$D$26,$D$28,$C$30:$D$31,$E$31,$I$26,$I$28,$I$31,$K$30,$M$30:$M$31,$M$24,$O$31,$M$25,$M$28,$M$26:$M$27,)</f>
        <v>18.750454978102237</v>
      </c>
      <c r="AA31" s="12">
        <f>_xlfn.STDEV.P($B$20,$D$21:$E$21,$K$21,)</f>
        <v>39.335885402793899</v>
      </c>
      <c r="AB31" s="12">
        <f>_xlfn.STDEV.P($B$28,$B$31,$C$30:$E$30,$C$31,$H$31:$I$31,$I$30,$K$29,$K$31,$M$24:$M$27,$N$30:$O$30,)</f>
        <v>22.670297041591322</v>
      </c>
    </row>
    <row r="32" spans="1:28" x14ac:dyDescent="0.15">
      <c r="Q32" t="s">
        <v>56</v>
      </c>
      <c r="R32" t="s">
        <v>62</v>
      </c>
      <c r="S32" s="12">
        <f>AVERAGE(B19:B20,D20,D18,E21,I21,K21,)</f>
        <v>84.660011441669084</v>
      </c>
      <c r="T32" s="12">
        <f>AVERAGE(B22:B25,C22,C28:C29,D25,D27,D29,H22:I22,I24,I27,N28,K28:L28,K29,M29,,H28,I29,H30:H31,K22:K23,L30:L31,N30:N31,O30,)</f>
        <v>86.563002030745537</v>
      </c>
      <c r="U32" s="12">
        <f>AVERAGE(B18:B19,B21,D17,E20,F21,I19:I20,K19:K20,)</f>
        <v>86.819117718108728</v>
      </c>
      <c r="V32" s="12">
        <f>AVERAGE(B24:B25,B27,B29,C28:C29,D24:D26,D31:F31,F30,F26,H27,H29:H30,I25:I29,K22:K23,K27:K28,L24,L26:L28,L30:L31,M28:M31,N22,N25:N26,N28,N31:O31,)</f>
        <v>89.555341657524281</v>
      </c>
      <c r="X32" t="s">
        <v>62</v>
      </c>
      <c r="Y32" s="12">
        <f>_xlfn.STDEV.P($B$19:$B$20,$D$20,$D$18,$E$21,$I$21,$K$21,)</f>
        <v>32.084495877247598</v>
      </c>
      <c r="Z32" s="12">
        <f>_xlfn.STDEV.P($B$22:$B$25,$C$22,$C$28:$C$29,$D$25,$D$27,$D$29,$H$22:$I$22,$I$24,$I$27,$N$28,$K$28:$L$28,$K$29,$M$29,$H$28,$I$29,$H$30:$H$31,$K$22:$K$23,$L$30:$L$31,$N$30:$N$31,$O$30,)</f>
        <v>17.803329804026692</v>
      </c>
      <c r="AA32" s="12">
        <f>_xlfn.STDEV.P($B$18:$B$19,$B$21,$D$17,$E$20,$F$21,$I$19:$I$20,$K$19:$K$20,)</f>
        <v>27.720978181675026</v>
      </c>
      <c r="AB32" s="12">
        <f>_xlfn.STDEV.P($B$24:$B$25,$B$27,$B$29,$C$28:$C$29,$D$24:$D$26,$D$31:$F$31,$F$30,$F$26,$H$27,$H$29:$H$30,$I$25:$I$29,$K$22:$K$23,$K$27:$K$28,$L$24,$L$26:$L$28,$L$30:$L$31,$M$28:$M$31,$N$22,$N$25:$N$26,$N$28,$N$31:$O$31,)</f>
        <v>15.434144088897687</v>
      </c>
    </row>
    <row r="33" spans="1:28" x14ac:dyDescent="0.15">
      <c r="A33" s="2" t="s">
        <v>44</v>
      </c>
      <c r="Q33" t="s">
        <v>57</v>
      </c>
      <c r="R33" t="s">
        <v>63</v>
      </c>
      <c r="S33" s="12">
        <f>AVERAGE(D17,B18,C21,D19,E19:E20,F20:F21,I20,N17:N21,L20:M21,O21,)</f>
        <v>91.305716945512074</v>
      </c>
      <c r="T33" s="12">
        <f>AVERAGE(B27,C23:C27,E22,E26,E28,E30,F22:F30,G22:G24,F31,G26,G28,G30:G31,H23:H24,H27,H29,I23,I25,K24:K27,L22:L27,L29,N22:N27,O22:O29,N29)</f>
        <v>95.39980074232497</v>
      </c>
      <c r="U33" s="12">
        <f>AVERAGE(C21,D19:D20,F19:F20,G21:H21,I17:J17,N17,L19:N21,O20:O21,)</f>
        <v>90.304103041167892</v>
      </c>
      <c r="V33" s="12">
        <f>AVERAGE(B22:B23,B26,C22:C27,D22,D27,D29,F22:F25,F27:F29,G22,G26:H26,G28:G31,H28,H22:H23,I22:I24,J31,K24:K26,L25,L29,L22:M23,N23:N24,O22:O25,N27:O27,O28:O29,N29,)</f>
        <v>93.07326423744702</v>
      </c>
      <c r="X33" t="s">
        <v>63</v>
      </c>
      <c r="Y33" s="12">
        <f>_xlfn.STDEV.P($D$17,$B$18,$C$21,$D$19,$E$19:$E$20,$F$20:$F$21,$I$20,$N$17:$N$21,$L$20:$M$21,$O$21,)</f>
        <v>21.118756348980902</v>
      </c>
      <c r="Z33" s="12">
        <f>_xlfn.STDEV.P($B$27,$C$23:$C$27,$E$22,$E$26,$E$28,$E$30,$F$22:$F$30,$G$22:$G$24,$F$31,$G$26,$G$28,$G$30:$G$31,$H$23:$H$24,$H$27,$H$29,$I$23,$I$25,$K$24:$K$27,$L$22:$L$27,$L$29,$N$22:$N$27,$O$22:$O$29,$N$29)</f>
        <v>4.8748297904466318</v>
      </c>
      <c r="AA33" s="12">
        <f>_xlfn.STDEV.P($C$21,$D$19:$D$20,$F$19:$F$20,$G$21:$H$21,$I$17:$J$17,$N$17,$L$19:$N$21,$O$20:$O$21,)</f>
        <v>20.103120490215048</v>
      </c>
      <c r="AB33" s="12">
        <f>_xlfn.STDEV.P($B$22:$B$23,$B$26,$C$22:$C$27,$D$22,$D$27,$D$29,$F$22:$F$25,$F$27:$F$29,$G$22,$G$26:$H$26,$G$28:$G$31,$H$28,$H$22:$H$23,$I$22:$I$24,$J$31,$K$24:$K$26,$L$25,$L$29,$L$22:$M$23,$N$23:$N$24,$O$22:$O$25,$N$27:$O$27,$O$28:$O$29,$N$29,)</f>
        <v>13.839091539823148</v>
      </c>
    </row>
    <row r="34" spans="1:28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64</v>
      </c>
      <c r="S34" s="12">
        <f>AVERAGE(C17:C20,E17:E18,F17:F19,G17:H21,I17:I19,J17:J21,K17:K20,L17:M19,O17:O20,)</f>
        <v>88.604850112771345</v>
      </c>
      <c r="T34" s="12">
        <f>AVERAGE(E23:E25,E27,E29,G25,G27,G29,H25:H26,J22:J31)</f>
        <v>96.38783766419489</v>
      </c>
      <c r="U34" s="12">
        <f>AVERAGE(B17:C17,C18:C20,D18:H18,E17:H17,E19,G19:H20,I18,J18:J21,K17:M18,N18,O17:O19,)</f>
        <v>88.142812002220694</v>
      </c>
      <c r="V34" s="12">
        <f>AVERAGE(D23,D28,E22:E29,G23:G25,G27,H24:H25,J22:J30,O26,)</f>
        <v>92.511036934063753</v>
      </c>
      <c r="X34" t="s">
        <v>64</v>
      </c>
      <c r="Y34" s="12">
        <f>_xlfn.STDEV.P($C$17:$C$20,$E$17:$E$18,$F$17:$F$19,$G$17:$H$21,$I$17:$I$19,$J$17:$J$21,$K$17:$K$20,$L$17:$M$19,$O$17:$O$20,)</f>
        <v>14.773815582221085</v>
      </c>
      <c r="Z34" s="12">
        <f>_xlfn.STDEV.P($E$23:$E$25,$E$27,$E$29,$G$25,$G$27,$G$29,$H$25:$H$26,$J$22:$J$31)</f>
        <v>2.9352991163193694</v>
      </c>
      <c r="AA34" s="12">
        <f>_xlfn.STDEV.P($B$17:$C$17,$C$18:$C$20,$D$18:$H$18,$E$17:$H$17,$E$19,$G$19:$H$20,$I$18,$J$18:$J$21,$K$17:$M$18,$N$18,$O$17:$O$19,)</f>
        <v>15.972139580327617</v>
      </c>
      <c r="AB34" s="12">
        <f>_xlfn.STDEV.P($D$23,$D$28,$E$22:$E$29,$G$23:$G$25,$G$27,$H$24:$H$25,$J$22:$J$30,$O$26,)</f>
        <v>18.615927702444701</v>
      </c>
    </row>
    <row r="35" spans="1:28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8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8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8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8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8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8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8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8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8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8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8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8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8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0">CORREL(B2:B16,B35:B49)</f>
        <v>-0.56504544204543972</v>
      </c>
      <c r="C65">
        <f t="shared" si="0"/>
        <v>-0.82493213005525146</v>
      </c>
      <c r="D65">
        <f t="shared" si="0"/>
        <v>-0.2407126842195669</v>
      </c>
      <c r="E65">
        <f t="shared" si="0"/>
        <v>-0.80841982676608382</v>
      </c>
      <c r="F65">
        <f t="shared" si="0"/>
        <v>-0.68631232207237458</v>
      </c>
      <c r="G65">
        <f t="shared" si="0"/>
        <v>-0.25935671165514851</v>
      </c>
      <c r="H65">
        <f t="shared" si="0"/>
        <v>-0.85334637510336231</v>
      </c>
      <c r="I65">
        <f t="shared" si="0"/>
        <v>-0.32080152283566665</v>
      </c>
      <c r="J65">
        <f t="shared" si="0"/>
        <v>-0.18912015699088316</v>
      </c>
      <c r="K65">
        <f t="shared" si="0"/>
        <v>-0.50663260426742696</v>
      </c>
      <c r="L65">
        <f t="shared" si="0"/>
        <v>-0.62724596198558125</v>
      </c>
      <c r="M65">
        <f t="shared" si="0"/>
        <v>-0.69809531504177302</v>
      </c>
      <c r="N65">
        <f t="shared" si="0"/>
        <v>-0.7395285325756763</v>
      </c>
      <c r="O65">
        <f t="shared" si="0"/>
        <v>-0.81591723818637685</v>
      </c>
    </row>
    <row r="66" spans="1:15" x14ac:dyDescent="0.15">
      <c r="A66" s="2" t="s">
        <v>46</v>
      </c>
      <c r="B66">
        <f t="shared" ref="B66:O66" si="1">CORREL(B17:B31,B50:B64)</f>
        <v>3.0776415721725372E-2</v>
      </c>
      <c r="C66">
        <f t="shared" si="1"/>
        <v>-0.48155398752701967</v>
      </c>
      <c r="D66">
        <f t="shared" si="1"/>
        <v>-2.337077824673504E-2</v>
      </c>
      <c r="E66">
        <f t="shared" si="1"/>
        <v>-0.18830054036964494</v>
      </c>
      <c r="F66">
        <f t="shared" si="1"/>
        <v>-0.90831980709472138</v>
      </c>
      <c r="G66">
        <f t="shared" si="1"/>
        <v>-0.53909717983352579</v>
      </c>
      <c r="H66">
        <f t="shared" si="1"/>
        <v>-0.6060956137944884</v>
      </c>
      <c r="I66">
        <f t="shared" si="1"/>
        <v>0.66238519721888711</v>
      </c>
      <c r="J66">
        <f t="shared" si="1"/>
        <v>0.17353942528110636</v>
      </c>
      <c r="K66">
        <f t="shared" si="1"/>
        <v>-0.69423863231510952</v>
      </c>
      <c r="L66">
        <f t="shared" si="1"/>
        <v>0.5793544748942967</v>
      </c>
      <c r="M66">
        <f t="shared" si="1"/>
        <v>0.26755115330645768</v>
      </c>
      <c r="N66">
        <f t="shared" si="1"/>
        <v>-0.10781653460944145</v>
      </c>
      <c r="O66">
        <f t="shared" si="1"/>
        <v>-0.22460436330716477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">CORREL(B2:B16,B71:B85)</f>
        <v>-0.28886303083709708</v>
      </c>
      <c r="C101">
        <f t="shared" si="2"/>
        <v>-0.85797551187640486</v>
      </c>
      <c r="D101">
        <f t="shared" si="2"/>
        <v>-1.1425535196170244E-2</v>
      </c>
      <c r="E101">
        <f t="shared" si="2"/>
        <v>-0.87323663628641257</v>
      </c>
      <c r="F101">
        <f t="shared" si="2"/>
        <v>-0.67599917506239837</v>
      </c>
      <c r="G101">
        <f t="shared" si="2"/>
        <v>-0.46887447462134724</v>
      </c>
      <c r="H101">
        <f t="shared" si="2"/>
        <v>-0.8925829884662998</v>
      </c>
      <c r="I101">
        <f t="shared" si="2"/>
        <v>-0.37883379015325941</v>
      </c>
      <c r="J101">
        <f t="shared" si="2"/>
        <v>-0.15113842277320849</v>
      </c>
      <c r="K101">
        <f t="shared" si="2"/>
        <v>-0.59049275217685382</v>
      </c>
      <c r="L101">
        <f t="shared" si="2"/>
        <v>-0.55350294297705693</v>
      </c>
      <c r="M101">
        <f t="shared" si="2"/>
        <v>-0.80099565740050671</v>
      </c>
      <c r="N101">
        <f t="shared" si="2"/>
        <v>-0.67281638990405257</v>
      </c>
      <c r="O101">
        <f t="shared" si="2"/>
        <v>-0.77742644233698843</v>
      </c>
    </row>
    <row r="102" spans="1:15" x14ac:dyDescent="0.15">
      <c r="A102" s="4" t="s">
        <v>46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DB38-14D0-4BAD-86C0-4A6157317C04}">
  <dimension ref="A1:EK102"/>
  <sheetViews>
    <sheetView topLeftCell="L16" workbookViewId="0">
      <selection activeCell="W35" activeCellId="1" sqref="U35 W35"/>
    </sheetView>
  </sheetViews>
  <sheetFormatPr defaultRowHeight="13.5" x14ac:dyDescent="0.15"/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53.049180327868847</v>
      </c>
      <c r="C2" s="6">
        <v>53.731343283582092</v>
      </c>
      <c r="D2" s="6">
        <v>51.873981531776202</v>
      </c>
      <c r="E2" s="6">
        <v>59.183673469387763</v>
      </c>
      <c r="F2" s="6">
        <v>54.269175108538349</v>
      </c>
      <c r="G2" s="6">
        <v>50.604122245913288</v>
      </c>
      <c r="H2" s="6">
        <v>54.281861092380311</v>
      </c>
      <c r="I2" s="6">
        <v>58.011049723756898</v>
      </c>
      <c r="J2" s="6">
        <v>63.490853658536587</v>
      </c>
      <c r="K2" s="6">
        <v>52.974276527331178</v>
      </c>
      <c r="L2" s="6">
        <v>55.832241153342068</v>
      </c>
      <c r="M2" s="6">
        <v>50.442066077245229</v>
      </c>
      <c r="N2" s="6">
        <v>49.922839506172842</v>
      </c>
      <c r="O2" s="6">
        <v>44.601889338731453</v>
      </c>
      <c r="P2">
        <f t="shared" ref="P2:AC2" si="0">B3</f>
        <v>49.690721649484537</v>
      </c>
      <c r="Q2">
        <f t="shared" si="0"/>
        <v>54.668567355666433</v>
      </c>
      <c r="R2">
        <f t="shared" si="0"/>
        <v>57.260009647853352</v>
      </c>
      <c r="S2">
        <f t="shared" si="0"/>
        <v>63.902205177372963</v>
      </c>
      <c r="T2">
        <f t="shared" si="0"/>
        <v>51.309271054493991</v>
      </c>
      <c r="U2">
        <f t="shared" si="0"/>
        <v>47.836990595611283</v>
      </c>
      <c r="V2">
        <f t="shared" si="0"/>
        <v>49.121706398996231</v>
      </c>
      <c r="W2">
        <f t="shared" si="0"/>
        <v>58.36363636363636</v>
      </c>
      <c r="X2">
        <f t="shared" si="0"/>
        <v>49.755799755799757</v>
      </c>
      <c r="Y2">
        <f t="shared" si="0"/>
        <v>46.00682593856655</v>
      </c>
      <c r="Z2">
        <f t="shared" si="0"/>
        <v>51.339285714285708</v>
      </c>
      <c r="AA2">
        <f t="shared" si="0"/>
        <v>50.275965880582042</v>
      </c>
      <c r="AB2">
        <f t="shared" si="0"/>
        <v>55.513784461152881</v>
      </c>
      <c r="AC2">
        <f t="shared" si="0"/>
        <v>43.936507936507937</v>
      </c>
      <c r="AD2">
        <f t="shared" ref="AD2:AQ2" si="1">B4</f>
        <v>62.930591259640103</v>
      </c>
      <c r="AE2">
        <f t="shared" si="1"/>
        <v>50.333580429948107</v>
      </c>
      <c r="AF2">
        <f t="shared" si="1"/>
        <v>59.353471118176998</v>
      </c>
      <c r="AG2">
        <f t="shared" si="1"/>
        <v>67.880085653104928</v>
      </c>
      <c r="AH2">
        <f t="shared" si="1"/>
        <v>58.169103623649079</v>
      </c>
      <c r="AI2">
        <f t="shared" si="1"/>
        <v>50.666666666666671</v>
      </c>
      <c r="AJ2">
        <f t="shared" si="1"/>
        <v>56.010745466756219</v>
      </c>
      <c r="AK2">
        <f t="shared" si="1"/>
        <v>65.34788540245566</v>
      </c>
      <c r="AL2">
        <f t="shared" si="1"/>
        <v>63.918918918918919</v>
      </c>
      <c r="AM2">
        <f t="shared" si="1"/>
        <v>54.436987322893359</v>
      </c>
      <c r="AN2">
        <f t="shared" si="1"/>
        <v>64.328116567728017</v>
      </c>
      <c r="AO2">
        <f t="shared" si="1"/>
        <v>58.74273639725304</v>
      </c>
      <c r="AP2">
        <f t="shared" si="1"/>
        <v>61.069225496915692</v>
      </c>
      <c r="AQ2">
        <f t="shared" si="1"/>
        <v>48.707482993197267</v>
      </c>
      <c r="AR2">
        <f t="shared" ref="AR2:BE2" si="2">B5</f>
        <v>63.645083932853723</v>
      </c>
      <c r="AS2">
        <f t="shared" si="2"/>
        <v>61.040462427745673</v>
      </c>
      <c r="AT2">
        <f t="shared" si="2"/>
        <v>66.849662162162161</v>
      </c>
      <c r="AU2">
        <f t="shared" si="2"/>
        <v>74.167009461127108</v>
      </c>
      <c r="AV2">
        <f t="shared" si="2"/>
        <v>65.331010452961664</v>
      </c>
      <c r="AW2">
        <f t="shared" si="2"/>
        <v>51.285266457680237</v>
      </c>
      <c r="AX2">
        <f t="shared" si="2"/>
        <v>63.084395871281117</v>
      </c>
      <c r="AY2">
        <f t="shared" si="2"/>
        <v>69.172113289760347</v>
      </c>
      <c r="AZ2">
        <f t="shared" si="2"/>
        <v>65.178571428571431</v>
      </c>
      <c r="BA2">
        <f t="shared" si="2"/>
        <v>59.621656881930853</v>
      </c>
      <c r="BB2">
        <f t="shared" si="2"/>
        <v>66.682442025556071</v>
      </c>
      <c r="BC2">
        <f t="shared" si="2"/>
        <v>68.514094601051127</v>
      </c>
      <c r="BD2">
        <f t="shared" si="2"/>
        <v>65.093768905021179</v>
      </c>
      <c r="BE2">
        <f t="shared" si="2"/>
        <v>54.940711462450601</v>
      </c>
      <c r="BF2">
        <f t="shared" ref="BF2:BS2" si="3">B6</f>
        <v>58.547531619747041</v>
      </c>
      <c r="BG2">
        <f t="shared" si="3"/>
        <v>55.818353831598863</v>
      </c>
      <c r="BH2">
        <f t="shared" si="3"/>
        <v>64.070855614973269</v>
      </c>
      <c r="BI2">
        <f t="shared" si="3"/>
        <v>69.687390235335442</v>
      </c>
      <c r="BJ2">
        <f t="shared" si="3"/>
        <v>54.08348457350273</v>
      </c>
      <c r="BK2">
        <f t="shared" si="3"/>
        <v>49.019607843137251</v>
      </c>
      <c r="BL2">
        <f t="shared" si="3"/>
        <v>57.2841726618705</v>
      </c>
      <c r="BM2">
        <f t="shared" si="3"/>
        <v>55.064130915524103</v>
      </c>
      <c r="BN2">
        <f t="shared" si="3"/>
        <v>54.707719767960732</v>
      </c>
      <c r="BO2">
        <f t="shared" si="3"/>
        <v>52.116650987770463</v>
      </c>
      <c r="BP2">
        <f t="shared" si="3"/>
        <v>54.840032813781789</v>
      </c>
      <c r="BQ2">
        <f t="shared" si="3"/>
        <v>63.326446280991732</v>
      </c>
      <c r="BR2">
        <f t="shared" si="3"/>
        <v>61.376843987483227</v>
      </c>
      <c r="BS2">
        <f t="shared" si="3"/>
        <v>51.057268722466972</v>
      </c>
    </row>
    <row r="3" spans="1:141" x14ac:dyDescent="0.15">
      <c r="A3" s="1" t="s">
        <v>15</v>
      </c>
      <c r="B3" s="7">
        <v>49.690721649484537</v>
      </c>
      <c r="C3">
        <v>54.668567355666433</v>
      </c>
      <c r="D3">
        <v>57.260009647853352</v>
      </c>
      <c r="E3">
        <v>63.902205177372963</v>
      </c>
      <c r="F3">
        <v>51.309271054493991</v>
      </c>
      <c r="G3">
        <v>47.836990595611283</v>
      </c>
      <c r="H3">
        <v>49.121706398996231</v>
      </c>
      <c r="I3">
        <v>58.36363636363636</v>
      </c>
      <c r="J3">
        <v>49.755799755799757</v>
      </c>
      <c r="K3">
        <v>46.00682593856655</v>
      </c>
      <c r="L3">
        <v>51.339285714285708</v>
      </c>
      <c r="M3">
        <v>50.275965880582042</v>
      </c>
      <c r="N3">
        <v>55.513784461152881</v>
      </c>
      <c r="O3">
        <v>43.936507936507937</v>
      </c>
    </row>
    <row r="4" spans="1:141" x14ac:dyDescent="0.15">
      <c r="A4" s="1" t="s">
        <v>16</v>
      </c>
      <c r="B4" s="7">
        <v>62.930591259640103</v>
      </c>
      <c r="C4">
        <v>50.333580429948107</v>
      </c>
      <c r="D4">
        <v>59.353471118176998</v>
      </c>
      <c r="E4">
        <v>67.880085653104928</v>
      </c>
      <c r="F4">
        <v>58.169103623649079</v>
      </c>
      <c r="G4">
        <v>50.666666666666671</v>
      </c>
      <c r="H4">
        <v>56.010745466756219</v>
      </c>
      <c r="I4">
        <v>65.34788540245566</v>
      </c>
      <c r="J4">
        <v>63.918918918918919</v>
      </c>
      <c r="K4">
        <v>54.436987322893359</v>
      </c>
      <c r="L4">
        <v>64.328116567728017</v>
      </c>
      <c r="M4">
        <v>58.74273639725304</v>
      </c>
      <c r="N4">
        <v>61.069225496915692</v>
      </c>
      <c r="O4">
        <v>48.707482993197267</v>
      </c>
    </row>
    <row r="5" spans="1:141" x14ac:dyDescent="0.15">
      <c r="A5" s="1" t="s">
        <v>17</v>
      </c>
      <c r="B5" s="7">
        <v>63.645083932853723</v>
      </c>
      <c r="C5">
        <v>61.040462427745673</v>
      </c>
      <c r="D5">
        <v>66.849662162162161</v>
      </c>
      <c r="E5">
        <v>74.167009461127108</v>
      </c>
      <c r="F5">
        <v>65.331010452961664</v>
      </c>
      <c r="G5">
        <v>51.285266457680237</v>
      </c>
      <c r="H5">
        <v>63.084395871281117</v>
      </c>
      <c r="I5">
        <v>69.172113289760347</v>
      </c>
      <c r="J5">
        <v>65.178571428571431</v>
      </c>
      <c r="K5">
        <v>59.621656881930853</v>
      </c>
      <c r="L5">
        <v>66.682442025556071</v>
      </c>
      <c r="M5">
        <v>68.514094601051127</v>
      </c>
      <c r="N5">
        <v>65.093768905021179</v>
      </c>
      <c r="O5">
        <v>54.940711462450601</v>
      </c>
    </row>
    <row r="6" spans="1:141" ht="14.25" thickBot="1" x14ac:dyDescent="0.2">
      <c r="A6" s="1" t="s">
        <v>18</v>
      </c>
      <c r="B6" s="8">
        <v>58.547531619747041</v>
      </c>
      <c r="C6" s="9">
        <v>55.818353831598863</v>
      </c>
      <c r="D6" s="9">
        <v>64.070855614973269</v>
      </c>
      <c r="E6" s="9">
        <v>69.687390235335442</v>
      </c>
      <c r="F6" s="9">
        <v>54.08348457350273</v>
      </c>
      <c r="G6" s="9">
        <v>49.019607843137251</v>
      </c>
      <c r="H6" s="9">
        <v>57.2841726618705</v>
      </c>
      <c r="I6" s="9">
        <v>55.064130915524103</v>
      </c>
      <c r="J6" s="9">
        <v>54.707719767960732</v>
      </c>
      <c r="K6" s="9">
        <v>52.116650987770463</v>
      </c>
      <c r="L6" s="9">
        <v>54.840032813781789</v>
      </c>
      <c r="M6" s="9">
        <v>63.326446280991732</v>
      </c>
      <c r="N6" s="9">
        <v>61.376843987483227</v>
      </c>
      <c r="O6" s="9">
        <v>51.057268722466972</v>
      </c>
    </row>
    <row r="7" spans="1:141" x14ac:dyDescent="0.15">
      <c r="A7" s="1" t="s">
        <v>19</v>
      </c>
      <c r="B7" s="10">
        <v>74.382207578253713</v>
      </c>
      <c r="C7" s="11">
        <v>68.035943517329912</v>
      </c>
      <c r="D7" s="11">
        <v>67.535505430242267</v>
      </c>
      <c r="E7" s="11">
        <v>89.655732380643059</v>
      </c>
      <c r="F7" s="11">
        <v>63.519200420831147</v>
      </c>
      <c r="G7" s="11">
        <v>49.019094951608693</v>
      </c>
      <c r="H7" s="11">
        <v>70.639417239983814</v>
      </c>
      <c r="I7" s="11">
        <v>65.360203110123777</v>
      </c>
      <c r="J7" s="11">
        <v>68.996646891926744</v>
      </c>
      <c r="K7" s="11">
        <v>59.750838524197412</v>
      </c>
      <c r="L7" s="11">
        <v>73.859115375614323</v>
      </c>
      <c r="M7" s="11">
        <v>72.313272434175175</v>
      </c>
      <c r="N7" s="11">
        <v>67.813600650230285</v>
      </c>
      <c r="O7" s="11">
        <v>62.790697674418603</v>
      </c>
      <c r="P7">
        <f t="shared" ref="P7:AC7" si="4">B8</f>
        <v>77.140711066599891</v>
      </c>
      <c r="Q7">
        <f t="shared" si="4"/>
        <v>61.974505017629511</v>
      </c>
      <c r="R7">
        <f t="shared" si="4"/>
        <v>63.641674780915302</v>
      </c>
      <c r="S7">
        <f t="shared" si="4"/>
        <v>87.84729162502498</v>
      </c>
      <c r="T7">
        <f t="shared" si="4"/>
        <v>61.795477556530543</v>
      </c>
      <c r="U7">
        <f t="shared" si="4"/>
        <v>50.359007832898172</v>
      </c>
      <c r="V7">
        <f t="shared" si="4"/>
        <v>74.113746493241521</v>
      </c>
      <c r="W7">
        <f t="shared" si="4"/>
        <v>54.169506930243131</v>
      </c>
      <c r="X7">
        <f t="shared" si="4"/>
        <v>68.494897959183675</v>
      </c>
      <c r="Y7">
        <f t="shared" si="4"/>
        <v>55.460244143846907</v>
      </c>
      <c r="Z7">
        <f t="shared" si="4"/>
        <v>71.166752710376869</v>
      </c>
      <c r="AA7">
        <f t="shared" si="4"/>
        <v>79.831288343558285</v>
      </c>
      <c r="AB7">
        <f t="shared" si="4"/>
        <v>74.305787888926062</v>
      </c>
      <c r="AC7">
        <f t="shared" si="4"/>
        <v>57.089452603471287</v>
      </c>
      <c r="AD7">
        <f t="shared" ref="AD7:AQ7" si="5">B9</f>
        <v>76.447969238163907</v>
      </c>
      <c r="AE7">
        <f t="shared" si="5"/>
        <v>75.995055624227433</v>
      </c>
      <c r="AF7">
        <f t="shared" si="5"/>
        <v>71.112735245751864</v>
      </c>
      <c r="AG7">
        <f t="shared" si="5"/>
        <v>89.094914631907471</v>
      </c>
      <c r="AH7">
        <f t="shared" si="5"/>
        <v>68.150771565899319</v>
      </c>
      <c r="AI7">
        <f t="shared" si="5"/>
        <v>53.402868318122557</v>
      </c>
      <c r="AJ7">
        <f t="shared" si="5"/>
        <v>77.742888806797197</v>
      </c>
      <c r="AK7">
        <f t="shared" si="5"/>
        <v>68.98768077129084</v>
      </c>
      <c r="AL7">
        <f t="shared" si="5"/>
        <v>73.447789275635003</v>
      </c>
      <c r="AM7">
        <f t="shared" si="5"/>
        <v>57.116732703444072</v>
      </c>
      <c r="AN7">
        <f t="shared" si="5"/>
        <v>71.103030303030295</v>
      </c>
      <c r="AO7">
        <f t="shared" si="5"/>
        <v>83.494159471813106</v>
      </c>
      <c r="AP7">
        <f t="shared" si="5"/>
        <v>68.234165067178495</v>
      </c>
      <c r="AQ7">
        <f t="shared" si="5"/>
        <v>67.417446077495697</v>
      </c>
      <c r="AR7">
        <f t="shared" ref="AR7:BE7" si="6">B10</f>
        <v>75.304136253041364</v>
      </c>
      <c r="AS7">
        <f t="shared" si="6"/>
        <v>70.523415977961434</v>
      </c>
      <c r="AT7">
        <f t="shared" si="6"/>
        <v>69.101516919486585</v>
      </c>
      <c r="AU7">
        <f t="shared" si="6"/>
        <v>86.860276198212844</v>
      </c>
      <c r="AV7">
        <f t="shared" si="6"/>
        <v>59.44656488549618</v>
      </c>
      <c r="AW7">
        <f t="shared" si="6"/>
        <v>46.336336336336338</v>
      </c>
      <c r="AX7">
        <f t="shared" si="6"/>
        <v>74.611189658654823</v>
      </c>
      <c r="AY7">
        <f t="shared" si="6"/>
        <v>59.350237717908087</v>
      </c>
      <c r="AZ7">
        <f t="shared" si="6"/>
        <v>64.95584988962473</v>
      </c>
      <c r="BA7">
        <f t="shared" si="6"/>
        <v>58.308952603861911</v>
      </c>
      <c r="BB7">
        <f t="shared" si="6"/>
        <v>71.295557329076885</v>
      </c>
      <c r="BC7">
        <f t="shared" si="6"/>
        <v>78.78544138347074</v>
      </c>
      <c r="BD7">
        <f t="shared" si="6"/>
        <v>74.074074074074076</v>
      </c>
      <c r="BE7">
        <f t="shared" si="6"/>
        <v>66.193806193806196</v>
      </c>
      <c r="BF7">
        <f t="shared" ref="BF7:BS7" si="7">B11</f>
        <v>76.937669376693762</v>
      </c>
      <c r="BG7">
        <f t="shared" si="7"/>
        <v>74.178104053622732</v>
      </c>
      <c r="BH7">
        <f t="shared" si="7"/>
        <v>74.889575971731446</v>
      </c>
      <c r="BI7">
        <f t="shared" si="7"/>
        <v>88.279595198870325</v>
      </c>
      <c r="BJ7">
        <f t="shared" si="7"/>
        <v>70.136157337367621</v>
      </c>
      <c r="BK7">
        <f t="shared" si="7"/>
        <v>52.787624879149213</v>
      </c>
      <c r="BL7">
        <f t="shared" si="7"/>
        <v>79.431732461654519</v>
      </c>
      <c r="BM7">
        <f t="shared" si="7"/>
        <v>65.692534381139495</v>
      </c>
      <c r="BN7">
        <f t="shared" si="7"/>
        <v>80.091086532205594</v>
      </c>
      <c r="BO7">
        <f t="shared" si="7"/>
        <v>69.346871569703623</v>
      </c>
      <c r="BP7">
        <f t="shared" si="7"/>
        <v>78.420641125879598</v>
      </c>
      <c r="BQ7">
        <f t="shared" si="7"/>
        <v>85.798301023742113</v>
      </c>
      <c r="BR7">
        <f t="shared" si="7"/>
        <v>75.008558712769599</v>
      </c>
      <c r="BS7">
        <f t="shared" si="7"/>
        <v>76.235449154403696</v>
      </c>
      <c r="BT7">
        <f t="shared" ref="BT7:CG7" si="8">B12</f>
        <v>78.208368435832625</v>
      </c>
      <c r="BU7">
        <f t="shared" si="8"/>
        <v>70.072992700729927</v>
      </c>
      <c r="BV7">
        <f t="shared" si="8"/>
        <v>76.027224602974542</v>
      </c>
      <c r="BW7">
        <f t="shared" si="8"/>
        <v>89.550264550264544</v>
      </c>
      <c r="BX7">
        <f t="shared" si="8"/>
        <v>63.514976542764337</v>
      </c>
      <c r="BY7">
        <f t="shared" si="8"/>
        <v>53.115066751430383</v>
      </c>
      <c r="BZ7">
        <f t="shared" si="8"/>
        <v>76.312546216416067</v>
      </c>
      <c r="CA7">
        <f t="shared" si="8"/>
        <v>73.00813008130082</v>
      </c>
      <c r="CB7">
        <f t="shared" si="8"/>
        <v>74.817391304347822</v>
      </c>
      <c r="CC7">
        <f t="shared" si="8"/>
        <v>61.413889753970729</v>
      </c>
      <c r="CD7">
        <f t="shared" si="8"/>
        <v>87.285407725321889</v>
      </c>
      <c r="CE7">
        <f t="shared" si="8"/>
        <v>76.698353814050549</v>
      </c>
      <c r="CF7">
        <f t="shared" si="8"/>
        <v>76.328325393917183</v>
      </c>
      <c r="CG7">
        <f t="shared" si="8"/>
        <v>75.77523898344603</v>
      </c>
      <c r="CH7">
        <f t="shared" ref="CH7:CU7" si="9">B13</f>
        <v>75.380507343124165</v>
      </c>
      <c r="CI7">
        <f t="shared" si="9"/>
        <v>75.048302511730611</v>
      </c>
      <c r="CJ7">
        <f t="shared" si="9"/>
        <v>75.565217391304344</v>
      </c>
      <c r="CK7">
        <f t="shared" si="9"/>
        <v>89.925954793452846</v>
      </c>
      <c r="CL7">
        <f t="shared" si="9"/>
        <v>72.835820895522389</v>
      </c>
      <c r="CM7">
        <f t="shared" si="9"/>
        <v>61.820480404551198</v>
      </c>
      <c r="CN7">
        <f t="shared" si="9"/>
        <v>76.700547302580134</v>
      </c>
      <c r="CO7">
        <f t="shared" si="9"/>
        <v>68.921568627450981</v>
      </c>
      <c r="CP7">
        <f t="shared" si="9"/>
        <v>74.493444576877238</v>
      </c>
      <c r="CQ7">
        <f t="shared" si="9"/>
        <v>62.542010388023208</v>
      </c>
      <c r="CR7">
        <f t="shared" si="9"/>
        <v>84.470588235294116</v>
      </c>
      <c r="CS7">
        <f t="shared" si="9"/>
        <v>81.731253145445393</v>
      </c>
      <c r="CT7">
        <f t="shared" si="9"/>
        <v>75.936550793115089</v>
      </c>
      <c r="CU7">
        <f t="shared" si="9"/>
        <v>80.567406143344712</v>
      </c>
      <c r="CV7">
        <f t="shared" ref="CV7:DI7" si="10">B14</f>
        <v>73.101839854884687</v>
      </c>
      <c r="CW7">
        <f t="shared" si="10"/>
        <v>71.673445671121442</v>
      </c>
      <c r="CX7">
        <f t="shared" si="10"/>
        <v>76.553980370774269</v>
      </c>
      <c r="CY7">
        <f t="shared" si="10"/>
        <v>88.231906315991552</v>
      </c>
      <c r="CZ7">
        <f t="shared" si="10"/>
        <v>67.466077627011671</v>
      </c>
      <c r="DA7">
        <f t="shared" si="10"/>
        <v>68.319637291017287</v>
      </c>
      <c r="DB7">
        <f t="shared" si="10"/>
        <v>79.62095875139353</v>
      </c>
      <c r="DC7">
        <f t="shared" si="10"/>
        <v>75.634127594158343</v>
      </c>
      <c r="DD7">
        <f t="shared" si="10"/>
        <v>77.753484558622574</v>
      </c>
      <c r="DE7">
        <f t="shared" si="10"/>
        <v>68.638729115310866</v>
      </c>
      <c r="DF7">
        <f t="shared" si="10"/>
        <v>84.602614650342389</v>
      </c>
      <c r="DG7">
        <f t="shared" si="10"/>
        <v>78.875451547039418</v>
      </c>
      <c r="DH7">
        <f t="shared" si="10"/>
        <v>81.09975131251727</v>
      </c>
      <c r="DI7">
        <f t="shared" si="10"/>
        <v>75.593908629441614</v>
      </c>
      <c r="DJ7">
        <f t="shared" ref="DJ7:DW7" si="11">B15</f>
        <v>69.345484672742344</v>
      </c>
      <c r="DK7">
        <f t="shared" si="11"/>
        <v>68.555240793201136</v>
      </c>
      <c r="DL7">
        <f t="shared" si="11"/>
        <v>72.929581942457474</v>
      </c>
      <c r="DM7">
        <f t="shared" si="11"/>
        <v>86.51285227624652</v>
      </c>
      <c r="DN7">
        <f t="shared" si="11"/>
        <v>67.131747483989017</v>
      </c>
      <c r="DO7">
        <f t="shared" si="11"/>
        <v>52.076608564665371</v>
      </c>
      <c r="DP7">
        <f t="shared" si="11"/>
        <v>72.831360372598482</v>
      </c>
      <c r="DQ7">
        <f t="shared" si="11"/>
        <v>72.721571906354512</v>
      </c>
      <c r="DR7">
        <f t="shared" si="11"/>
        <v>72.608236536430837</v>
      </c>
      <c r="DS7">
        <f t="shared" si="11"/>
        <v>61.43424433543565</v>
      </c>
      <c r="DT7">
        <f t="shared" si="11"/>
        <v>84.478409259534061</v>
      </c>
      <c r="DU7">
        <f t="shared" si="11"/>
        <v>77.1136396370445</v>
      </c>
      <c r="DV7">
        <f t="shared" si="11"/>
        <v>79.309529439583827</v>
      </c>
      <c r="DW7">
        <f t="shared" si="11"/>
        <v>73.296178343949052</v>
      </c>
      <c r="DX7">
        <f t="shared" ref="DX7:EK7" si="12">B16</f>
        <v>76.667937476172327</v>
      </c>
      <c r="DY7">
        <f t="shared" si="12"/>
        <v>63.821846230405583</v>
      </c>
      <c r="DZ7">
        <f t="shared" si="12"/>
        <v>73.124681068208872</v>
      </c>
      <c r="EA7">
        <f t="shared" si="12"/>
        <v>87.937293729372939</v>
      </c>
      <c r="EB7">
        <f t="shared" si="12"/>
        <v>69.407547965422737</v>
      </c>
      <c r="EC7">
        <f t="shared" si="12"/>
        <v>57.146306132303238</v>
      </c>
      <c r="ED7">
        <f t="shared" si="12"/>
        <v>77.608793856346935</v>
      </c>
      <c r="EE7">
        <f t="shared" si="12"/>
        <v>64.685314685314694</v>
      </c>
      <c r="EF7">
        <f t="shared" si="12"/>
        <v>68.488204140587385</v>
      </c>
      <c r="EG7">
        <f t="shared" si="12"/>
        <v>54.056672317752493</v>
      </c>
      <c r="EH7">
        <f t="shared" si="12"/>
        <v>80.947597522183159</v>
      </c>
      <c r="EI7">
        <f t="shared" si="12"/>
        <v>75.94717182497331</v>
      </c>
      <c r="EJ7">
        <f t="shared" si="12"/>
        <v>73.807829181494668</v>
      </c>
      <c r="EK7">
        <f t="shared" si="12"/>
        <v>71.51477641961938</v>
      </c>
    </row>
    <row r="8" spans="1:141" x14ac:dyDescent="0.15">
      <c r="A8" s="1" t="s">
        <v>20</v>
      </c>
      <c r="B8" s="7">
        <v>77.140711066599891</v>
      </c>
      <c r="C8">
        <v>61.974505017629511</v>
      </c>
      <c r="D8">
        <v>63.641674780915302</v>
      </c>
      <c r="E8">
        <v>87.84729162502498</v>
      </c>
      <c r="F8">
        <v>61.795477556530543</v>
      </c>
      <c r="G8">
        <v>50.359007832898172</v>
      </c>
      <c r="H8">
        <v>74.113746493241521</v>
      </c>
      <c r="I8">
        <v>54.169506930243131</v>
      </c>
      <c r="J8">
        <v>68.494897959183675</v>
      </c>
      <c r="K8">
        <v>55.460244143846907</v>
      </c>
      <c r="L8">
        <v>71.166752710376869</v>
      </c>
      <c r="M8">
        <v>79.831288343558285</v>
      </c>
      <c r="N8">
        <v>74.305787888926062</v>
      </c>
      <c r="O8">
        <v>57.089452603471287</v>
      </c>
    </row>
    <row r="9" spans="1:141" x14ac:dyDescent="0.15">
      <c r="A9" s="1" t="s">
        <v>21</v>
      </c>
      <c r="B9" s="7">
        <v>76.447969238163907</v>
      </c>
      <c r="C9">
        <v>75.995055624227433</v>
      </c>
      <c r="D9">
        <v>71.112735245751864</v>
      </c>
      <c r="E9">
        <v>89.094914631907471</v>
      </c>
      <c r="F9">
        <v>68.150771565899319</v>
      </c>
      <c r="G9">
        <v>53.402868318122557</v>
      </c>
      <c r="H9">
        <v>77.742888806797197</v>
      </c>
      <c r="I9">
        <v>68.98768077129084</v>
      </c>
      <c r="J9">
        <v>73.447789275635003</v>
      </c>
      <c r="K9">
        <v>57.116732703444072</v>
      </c>
      <c r="L9">
        <v>71.103030303030295</v>
      </c>
      <c r="M9">
        <v>83.494159471813106</v>
      </c>
      <c r="N9">
        <v>68.234165067178495</v>
      </c>
      <c r="O9">
        <v>67.417446077495697</v>
      </c>
    </row>
    <row r="10" spans="1:141" x14ac:dyDescent="0.15">
      <c r="A10" s="1" t="s">
        <v>22</v>
      </c>
      <c r="B10" s="7">
        <v>75.304136253041364</v>
      </c>
      <c r="C10">
        <v>70.523415977961434</v>
      </c>
      <c r="D10">
        <v>69.101516919486585</v>
      </c>
      <c r="E10">
        <v>86.860276198212844</v>
      </c>
      <c r="F10">
        <v>59.44656488549618</v>
      </c>
      <c r="G10">
        <v>46.336336336336338</v>
      </c>
      <c r="H10">
        <v>74.611189658654823</v>
      </c>
      <c r="I10">
        <v>59.350237717908087</v>
      </c>
      <c r="J10">
        <v>64.95584988962473</v>
      </c>
      <c r="K10">
        <v>58.308952603861911</v>
      </c>
      <c r="L10">
        <v>71.295557329076885</v>
      </c>
      <c r="M10">
        <v>78.78544138347074</v>
      </c>
      <c r="N10">
        <v>74.074074074074076</v>
      </c>
      <c r="O10">
        <v>66.193806193806196</v>
      </c>
    </row>
    <row r="11" spans="1:141" x14ac:dyDescent="0.15">
      <c r="A11" s="1" t="s">
        <v>23</v>
      </c>
      <c r="B11" s="7">
        <v>76.937669376693762</v>
      </c>
      <c r="C11">
        <v>74.178104053622732</v>
      </c>
      <c r="D11">
        <v>74.889575971731446</v>
      </c>
      <c r="E11">
        <v>88.279595198870325</v>
      </c>
      <c r="F11">
        <v>70.136157337367621</v>
      </c>
      <c r="G11">
        <v>52.787624879149213</v>
      </c>
      <c r="H11">
        <v>79.431732461654519</v>
      </c>
      <c r="I11">
        <v>65.692534381139495</v>
      </c>
      <c r="J11">
        <v>80.091086532205594</v>
      </c>
      <c r="K11">
        <v>69.346871569703623</v>
      </c>
      <c r="L11">
        <v>78.420641125879598</v>
      </c>
      <c r="M11">
        <v>85.798301023742113</v>
      </c>
      <c r="N11">
        <v>75.008558712769599</v>
      </c>
      <c r="O11">
        <v>76.235449154403696</v>
      </c>
    </row>
    <row r="12" spans="1:141" x14ac:dyDescent="0.15">
      <c r="A12" s="1" t="s">
        <v>24</v>
      </c>
      <c r="B12" s="7">
        <v>78.208368435832625</v>
      </c>
      <c r="C12">
        <v>70.072992700729927</v>
      </c>
      <c r="D12">
        <v>76.027224602974542</v>
      </c>
      <c r="E12">
        <v>89.550264550264544</v>
      </c>
      <c r="F12">
        <v>63.514976542764337</v>
      </c>
      <c r="G12">
        <v>53.115066751430383</v>
      </c>
      <c r="H12">
        <v>76.312546216416067</v>
      </c>
      <c r="I12">
        <v>73.00813008130082</v>
      </c>
      <c r="J12">
        <v>74.817391304347822</v>
      </c>
      <c r="K12">
        <v>61.413889753970729</v>
      </c>
      <c r="L12">
        <v>87.285407725321889</v>
      </c>
      <c r="M12">
        <v>76.698353814050549</v>
      </c>
      <c r="N12">
        <v>76.328325393917183</v>
      </c>
      <c r="O12">
        <v>75.77523898344603</v>
      </c>
    </row>
    <row r="13" spans="1:141" x14ac:dyDescent="0.15">
      <c r="A13" s="1" t="s">
        <v>25</v>
      </c>
      <c r="B13" s="7">
        <v>75.380507343124165</v>
      </c>
      <c r="C13">
        <v>75.048302511730611</v>
      </c>
      <c r="D13">
        <v>75.565217391304344</v>
      </c>
      <c r="E13">
        <v>89.925954793452846</v>
      </c>
      <c r="F13">
        <v>72.835820895522389</v>
      </c>
      <c r="G13">
        <v>61.820480404551198</v>
      </c>
      <c r="H13">
        <v>76.700547302580134</v>
      </c>
      <c r="I13">
        <v>68.921568627450981</v>
      </c>
      <c r="J13">
        <v>74.493444576877238</v>
      </c>
      <c r="K13">
        <v>62.542010388023208</v>
      </c>
      <c r="L13">
        <v>84.470588235294116</v>
      </c>
      <c r="M13">
        <v>81.731253145445393</v>
      </c>
      <c r="N13">
        <v>75.936550793115089</v>
      </c>
      <c r="O13">
        <v>80.567406143344712</v>
      </c>
    </row>
    <row r="14" spans="1:141" x14ac:dyDescent="0.15">
      <c r="A14" s="1" t="s">
        <v>26</v>
      </c>
      <c r="B14" s="7">
        <v>73.101839854884687</v>
      </c>
      <c r="C14">
        <v>71.673445671121442</v>
      </c>
      <c r="D14">
        <v>76.553980370774269</v>
      </c>
      <c r="E14">
        <v>88.231906315991552</v>
      </c>
      <c r="F14">
        <v>67.466077627011671</v>
      </c>
      <c r="G14">
        <v>68.319637291017287</v>
      </c>
      <c r="H14">
        <v>79.62095875139353</v>
      </c>
      <c r="I14">
        <v>75.634127594158343</v>
      </c>
      <c r="J14">
        <v>77.753484558622574</v>
      </c>
      <c r="K14">
        <v>68.638729115310866</v>
      </c>
      <c r="L14">
        <v>84.602614650342389</v>
      </c>
      <c r="M14">
        <v>78.875451547039418</v>
      </c>
      <c r="N14">
        <v>81.09975131251727</v>
      </c>
      <c r="O14">
        <v>75.593908629441614</v>
      </c>
    </row>
    <row r="15" spans="1:141" x14ac:dyDescent="0.15">
      <c r="A15" s="1" t="s">
        <v>27</v>
      </c>
      <c r="B15" s="7">
        <v>69.345484672742344</v>
      </c>
      <c r="C15">
        <v>68.555240793201136</v>
      </c>
      <c r="D15">
        <v>72.929581942457474</v>
      </c>
      <c r="E15">
        <v>86.51285227624652</v>
      </c>
      <c r="F15">
        <v>67.131747483989017</v>
      </c>
      <c r="G15">
        <v>52.076608564665371</v>
      </c>
      <c r="H15">
        <v>72.831360372598482</v>
      </c>
      <c r="I15">
        <v>72.721571906354512</v>
      </c>
      <c r="J15">
        <v>72.608236536430837</v>
      </c>
      <c r="K15">
        <v>61.43424433543565</v>
      </c>
      <c r="L15">
        <v>84.478409259534061</v>
      </c>
      <c r="M15">
        <v>77.1136396370445</v>
      </c>
      <c r="N15">
        <v>79.309529439583827</v>
      </c>
      <c r="O15">
        <v>73.296178343949052</v>
      </c>
    </row>
    <row r="16" spans="1:141" ht="14.25" thickBot="1" x14ac:dyDescent="0.2">
      <c r="A16" s="1" t="s">
        <v>28</v>
      </c>
      <c r="B16" s="8">
        <v>76.667937476172327</v>
      </c>
      <c r="C16" s="9">
        <v>63.821846230405583</v>
      </c>
      <c r="D16" s="9">
        <v>73.124681068208872</v>
      </c>
      <c r="E16" s="9">
        <v>87.937293729372939</v>
      </c>
      <c r="F16" s="9">
        <v>69.407547965422737</v>
      </c>
      <c r="G16" s="9">
        <v>57.146306132303238</v>
      </c>
      <c r="H16" s="9">
        <v>77.608793856346935</v>
      </c>
      <c r="I16" s="9">
        <v>64.685314685314694</v>
      </c>
      <c r="J16" s="9">
        <v>68.488204140587385</v>
      </c>
      <c r="K16" s="9">
        <v>54.056672317752493</v>
      </c>
      <c r="L16" s="9">
        <v>80.947597522183159</v>
      </c>
      <c r="M16" s="9">
        <v>75.94717182497331</v>
      </c>
      <c r="N16" s="9">
        <v>73.807829181494668</v>
      </c>
      <c r="O16" s="9">
        <v>71.51477641961938</v>
      </c>
    </row>
    <row r="17" spans="1:141" x14ac:dyDescent="0.15">
      <c r="A17" s="1" t="s">
        <v>29</v>
      </c>
      <c r="B17" s="10">
        <v>94.070796460176993</v>
      </c>
      <c r="C17" s="11">
        <v>87.252475247524757</v>
      </c>
      <c r="D17" s="11">
        <v>95.86645468998411</v>
      </c>
      <c r="E17" s="11">
        <v>99.37282229965156</v>
      </c>
      <c r="F17" s="11">
        <v>86.71875</v>
      </c>
      <c r="G17" s="11">
        <v>88.41463414634147</v>
      </c>
      <c r="H17" s="11">
        <v>90.3010033444816</v>
      </c>
      <c r="I17" s="11">
        <v>91.504605936540429</v>
      </c>
      <c r="J17" s="11">
        <v>81.087202718006793</v>
      </c>
      <c r="K17" s="11">
        <v>82.211538461538453</v>
      </c>
      <c r="L17" s="11">
        <v>96.208530805687204</v>
      </c>
      <c r="M17" s="11">
        <v>94.456762749445673</v>
      </c>
      <c r="N17" s="11">
        <v>90.127758420441353</v>
      </c>
      <c r="O17" s="11">
        <v>79.368932038834956</v>
      </c>
      <c r="P17">
        <f t="shared" ref="P17:AC17" si="13">B18</f>
        <v>97.883149872988994</v>
      </c>
      <c r="Q17">
        <f t="shared" si="13"/>
        <v>95.404814004376377</v>
      </c>
      <c r="R17">
        <f t="shared" si="13"/>
        <v>95.741556534508078</v>
      </c>
      <c r="S17">
        <f t="shared" si="13"/>
        <v>98.551637279596989</v>
      </c>
      <c r="T17">
        <f t="shared" si="13"/>
        <v>90.317919075144502</v>
      </c>
      <c r="U17">
        <f t="shared" si="13"/>
        <v>86.62109375</v>
      </c>
      <c r="V17">
        <f t="shared" si="13"/>
        <v>84.652981427174979</v>
      </c>
      <c r="W17">
        <f t="shared" si="13"/>
        <v>86.831275720164612</v>
      </c>
      <c r="X17">
        <f t="shared" si="13"/>
        <v>83.515625</v>
      </c>
      <c r="Y17">
        <f t="shared" si="13"/>
        <v>91.588785046728972</v>
      </c>
      <c r="Z17">
        <f t="shared" si="13"/>
        <v>93.418467583497062</v>
      </c>
      <c r="AA17">
        <f t="shared" si="13"/>
        <v>91.471415182755393</v>
      </c>
      <c r="AB17">
        <f t="shared" si="13"/>
        <v>94.607843137254903</v>
      </c>
      <c r="AC17">
        <f t="shared" si="13"/>
        <v>82.410824108241087</v>
      </c>
      <c r="AD17">
        <f t="shared" ref="AD17:AQ17" si="14">B19</f>
        <v>99.319342030629613</v>
      </c>
      <c r="AE17">
        <f t="shared" si="14"/>
        <v>91.783567134268537</v>
      </c>
      <c r="AF17">
        <f t="shared" si="14"/>
        <v>92.427497314715353</v>
      </c>
      <c r="AG17">
        <f t="shared" si="14"/>
        <v>99.18875067604111</v>
      </c>
      <c r="AH17">
        <f t="shared" si="14"/>
        <v>94.449116904962153</v>
      </c>
      <c r="AI17">
        <f t="shared" si="14"/>
        <v>82.772764561115665</v>
      </c>
      <c r="AJ17">
        <f t="shared" si="14"/>
        <v>93.970893970893982</v>
      </c>
      <c r="AK17">
        <f t="shared" si="14"/>
        <v>90.662139219015287</v>
      </c>
      <c r="AL17">
        <f t="shared" si="14"/>
        <v>91.33720930232559</v>
      </c>
      <c r="AM17">
        <f t="shared" si="14"/>
        <v>87.54480286738351</v>
      </c>
      <c r="AN17">
        <f t="shared" si="14"/>
        <v>94.914089347079027</v>
      </c>
      <c r="AO17">
        <f t="shared" si="14"/>
        <v>94.613887086307585</v>
      </c>
      <c r="AP17">
        <f t="shared" si="14"/>
        <v>94.557823129251702</v>
      </c>
      <c r="AQ17">
        <f t="shared" si="14"/>
        <v>87.887887887887885</v>
      </c>
      <c r="AR17">
        <f t="shared" ref="AR17:BE17" si="15">B20</f>
        <v>97.797989468645284</v>
      </c>
      <c r="AS17">
        <f t="shared" si="15"/>
        <v>86.510263929618773</v>
      </c>
      <c r="AT17">
        <f t="shared" si="15"/>
        <v>92.11667323610564</v>
      </c>
      <c r="AU17">
        <f t="shared" si="15"/>
        <v>99.081836327345314</v>
      </c>
      <c r="AV17">
        <f t="shared" si="15"/>
        <v>99.247091033538666</v>
      </c>
      <c r="AW17">
        <f t="shared" si="15"/>
        <v>91.3630229419703</v>
      </c>
      <c r="AX17">
        <f t="shared" si="15"/>
        <v>95.561797752808985</v>
      </c>
      <c r="AY17">
        <f t="shared" si="15"/>
        <v>95.611285266457685</v>
      </c>
      <c r="AZ17">
        <f t="shared" si="15"/>
        <v>94.908896034297968</v>
      </c>
      <c r="BA17">
        <f t="shared" si="15"/>
        <v>91.323076923076911</v>
      </c>
      <c r="BB17">
        <f t="shared" si="15"/>
        <v>96.561085972850677</v>
      </c>
      <c r="BC17">
        <f t="shared" si="15"/>
        <v>93.110314615690953</v>
      </c>
      <c r="BD17">
        <f t="shared" si="15"/>
        <v>91.814159292035399</v>
      </c>
      <c r="BE17">
        <f t="shared" si="15"/>
        <v>95.556872037914701</v>
      </c>
      <c r="BF17">
        <f t="shared" ref="BF17:BS17" si="16">B21</f>
        <v>97.93256997455471</v>
      </c>
      <c r="BG17">
        <f t="shared" si="16"/>
        <v>96.393301846285965</v>
      </c>
      <c r="BH17">
        <f t="shared" si="16"/>
        <v>97.773654916512058</v>
      </c>
      <c r="BI17">
        <f t="shared" si="16"/>
        <v>98.827930174563591</v>
      </c>
      <c r="BJ17">
        <f t="shared" si="16"/>
        <v>99.785637727759919</v>
      </c>
      <c r="BK17">
        <f t="shared" si="16"/>
        <v>99.07692307692308</v>
      </c>
      <c r="BL17">
        <f t="shared" si="16"/>
        <v>99.281515349444803</v>
      </c>
      <c r="BM17">
        <f t="shared" si="16"/>
        <v>94.547803617571063</v>
      </c>
      <c r="BN17">
        <f t="shared" si="16"/>
        <v>96.202882483370288</v>
      </c>
      <c r="BO17">
        <f t="shared" si="16"/>
        <v>98.928796471329548</v>
      </c>
      <c r="BP17">
        <f t="shared" si="16"/>
        <v>98.839308743874128</v>
      </c>
      <c r="BQ17">
        <f t="shared" si="16"/>
        <v>95.904628330995791</v>
      </c>
      <c r="BR17">
        <f t="shared" si="16"/>
        <v>95.820161573586233</v>
      </c>
      <c r="BS17">
        <f t="shared" si="16"/>
        <v>99.2862509391435</v>
      </c>
    </row>
    <row r="18" spans="1:141" x14ac:dyDescent="0.15">
      <c r="A18" s="1" t="s">
        <v>30</v>
      </c>
      <c r="B18" s="7">
        <v>97.883149872988994</v>
      </c>
      <c r="C18">
        <v>95.404814004376377</v>
      </c>
      <c r="D18">
        <v>95.741556534508078</v>
      </c>
      <c r="E18">
        <v>98.551637279596989</v>
      </c>
      <c r="F18">
        <v>90.317919075144502</v>
      </c>
      <c r="G18">
        <v>86.62109375</v>
      </c>
      <c r="H18">
        <v>84.652981427174979</v>
      </c>
      <c r="I18">
        <v>86.831275720164612</v>
      </c>
      <c r="J18">
        <v>83.515625</v>
      </c>
      <c r="K18">
        <v>91.588785046728972</v>
      </c>
      <c r="L18">
        <v>93.418467583497062</v>
      </c>
      <c r="M18">
        <v>91.471415182755393</v>
      </c>
      <c r="N18">
        <v>94.607843137254903</v>
      </c>
      <c r="O18">
        <v>82.410824108241087</v>
      </c>
    </row>
    <row r="19" spans="1:141" x14ac:dyDescent="0.15">
      <c r="A19" s="1" t="s">
        <v>31</v>
      </c>
      <c r="B19" s="7">
        <v>99.319342030629613</v>
      </c>
      <c r="C19">
        <v>91.783567134268537</v>
      </c>
      <c r="D19">
        <v>92.427497314715353</v>
      </c>
      <c r="E19">
        <v>99.18875067604111</v>
      </c>
      <c r="F19">
        <v>94.449116904962153</v>
      </c>
      <c r="G19">
        <v>82.772764561115665</v>
      </c>
      <c r="H19">
        <v>93.970893970893982</v>
      </c>
      <c r="I19">
        <v>90.662139219015287</v>
      </c>
      <c r="J19">
        <v>91.33720930232559</v>
      </c>
      <c r="K19">
        <v>87.54480286738351</v>
      </c>
      <c r="L19">
        <v>94.914089347079027</v>
      </c>
      <c r="M19">
        <v>94.613887086307585</v>
      </c>
      <c r="N19">
        <v>94.557823129251702</v>
      </c>
      <c r="O19">
        <v>87.887887887887885</v>
      </c>
    </row>
    <row r="20" spans="1:141" x14ac:dyDescent="0.15">
      <c r="A20" s="1" t="s">
        <v>32</v>
      </c>
      <c r="B20" s="7">
        <v>97.797989468645284</v>
      </c>
      <c r="C20">
        <v>86.510263929618773</v>
      </c>
      <c r="D20">
        <v>92.11667323610564</v>
      </c>
      <c r="E20">
        <v>99.081836327345314</v>
      </c>
      <c r="F20">
        <v>99.247091033538666</v>
      </c>
      <c r="G20">
        <v>91.3630229419703</v>
      </c>
      <c r="H20">
        <v>95.561797752808985</v>
      </c>
      <c r="I20">
        <v>95.611285266457685</v>
      </c>
      <c r="J20">
        <v>94.908896034297968</v>
      </c>
      <c r="K20">
        <v>91.323076923076911</v>
      </c>
      <c r="L20">
        <v>96.561085972850677</v>
      </c>
      <c r="M20">
        <v>93.110314615690953</v>
      </c>
      <c r="N20">
        <v>91.814159292035399</v>
      </c>
      <c r="O20">
        <v>95.556872037914701</v>
      </c>
    </row>
    <row r="21" spans="1:141" ht="14.25" thickBot="1" x14ac:dyDescent="0.2">
      <c r="A21" s="1" t="s">
        <v>33</v>
      </c>
      <c r="B21" s="8">
        <v>97.93256997455471</v>
      </c>
      <c r="C21" s="9">
        <v>96.393301846285965</v>
      </c>
      <c r="D21" s="9">
        <v>97.773654916512058</v>
      </c>
      <c r="E21" s="9">
        <v>98.827930174563591</v>
      </c>
      <c r="F21" s="9">
        <v>99.785637727759919</v>
      </c>
      <c r="G21" s="9">
        <v>99.07692307692308</v>
      </c>
      <c r="H21" s="9">
        <v>99.281515349444803</v>
      </c>
      <c r="I21" s="9">
        <v>94.547803617571063</v>
      </c>
      <c r="J21" s="9">
        <v>96.202882483370288</v>
      </c>
      <c r="K21" s="9">
        <v>98.928796471329548</v>
      </c>
      <c r="L21" s="9">
        <v>98.839308743874128</v>
      </c>
      <c r="M21" s="9">
        <v>95.904628330995791</v>
      </c>
      <c r="N21" s="9">
        <v>95.820161573586233</v>
      </c>
      <c r="O21" s="9">
        <v>99.2862509391435</v>
      </c>
    </row>
    <row r="22" spans="1:141" x14ac:dyDescent="0.15">
      <c r="A22" s="1" t="s">
        <v>34</v>
      </c>
      <c r="B22">
        <v>96.356502242152459</v>
      </c>
      <c r="C22">
        <v>95.019157088122611</v>
      </c>
      <c r="D22">
        <v>91.20907450373808</v>
      </c>
      <c r="E22">
        <v>99.148061104582837</v>
      </c>
      <c r="F22">
        <v>99.835706462212485</v>
      </c>
      <c r="G22">
        <v>98.462129950019232</v>
      </c>
      <c r="H22">
        <v>98.575949367088612</v>
      </c>
      <c r="I22">
        <v>74.577777777777783</v>
      </c>
      <c r="J22">
        <v>99.851190476190482</v>
      </c>
      <c r="K22">
        <v>94.758064516129039</v>
      </c>
      <c r="L22">
        <v>91.548320055420845</v>
      </c>
      <c r="M22">
        <v>90.893885894815085</v>
      </c>
      <c r="N22">
        <v>94.65095194922938</v>
      </c>
      <c r="O22">
        <v>96.94288012872083</v>
      </c>
      <c r="P22">
        <f t="shared" ref="P22:AC22" si="17">B23</f>
        <v>99.389567147613761</v>
      </c>
      <c r="Q22">
        <f t="shared" si="17"/>
        <v>97.259400892288085</v>
      </c>
      <c r="R22">
        <f t="shared" si="17"/>
        <v>92.307692307692307</v>
      </c>
      <c r="S22">
        <f t="shared" si="17"/>
        <v>98.447519406007416</v>
      </c>
      <c r="T22">
        <f t="shared" si="17"/>
        <v>100</v>
      </c>
      <c r="U22">
        <f t="shared" si="17"/>
        <v>97.186147186147181</v>
      </c>
      <c r="V22">
        <f t="shared" si="17"/>
        <v>99.255213505461768</v>
      </c>
      <c r="W22">
        <f t="shared" si="17"/>
        <v>97.508009967960135</v>
      </c>
      <c r="X22">
        <f t="shared" si="17"/>
        <v>98.605986059860598</v>
      </c>
      <c r="Y22">
        <f t="shared" si="17"/>
        <v>99.310740953475019</v>
      </c>
      <c r="Z22">
        <f t="shared" si="17"/>
        <v>91.2006257332812</v>
      </c>
      <c r="AA22">
        <f t="shared" si="17"/>
        <v>97.239263803680984</v>
      </c>
      <c r="AB22">
        <f t="shared" si="17"/>
        <v>96.690647482014384</v>
      </c>
      <c r="AC22">
        <f t="shared" si="17"/>
        <v>95.177918190887937</v>
      </c>
      <c r="AD22">
        <f t="shared" ref="AD22:AQ22" si="18">B24</f>
        <v>99.496981891348085</v>
      </c>
      <c r="AE22">
        <f t="shared" si="18"/>
        <v>94.136460554370998</v>
      </c>
      <c r="AF22">
        <f t="shared" si="18"/>
        <v>83.687943262411352</v>
      </c>
      <c r="AG22">
        <f t="shared" si="18"/>
        <v>98.550724637681171</v>
      </c>
      <c r="AH22">
        <f t="shared" si="18"/>
        <v>99.368541905855338</v>
      </c>
      <c r="AI22">
        <f t="shared" si="18"/>
        <v>92.648323301805675</v>
      </c>
      <c r="AJ22">
        <f t="shared" si="18"/>
        <v>96.767241379310349</v>
      </c>
      <c r="AK22">
        <f t="shared" si="18"/>
        <v>80.28103044496487</v>
      </c>
      <c r="AL22">
        <f t="shared" si="18"/>
        <v>92.284755870294447</v>
      </c>
      <c r="AM22">
        <f t="shared" si="18"/>
        <v>91.728341314758381</v>
      </c>
      <c r="AN22">
        <f t="shared" si="18"/>
        <v>85.26878526878528</v>
      </c>
      <c r="AO22">
        <f t="shared" si="18"/>
        <v>89.241034195162641</v>
      </c>
      <c r="AP22">
        <f t="shared" si="18"/>
        <v>97.383876134543513</v>
      </c>
      <c r="AQ22">
        <f t="shared" si="18"/>
        <v>95.115298785023555</v>
      </c>
      <c r="AR22">
        <f t="shared" ref="AR22:BE22" si="19">B25</f>
        <v>96.785361028684463</v>
      </c>
      <c r="AS22">
        <f t="shared" si="19"/>
        <v>97.942386831275712</v>
      </c>
      <c r="AT22">
        <f t="shared" si="19"/>
        <v>75.544794188861985</v>
      </c>
      <c r="AU22">
        <f t="shared" si="19"/>
        <v>99.072593540134307</v>
      </c>
      <c r="AV22">
        <f t="shared" si="19"/>
        <v>98.661800486618006</v>
      </c>
      <c r="AW22">
        <f t="shared" si="19"/>
        <v>91.043956043956044</v>
      </c>
      <c r="AX22">
        <f t="shared" si="19"/>
        <v>91.260504201680675</v>
      </c>
      <c r="AY22">
        <f t="shared" si="19"/>
        <v>73.449275362318843</v>
      </c>
      <c r="AZ22">
        <f t="shared" si="19"/>
        <v>96.394849785407715</v>
      </c>
      <c r="BA22">
        <f t="shared" si="19"/>
        <v>93.336145086461414</v>
      </c>
      <c r="BB22">
        <f t="shared" si="19"/>
        <v>94.31448992852502</v>
      </c>
      <c r="BC22">
        <f t="shared" si="19"/>
        <v>94.021164021164012</v>
      </c>
      <c r="BD22">
        <f t="shared" si="19"/>
        <v>96.835788325150034</v>
      </c>
      <c r="BE22">
        <f t="shared" si="19"/>
        <v>98.950949815707403</v>
      </c>
      <c r="BF22">
        <f t="shared" ref="BF22:BS22" si="20">B26</f>
        <v>99.226569608735218</v>
      </c>
      <c r="BG22">
        <f t="shared" si="20"/>
        <v>97.061838059446544</v>
      </c>
      <c r="BH22">
        <f t="shared" si="20"/>
        <v>93.609335926646281</v>
      </c>
      <c r="BI22">
        <f t="shared" si="20"/>
        <v>99.302505812451557</v>
      </c>
      <c r="BJ22">
        <f t="shared" si="20"/>
        <v>99.085794655414901</v>
      </c>
      <c r="BK22">
        <f t="shared" si="20"/>
        <v>97.882352941176478</v>
      </c>
      <c r="BL22">
        <f t="shared" si="20"/>
        <v>94.498869630746043</v>
      </c>
      <c r="BM22">
        <f t="shared" si="20"/>
        <v>83.078563810878066</v>
      </c>
      <c r="BN22">
        <f t="shared" si="20"/>
        <v>99.930795847750858</v>
      </c>
      <c r="BO22">
        <f t="shared" si="20"/>
        <v>96.576839038601605</v>
      </c>
      <c r="BP22">
        <f t="shared" si="20"/>
        <v>92.448835568101629</v>
      </c>
      <c r="BQ22">
        <f t="shared" si="20"/>
        <v>93.985822090098324</v>
      </c>
      <c r="BR22">
        <f t="shared" si="20"/>
        <v>94.245524296675185</v>
      </c>
      <c r="BS22">
        <f t="shared" si="20"/>
        <v>98.645353562720132</v>
      </c>
      <c r="BT22">
        <f t="shared" ref="BT22:CG22" si="21">B27</f>
        <v>92.458866544789771</v>
      </c>
      <c r="BU22">
        <f t="shared" si="21"/>
        <v>97.424892703862668</v>
      </c>
      <c r="BV22">
        <f t="shared" si="21"/>
        <v>94.88054607508532</v>
      </c>
      <c r="BW22">
        <f t="shared" si="21"/>
        <v>99.198025909932142</v>
      </c>
      <c r="BX22">
        <f t="shared" si="21"/>
        <v>99.56766104626027</v>
      </c>
      <c r="BY22">
        <f t="shared" si="21"/>
        <v>93.315301391035547</v>
      </c>
      <c r="BZ22">
        <f t="shared" si="21"/>
        <v>97.635494155154092</v>
      </c>
      <c r="CA22">
        <f t="shared" si="21"/>
        <v>89.321511179645341</v>
      </c>
      <c r="CB22">
        <f t="shared" si="21"/>
        <v>100</v>
      </c>
      <c r="CC22">
        <f t="shared" si="21"/>
        <v>94.286626236833698</v>
      </c>
      <c r="CD22">
        <f t="shared" si="21"/>
        <v>89.298984394352246</v>
      </c>
      <c r="CE22">
        <f t="shared" si="21"/>
        <v>93.066710375348308</v>
      </c>
      <c r="CF22">
        <f t="shared" si="21"/>
        <v>96.828273674671493</v>
      </c>
      <c r="CG22">
        <f t="shared" si="21"/>
        <v>99.066546221017774</v>
      </c>
      <c r="CH22">
        <f t="shared" ref="CH22:CU22" si="22">B28</f>
        <v>95.271077143539529</v>
      </c>
      <c r="CI22">
        <f t="shared" si="22"/>
        <v>97.340854149879135</v>
      </c>
      <c r="CJ22">
        <f t="shared" si="22"/>
        <v>80.561306648263169</v>
      </c>
      <c r="CK22">
        <f t="shared" si="22"/>
        <v>99.161073825503351</v>
      </c>
      <c r="CL22">
        <f t="shared" si="22"/>
        <v>99.537037037037038</v>
      </c>
      <c r="CM22">
        <f t="shared" si="22"/>
        <v>93.06803594351733</v>
      </c>
      <c r="CN22">
        <f t="shared" si="22"/>
        <v>98.376796168174565</v>
      </c>
      <c r="CO22">
        <f t="shared" si="22"/>
        <v>78.671551449506211</v>
      </c>
      <c r="CP22">
        <f t="shared" si="22"/>
        <v>95.372866127583109</v>
      </c>
      <c r="CQ22">
        <f t="shared" si="22"/>
        <v>99.154616240266975</v>
      </c>
      <c r="CR22">
        <f t="shared" si="22"/>
        <v>84.081463009143803</v>
      </c>
      <c r="CS22">
        <f t="shared" si="22"/>
        <v>87.363219202259089</v>
      </c>
      <c r="CT22">
        <f t="shared" si="22"/>
        <v>96.294100207530391</v>
      </c>
      <c r="CU22">
        <f t="shared" si="22"/>
        <v>83.725864629747505</v>
      </c>
      <c r="CV22">
        <f t="shared" ref="CV22:DI22" si="23">B29</f>
        <v>95.195086705202314</v>
      </c>
      <c r="CW22">
        <f t="shared" si="23"/>
        <v>97.453416149068332</v>
      </c>
      <c r="CX22">
        <f t="shared" si="23"/>
        <v>83.143065338838966</v>
      </c>
      <c r="CY22">
        <f t="shared" si="23"/>
        <v>99.140546006066728</v>
      </c>
      <c r="CZ22">
        <f t="shared" si="23"/>
        <v>99.934980494148235</v>
      </c>
      <c r="DA22">
        <f t="shared" si="23"/>
        <v>93.836598184424275</v>
      </c>
      <c r="DB22">
        <f t="shared" si="23"/>
        <v>97.071531445031198</v>
      </c>
      <c r="DC22">
        <f t="shared" si="23"/>
        <v>80.186871106851939</v>
      </c>
      <c r="DD22">
        <f t="shared" si="23"/>
        <v>94.844579226686889</v>
      </c>
      <c r="DE22">
        <f t="shared" si="23"/>
        <v>97.33367848822158</v>
      </c>
      <c r="DF22">
        <f t="shared" si="23"/>
        <v>93.279075872932523</v>
      </c>
      <c r="DG22">
        <f t="shared" si="23"/>
        <v>89.246646026831783</v>
      </c>
      <c r="DH22">
        <f t="shared" si="23"/>
        <v>86.880244088482073</v>
      </c>
      <c r="DI22">
        <f t="shared" si="23"/>
        <v>84.144427001569852</v>
      </c>
      <c r="DJ22">
        <f t="shared" ref="DJ22:DW22" si="24">B30</f>
        <v>97.468599033816432</v>
      </c>
      <c r="DK22">
        <f t="shared" si="24"/>
        <v>95.611171563293439</v>
      </c>
      <c r="DL22">
        <f t="shared" si="24"/>
        <v>95.571843029470145</v>
      </c>
      <c r="DM22">
        <f t="shared" si="24"/>
        <v>97.998137802607076</v>
      </c>
      <c r="DN22">
        <f t="shared" si="24"/>
        <v>99.977462249267518</v>
      </c>
      <c r="DO22">
        <f t="shared" si="24"/>
        <v>93.238095238095241</v>
      </c>
      <c r="DP22">
        <f t="shared" si="24"/>
        <v>97.829107328933659</v>
      </c>
      <c r="DQ22">
        <f t="shared" si="24"/>
        <v>69.28948254574027</v>
      </c>
      <c r="DR22">
        <f t="shared" si="24"/>
        <v>94.756097560975604</v>
      </c>
      <c r="DS22">
        <f t="shared" si="24"/>
        <v>97.622252131000451</v>
      </c>
      <c r="DT22">
        <f t="shared" si="24"/>
        <v>89.329475833900617</v>
      </c>
      <c r="DU22">
        <f t="shared" si="24"/>
        <v>84.500546182789165</v>
      </c>
      <c r="DV22">
        <f t="shared" si="24"/>
        <v>93.629782833505686</v>
      </c>
      <c r="DW22">
        <f t="shared" si="24"/>
        <v>91.34732360097324</v>
      </c>
      <c r="DX22">
        <f t="shared" ref="DX22:EK22" si="25">B31</f>
        <v>96.62239089184061</v>
      </c>
      <c r="DY22">
        <f t="shared" si="25"/>
        <v>95.492756215346091</v>
      </c>
      <c r="DZ22">
        <f t="shared" si="25"/>
        <v>95.018599385411619</v>
      </c>
      <c r="EA22">
        <f t="shared" si="25"/>
        <v>99.264345267287894</v>
      </c>
      <c r="EB22">
        <f t="shared" si="25"/>
        <v>99.916857202244856</v>
      </c>
      <c r="EC22">
        <f t="shared" si="25"/>
        <v>98.06531496672342</v>
      </c>
      <c r="ED22">
        <f t="shared" si="25"/>
        <v>97.871905054225493</v>
      </c>
      <c r="EE22">
        <f t="shared" si="25"/>
        <v>68.445802962614621</v>
      </c>
      <c r="EF22">
        <f t="shared" si="25"/>
        <v>97.350993377483448</v>
      </c>
      <c r="EG22">
        <f t="shared" si="25"/>
        <v>96.780045351473916</v>
      </c>
      <c r="EH22">
        <f t="shared" si="25"/>
        <v>88.312428734321543</v>
      </c>
      <c r="EI22">
        <f t="shared" si="25"/>
        <v>83.899260744267636</v>
      </c>
      <c r="EJ22">
        <f t="shared" si="25"/>
        <v>94.786550812240264</v>
      </c>
      <c r="EK22">
        <f t="shared" si="25"/>
        <v>90.727478326422911</v>
      </c>
    </row>
    <row r="23" spans="1:141" x14ac:dyDescent="0.15">
      <c r="A23" s="1" t="s">
        <v>35</v>
      </c>
      <c r="B23">
        <v>99.389567147613761</v>
      </c>
      <c r="C23">
        <v>97.259400892288085</v>
      </c>
      <c r="D23">
        <v>92.307692307692307</v>
      </c>
      <c r="E23">
        <v>98.447519406007416</v>
      </c>
      <c r="F23">
        <v>100</v>
      </c>
      <c r="G23">
        <v>97.186147186147181</v>
      </c>
      <c r="H23">
        <v>99.255213505461768</v>
      </c>
      <c r="I23">
        <v>97.508009967960135</v>
      </c>
      <c r="J23">
        <v>98.605986059860598</v>
      </c>
      <c r="K23">
        <v>99.310740953475019</v>
      </c>
      <c r="L23">
        <v>91.2006257332812</v>
      </c>
      <c r="M23">
        <v>97.239263803680984</v>
      </c>
      <c r="N23">
        <v>96.690647482014384</v>
      </c>
      <c r="O23">
        <v>95.177918190887937</v>
      </c>
    </row>
    <row r="24" spans="1:141" x14ac:dyDescent="0.15">
      <c r="A24" s="1" t="s">
        <v>36</v>
      </c>
      <c r="B24">
        <v>99.496981891348085</v>
      </c>
      <c r="C24">
        <v>94.136460554370998</v>
      </c>
      <c r="D24">
        <v>83.687943262411352</v>
      </c>
      <c r="E24">
        <v>98.550724637681171</v>
      </c>
      <c r="F24">
        <v>99.368541905855338</v>
      </c>
      <c r="G24">
        <v>92.648323301805675</v>
      </c>
      <c r="H24">
        <v>96.767241379310349</v>
      </c>
      <c r="I24">
        <v>80.28103044496487</v>
      </c>
      <c r="J24">
        <v>92.284755870294447</v>
      </c>
      <c r="K24">
        <v>91.728341314758381</v>
      </c>
      <c r="L24">
        <v>85.26878526878528</v>
      </c>
      <c r="M24">
        <v>89.241034195162641</v>
      </c>
      <c r="N24">
        <v>97.383876134543513</v>
      </c>
      <c r="O24">
        <v>95.115298785023555</v>
      </c>
    </row>
    <row r="25" spans="1:141" x14ac:dyDescent="0.15">
      <c r="A25" s="1" t="s">
        <v>37</v>
      </c>
      <c r="B25">
        <v>96.785361028684463</v>
      </c>
      <c r="C25">
        <v>97.942386831275712</v>
      </c>
      <c r="D25">
        <v>75.544794188861985</v>
      </c>
      <c r="E25">
        <v>99.072593540134307</v>
      </c>
      <c r="F25">
        <v>98.661800486618006</v>
      </c>
      <c r="G25">
        <v>91.043956043956044</v>
      </c>
      <c r="H25">
        <v>91.260504201680675</v>
      </c>
      <c r="I25">
        <v>73.449275362318843</v>
      </c>
      <c r="J25">
        <v>96.394849785407715</v>
      </c>
      <c r="K25">
        <v>93.336145086461414</v>
      </c>
      <c r="L25">
        <v>94.31448992852502</v>
      </c>
      <c r="M25">
        <v>94.021164021164012</v>
      </c>
      <c r="N25">
        <v>96.835788325150034</v>
      </c>
      <c r="O25">
        <v>98.950949815707403</v>
      </c>
    </row>
    <row r="26" spans="1:141" x14ac:dyDescent="0.15">
      <c r="A26" s="1" t="s">
        <v>38</v>
      </c>
      <c r="B26">
        <v>99.226569608735218</v>
      </c>
      <c r="C26">
        <v>97.061838059446544</v>
      </c>
      <c r="D26">
        <v>93.609335926646281</v>
      </c>
      <c r="E26">
        <v>99.302505812451557</v>
      </c>
      <c r="F26">
        <v>99.085794655414901</v>
      </c>
      <c r="G26">
        <v>97.882352941176478</v>
      </c>
      <c r="H26">
        <v>94.498869630746043</v>
      </c>
      <c r="I26">
        <v>83.078563810878066</v>
      </c>
      <c r="J26">
        <v>99.930795847750858</v>
      </c>
      <c r="K26">
        <v>96.576839038601605</v>
      </c>
      <c r="L26">
        <v>92.448835568101629</v>
      </c>
      <c r="M26">
        <v>93.985822090098324</v>
      </c>
      <c r="N26">
        <v>94.245524296675185</v>
      </c>
      <c r="O26">
        <v>98.645353562720132</v>
      </c>
    </row>
    <row r="27" spans="1:141" x14ac:dyDescent="0.15">
      <c r="A27" s="1" t="s">
        <v>39</v>
      </c>
      <c r="B27">
        <v>92.458866544789771</v>
      </c>
      <c r="C27">
        <v>97.424892703862668</v>
      </c>
      <c r="D27">
        <v>94.88054607508532</v>
      </c>
      <c r="E27">
        <v>99.198025909932142</v>
      </c>
      <c r="F27">
        <v>99.56766104626027</v>
      </c>
      <c r="G27">
        <v>93.315301391035547</v>
      </c>
      <c r="H27">
        <v>97.635494155154092</v>
      </c>
      <c r="I27">
        <v>89.321511179645341</v>
      </c>
      <c r="J27">
        <v>100</v>
      </c>
      <c r="K27">
        <v>94.286626236833698</v>
      </c>
      <c r="L27">
        <v>89.298984394352246</v>
      </c>
      <c r="M27">
        <v>93.066710375348308</v>
      </c>
      <c r="N27">
        <v>96.828273674671493</v>
      </c>
      <c r="O27">
        <v>99.066546221017774</v>
      </c>
    </row>
    <row r="28" spans="1:141" x14ac:dyDescent="0.15">
      <c r="A28" s="1" t="s">
        <v>40</v>
      </c>
      <c r="B28">
        <v>95.271077143539529</v>
      </c>
      <c r="C28">
        <v>97.340854149879135</v>
      </c>
      <c r="D28">
        <v>80.561306648263169</v>
      </c>
      <c r="E28">
        <v>99.161073825503351</v>
      </c>
      <c r="F28">
        <v>99.537037037037038</v>
      </c>
      <c r="G28">
        <v>93.06803594351733</v>
      </c>
      <c r="H28">
        <v>98.376796168174565</v>
      </c>
      <c r="I28">
        <v>78.671551449506211</v>
      </c>
      <c r="J28">
        <v>95.372866127583109</v>
      </c>
      <c r="K28">
        <v>99.154616240266975</v>
      </c>
      <c r="L28">
        <v>84.081463009143803</v>
      </c>
      <c r="M28">
        <v>87.363219202259089</v>
      </c>
      <c r="N28">
        <v>96.294100207530391</v>
      </c>
      <c r="O28">
        <v>83.725864629747505</v>
      </c>
    </row>
    <row r="29" spans="1:141" x14ac:dyDescent="0.15">
      <c r="A29" s="1" t="s">
        <v>41</v>
      </c>
      <c r="B29">
        <v>95.195086705202314</v>
      </c>
      <c r="C29">
        <v>97.453416149068332</v>
      </c>
      <c r="D29">
        <v>83.143065338838966</v>
      </c>
      <c r="E29">
        <v>99.140546006066728</v>
      </c>
      <c r="F29">
        <v>99.934980494148235</v>
      </c>
      <c r="G29">
        <v>93.836598184424275</v>
      </c>
      <c r="H29">
        <v>97.071531445031198</v>
      </c>
      <c r="I29">
        <v>80.186871106851939</v>
      </c>
      <c r="J29">
        <v>94.844579226686889</v>
      </c>
      <c r="K29">
        <v>97.33367848822158</v>
      </c>
      <c r="L29">
        <v>93.279075872932523</v>
      </c>
      <c r="M29">
        <v>89.246646026831783</v>
      </c>
      <c r="N29">
        <v>86.880244088482073</v>
      </c>
      <c r="O29">
        <v>84.144427001569852</v>
      </c>
    </row>
    <row r="30" spans="1:141" x14ac:dyDescent="0.15">
      <c r="A30" s="1" t="s">
        <v>42</v>
      </c>
      <c r="B30">
        <v>97.468599033816432</v>
      </c>
      <c r="C30">
        <v>95.611171563293439</v>
      </c>
      <c r="D30">
        <v>95.571843029470145</v>
      </c>
      <c r="E30">
        <v>97.998137802607076</v>
      </c>
      <c r="F30">
        <v>99.977462249267518</v>
      </c>
      <c r="G30">
        <v>93.238095238095241</v>
      </c>
      <c r="H30">
        <v>97.829107328933659</v>
      </c>
      <c r="I30">
        <v>69.28948254574027</v>
      </c>
      <c r="J30">
        <v>94.756097560975604</v>
      </c>
      <c r="K30">
        <v>97.622252131000451</v>
      </c>
      <c r="L30">
        <v>89.329475833900617</v>
      </c>
      <c r="M30">
        <v>84.500546182789165</v>
      </c>
      <c r="N30">
        <v>93.629782833505686</v>
      </c>
      <c r="O30">
        <v>91.34732360097324</v>
      </c>
      <c r="P30" t="s">
        <v>65</v>
      </c>
      <c r="T30" t="s">
        <v>66</v>
      </c>
      <c r="V30" t="s">
        <v>67</v>
      </c>
    </row>
    <row r="31" spans="1:141" x14ac:dyDescent="0.15">
      <c r="A31" s="1" t="s">
        <v>43</v>
      </c>
      <c r="B31">
        <v>96.62239089184061</v>
      </c>
      <c r="C31">
        <v>95.492756215346091</v>
      </c>
      <c r="D31">
        <v>95.018599385411619</v>
      </c>
      <c r="E31">
        <v>99.264345267287894</v>
      </c>
      <c r="F31">
        <v>99.916857202244856</v>
      </c>
      <c r="G31">
        <v>98.06531496672342</v>
      </c>
      <c r="H31">
        <v>97.871905054225493</v>
      </c>
      <c r="I31">
        <v>68.445802962614621</v>
      </c>
      <c r="J31">
        <v>97.350993377483448</v>
      </c>
      <c r="K31">
        <v>96.780045351473916</v>
      </c>
      <c r="L31">
        <v>88.312428734321543</v>
      </c>
      <c r="M31">
        <v>83.899260744267636</v>
      </c>
      <c r="N31">
        <v>94.786550812240264</v>
      </c>
      <c r="O31">
        <v>90.727478326422911</v>
      </c>
      <c r="Q31" t="s">
        <v>68</v>
      </c>
      <c r="R31" t="s">
        <v>69</v>
      </c>
      <c r="T31" t="s">
        <v>70</v>
      </c>
      <c r="U31" t="s">
        <v>71</v>
      </c>
      <c r="V31" t="s">
        <v>70</v>
      </c>
      <c r="W31" t="s">
        <v>71</v>
      </c>
    </row>
    <row r="32" spans="1:141" x14ac:dyDescent="0.15">
      <c r="Q32">
        <f>CORREL(B2:O16,B35:O49)</f>
        <v>-0.48839594686475862</v>
      </c>
      <c r="R32">
        <f>CORREL(B2:O16,B71:O85)</f>
        <v>-0.44103467211613812</v>
      </c>
      <c r="T32">
        <f>Q32*SQRT(68)/SQRT(1-Q32^2)</f>
        <v>-4.6153036553063496</v>
      </c>
      <c r="U32">
        <f>TDIST(ABS(T32),68,2)</f>
        <v>1.7927396121043318E-5</v>
      </c>
      <c r="V32">
        <f>R32*SQRT(68)/SQRT(1-R32^2)</f>
        <v>-4.0522622082061073</v>
      </c>
      <c r="W32">
        <f>TDIST(ABS(V32),68,2)</f>
        <v>1.3270069269547311E-4</v>
      </c>
    </row>
    <row r="33" spans="1:32" x14ac:dyDescent="0.15">
      <c r="A33" s="2" t="s">
        <v>44</v>
      </c>
      <c r="Q33" t="s">
        <v>72</v>
      </c>
      <c r="R33" t="s">
        <v>73</v>
      </c>
      <c r="T33" t="s">
        <v>74</v>
      </c>
      <c r="V33" t="s">
        <v>75</v>
      </c>
    </row>
    <row r="34" spans="1:3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9.0789414130699853E-2</v>
      </c>
      <c r="R34">
        <f>CORREL(B17:O31,B86:O100)</f>
        <v>3.8587950541837765E-2</v>
      </c>
      <c r="T34" t="s">
        <v>70</v>
      </c>
      <c r="U34" t="s">
        <v>71</v>
      </c>
      <c r="V34" t="s">
        <v>70</v>
      </c>
      <c r="W34" t="s">
        <v>71</v>
      </c>
    </row>
    <row r="35" spans="1:3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0.75177342748379095</v>
      </c>
      <c r="U35">
        <f>TDIST(ABS(T35),68,2)</f>
        <v>0.45478153589129167</v>
      </c>
      <c r="V35">
        <f>R34*SQRT(68)/SQRT(1-R34^2)</f>
        <v>0.31844156475242841</v>
      </c>
      <c r="W35">
        <f>TDIST(ABS(V35),68,2)</f>
        <v>0.75112601375474497</v>
      </c>
      <c r="Z35" t="s">
        <v>49</v>
      </c>
      <c r="AD35" t="s">
        <v>88</v>
      </c>
    </row>
    <row r="36" spans="1:3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76</v>
      </c>
      <c r="Z36" t="s">
        <v>89</v>
      </c>
      <c r="AD36" t="s">
        <v>89</v>
      </c>
    </row>
    <row r="37" spans="1:32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77</v>
      </c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50</v>
      </c>
      <c r="S38" t="s">
        <v>51</v>
      </c>
      <c r="T38" t="s">
        <v>52</v>
      </c>
      <c r="U38" t="s">
        <v>53</v>
      </c>
      <c r="Z38" s="14"/>
      <c r="AA38" s="14" t="s">
        <v>90</v>
      </c>
      <c r="AB38" s="14" t="s">
        <v>91</v>
      </c>
      <c r="AD38" s="14"/>
      <c r="AE38" s="14" t="s">
        <v>90</v>
      </c>
      <c r="AF38" s="14" t="s">
        <v>91</v>
      </c>
    </row>
    <row r="39" spans="1:3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78</v>
      </c>
      <c r="R39" s="12">
        <f>CORREL(B2:O6,B35:O39)</f>
        <v>-0.34980996332194975</v>
      </c>
      <c r="S39" s="12">
        <f>CORREL(B7:O16,B40:O49)</f>
        <v>-0.21872954769082323</v>
      </c>
      <c r="T39" s="12">
        <f>CORREL(B2:O6,B71:O75)</f>
        <v>-0.21084928594112559</v>
      </c>
      <c r="U39" s="12">
        <f>CORREL(B7:O16,B76:O85)</f>
        <v>-0.18559734906433362</v>
      </c>
      <c r="Z39" t="s">
        <v>92</v>
      </c>
      <c r="AA39">
        <v>57.125030964402498</v>
      </c>
      <c r="AB39">
        <v>71.828083473180911</v>
      </c>
      <c r="AD39" t="s">
        <v>92</v>
      </c>
      <c r="AE39">
        <v>93.065359379017664</v>
      </c>
      <c r="AF39">
        <v>93.795035261748964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79</v>
      </c>
      <c r="R40" s="12">
        <f>CORREL(B17:O21,B50:O54)</f>
        <v>-0.46629367203468308</v>
      </c>
      <c r="S40" s="12">
        <f>CORREL(B22:O31,B55:O64)</f>
        <v>0.32262409005549769</v>
      </c>
      <c r="T40" s="12">
        <f>CORREL(B17:O21,B86:O90)</f>
        <v>-0.42876528896974736</v>
      </c>
      <c r="U40" s="12">
        <f>CORREL(B22:O31,B91:O100)</f>
        <v>0.26017738296906157</v>
      </c>
      <c r="Z40" t="s">
        <v>93</v>
      </c>
      <c r="AA40">
        <v>45.946636880923862</v>
      </c>
      <c r="AB40">
        <v>85.802252818166153</v>
      </c>
      <c r="AD40" t="s">
        <v>93</v>
      </c>
      <c r="AE40">
        <v>26.792201341132031</v>
      </c>
      <c r="AF40">
        <v>41.504153733123609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94</v>
      </c>
      <c r="AA41">
        <v>70</v>
      </c>
      <c r="AB41">
        <v>140</v>
      </c>
      <c r="AD41" t="s">
        <v>94</v>
      </c>
      <c r="AE41">
        <v>70</v>
      </c>
      <c r="AF41">
        <v>140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80</v>
      </c>
      <c r="S42" t="s">
        <v>81</v>
      </c>
      <c r="U42" t="s">
        <v>82</v>
      </c>
      <c r="W42" t="s">
        <v>83</v>
      </c>
      <c r="Z42" t="s">
        <v>95</v>
      </c>
      <c r="AA42">
        <v>72.58091868513867</v>
      </c>
      <c r="AD42" t="s">
        <v>95</v>
      </c>
      <c r="AE42">
        <v>36.623746449241786</v>
      </c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70</v>
      </c>
      <c r="R43" t="s">
        <v>71</v>
      </c>
      <c r="S43" t="s">
        <v>70</v>
      </c>
      <c r="T43" t="s">
        <v>71</v>
      </c>
      <c r="U43" t="s">
        <v>70</v>
      </c>
      <c r="V43" t="s">
        <v>71</v>
      </c>
      <c r="W43" t="s">
        <v>70</v>
      </c>
      <c r="X43" t="s">
        <v>71</v>
      </c>
      <c r="Z43" t="s">
        <v>96</v>
      </c>
      <c r="AA43">
        <v>0</v>
      </c>
      <c r="AD43" t="s">
        <v>96</v>
      </c>
      <c r="AE43">
        <v>0</v>
      </c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-3.0791451468275954</v>
      </c>
      <c r="R44">
        <f>TDIST(ABS(Q44),68,2)</f>
        <v>2.9933637495030622E-3</v>
      </c>
      <c r="S44">
        <f>S39*SQRT(138)/SQRT(1-S39^2)</f>
        <v>-2.6332532447287607</v>
      </c>
      <c r="T44">
        <f>TDIST(ABS(S44),138,2)</f>
        <v>9.421790705208535E-3</v>
      </c>
      <c r="U44">
        <f>T39*SQRT(68)/SQRT(1-T39^2)</f>
        <v>-1.7786953472170035</v>
      </c>
      <c r="V44">
        <f>TDIST(ABS(U44),68,2)</f>
        <v>7.9759416155953403E-2</v>
      </c>
      <c r="W44">
        <f>U39*SQRT(138)/SQRT(1-U39^2)</f>
        <v>-2.2188253185144102</v>
      </c>
      <c r="X44">
        <f>TDIST(ABS(W44),138,2)</f>
        <v>2.8132024949864956E-2</v>
      </c>
      <c r="Z44" t="s">
        <v>97</v>
      </c>
      <c r="AA44">
        <v>208</v>
      </c>
      <c r="AD44" t="s">
        <v>97</v>
      </c>
      <c r="AE44">
        <v>208</v>
      </c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84</v>
      </c>
      <c r="S45" t="s">
        <v>85</v>
      </c>
      <c r="U45" t="s">
        <v>86</v>
      </c>
      <c r="W45" t="s">
        <v>87</v>
      </c>
      <c r="Z45" t="s">
        <v>98</v>
      </c>
      <c r="AA45">
        <v>-11.789616226169942</v>
      </c>
      <c r="AD45" t="s">
        <v>98</v>
      </c>
      <c r="AE45">
        <v>-0.82366762943777405</v>
      </c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70</v>
      </c>
      <c r="R46" t="s">
        <v>71</v>
      </c>
      <c r="S46" t="s">
        <v>70</v>
      </c>
      <c r="T46" t="s">
        <v>71</v>
      </c>
      <c r="U46" t="s">
        <v>70</v>
      </c>
      <c r="V46" t="s">
        <v>71</v>
      </c>
      <c r="W46" t="s">
        <v>70</v>
      </c>
      <c r="X46" t="s">
        <v>71</v>
      </c>
      <c r="Z46" t="s">
        <v>99</v>
      </c>
      <c r="AA46">
        <v>3.3261512981481366E-25</v>
      </c>
      <c r="AD46" t="s">
        <v>99</v>
      </c>
      <c r="AE46">
        <v>0.20553592521355318</v>
      </c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-4.3466264848684455</v>
      </c>
      <c r="R47">
        <f>TDIST(ABS(Q47),68,2)</f>
        <v>4.7332995039586839E-5</v>
      </c>
      <c r="S47">
        <f>S40*SQRT(138)/SQRT(1-S40^2)</f>
        <v>4.004084627387229</v>
      </c>
      <c r="T47">
        <f>TDIST(ABS(S47),138,2)</f>
        <v>1.0124252183311452E-4</v>
      </c>
      <c r="U47">
        <f>T40*SQRT(68)/SQRT(1-T40^2)</f>
        <v>-3.9136892171455799</v>
      </c>
      <c r="V47">
        <f>TDIST(ABS(U47),68,2)</f>
        <v>2.1282259793627608E-4</v>
      </c>
      <c r="W47">
        <f>U40*SQRT(138)/SQRT(1-U40^2)</f>
        <v>3.16540614969544</v>
      </c>
      <c r="X47">
        <f>TDIST(ABS(W47),138,2)</f>
        <v>1.9059631020834013E-3</v>
      </c>
      <c r="Z47" t="s">
        <v>100</v>
      </c>
      <c r="AA47">
        <v>1.6522123760661407</v>
      </c>
      <c r="AD47" t="s">
        <v>100</v>
      </c>
      <c r="AE47">
        <v>1.6522123760661407</v>
      </c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101</v>
      </c>
      <c r="AA48">
        <v>6.6523025962962732E-25</v>
      </c>
      <c r="AD48" t="s">
        <v>101</v>
      </c>
      <c r="AE48">
        <v>0.41107185042710637</v>
      </c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3" t="s">
        <v>102</v>
      </c>
      <c r="AA49" s="13">
        <v>1.9714346585202402</v>
      </c>
      <c r="AB49" s="13"/>
      <c r="AD49" s="13" t="s">
        <v>102</v>
      </c>
      <c r="AE49" s="13">
        <v>1.9714346585202402</v>
      </c>
      <c r="AF49" s="13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26">CORREL(B2:B16,B35:B49)</f>
        <v>-0.56504544204543972</v>
      </c>
      <c r="C65">
        <f t="shared" si="26"/>
        <v>-0.82493213005525146</v>
      </c>
      <c r="D65">
        <f t="shared" si="26"/>
        <v>-0.2407126842195669</v>
      </c>
      <c r="E65">
        <f t="shared" si="26"/>
        <v>-0.80841982676608382</v>
      </c>
      <c r="F65">
        <f t="shared" si="26"/>
        <v>-0.68631232207237458</v>
      </c>
      <c r="G65">
        <f t="shared" si="26"/>
        <v>-0.25935671165514851</v>
      </c>
      <c r="H65">
        <f t="shared" si="26"/>
        <v>-0.85334637510336231</v>
      </c>
      <c r="I65">
        <f t="shared" si="26"/>
        <v>-0.32080152283566665</v>
      </c>
      <c r="J65">
        <f t="shared" si="26"/>
        <v>-0.18912015699088316</v>
      </c>
      <c r="K65">
        <f t="shared" si="26"/>
        <v>-0.50663260426742696</v>
      </c>
      <c r="L65">
        <f t="shared" si="26"/>
        <v>-0.62724596198558125</v>
      </c>
      <c r="M65">
        <f t="shared" si="26"/>
        <v>-0.69809531504177302</v>
      </c>
      <c r="N65">
        <f t="shared" si="26"/>
        <v>-0.7395285325756763</v>
      </c>
      <c r="O65">
        <f t="shared" si="26"/>
        <v>-0.81591723818637685</v>
      </c>
    </row>
    <row r="66" spans="1:15" x14ac:dyDescent="0.15">
      <c r="A66" s="2" t="s">
        <v>46</v>
      </c>
      <c r="B66">
        <f t="shared" ref="B66:O66" si="27">CORREL(B17:B31,B50:B64)</f>
        <v>3.0776415721725372E-2</v>
      </c>
      <c r="C66">
        <f t="shared" si="27"/>
        <v>-0.48155398752701967</v>
      </c>
      <c r="D66">
        <f t="shared" si="27"/>
        <v>-2.337077824673504E-2</v>
      </c>
      <c r="E66">
        <f t="shared" si="27"/>
        <v>-0.18830054036964494</v>
      </c>
      <c r="F66">
        <f t="shared" si="27"/>
        <v>-0.90831980709472138</v>
      </c>
      <c r="G66">
        <f t="shared" si="27"/>
        <v>-0.53909717983352579</v>
      </c>
      <c r="H66">
        <f t="shared" si="27"/>
        <v>-0.6060956137944884</v>
      </c>
      <c r="I66">
        <f t="shared" si="27"/>
        <v>0.66238519721888711</v>
      </c>
      <c r="J66">
        <f t="shared" si="27"/>
        <v>0.17353942528110636</v>
      </c>
      <c r="K66">
        <f t="shared" si="27"/>
        <v>-0.69423863231510952</v>
      </c>
      <c r="L66">
        <f t="shared" si="27"/>
        <v>0.5793544748942967</v>
      </c>
      <c r="M66">
        <f t="shared" si="27"/>
        <v>0.26755115330645768</v>
      </c>
      <c r="N66">
        <f t="shared" si="27"/>
        <v>-0.10781653460944145</v>
      </c>
      <c r="O66">
        <f t="shared" si="27"/>
        <v>-0.22460436330716477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8">CORREL(B2:B16,B71:B85)</f>
        <v>-0.28886303083709708</v>
      </c>
      <c r="C101">
        <f t="shared" si="28"/>
        <v>-0.85797551187640486</v>
      </c>
      <c r="D101">
        <f t="shared" si="28"/>
        <v>-1.1425535196170244E-2</v>
      </c>
      <c r="E101">
        <f t="shared" si="28"/>
        <v>-0.87323663628641257</v>
      </c>
      <c r="F101">
        <f t="shared" si="28"/>
        <v>-0.67599917506239837</v>
      </c>
      <c r="G101">
        <f t="shared" si="28"/>
        <v>-0.46887447462134724</v>
      </c>
      <c r="H101">
        <f t="shared" si="28"/>
        <v>-0.8925829884662998</v>
      </c>
      <c r="I101">
        <f t="shared" si="28"/>
        <v>-0.37883379015325941</v>
      </c>
      <c r="J101">
        <f t="shared" si="28"/>
        <v>-0.15113842277320849</v>
      </c>
      <c r="K101">
        <f t="shared" si="28"/>
        <v>-0.59049275217685382</v>
      </c>
      <c r="L101">
        <f t="shared" si="28"/>
        <v>-0.55350294297705693</v>
      </c>
      <c r="M101">
        <f t="shared" si="28"/>
        <v>-0.80099565740050671</v>
      </c>
      <c r="N101">
        <f t="shared" si="28"/>
        <v>-0.67281638990405257</v>
      </c>
      <c r="O101">
        <f t="shared" si="28"/>
        <v>-0.77742644233698843</v>
      </c>
    </row>
    <row r="102" spans="1:15" x14ac:dyDescent="0.15">
      <c r="A102" s="4" t="s">
        <v>46</v>
      </c>
      <c r="B102">
        <f t="shared" ref="B102:O102" si="29">CORREL(B50:B64,B86:B100)</f>
        <v>0.49076285018167559</v>
      </c>
      <c r="C102">
        <f t="shared" si="29"/>
        <v>0.93039497166541207</v>
      </c>
      <c r="D102">
        <f t="shared" si="29"/>
        <v>0.21283800174212827</v>
      </c>
      <c r="E102">
        <f t="shared" si="29"/>
        <v>0.60779881578965012</v>
      </c>
      <c r="F102">
        <f t="shared" si="29"/>
        <v>0.85403809305722755</v>
      </c>
      <c r="G102">
        <f t="shared" si="29"/>
        <v>0.81314037270029305</v>
      </c>
      <c r="H102">
        <f t="shared" si="29"/>
        <v>0.8835086722015526</v>
      </c>
      <c r="I102">
        <f t="shared" si="29"/>
        <v>0.70528727206928143</v>
      </c>
      <c r="J102">
        <f t="shared" si="29"/>
        <v>0.22876147129340274</v>
      </c>
      <c r="K102">
        <f t="shared" si="29"/>
        <v>0.66719860802097231</v>
      </c>
      <c r="L102">
        <f t="shared" si="29"/>
        <v>0.83676119973999574</v>
      </c>
      <c r="M102">
        <f t="shared" si="29"/>
        <v>0.70241057693068665</v>
      </c>
      <c r="N102">
        <f t="shared" si="29"/>
        <v>0.81954603988674635</v>
      </c>
      <c r="O102">
        <f t="shared" si="29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2023-02-01T09:27:51Z</dcterms:created>
  <dcterms:modified xsi:type="dcterms:W3CDTF">2023-02-04T10:53:32Z</dcterms:modified>
</cp:coreProperties>
</file>