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6048939b20a31529/ドキュメント/b4_analysis/"/>
    </mc:Choice>
  </mc:AlternateContent>
  <xr:revisionPtr revIDLastSave="119" documentId="13_ncr:1_{310BABBE-DCD8-4E12-B918-667F024EE8B2}" xr6:coauthVersionLast="47" xr6:coauthVersionMax="47" xr10:uidLastSave="{BDD0921E-56FC-4AFF-9761-ED00341C099C}"/>
  <bookViews>
    <workbookView xWindow="1470" yWindow="360" windowWidth="17805" windowHeight="13575" activeTab="1" xr2:uid="{00000000-000D-0000-FFFF-FFFF00000000}"/>
  </bookViews>
  <sheets>
    <sheet name="Sheet1" sheetId="1" r:id="rId1"/>
    <sheet name="Sheet1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8" i="2" l="1"/>
  <c r="V58" i="2" s="1"/>
  <c r="U56" i="2"/>
  <c r="V56" i="2" s="1"/>
  <c r="U53" i="2"/>
  <c r="V53" i="2" s="1"/>
  <c r="R53" i="2"/>
  <c r="S53" i="2" s="1"/>
  <c r="R58" i="2"/>
  <c r="S58" i="2"/>
  <c r="S56" i="2"/>
  <c r="R56" i="2"/>
  <c r="U51" i="2"/>
  <c r="V51" i="2" s="1"/>
  <c r="R51" i="2"/>
  <c r="S51" i="2" s="1"/>
  <c r="T53" i="2"/>
  <c r="U40" i="2"/>
  <c r="T40" i="2"/>
  <c r="S40" i="2"/>
  <c r="R40" i="2"/>
  <c r="U39" i="2"/>
  <c r="T39" i="2"/>
  <c r="S39" i="2"/>
  <c r="R39" i="2"/>
  <c r="R34" i="2"/>
  <c r="V35" i="2" s="1"/>
  <c r="W35" i="2" s="1"/>
  <c r="Q34" i="2"/>
  <c r="T35" i="2" s="1"/>
  <c r="U35" i="2" s="1"/>
  <c r="R32" i="2"/>
  <c r="V32" i="2" s="1"/>
  <c r="W32" i="2" s="1"/>
  <c r="Q32" i="2"/>
  <c r="T32" i="2" s="1"/>
  <c r="U32" i="2" s="1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T21" i="1"/>
  <c r="S21" i="1"/>
  <c r="B65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</calcChain>
</file>

<file path=xl/sharedStrings.xml><?xml version="1.0" encoding="utf-8"?>
<sst xmlns="http://schemas.openxmlformats.org/spreadsheetml/2006/main" count="384" uniqueCount="101">
  <si>
    <t>imahashi</t>
  </si>
  <si>
    <t>kawamura</t>
  </si>
  <si>
    <t>kawasaki</t>
  </si>
  <si>
    <t>kobayashi</t>
  </si>
  <si>
    <t>maeda</t>
  </si>
  <si>
    <t>nomura</t>
  </si>
  <si>
    <t>ota</t>
  </si>
  <si>
    <t>shigenawa</t>
  </si>
  <si>
    <t>suzuki</t>
  </si>
  <si>
    <t>tabata</t>
  </si>
  <si>
    <t>tamaru</t>
  </si>
  <si>
    <t>tamura</t>
  </si>
  <si>
    <t>watanabe</t>
  </si>
  <si>
    <t>yashiro</t>
  </si>
  <si>
    <t>n_puzzle1</t>
  </si>
  <si>
    <t>n_puzzle2</t>
  </si>
  <si>
    <t>n_puzzle3</t>
  </si>
  <si>
    <t>n_puzzle4</t>
  </si>
  <si>
    <t>n_puzzle5</t>
  </si>
  <si>
    <t>puzzle1-1</t>
  </si>
  <si>
    <t>puzzle1-2</t>
  </si>
  <si>
    <t>puzzle2-1</t>
  </si>
  <si>
    <t>puzzle2-2</t>
  </si>
  <si>
    <t>puzzle3-1</t>
  </si>
  <si>
    <t>puzzle3-2</t>
  </si>
  <si>
    <t>puzzle4-1</t>
  </si>
  <si>
    <t>puzzle4-2</t>
  </si>
  <si>
    <t>puzzle5-1</t>
  </si>
  <si>
    <t>puzzle5-2</t>
  </si>
  <si>
    <t>n_iraira1</t>
  </si>
  <si>
    <t>n_iraira2</t>
  </si>
  <si>
    <t>n_iraira3</t>
  </si>
  <si>
    <t>n_iraira4</t>
  </si>
  <si>
    <t>n_iraira5</t>
  </si>
  <si>
    <t>iraira1-1</t>
  </si>
  <si>
    <t>iraira1-2</t>
  </si>
  <si>
    <t>iraira2-1</t>
  </si>
  <si>
    <t>iraira2-2</t>
  </si>
  <si>
    <t>iraira3-1</t>
  </si>
  <si>
    <t>iraira3-2</t>
  </si>
  <si>
    <t>iraira4-1</t>
  </si>
  <si>
    <t>iraira4-2</t>
  </si>
  <si>
    <t>iraira5-1</t>
  </si>
  <si>
    <t>iraira5-2</t>
  </si>
  <si>
    <t>pre</t>
    <phoneticPr fontId="2"/>
  </si>
  <si>
    <t>p_correl</t>
    <phoneticPr fontId="2"/>
  </si>
  <si>
    <t>i_correl</t>
    <phoneticPr fontId="2"/>
  </si>
  <si>
    <t>post</t>
    <phoneticPr fontId="2"/>
  </si>
  <si>
    <t>パズル</t>
    <phoneticPr fontId="2"/>
  </si>
  <si>
    <t>普通：事前</t>
    <rPh sb="0" eb="2">
      <t>フツウ</t>
    </rPh>
    <rPh sb="3" eb="5">
      <t>ジゼン</t>
    </rPh>
    <phoneticPr fontId="2"/>
  </si>
  <si>
    <t>回転：事前</t>
    <rPh sb="0" eb="2">
      <t>カイテン</t>
    </rPh>
    <rPh sb="3" eb="5">
      <t>ジゼン</t>
    </rPh>
    <phoneticPr fontId="2"/>
  </si>
  <si>
    <t>普通：事後</t>
    <rPh sb="0" eb="2">
      <t>フツウ</t>
    </rPh>
    <rPh sb="3" eb="5">
      <t>ジゴ</t>
    </rPh>
    <phoneticPr fontId="2"/>
  </si>
  <si>
    <t>回転：事後</t>
    <rPh sb="0" eb="2">
      <t>カイテン</t>
    </rPh>
    <rPh sb="3" eb="5">
      <t>ジゴ</t>
    </rPh>
    <phoneticPr fontId="2"/>
  </si>
  <si>
    <t>赤</t>
    <rPh sb="0" eb="1">
      <t>アカ</t>
    </rPh>
    <phoneticPr fontId="2"/>
  </si>
  <si>
    <t>オレンジ</t>
    <phoneticPr fontId="2"/>
  </si>
  <si>
    <t>緑</t>
    <rPh sb="0" eb="1">
      <t>ミドリ</t>
    </rPh>
    <phoneticPr fontId="2"/>
  </si>
  <si>
    <t>青</t>
    <rPh sb="0" eb="1">
      <t>アオ</t>
    </rPh>
    <phoneticPr fontId="2"/>
  </si>
  <si>
    <t>紫</t>
    <rPh sb="0" eb="1">
      <t>ムラサキ</t>
    </rPh>
    <phoneticPr fontId="2"/>
  </si>
  <si>
    <t>イライラ</t>
    <phoneticPr fontId="2"/>
  </si>
  <si>
    <t>事前</t>
    <rPh sb="0" eb="2">
      <t>ジゼン</t>
    </rPh>
    <phoneticPr fontId="2"/>
  </si>
  <si>
    <t>se：0-20</t>
    <phoneticPr fontId="2"/>
  </si>
  <si>
    <t>se：21-40</t>
    <phoneticPr fontId="2"/>
  </si>
  <si>
    <t>se：41-60</t>
    <phoneticPr fontId="2"/>
  </si>
  <si>
    <t>se：61-80</t>
    <phoneticPr fontId="2"/>
  </si>
  <si>
    <t>se：81-100</t>
    <phoneticPr fontId="2"/>
  </si>
  <si>
    <t>p_correl_pre</t>
    <phoneticPr fontId="2"/>
  </si>
  <si>
    <t>p_correl_post</t>
    <phoneticPr fontId="2"/>
  </si>
  <si>
    <t>i_correl_pre</t>
    <phoneticPr fontId="2"/>
  </si>
  <si>
    <t>i_correl_post</t>
    <phoneticPr fontId="2"/>
  </si>
  <si>
    <t>相関関係</t>
    <rPh sb="0" eb="4">
      <t>ソウカンカンケイ</t>
    </rPh>
    <phoneticPr fontId="2"/>
  </si>
  <si>
    <t>パズル課題</t>
    <rPh sb="3" eb="5">
      <t>カダイ</t>
    </rPh>
    <phoneticPr fontId="2"/>
  </si>
  <si>
    <t>イライラ棒課題</t>
    <rPh sb="4" eb="7">
      <t>ボウカダイ</t>
    </rPh>
    <phoneticPr fontId="2"/>
  </si>
  <si>
    <t>イライラ棒</t>
    <rPh sb="4" eb="5">
      <t>ボウ</t>
    </rPh>
    <phoneticPr fontId="2"/>
  </si>
  <si>
    <t>t-検定: 等分散を仮定した２標本による検定</t>
  </si>
  <si>
    <t>変数 1</t>
  </si>
  <si>
    <t>変数 2</t>
  </si>
  <si>
    <t>平均</t>
  </si>
  <si>
    <t>分散</t>
  </si>
  <si>
    <t>観測数</t>
  </si>
  <si>
    <t>プールされた分散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</si>
  <si>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</si>
  <si>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</si>
  <si>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</si>
  <si>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</si>
  <si>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</si>
  <si>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</si>
  <si>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</si>
  <si>
    <t>p_pre</t>
    <phoneticPr fontId="2"/>
  </si>
  <si>
    <t>p_pos</t>
    <phoneticPr fontId="2"/>
  </si>
  <si>
    <t>t</t>
    <phoneticPr fontId="2"/>
  </si>
  <si>
    <t>p</t>
    <phoneticPr fontId="2"/>
  </si>
  <si>
    <t>i_pre</t>
    <phoneticPr fontId="2"/>
  </si>
  <si>
    <t>i_pos</t>
    <phoneticPr fontId="2"/>
  </si>
  <si>
    <t>touch_p_pre</t>
    <phoneticPr fontId="2"/>
  </si>
  <si>
    <t>touoch_p_post</t>
    <phoneticPr fontId="2"/>
  </si>
  <si>
    <t>touch_i_pre</t>
    <phoneticPr fontId="2"/>
  </si>
  <si>
    <t>touch_i_post</t>
    <phoneticPr fontId="2"/>
  </si>
  <si>
    <t>time_p_pre</t>
    <phoneticPr fontId="2"/>
  </si>
  <si>
    <t>time_p_post</t>
    <phoneticPr fontId="2"/>
  </si>
  <si>
    <t>time_i_pre</t>
    <phoneticPr fontId="2"/>
  </si>
  <si>
    <t>time_i_post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</si>
</sst>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rgb="FFFFFF00"/>
      </bottom>
      <diagonal/>
    </border>
    <border>
      <left/>
      <right/>
      <top/>
      <bottom style="medium">
        <color rgb="FFFFFF00"/>
      </bottom>
      <diagonal/>
    </border>
    <border>
      <left style="thin">
        <color auto="1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6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  <xf numFmtId="0" fontId="4" fillId="0" borderId="0" xfId="0" applyFont="1"/>
  </cellXfs>
  <cellStyles count="1">
    <cellStyle name="標準" xfId="0" builtinId="0"/>
  </cellStyles>
  <dxfs count="10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7030A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Sheet1!$R$20</c:f>
              <c:strCache>
                <c:ptCount val="1"/>
                <c:pt idx="0">
                  <c:v>se：0-20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Sheet1!$S$20:$V$20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43B7-447F-B02B-CFB7F2EDBD91}"/>
            </c:ext>
          </c:extLst>
        </c:ser>
        <c:ser>
          <c:idx val="1"/>
          <c:order val="1"/>
          <c:tx>
            <c:strRef>
              <c:f>Sheet1!$R$21</c:f>
              <c:strCache>
                <c:ptCount val="1"/>
                <c:pt idx="0">
                  <c:v>se：21-40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Sheet1!$S$21:$V$21</c:f>
              <c:numCache>
                <c:formatCode>0.000</c:formatCode>
                <c:ptCount val="4"/>
                <c:pt idx="0">
                  <c:v>4.6457219251336896</c:v>
                </c:pt>
                <c:pt idx="1">
                  <c:v>15.71439042044959</c:v>
                </c:pt>
                <c:pt idx="3">
                  <c:v>14.037647940612985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B7-447F-B02B-CFB7F2EDBD91}"/>
            </c:ext>
          </c:extLst>
        </c:ser>
        <c:ser>
          <c:idx val="2"/>
          <c:order val="2"/>
          <c:tx>
            <c:strRef>
              <c:f>Sheet1!$R$22</c:f>
              <c:strCache>
                <c:ptCount val="1"/>
                <c:pt idx="0">
                  <c:v>se：41-60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Sheet1!$S$22:$V$22</c:f>
              <c:numCache>
                <c:formatCode>0.000</c:formatCode>
                <c:ptCount val="4"/>
                <c:pt idx="0">
                  <c:v>9.5178319443666641</c:v>
                </c:pt>
                <c:pt idx="1">
                  <c:v>15.943012273166469</c:v>
                </c:pt>
                <c:pt idx="2">
                  <c:v>8.9568755874498329</c:v>
                </c:pt>
                <c:pt idx="3">
                  <c:v>16.873050209244241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B7-447F-B02B-CFB7F2EDBD91}"/>
            </c:ext>
          </c:extLst>
        </c:ser>
        <c:ser>
          <c:idx val="3"/>
          <c:order val="3"/>
          <c:tx>
            <c:strRef>
              <c:f>Sheet1!$R$23</c:f>
              <c:strCache>
                <c:ptCount val="1"/>
                <c:pt idx="0">
                  <c:v>se：61-80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Sheet1!$S$23:$V$23</c:f>
              <c:numCache>
                <c:formatCode>0.000</c:formatCode>
                <c:ptCount val="4"/>
                <c:pt idx="0">
                  <c:v>10.364245249949688</c:v>
                </c:pt>
                <c:pt idx="1">
                  <c:v>11.758044578719737</c:v>
                </c:pt>
                <c:pt idx="2">
                  <c:v>8.675560395331118</c:v>
                </c:pt>
                <c:pt idx="3">
                  <c:v>12.023992658297518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B7-447F-B02B-CFB7F2EDBD91}"/>
            </c:ext>
          </c:extLst>
        </c:ser>
        <c:ser>
          <c:idx val="4"/>
          <c:order val="4"/>
          <c:tx>
            <c:strRef>
              <c:f>Sheet1!$R$24</c:f>
              <c:strCache>
                <c:ptCount val="1"/>
                <c:pt idx="0">
                  <c:v>se：81-100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Sheet1!$S$19:$V$19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Sheet1!$S$24:$V$24</c:f>
              <c:numCache>
                <c:formatCode>0.000</c:formatCode>
                <c:ptCount val="4"/>
                <c:pt idx="0">
                  <c:v>9.9621493293864596</c:v>
                </c:pt>
                <c:pt idx="1">
                  <c:v>9.4954319378741339</c:v>
                </c:pt>
                <c:pt idx="2">
                  <c:v>9.9457122031236764</c:v>
                </c:pt>
                <c:pt idx="3">
                  <c:v>9.9226579781879511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B7-447F-B02B-CFB7F2EDB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8158960"/>
        <c:axId val="1178166032"/>
      </c:barChart>
      <c:catAx>
        <c:axId val="11781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8166032"/>
        <c:crosses val="autoZero"/>
        <c:auto val="1"/>
        <c:lblAlgn val="ctr"/>
        <c:lblOffset val="100"/>
        <c:noMultiLvlLbl val="0"/>
      </c:catAx>
      <c:valAx>
        <c:axId val="11781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781589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Sheet1!$R$30</c:f>
              <c:strCache>
                <c:ptCount val="1"/>
                <c:pt idx="0">
                  <c:v>se：0-20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Sheet1!$S$30:$V$30</c:f>
              <c:numCache>
                <c:formatCode>0.000</c:formatCode>
                <c:ptCount val="4"/>
                <c:pt idx="1">
                  <c:v>14.918236681922115</c:v>
                </c:pt>
                <c:pt idx="2">
                  <c:v>10.05167958656331</c:v>
                </c:pt>
                <c:pt idx="3">
                  <c:v>18.95308006233163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4E-45FF-AE33-1934236D45A1}"/>
            </c:ext>
          </c:extLst>
        </c:ser>
        <c:ser>
          <c:idx val="1"/>
          <c:order val="1"/>
          <c:tx>
            <c:strRef>
              <c:f>Sheet1!$R$31</c:f>
              <c:strCache>
                <c:ptCount val="1"/>
                <c:pt idx="0">
                  <c:v>se：21-40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Sheet1!$S$31:$V$31</c:f>
              <c:numCache>
                <c:formatCode>0.000</c:formatCode>
                <c:ptCount val="4"/>
                <c:pt idx="0">
                  <c:v>41.804947683585773</c:v>
                </c:pt>
                <c:pt idx="1">
                  <c:v>23.280876083764038</c:v>
                </c:pt>
                <c:pt idx="2">
                  <c:v>37.193058167831744</c:v>
                </c:pt>
                <c:pt idx="3">
                  <c:v>25.054865551099216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4E-45FF-AE33-1934236D45A1}"/>
            </c:ext>
          </c:extLst>
        </c:ser>
        <c:ser>
          <c:idx val="2"/>
          <c:order val="2"/>
          <c:tx>
            <c:strRef>
              <c:f>Sheet1!$R$32</c:f>
              <c:strCache>
                <c:ptCount val="1"/>
                <c:pt idx="0">
                  <c:v>se：41-60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Sheet1!$S$32:$V$32</c:f>
              <c:numCache>
                <c:formatCode>0.000</c:formatCode>
                <c:ptCount val="4"/>
                <c:pt idx="0">
                  <c:v>30.9120929495569</c:v>
                </c:pt>
                <c:pt idx="1">
                  <c:v>25.1056801034564</c:v>
                </c:pt>
                <c:pt idx="2">
                  <c:v>25.885903806619385</c:v>
                </c:pt>
                <c:pt idx="3">
                  <c:v>25.505304445249305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4E-45FF-AE33-1934236D45A1}"/>
            </c:ext>
          </c:extLst>
        </c:ser>
        <c:ser>
          <c:idx val="3"/>
          <c:order val="3"/>
          <c:tx>
            <c:strRef>
              <c:f>Sheet1!$R$33</c:f>
              <c:strCache>
                <c:ptCount val="1"/>
                <c:pt idx="0">
                  <c:v>se：61-80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Sheet1!$S$33:$V$33</c:f>
              <c:numCache>
                <c:formatCode>0.000</c:formatCode>
                <c:ptCount val="4"/>
                <c:pt idx="0">
                  <c:v>28.095323485159735</c:v>
                </c:pt>
                <c:pt idx="1">
                  <c:v>29.561893420156036</c:v>
                </c:pt>
                <c:pt idx="2">
                  <c:v>26.676861108638015</c:v>
                </c:pt>
                <c:pt idx="3">
                  <c:v>27.495647193209351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4E-45FF-AE33-1934236D45A1}"/>
            </c:ext>
          </c:extLst>
        </c:ser>
        <c:ser>
          <c:idx val="4"/>
          <c:order val="4"/>
          <c:tx>
            <c:strRef>
              <c:f>Sheet1!$R$34</c:f>
              <c:strCache>
                <c:ptCount val="1"/>
                <c:pt idx="0">
                  <c:v>se：81-100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Sheet1!$S$29:$V$29</c:f>
              <c:strCache>
                <c:ptCount val="4"/>
                <c:pt idx="0">
                  <c:v>普通：事前</c:v>
                </c:pt>
                <c:pt idx="1">
                  <c:v>回転：事前</c:v>
                </c:pt>
                <c:pt idx="2">
                  <c:v>普通：事後</c:v>
                </c:pt>
                <c:pt idx="3">
                  <c:v>回転：事後</c:v>
                </c:pt>
              </c:strCache>
            </c:strRef>
          </c:cat>
          <c:val>
            <c:numRef>
              <c:f>Sheet1!$S$34:$V$34</c:f>
              <c:numCache>
                <c:formatCode>0.000</c:formatCode>
                <c:ptCount val="4"/>
                <c:pt idx="0">
                  <c:v>18.416554728953653</c:v>
                </c:pt>
                <c:pt idx="1">
                  <c:v>32.730953972532795</c:v>
                </c:pt>
                <c:pt idx="2">
                  <c:v>18.298871379368272</c:v>
                </c:pt>
                <c:pt idx="3">
                  <c:v>30.464560363554845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4E-45FF-AE33-1934236D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262256"/>
        <c:axId val="1182247696"/>
      </c:barChart>
      <c:catAx>
        <c:axId val="118226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247696"/>
        <c:crosses val="autoZero"/>
        <c:auto val="1"/>
        <c:lblAlgn val="ctr"/>
        <c:lblOffset val="100"/>
        <c:noMultiLvlLbl val="0"/>
      </c:catAx>
      <c:valAx>
        <c:axId val="11822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2262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196453</xdr:colOff>
      <xdr:row>0</xdr:row>
      <xdr:rowOff>146447</xdr:rowOff>
    </xdr:from>
    <xdr:to>
      <xdr:col>22</xdr:col>
      <xdr:colOff>625078</xdr:colOff>
      <xdr:row>17</xdr:row>
      <xdr:rowOff>20241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A8E7BC-D4BF-DE58-9727-2F850CFCF9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291703</xdr:colOff>
      <xdr:row>36</xdr:row>
      <xdr:rowOff>3572</xdr:rowOff>
    </xdr:from>
    <xdr:to>
      <xdr:col>23</xdr:col>
      <xdr:colOff>29765</xdr:colOff>
      <xdr:row>52</xdr:row>
      <xdr:rowOff>79772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1B31643-6788-FF2D-645F-B6D5D7600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2"/>
  <sheetViews>
    <sheetView topLeftCell="H1" zoomScale="80" zoomScaleNormal="80" workbookViewId="0">
      <selection activeCell="T30" sqref="T30:V34"/>
    </sheetView>
  </sheetViews>
  <sheetFormatPr defaultRowHeight="13.5" x14ac:dyDescent="0.15"/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9" x14ac:dyDescent="0.15">
      <c r="A2" s="1" t="s">
        <v>14</v>
      </c>
      <c r="B2" s="5">
        <v>14.754098360655741</v>
      </c>
      <c r="C2" s="6">
        <v>13.35820895522388</v>
      </c>
      <c r="D2" s="6">
        <v>7.8761542639869626</v>
      </c>
      <c r="E2" s="6">
        <v>18.643132928847219</v>
      </c>
      <c r="F2" s="6">
        <v>11.93921852387844</v>
      </c>
      <c r="G2" s="6">
        <v>9.1684434968017072</v>
      </c>
      <c r="H2" s="6">
        <v>7.3499662845583273</v>
      </c>
      <c r="I2" s="6">
        <v>3.5911602209944751</v>
      </c>
      <c r="J2" s="6">
        <v>14.710365853658541</v>
      </c>
      <c r="K2" s="6">
        <v>13.42443729903537</v>
      </c>
      <c r="L2" s="6">
        <v>14.023591087811271</v>
      </c>
      <c r="M2" s="6">
        <v>10.237319683573761</v>
      </c>
      <c r="N2" s="6">
        <v>4.4753086419753094</v>
      </c>
      <c r="O2" s="6">
        <v>9.3117408906882595</v>
      </c>
    </row>
    <row r="3" spans="1:19" x14ac:dyDescent="0.15">
      <c r="A3" s="1" t="s">
        <v>15</v>
      </c>
      <c r="B3" s="7">
        <v>7.7835051546391751</v>
      </c>
      <c r="C3">
        <v>11.760513186029939</v>
      </c>
      <c r="D3">
        <v>10.13024602026049</v>
      </c>
      <c r="E3">
        <v>11.121764141898369</v>
      </c>
      <c r="F3">
        <v>12.101910828025479</v>
      </c>
      <c r="G3">
        <v>10.658307210031349</v>
      </c>
      <c r="H3">
        <v>12.233375156838139</v>
      </c>
      <c r="I3">
        <v>6.5454545454545459</v>
      </c>
      <c r="J3">
        <v>8.9743589743589745</v>
      </c>
      <c r="K3">
        <v>7.7815699658703066</v>
      </c>
      <c r="L3">
        <v>10.15625</v>
      </c>
      <c r="M3">
        <v>4.4154540893125942</v>
      </c>
      <c r="N3">
        <v>6.5789473684210522</v>
      </c>
      <c r="O3">
        <v>6.412698412698413</v>
      </c>
    </row>
    <row r="4" spans="1:19" x14ac:dyDescent="0.15">
      <c r="A4" s="1" t="s">
        <v>16</v>
      </c>
      <c r="B4" s="7">
        <v>15.526992287917739</v>
      </c>
      <c r="C4">
        <v>9.4885100074128985</v>
      </c>
      <c r="D4">
        <v>8.4260731319554854</v>
      </c>
      <c r="E4">
        <v>11.670235546038541</v>
      </c>
      <c r="F4">
        <v>12.90527654164018</v>
      </c>
      <c r="G4">
        <v>11.33333333333333</v>
      </c>
      <c r="H4">
        <v>12.82740094022834</v>
      </c>
      <c r="I4">
        <v>6.2755798090040944</v>
      </c>
      <c r="J4">
        <v>5.878378378378379</v>
      </c>
      <c r="K4">
        <v>12.826249067859809</v>
      </c>
      <c r="L4">
        <v>9.6600107933081496</v>
      </c>
      <c r="M4">
        <v>5.0713153724247224</v>
      </c>
      <c r="N4">
        <v>6.4427690198766276</v>
      </c>
      <c r="O4">
        <v>10.544217687074831</v>
      </c>
    </row>
    <row r="5" spans="1:19" x14ac:dyDescent="0.15">
      <c r="A5" s="1" t="s">
        <v>17</v>
      </c>
      <c r="B5" s="7">
        <v>12.8537170263789</v>
      </c>
      <c r="C5">
        <v>17.109826589595379</v>
      </c>
      <c r="D5">
        <v>7.2635135135135132</v>
      </c>
      <c r="E5">
        <v>17.153434800493621</v>
      </c>
      <c r="F5">
        <v>15.62137049941928</v>
      </c>
      <c r="G5">
        <v>13.35423197492163</v>
      </c>
      <c r="H5">
        <v>7.8324225865209467</v>
      </c>
      <c r="I5">
        <v>7.1350762527233114</v>
      </c>
      <c r="J5">
        <v>14.285714285714279</v>
      </c>
      <c r="K5">
        <v>11.676451402478801</v>
      </c>
      <c r="L5">
        <v>9.7018457169900607</v>
      </c>
      <c r="M5">
        <v>5.2078356426182513</v>
      </c>
      <c r="N5">
        <v>10.52631578947368</v>
      </c>
      <c r="O5">
        <v>10.559006211180121</v>
      </c>
    </row>
    <row r="6" spans="1:19" ht="14.25" thickBot="1" x14ac:dyDescent="0.2">
      <c r="A6" s="1" t="s">
        <v>18</v>
      </c>
      <c r="B6" s="8">
        <v>11.17911056711546</v>
      </c>
      <c r="C6" s="9">
        <v>9.6972563859981076</v>
      </c>
      <c r="D6" s="9">
        <v>4.6457219251336896</v>
      </c>
      <c r="E6" s="9">
        <v>12.012644889357221</v>
      </c>
      <c r="F6" s="9">
        <v>8.4392014519056264</v>
      </c>
      <c r="G6" s="9">
        <v>6.9381598793363501</v>
      </c>
      <c r="H6" s="9">
        <v>12.94964028776978</v>
      </c>
      <c r="I6" s="9">
        <v>1.8575851393188849</v>
      </c>
      <c r="J6" s="9">
        <v>6.024096385542169</v>
      </c>
      <c r="K6" s="9">
        <v>10.253998118532451</v>
      </c>
      <c r="L6" s="9">
        <v>7.1780147662018052</v>
      </c>
      <c r="M6" s="9">
        <v>9.6074380165289259</v>
      </c>
      <c r="N6" s="9">
        <v>7.1971390254805554</v>
      </c>
      <c r="O6" s="9">
        <v>7.1365638766519828</v>
      </c>
      <c r="P6" s="6"/>
      <c r="Q6" s="5"/>
      <c r="R6" s="6"/>
      <c r="S6" s="6"/>
    </row>
    <row r="7" spans="1:19" x14ac:dyDescent="0.15">
      <c r="A7" s="1" t="s">
        <v>19</v>
      </c>
      <c r="B7" s="10">
        <v>14.682866556836901</v>
      </c>
      <c r="C7" s="11">
        <v>8.1129653401797182</v>
      </c>
      <c r="D7" s="11">
        <v>11.14452798663325</v>
      </c>
      <c r="E7" s="11">
        <v>25.365378369600521</v>
      </c>
      <c r="F7" s="11">
        <v>17.78011572856391</v>
      </c>
      <c r="G7" s="11">
        <v>5.3884383991629612</v>
      </c>
      <c r="H7" s="11">
        <v>17.36139214892756</v>
      </c>
      <c r="I7" s="11">
        <v>4.1098064106632819</v>
      </c>
      <c r="J7" s="11">
        <v>8.0990456538560736</v>
      </c>
      <c r="K7" s="11">
        <v>13.39242932438907</v>
      </c>
      <c r="L7" s="11">
        <v>13.73742101567985</v>
      </c>
      <c r="M7" s="11">
        <v>20.311660397635681</v>
      </c>
      <c r="N7" s="11">
        <v>9.4825250609590892</v>
      </c>
      <c r="O7" s="11">
        <v>11.98089700996678</v>
      </c>
      <c r="Q7" s="7"/>
    </row>
    <row r="8" spans="1:19" x14ac:dyDescent="0.15">
      <c r="A8" s="1" t="s">
        <v>20</v>
      </c>
      <c r="B8" s="7">
        <v>13.219829744616931</v>
      </c>
      <c r="C8">
        <v>9.330078654732846</v>
      </c>
      <c r="D8">
        <v>7.1665043816942564</v>
      </c>
      <c r="E8">
        <v>26.82390565660603</v>
      </c>
      <c r="F8">
        <v>16.0985487681404</v>
      </c>
      <c r="G8">
        <v>6.462140992167102</v>
      </c>
      <c r="H8">
        <v>15.68477429227238</v>
      </c>
      <c r="I8">
        <v>4.7716428084526248</v>
      </c>
      <c r="J8">
        <v>12.19387755102041</v>
      </c>
      <c r="K8">
        <v>12.27317716925107</v>
      </c>
      <c r="L8">
        <v>12.02891068662881</v>
      </c>
      <c r="M8">
        <v>18.980061349693251</v>
      </c>
      <c r="N8">
        <v>10.070257611241219</v>
      </c>
      <c r="O8">
        <v>8.865153538050734</v>
      </c>
      <c r="Q8" s="7"/>
    </row>
    <row r="9" spans="1:19" x14ac:dyDescent="0.15">
      <c r="A9" s="1" t="s">
        <v>21</v>
      </c>
      <c r="B9" s="7">
        <v>13.698630136986299</v>
      </c>
      <c r="C9">
        <v>8.6773794808405444</v>
      </c>
      <c r="D9">
        <v>13.30166270783848</v>
      </c>
      <c r="E9">
        <v>27.354507068110891</v>
      </c>
      <c r="F9">
        <v>17.68277257778902</v>
      </c>
      <c r="G9">
        <v>7.4837027379400256</v>
      </c>
      <c r="H9">
        <v>20.834872552641301</v>
      </c>
      <c r="I9">
        <v>4.2492412069273344</v>
      </c>
      <c r="J9">
        <v>11.21825023518344</v>
      </c>
      <c r="K9">
        <v>9.4483389210606514</v>
      </c>
      <c r="L9">
        <v>10.69090909090909</v>
      </c>
      <c r="M9">
        <v>18.198747249026582</v>
      </c>
      <c r="N9">
        <v>11.35636596289187</v>
      </c>
      <c r="O9">
        <v>10.80358847108227</v>
      </c>
      <c r="Q9" s="7"/>
    </row>
    <row r="10" spans="1:19" ht="14.25" thickBot="1" x14ac:dyDescent="0.2">
      <c r="A10" s="1" t="s">
        <v>22</v>
      </c>
      <c r="B10" s="7">
        <v>17.372262773722628</v>
      </c>
      <c r="C10">
        <v>4.4077134986225897</v>
      </c>
      <c r="D10">
        <v>10.57176196032672</v>
      </c>
      <c r="E10">
        <v>26.401299756295689</v>
      </c>
      <c r="F10">
        <v>11.704834605597959</v>
      </c>
      <c r="G10">
        <v>4.4144144144144146</v>
      </c>
      <c r="H10">
        <v>24.13653807311654</v>
      </c>
      <c r="I10">
        <v>3.195985208663497</v>
      </c>
      <c r="J10">
        <v>10.32008830022075</v>
      </c>
      <c r="K10">
        <v>12.46342890579286</v>
      </c>
      <c r="L10">
        <v>9.7632349028997076</v>
      </c>
      <c r="M10">
        <v>17.353710034184601</v>
      </c>
      <c r="N10">
        <v>12.283950617283949</v>
      </c>
      <c r="O10">
        <v>11.808191808191809</v>
      </c>
      <c r="P10" s="9"/>
      <c r="Q10" s="8"/>
      <c r="R10" s="9"/>
      <c r="S10" s="9"/>
    </row>
    <row r="11" spans="1:19" x14ac:dyDescent="0.15">
      <c r="A11" s="1" t="s">
        <v>23</v>
      </c>
      <c r="B11" s="7">
        <v>16.476964769647701</v>
      </c>
      <c r="C11">
        <v>7.2773699329715944</v>
      </c>
      <c r="D11">
        <v>7.398409893992933</v>
      </c>
      <c r="E11">
        <v>24.617557072252289</v>
      </c>
      <c r="F11">
        <v>18.910741301059002</v>
      </c>
      <c r="G11">
        <v>4.9951659684176608</v>
      </c>
      <c r="H11">
        <v>17.726929846618049</v>
      </c>
      <c r="I11">
        <v>3.4872298624754419</v>
      </c>
      <c r="J11">
        <v>16.265452179570591</v>
      </c>
      <c r="K11">
        <v>16.547749725576288</v>
      </c>
      <c r="L11">
        <v>13.34375814438363</v>
      </c>
      <c r="M11">
        <v>23.633195382269658</v>
      </c>
      <c r="N11">
        <v>13.077713111947959</v>
      </c>
      <c r="O11">
        <v>12.387436854821001</v>
      </c>
      <c r="P11" s="11"/>
      <c r="Q11" s="10"/>
      <c r="R11" s="11"/>
      <c r="S11" s="11"/>
    </row>
    <row r="12" spans="1:19" x14ac:dyDescent="0.15">
      <c r="A12" s="1" t="s">
        <v>24</v>
      </c>
      <c r="B12" s="7">
        <v>15.05195169896097</v>
      </c>
      <c r="C12">
        <v>3.545359749739311</v>
      </c>
      <c r="D12">
        <v>10.335265944038319</v>
      </c>
      <c r="E12">
        <v>25.242504409171069</v>
      </c>
      <c r="F12">
        <v>12.48646697942981</v>
      </c>
      <c r="G12">
        <v>3.909726636999364</v>
      </c>
      <c r="H12">
        <v>20.0887355188563</v>
      </c>
      <c r="I12">
        <v>2.7642276422764231</v>
      </c>
      <c r="J12">
        <v>14.78260869565217</v>
      </c>
      <c r="K12">
        <v>13.36032388663968</v>
      </c>
      <c r="L12">
        <v>7.4302575107296143</v>
      </c>
      <c r="M12">
        <v>21.423603060514719</v>
      </c>
      <c r="N12">
        <v>12.12898497618175</v>
      </c>
      <c r="O12">
        <v>11.00489624621124</v>
      </c>
      <c r="Q12" s="7"/>
    </row>
    <row r="13" spans="1:19" x14ac:dyDescent="0.15">
      <c r="A13" s="1" t="s">
        <v>25</v>
      </c>
      <c r="B13" s="7">
        <v>11.188251001335111</v>
      </c>
      <c r="C13">
        <v>5.8515042782224684</v>
      </c>
      <c r="D13">
        <v>9.804347826086957</v>
      </c>
      <c r="E13">
        <v>30.80670303975058</v>
      </c>
      <c r="F13">
        <v>18.17910447761194</v>
      </c>
      <c r="G13">
        <v>8.1858407079646014</v>
      </c>
      <c r="H13">
        <v>21.44904873599166</v>
      </c>
      <c r="I13">
        <v>4.534313725490196</v>
      </c>
      <c r="J13">
        <v>12.783075089392129</v>
      </c>
      <c r="K13">
        <v>8.7381607088298203</v>
      </c>
      <c r="L13">
        <v>12.023529411764709</v>
      </c>
      <c r="M13">
        <v>24.94547894648549</v>
      </c>
      <c r="N13">
        <v>12.14984812689841</v>
      </c>
      <c r="O13">
        <v>20.60580204778157</v>
      </c>
      <c r="Q13" s="7"/>
    </row>
    <row r="14" spans="1:19" x14ac:dyDescent="0.15">
      <c r="A14" s="1" t="s">
        <v>26</v>
      </c>
      <c r="B14" s="7">
        <v>12.153407618554031</v>
      </c>
      <c r="C14">
        <v>8.6577571179546773</v>
      </c>
      <c r="D14">
        <v>7.0447110141766629</v>
      </c>
      <c r="E14">
        <v>24.726435016317911</v>
      </c>
      <c r="F14">
        <v>15.02051120227201</v>
      </c>
      <c r="G14">
        <v>5.1005950694247657</v>
      </c>
      <c r="H14">
        <v>27.603121516165</v>
      </c>
      <c r="I14">
        <v>8.8649756597489109</v>
      </c>
      <c r="J14">
        <v>11.36922656463515</v>
      </c>
      <c r="K14">
        <v>6.8748288140235552</v>
      </c>
      <c r="L14">
        <v>10.5831085287404</v>
      </c>
      <c r="M14">
        <v>27.516883932778391</v>
      </c>
      <c r="N14">
        <v>18.209450124343739</v>
      </c>
      <c r="O14">
        <v>19.654822335025379</v>
      </c>
      <c r="Q14" s="7"/>
    </row>
    <row r="15" spans="1:19" x14ac:dyDescent="0.15">
      <c r="A15" s="1" t="s">
        <v>27</v>
      </c>
      <c r="B15" s="7">
        <v>13.256006628003311</v>
      </c>
      <c r="C15">
        <v>6.0777749163018289</v>
      </c>
      <c r="D15">
        <v>6.8351613415991093</v>
      </c>
      <c r="E15">
        <v>19.634561783833998</v>
      </c>
      <c r="F15">
        <v>15.89661482159195</v>
      </c>
      <c r="G15">
        <v>5.5304497525285132</v>
      </c>
      <c r="H15">
        <v>16.223559091791191</v>
      </c>
      <c r="I15">
        <v>8.0894648829431439</v>
      </c>
      <c r="J15">
        <v>12.777191129883841</v>
      </c>
      <c r="K15">
        <v>10.88530717122168</v>
      </c>
      <c r="L15">
        <v>14.91319186822971</v>
      </c>
      <c r="M15">
        <v>17.067550050410489</v>
      </c>
      <c r="N15">
        <v>16.268621423504371</v>
      </c>
      <c r="O15">
        <v>17.452229299363061</v>
      </c>
      <c r="Q15" s="7"/>
    </row>
    <row r="16" spans="1:19" ht="14.25" thickBot="1" x14ac:dyDescent="0.2">
      <c r="A16" s="1" t="s">
        <v>28</v>
      </c>
      <c r="B16" s="8">
        <v>13.743804803659931</v>
      </c>
      <c r="C16" s="9">
        <v>4.3294351828813138</v>
      </c>
      <c r="D16" s="9">
        <v>7.4162272495322341</v>
      </c>
      <c r="E16" s="9">
        <v>19.933993399339929</v>
      </c>
      <c r="F16" s="9">
        <v>13.99957832595404</v>
      </c>
      <c r="G16" s="9">
        <v>5.6977305649444716</v>
      </c>
      <c r="H16" s="9">
        <v>20.5089594940521</v>
      </c>
      <c r="I16" s="9">
        <v>2.1561771561771561</v>
      </c>
      <c r="J16" s="9">
        <v>8.9070775156475683</v>
      </c>
      <c r="K16" s="9">
        <v>7.0719302494550744</v>
      </c>
      <c r="L16" s="9">
        <v>6.1443160890674706</v>
      </c>
      <c r="M16" s="9">
        <v>15.488260405549619</v>
      </c>
      <c r="N16" s="9">
        <v>13.99762752075919</v>
      </c>
      <c r="O16" s="9">
        <v>15.67383568002476</v>
      </c>
      <c r="Q16" s="7"/>
    </row>
    <row r="17" spans="1:22" x14ac:dyDescent="0.15">
      <c r="A17" s="1" t="s">
        <v>29</v>
      </c>
      <c r="B17" s="10">
        <v>24.070796460176989</v>
      </c>
      <c r="C17" s="11">
        <v>12.5</v>
      </c>
      <c r="D17" s="11">
        <v>14.626391096979329</v>
      </c>
      <c r="E17" s="11">
        <v>33.379790940766547</v>
      </c>
      <c r="F17" s="11">
        <v>4.21875</v>
      </c>
      <c r="G17" s="11">
        <v>17.581300813008131</v>
      </c>
      <c r="H17" s="11">
        <v>16.80602006688963</v>
      </c>
      <c r="I17" s="11">
        <v>7.8812691914022519</v>
      </c>
      <c r="J17" s="11">
        <v>1.9252548131370331</v>
      </c>
      <c r="K17" s="11">
        <v>6.7307692307692308</v>
      </c>
      <c r="L17" s="11">
        <v>13.981042654028441</v>
      </c>
      <c r="M17" s="11">
        <v>24.31633407243163</v>
      </c>
      <c r="N17" s="11">
        <v>20.325203252032519</v>
      </c>
      <c r="O17" s="11">
        <v>5.4611650485436893</v>
      </c>
      <c r="Q17" s="7"/>
    </row>
    <row r="18" spans="1:22" x14ac:dyDescent="0.15">
      <c r="A18" s="1" t="s">
        <v>30</v>
      </c>
      <c r="B18" s="7">
        <v>37.171888230313293</v>
      </c>
      <c r="C18">
        <v>14.44201312910285</v>
      </c>
      <c r="D18">
        <v>31.644640234948611</v>
      </c>
      <c r="E18">
        <v>34.508816120906801</v>
      </c>
      <c r="F18">
        <v>13.87283236994219</v>
      </c>
      <c r="G18">
        <v>13.57421875</v>
      </c>
      <c r="H18">
        <v>11.92570869990225</v>
      </c>
      <c r="I18">
        <v>19.012345679012341</v>
      </c>
      <c r="J18">
        <v>13.59375</v>
      </c>
      <c r="K18">
        <v>14.330218068535819</v>
      </c>
      <c r="L18">
        <v>23.280943025540271</v>
      </c>
      <c r="M18">
        <v>17.05716963448922</v>
      </c>
      <c r="N18">
        <v>23.161764705882359</v>
      </c>
      <c r="O18">
        <v>8.7330873308733086</v>
      </c>
      <c r="Q18" t="s">
        <v>59</v>
      </c>
      <c r="R18" t="s">
        <v>48</v>
      </c>
    </row>
    <row r="19" spans="1:22" x14ac:dyDescent="0.15">
      <c r="A19" s="1" t="s">
        <v>31</v>
      </c>
      <c r="B19" s="7">
        <v>39.761769710720372</v>
      </c>
      <c r="C19">
        <v>14.02805611222445</v>
      </c>
      <c r="D19">
        <v>18.098818474758321</v>
      </c>
      <c r="E19">
        <v>40.129799891833422</v>
      </c>
      <c r="F19">
        <v>14.55004205214466</v>
      </c>
      <c r="G19">
        <v>17.80147662018048</v>
      </c>
      <c r="H19">
        <v>23.700623700623701</v>
      </c>
      <c r="I19">
        <v>13.242784380305601</v>
      </c>
      <c r="J19">
        <v>15.755813953488371</v>
      </c>
      <c r="K19">
        <v>18.36917562724015</v>
      </c>
      <c r="L19">
        <v>26.116838487972512</v>
      </c>
      <c r="M19">
        <v>27.51460090850097</v>
      </c>
      <c r="N19">
        <v>23.044217687074831</v>
      </c>
      <c r="O19">
        <v>22.122122122122121</v>
      </c>
      <c r="S19" t="s">
        <v>49</v>
      </c>
      <c r="T19" t="s">
        <v>50</v>
      </c>
      <c r="U19" t="s">
        <v>51</v>
      </c>
      <c r="V19" t="s">
        <v>52</v>
      </c>
    </row>
    <row r="20" spans="1:22" ht="14.25" thickBot="1" x14ac:dyDescent="0.2">
      <c r="A20" s="1" t="s">
        <v>32</v>
      </c>
      <c r="B20" s="7">
        <v>42.460507419818093</v>
      </c>
      <c r="C20">
        <v>22.58064516129032</v>
      </c>
      <c r="D20">
        <v>25.77847851793457</v>
      </c>
      <c r="E20">
        <v>46.267465069860279</v>
      </c>
      <c r="F20">
        <v>22.72416153319644</v>
      </c>
      <c r="G20">
        <v>20.985155195681511</v>
      </c>
      <c r="H20">
        <v>33.202247191011239</v>
      </c>
      <c r="I20">
        <v>16.838334079713391</v>
      </c>
      <c r="J20">
        <v>12.486602357984999</v>
      </c>
      <c r="K20">
        <v>20.984615384615381</v>
      </c>
      <c r="L20">
        <v>29.95475113122172</v>
      </c>
      <c r="M20">
        <v>26.802070888092391</v>
      </c>
      <c r="N20">
        <v>31.526548672566371</v>
      </c>
      <c r="O20">
        <v>15.28436018957346</v>
      </c>
      <c r="P20" s="9"/>
      <c r="Q20" t="s">
        <v>53</v>
      </c>
      <c r="R20" t="s">
        <v>60</v>
      </c>
    </row>
    <row r="21" spans="1:22" ht="14.25" thickBot="1" x14ac:dyDescent="0.2">
      <c r="A21" s="1" t="s">
        <v>33</v>
      </c>
      <c r="B21" s="8">
        <v>55.438931297709928</v>
      </c>
      <c r="C21" s="9">
        <v>40.18892228424216</v>
      </c>
      <c r="D21" s="9">
        <v>45.905115292870398</v>
      </c>
      <c r="E21" s="9">
        <v>60.548628428927678</v>
      </c>
      <c r="F21" s="9">
        <v>22.04358699535549</v>
      </c>
      <c r="G21" s="9">
        <v>45.264957264957268</v>
      </c>
      <c r="H21" s="9">
        <v>60.907903331156113</v>
      </c>
      <c r="I21" s="9">
        <v>10.05167958656331</v>
      </c>
      <c r="J21" s="9">
        <v>19.484478935698451</v>
      </c>
      <c r="K21" s="9">
        <v>37.051039697542542</v>
      </c>
      <c r="L21" s="9">
        <v>39.179778179004387</v>
      </c>
      <c r="M21" s="9">
        <v>41.29032258064516</v>
      </c>
      <c r="N21" s="9">
        <v>43.062873199859503</v>
      </c>
      <c r="O21" s="9">
        <v>25.469571750563489</v>
      </c>
      <c r="P21" s="11"/>
      <c r="Q21" t="s">
        <v>54</v>
      </c>
      <c r="R21" t="s">
        <v>61</v>
      </c>
      <c r="S21" s="12">
        <f>AVERAGE(D6)</f>
        <v>4.6457219251336896</v>
      </c>
      <c r="T21" s="12">
        <f>AVERAGE(B7:B10,D7,B13,E9,E13,K8,K9,K16,M7)</f>
        <v>15.71439042044959</v>
      </c>
      <c r="V21" s="12">
        <f>AVERAGE(B7,K7)</f>
        <v>14.037647940612985</v>
      </c>
    </row>
    <row r="22" spans="1:22" x14ac:dyDescent="0.15">
      <c r="A22" s="1" t="s">
        <v>34</v>
      </c>
      <c r="B22">
        <v>27.578475336322871</v>
      </c>
      <c r="C22">
        <v>33.16912972085386</v>
      </c>
      <c r="D22">
        <v>29.749935550399591</v>
      </c>
      <c r="E22">
        <v>28.49588719153936</v>
      </c>
      <c r="F22">
        <v>22.015334063526829</v>
      </c>
      <c r="G22">
        <v>25.83621683967705</v>
      </c>
      <c r="H22">
        <v>36.471518987341767</v>
      </c>
      <c r="I22">
        <v>7.4666666666666677</v>
      </c>
      <c r="J22">
        <v>30.989583333333329</v>
      </c>
      <c r="K22">
        <v>25.403225806451609</v>
      </c>
      <c r="L22">
        <v>22.48008313127815</v>
      </c>
      <c r="M22">
        <v>21.464411819364429</v>
      </c>
      <c r="N22">
        <v>28.966455122393469</v>
      </c>
      <c r="O22">
        <v>29.14990614105659</v>
      </c>
      <c r="Q22" t="s">
        <v>55</v>
      </c>
      <c r="R22" t="s">
        <v>62</v>
      </c>
      <c r="S22" s="12">
        <f>AVERAGE(B4:B6,D4:D5,I6)</f>
        <v>9.5178319443666641</v>
      </c>
      <c r="T22" s="12">
        <f>AVERAGE(B11:B12,B15:B16,D9,D11,D13,D15,E8,E10:E11,E14:E15,F8:F10,F16,H7:H11,H13,H15:H16,K7,K10:K15,L16,M8,M10,M12,M14:M16,)</f>
        <v>15.943012273166469</v>
      </c>
      <c r="U22" s="12">
        <f>AVERAGE(B3,D3)</f>
        <v>8.9568755874498329</v>
      </c>
      <c r="V22" s="12">
        <f>AVERAGE(B8:B9,B15:B16,E7:F9,F11,E13,E15:F16,H7,H9:H10,H14:H15,K8:K16,L15:L16,M13:M16,M7,M11,)</f>
        <v>16.873050209244241</v>
      </c>
    </row>
    <row r="23" spans="1:22" x14ac:dyDescent="0.15">
      <c r="A23" s="1" t="s">
        <v>35</v>
      </c>
      <c r="B23">
        <v>24.306326304106548</v>
      </c>
      <c r="C23">
        <v>28.170809432759722</v>
      </c>
      <c r="D23">
        <v>28.38827838827839</v>
      </c>
      <c r="E23">
        <v>21.93722578467769</v>
      </c>
      <c r="F23">
        <v>24.44852941176471</v>
      </c>
      <c r="G23">
        <v>30.032467532467528</v>
      </c>
      <c r="H23">
        <v>35.054617676266133</v>
      </c>
      <c r="I23">
        <v>10.110359558561759</v>
      </c>
      <c r="J23">
        <v>36.490364903649038</v>
      </c>
      <c r="K23">
        <v>24.1240666283745</v>
      </c>
      <c r="L23">
        <v>20.805631599530699</v>
      </c>
      <c r="M23">
        <v>11.090136857008019</v>
      </c>
      <c r="N23">
        <v>28.249400479616309</v>
      </c>
      <c r="O23">
        <v>32.457598935816428</v>
      </c>
      <c r="Q23" t="s">
        <v>56</v>
      </c>
      <c r="R23" t="s">
        <v>63</v>
      </c>
      <c r="S23" s="12">
        <f>AVERAGE(B2:B3,D3,C5:C6,E6,I4:I5,K5:K6,L6)</f>
        <v>10.364245249949688</v>
      </c>
      <c r="T23" s="12">
        <f>AVERAGE(C7:C16,B14,D8,D10,D12,D14,D16,E16,E12,E7,F7,F11:F15,G15,H12,H14,I7:I16,L9,L11:L15,M9,M11,M13,N7:N13,O7:O16,N15:N16)</f>
        <v>11.758044578719737</v>
      </c>
      <c r="U23" s="12">
        <f>AVERAGE(B4:B6,C5,D6,F4,F6,I3:I6,K5:K6,M5,N6,)</f>
        <v>8.675560395331118</v>
      </c>
      <c r="V23" s="12">
        <f>AVERAGE(B10:B14,C7:C16,D12,D15,E10:E12,E14,F10,F12:F14,G15,H8,H11:H13,H16,I7:I16,J8,L13:L14,M8:M10,N10,N12,N14,O7:O16,)</f>
        <v>12.023992658297518</v>
      </c>
    </row>
    <row r="24" spans="1:22" x14ac:dyDescent="0.15">
      <c r="A24" s="1" t="s">
        <v>36</v>
      </c>
      <c r="B24">
        <v>37.072434607645867</v>
      </c>
      <c r="C24">
        <v>36.833688699360337</v>
      </c>
      <c r="D24">
        <v>25.6608639587363</v>
      </c>
      <c r="E24">
        <v>34.057971014492757</v>
      </c>
      <c r="F24">
        <v>34.328358208955223</v>
      </c>
      <c r="G24">
        <v>23.430782459157349</v>
      </c>
      <c r="H24">
        <v>19.504310344827591</v>
      </c>
      <c r="I24">
        <v>15.784543325526929</v>
      </c>
      <c r="J24">
        <v>36.041744316064097</v>
      </c>
      <c r="K24">
        <v>20.287331301697868</v>
      </c>
      <c r="L24">
        <v>24.23522423522423</v>
      </c>
      <c r="M24">
        <v>9.5287739783152627</v>
      </c>
      <c r="N24">
        <v>34.169781099839831</v>
      </c>
      <c r="O24">
        <v>31.34143317629556</v>
      </c>
      <c r="Q24" t="s">
        <v>57</v>
      </c>
      <c r="R24" t="s">
        <v>64</v>
      </c>
      <c r="S24" s="12">
        <f>AVERAGE(C2:C4,D2,E2:E5,F2:F6,G2:G6,H2:H6,I2:I3,J2:J6,K2:K4,L2:L5,M2:M6,N2:N6,O2:O6)</f>
        <v>9.9621493293864596</v>
      </c>
      <c r="T24" s="12">
        <f>AVERAGE(G7:G14,J7:J16,L7:L8,L10,N14,)</f>
        <v>9.4954319378741339</v>
      </c>
      <c r="U24" s="12">
        <f>AVERAGE(B2:O2,C3:C4,C6,D4,E3:E6,D5,F3,F5,G3:H6,J3:J6,K3:K4,L3:L6,M3:O4,N5:O5,O6,M6,)</f>
        <v>9.9457122031236764</v>
      </c>
      <c r="V24" s="12">
        <f>AVERAGE(D7:D11,D13:D14,D16,G7:G14,G16,J7,J9:J16,L7:L12,M12,N7:N9,N11,N13,N15:N16,)</f>
        <v>9.9226579781879511</v>
      </c>
    </row>
    <row r="25" spans="1:22" ht="14.25" thickBot="1" x14ac:dyDescent="0.2">
      <c r="A25" s="1" t="s">
        <v>37</v>
      </c>
      <c r="B25">
        <v>27.448071216617208</v>
      </c>
      <c r="C25">
        <v>34.516460905349803</v>
      </c>
      <c r="D25">
        <v>24.697336561743342</v>
      </c>
      <c r="E25">
        <v>28.269907259354021</v>
      </c>
      <c r="F25">
        <v>21.107055961070561</v>
      </c>
      <c r="G25">
        <v>21.593406593406591</v>
      </c>
      <c r="H25">
        <v>22.352941176470591</v>
      </c>
      <c r="I25">
        <v>13.6231884057971</v>
      </c>
      <c r="J25">
        <v>31.630901287553652</v>
      </c>
      <c r="K25">
        <v>19.274567692956559</v>
      </c>
      <c r="L25">
        <v>19.980506822612089</v>
      </c>
      <c r="M25">
        <v>18.43915343915344</v>
      </c>
      <c r="N25">
        <v>28.477905073649762</v>
      </c>
      <c r="O25">
        <v>29.06152537567338</v>
      </c>
      <c r="P25" s="9"/>
    </row>
    <row r="26" spans="1:22" x14ac:dyDescent="0.15">
      <c r="A26" s="1" t="s">
        <v>38</v>
      </c>
      <c r="B26">
        <v>30.709736123748861</v>
      </c>
      <c r="C26">
        <v>26.580116159890672</v>
      </c>
      <c r="D26">
        <v>25.31258682967491</v>
      </c>
      <c r="E26">
        <v>38.982175148540428</v>
      </c>
      <c r="F26">
        <v>28.234880450070321</v>
      </c>
      <c r="G26">
        <v>45.54621848739496</v>
      </c>
      <c r="H26">
        <v>36.322532027128872</v>
      </c>
      <c r="I26">
        <v>12.54888019907572</v>
      </c>
      <c r="J26">
        <v>30.89965397923876</v>
      </c>
      <c r="K26">
        <v>26.329206117989798</v>
      </c>
      <c r="L26">
        <v>22.041872500588099</v>
      </c>
      <c r="M26">
        <v>12.05122341641893</v>
      </c>
      <c r="N26">
        <v>39.045183290707577</v>
      </c>
      <c r="O26">
        <v>20.53643998916283</v>
      </c>
    </row>
    <row r="27" spans="1:22" x14ac:dyDescent="0.15">
      <c r="A27" s="1" t="s">
        <v>39</v>
      </c>
      <c r="B27">
        <v>15.585009140767831</v>
      </c>
      <c r="C27">
        <v>23.175965665236049</v>
      </c>
      <c r="D27">
        <v>18.336953149239839</v>
      </c>
      <c r="E27">
        <v>33.775447254781</v>
      </c>
      <c r="F27">
        <v>22.222222222222221</v>
      </c>
      <c r="G27">
        <v>35.316846986089637</v>
      </c>
      <c r="H27">
        <v>35.52072263549416</v>
      </c>
      <c r="I27">
        <v>7.5558982266769474</v>
      </c>
      <c r="J27">
        <v>40.032573289902281</v>
      </c>
      <c r="K27">
        <v>27.162464091924669</v>
      </c>
      <c r="L27">
        <v>17.537775575922719</v>
      </c>
      <c r="M27">
        <v>13.29290280281921</v>
      </c>
      <c r="N27">
        <v>41.68554599003172</v>
      </c>
      <c r="O27">
        <v>28.726287262872631</v>
      </c>
    </row>
    <row r="28" spans="1:22" x14ac:dyDescent="0.15">
      <c r="A28" s="1" t="s">
        <v>40</v>
      </c>
      <c r="B28">
        <v>20.56364939097206</v>
      </c>
      <c r="C28">
        <v>38.785925329035727</v>
      </c>
      <c r="D28">
        <v>31.170922475270299</v>
      </c>
      <c r="E28">
        <v>50.958772770853308</v>
      </c>
      <c r="F28">
        <v>49.629629629629633</v>
      </c>
      <c r="G28">
        <v>34.428754813863932</v>
      </c>
      <c r="H28">
        <v>41.564662054284199</v>
      </c>
      <c r="I28">
        <v>13.905702453010511</v>
      </c>
      <c r="J28">
        <v>37.309074573225523</v>
      </c>
      <c r="K28">
        <v>39.087875417130149</v>
      </c>
      <c r="L28">
        <v>19.409808811305069</v>
      </c>
      <c r="M28">
        <v>33.33921637839746</v>
      </c>
      <c r="N28">
        <v>31.30744144678328</v>
      </c>
      <c r="O28">
        <v>24.421812009335881</v>
      </c>
      <c r="R28" t="s">
        <v>58</v>
      </c>
    </row>
    <row r="29" spans="1:22" x14ac:dyDescent="0.15">
      <c r="A29" s="1" t="s">
        <v>41</v>
      </c>
      <c r="B29">
        <v>21.96531791907514</v>
      </c>
      <c r="C29">
        <v>36.987577639751549</v>
      </c>
      <c r="D29">
        <v>18.095700752975471</v>
      </c>
      <c r="E29">
        <v>46.865520728008093</v>
      </c>
      <c r="F29">
        <v>47.561768530559171</v>
      </c>
      <c r="G29">
        <v>36.908743430482559</v>
      </c>
      <c r="H29">
        <v>35.765722515602491</v>
      </c>
      <c r="I29">
        <v>3.6415908001916621</v>
      </c>
      <c r="J29">
        <v>25.44857215061916</v>
      </c>
      <c r="K29">
        <v>30.080248511519539</v>
      </c>
      <c r="L29">
        <v>12.75925439747965</v>
      </c>
      <c r="M29">
        <v>19.917440660474721</v>
      </c>
      <c r="N29">
        <v>31.96033562166286</v>
      </c>
      <c r="O29">
        <v>23.861852433281001</v>
      </c>
      <c r="S29" t="s">
        <v>49</v>
      </c>
      <c r="T29" t="s">
        <v>50</v>
      </c>
      <c r="U29" t="s">
        <v>51</v>
      </c>
      <c r="V29" t="s">
        <v>52</v>
      </c>
    </row>
    <row r="30" spans="1:22" x14ac:dyDescent="0.15">
      <c r="A30" s="1" t="s">
        <v>42</v>
      </c>
      <c r="B30">
        <v>21.04347826086957</v>
      </c>
      <c r="C30">
        <v>38.810301051867967</v>
      </c>
      <c r="D30">
        <v>31.56207054512139</v>
      </c>
      <c r="E30">
        <v>58.674736188702667</v>
      </c>
      <c r="F30">
        <v>45.503718728870858</v>
      </c>
      <c r="G30">
        <v>26.65306122448979</v>
      </c>
      <c r="H30">
        <v>51.076762764848901</v>
      </c>
      <c r="I30">
        <v>1.2571556852620951</v>
      </c>
      <c r="J30">
        <v>38.031358885017418</v>
      </c>
      <c r="K30">
        <v>35.815761926125319</v>
      </c>
      <c r="L30">
        <v>3.4547311095983662</v>
      </c>
      <c r="M30">
        <v>7.5009103046486221</v>
      </c>
      <c r="N30">
        <v>34.022750775594623</v>
      </c>
      <c r="O30">
        <v>33.743917274939172</v>
      </c>
      <c r="Q30" t="s">
        <v>53</v>
      </c>
      <c r="R30" t="s">
        <v>60</v>
      </c>
      <c r="T30" s="12">
        <f>AVERAGE(B30:B31,I30,K31,M22:M23,)</f>
        <v>14.918236681922115</v>
      </c>
      <c r="U30" s="12">
        <f>AVERAGE(I21)</f>
        <v>10.05167958656331</v>
      </c>
      <c r="V30" s="12">
        <f>AVERAGE(B30,K30,)</f>
        <v>18.95308006233163</v>
      </c>
    </row>
    <row r="31" spans="1:22" x14ac:dyDescent="0.15">
      <c r="A31" s="1" t="s">
        <v>43</v>
      </c>
      <c r="B31">
        <v>20.79696394686907</v>
      </c>
      <c r="C31">
        <v>42.818815954212127</v>
      </c>
      <c r="D31">
        <v>20.944525311337539</v>
      </c>
      <c r="E31">
        <v>55.631845675984962</v>
      </c>
      <c r="F31">
        <v>46.435252546248179</v>
      </c>
      <c r="G31">
        <v>40.179538771088069</v>
      </c>
      <c r="H31">
        <v>53.95948434622467</v>
      </c>
      <c r="I31">
        <v>2.6099224077122032</v>
      </c>
      <c r="J31">
        <v>30.34471047716081</v>
      </c>
      <c r="K31">
        <v>28.77551020408163</v>
      </c>
      <c r="L31">
        <v>2.2614975294564812</v>
      </c>
      <c r="M31">
        <v>14.10850770580128</v>
      </c>
      <c r="N31">
        <v>36.569701548923312</v>
      </c>
      <c r="O31">
        <v>28.8729739917075</v>
      </c>
      <c r="Q31" t="s">
        <v>54</v>
      </c>
      <c r="R31" t="s">
        <v>61</v>
      </c>
      <c r="S31" s="12">
        <f>AVERAGE(B17,B21,D21)</f>
        <v>41.804947683585773</v>
      </c>
      <c r="T31" s="12">
        <f>AVERAGE(B26,B28:B29,D22:D24,D26,D28,C30:D31,E31,I26,I28,I31,K30,M30:M31,M24,O31,M25,M28,M26:M27,)</f>
        <v>23.280876083764038</v>
      </c>
      <c r="U31" s="12">
        <f>AVERAGE(B20,D21:E21,K21,)</f>
        <v>37.193058167831744</v>
      </c>
      <c r="V31" s="12">
        <f>AVERAGE(B28,B31,C30:E30,C31,H31:I31,I30,K29,K31,M24:M27,N30:O30,)</f>
        <v>25.054865551099216</v>
      </c>
    </row>
    <row r="32" spans="1:22" x14ac:dyDescent="0.15">
      <c r="Q32" t="s">
        <v>55</v>
      </c>
      <c r="R32" t="s">
        <v>62</v>
      </c>
      <c r="S32" s="12">
        <f>AVERAGE(B19:B20,D20,D18,E21,I21,K21,)</f>
        <v>30.9120929495569</v>
      </c>
      <c r="T32" s="12">
        <f>AVERAGE(B22:B25,C22,C28:C29,D25,D27,D29,H22:I22,I24,I27,N28,K28:L28,K29,M29,,H28,I29,H30:H31,K22:K23,L30:L31,N30:N31,O30,)</f>
        <v>25.1056801034564</v>
      </c>
      <c r="U32" s="12">
        <f>AVERAGE(B18:B19,B21,D17,E20,F21,I19:I20,K19:K20,)</f>
        <v>25.885903806619385</v>
      </c>
      <c r="V32" s="12">
        <f>AVERAGE(B24:B25,B27,B29,C28:C29,D24:D26,D31:F31,F30,F26,H27,H29:H30,I25:I29,K22:K23,K27:K28,L24,L26:L28,L30:L31,M28:M31,N22,N25:N26,N28,N31:O31,)</f>
        <v>25.505304445249305</v>
      </c>
    </row>
    <row r="33" spans="1:22" x14ac:dyDescent="0.15">
      <c r="A33" s="2" t="s">
        <v>44</v>
      </c>
      <c r="Q33" t="s">
        <v>56</v>
      </c>
      <c r="R33" t="s">
        <v>63</v>
      </c>
      <c r="S33" s="12">
        <f>AVERAGE(D17,B18,C21,D19,E19:E20,F20:F21,I20,N17:N21,L20:M21,O21,)</f>
        <v>28.095323485159735</v>
      </c>
      <c r="T33" s="12">
        <f>AVERAGE(B27,C23:C27,E22,E26,E28,E30,F22:F30,G22:G24,F31,G26,G28,G30:G31,H23:H24,H27,H29,I23,I25,K24:K27,L22:L27,L29,N22:N27,O22:O29,N29)</f>
        <v>29.561893420156036</v>
      </c>
      <c r="U33" s="12">
        <f>AVERAGE(C21,D19:D20,F19:F20,G21:H21,I17:J17,N17,L19:N21,O20:O21,)</f>
        <v>26.676861108638015</v>
      </c>
      <c r="V33" s="12">
        <f>AVERAGE(B22:B23,B26,C22:C27,D22,D27,D29,F22:F25,F27:F29,G22,G26:H26,G28:G31,H28,H22:H23,I22:I24,J31,K24:K26,L25,L29,L22:M23,N23:N24,O22:O25,N27:O27,O28:O29,N29,)</f>
        <v>27.495647193209351</v>
      </c>
    </row>
    <row r="34" spans="1:22" x14ac:dyDescent="0.15">
      <c r="B34" s="1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Q34" t="s">
        <v>57</v>
      </c>
      <c r="R34" t="s">
        <v>64</v>
      </c>
      <c r="S34" s="12">
        <f>AVERAGE(C17:C20,E17:E18,F17:F19,G17:H21,I17:I19,J17:J21,K17:K20,L17:M19,O17:O20,)</f>
        <v>18.416554728953653</v>
      </c>
      <c r="T34" s="12">
        <f>AVERAGE(E23:E25,E27,E29,G25,G27,G29,H25:H26,J22:J31)</f>
        <v>32.730953972532795</v>
      </c>
      <c r="U34" s="12">
        <f>AVERAGE(B17:C17,C18:C20,D18:H18,E17:H17,E19,G19:H20,I18,J18:J21,K17:M18,N18,O17:O19,)</f>
        <v>18.298871379368272</v>
      </c>
      <c r="V34" s="12">
        <f>AVERAGE(D23,D28,E22:E29,G23:G25,G27,H24:H25,J22:J30,O26,)</f>
        <v>30.464560363554845</v>
      </c>
    </row>
    <row r="35" spans="1:22" x14ac:dyDescent="0.15">
      <c r="A35" s="1" t="s">
        <v>14</v>
      </c>
      <c r="B35" s="3">
        <v>70</v>
      </c>
      <c r="C35">
        <v>90</v>
      </c>
      <c r="D35">
        <v>90</v>
      </c>
      <c r="E35">
        <v>100</v>
      </c>
      <c r="F35">
        <v>95</v>
      </c>
      <c r="G35">
        <v>100</v>
      </c>
      <c r="H35">
        <v>90</v>
      </c>
      <c r="I35">
        <v>100</v>
      </c>
      <c r="J35">
        <v>98</v>
      </c>
      <c r="K35">
        <v>100</v>
      </c>
      <c r="L35">
        <v>100</v>
      </c>
      <c r="M35">
        <v>100</v>
      </c>
      <c r="N35">
        <v>95</v>
      </c>
      <c r="O35">
        <v>98</v>
      </c>
    </row>
    <row r="36" spans="1:22" x14ac:dyDescent="0.15">
      <c r="A36" s="1" t="s">
        <v>15</v>
      </c>
      <c r="B36" s="3">
        <v>70</v>
      </c>
      <c r="C36" s="5">
        <v>90</v>
      </c>
      <c r="D36" s="6">
        <v>75</v>
      </c>
      <c r="E36" s="6">
        <v>90</v>
      </c>
      <c r="F36" s="6">
        <v>95</v>
      </c>
      <c r="G36" s="6">
        <v>100</v>
      </c>
      <c r="H36" s="6">
        <v>95</v>
      </c>
      <c r="I36" s="6">
        <v>100</v>
      </c>
      <c r="J36" s="6">
        <v>95</v>
      </c>
      <c r="K36" s="6">
        <v>100</v>
      </c>
      <c r="L36" s="6">
        <v>100</v>
      </c>
      <c r="M36" s="6">
        <v>90</v>
      </c>
      <c r="N36" s="6">
        <v>95</v>
      </c>
      <c r="O36" s="6">
        <v>98</v>
      </c>
      <c r="P36" s="6"/>
      <c r="Q36" s="5"/>
      <c r="R36" s="6"/>
      <c r="S36" s="6"/>
    </row>
    <row r="37" spans="1:22" x14ac:dyDescent="0.15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</row>
    <row r="38" spans="1:22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</row>
    <row r="39" spans="1:22" x14ac:dyDescent="0.15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</row>
    <row r="40" spans="1:22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</row>
    <row r="41" spans="1:22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</row>
    <row r="42" spans="1:22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</row>
    <row r="43" spans="1:22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</row>
    <row r="44" spans="1:22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</row>
    <row r="45" spans="1:22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</row>
    <row r="46" spans="1:22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</row>
    <row r="47" spans="1:22" x14ac:dyDescent="0.15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</row>
    <row r="48" spans="1:22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</row>
    <row r="49" spans="1:15" x14ac:dyDescent="0.15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</row>
    <row r="50" spans="1:15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</row>
    <row r="51" spans="1:15" x14ac:dyDescent="0.15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</row>
    <row r="52" spans="1:15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</row>
    <row r="53" spans="1:15" x14ac:dyDescent="0.1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</row>
    <row r="54" spans="1:15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15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</row>
    <row r="56" spans="1:15" x14ac:dyDescent="0.1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</row>
    <row r="57" spans="1:15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</row>
    <row r="58" spans="1:15" x14ac:dyDescent="0.1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</row>
    <row r="59" spans="1:15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15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15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15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15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15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45</v>
      </c>
      <c r="B65">
        <f t="shared" ref="B65:O65" si="0">CORREL(B2:B16,B35:B49)</f>
        <v>-0.23111548770392676</v>
      </c>
      <c r="C65">
        <f t="shared" si="0"/>
        <v>0.47827186182927484</v>
      </c>
      <c r="D65">
        <f t="shared" si="0"/>
        <v>6.0078962247787845E-2</v>
      </c>
      <c r="E65">
        <f t="shared" si="0"/>
        <v>-0.74204442456129815</v>
      </c>
      <c r="F65">
        <f t="shared" si="0"/>
        <v>-0.44172348867713018</v>
      </c>
      <c r="G65">
        <f t="shared" si="0"/>
        <v>0.37830781358699928</v>
      </c>
      <c r="H65">
        <f t="shared" si="0"/>
        <v>-0.66852274348177987</v>
      </c>
      <c r="I65">
        <f t="shared" si="0"/>
        <v>0.15471824597807948</v>
      </c>
      <c r="J65">
        <f t="shared" si="0"/>
        <v>5.0974923633783286E-3</v>
      </c>
      <c r="K65">
        <f t="shared" si="0"/>
        <v>2.0970218607121376E-2</v>
      </c>
      <c r="L65">
        <f t="shared" si="0"/>
        <v>0.3516115496039135</v>
      </c>
      <c r="M65">
        <f t="shared" si="0"/>
        <v>-0.71079051498850476</v>
      </c>
      <c r="N65">
        <f t="shared" si="0"/>
        <v>-0.65340499785489858</v>
      </c>
      <c r="O65">
        <f t="shared" si="0"/>
        <v>-0.5636099666929596</v>
      </c>
    </row>
    <row r="66" spans="1:15" x14ac:dyDescent="0.15">
      <c r="A66" s="2" t="s">
        <v>46</v>
      </c>
      <c r="B66">
        <f t="shared" ref="B66:O66" si="1">CORREL(B17:B31,B50:B64)</f>
        <v>0.10825713209594219</v>
      </c>
      <c r="C66">
        <f t="shared" si="1"/>
        <v>-0.75006636214263522</v>
      </c>
      <c r="D66">
        <f t="shared" si="1"/>
        <v>-0.63464256424484455</v>
      </c>
      <c r="E66">
        <f t="shared" si="1"/>
        <v>-0.65844874386262986</v>
      </c>
      <c r="F66">
        <f t="shared" si="1"/>
        <v>-0.74239213867887999</v>
      </c>
      <c r="G66">
        <f t="shared" si="1"/>
        <v>-0.43752373233784936</v>
      </c>
      <c r="H66">
        <f t="shared" si="1"/>
        <v>-0.52947733814072517</v>
      </c>
      <c r="I66">
        <f t="shared" si="1"/>
        <v>0.55951040545380104</v>
      </c>
      <c r="J66">
        <f t="shared" si="1"/>
        <v>0.37962076522581006</v>
      </c>
      <c r="K66">
        <f t="shared" si="1"/>
        <v>-0.70482166784677769</v>
      </c>
      <c r="L66">
        <f t="shared" si="1"/>
        <v>0.3055194938833668</v>
      </c>
      <c r="M66">
        <f t="shared" si="1"/>
        <v>0.44964211809147436</v>
      </c>
      <c r="N66">
        <f t="shared" si="1"/>
        <v>-0.52743209558537418</v>
      </c>
      <c r="O66">
        <f t="shared" si="1"/>
        <v>-0.66654461962411859</v>
      </c>
    </row>
    <row r="67" spans="1:15" x14ac:dyDescent="0.15">
      <c r="A67" s="2"/>
    </row>
    <row r="69" spans="1:15" x14ac:dyDescent="0.15">
      <c r="A69" s="2" t="s">
        <v>47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45</v>
      </c>
      <c r="B101">
        <f t="shared" ref="B101:O101" si="2">CORREL(B2:B16,B71:B85)</f>
        <v>0.13689633233953277</v>
      </c>
      <c r="C101">
        <f t="shared" si="2"/>
        <v>0.46924093990657745</v>
      </c>
      <c r="D101">
        <f t="shared" si="2"/>
        <v>0.16468005069273164</v>
      </c>
      <c r="E101">
        <f t="shared" si="2"/>
        <v>-0.73606060007329566</v>
      </c>
      <c r="F101">
        <f t="shared" si="2"/>
        <v>-0.54828512784011307</v>
      </c>
      <c r="G101">
        <f t="shared" si="2"/>
        <v>0.36240565139634989</v>
      </c>
      <c r="H101">
        <f t="shared" si="2"/>
        <v>-0.8560597451732016</v>
      </c>
      <c r="I101">
        <f t="shared" si="2"/>
        <v>-6.7921697970599493E-2</v>
      </c>
      <c r="J101">
        <f t="shared" si="2"/>
        <v>9.6379267392366449E-2</v>
      </c>
      <c r="K101">
        <f t="shared" si="2"/>
        <v>-4.4308232647364026E-2</v>
      </c>
      <c r="L101">
        <f t="shared" si="2"/>
        <v>5.6358400530429613E-2</v>
      </c>
      <c r="M101">
        <f t="shared" si="2"/>
        <v>-0.79105263564939421</v>
      </c>
      <c r="N101">
        <f t="shared" si="2"/>
        <v>-0.67256565357842513</v>
      </c>
      <c r="O101">
        <f t="shared" si="2"/>
        <v>-0.56648783383942947</v>
      </c>
    </row>
    <row r="102" spans="1:15" x14ac:dyDescent="0.15">
      <c r="A102" s="4" t="s">
        <v>46</v>
      </c>
      <c r="B102">
        <f t="shared" ref="B102:O102" si="3">CORREL(B50:B64,B86:B100)</f>
        <v>0.49076285018167559</v>
      </c>
      <c r="C102">
        <f t="shared" si="3"/>
        <v>0.93039497166541207</v>
      </c>
      <c r="D102">
        <f t="shared" si="3"/>
        <v>0.21283800174212827</v>
      </c>
      <c r="E102">
        <f t="shared" si="3"/>
        <v>0.60779881578965012</v>
      </c>
      <c r="F102">
        <f t="shared" si="3"/>
        <v>0.85403809305722755</v>
      </c>
      <c r="G102">
        <f t="shared" si="3"/>
        <v>0.81314037270029305</v>
      </c>
      <c r="H102">
        <f t="shared" si="3"/>
        <v>0.8835086722015526</v>
      </c>
      <c r="I102">
        <f t="shared" si="3"/>
        <v>0.70528727206928143</v>
      </c>
      <c r="J102">
        <f t="shared" si="3"/>
        <v>0.22876147129340274</v>
      </c>
      <c r="K102">
        <f t="shared" si="3"/>
        <v>0.66719860802097231</v>
      </c>
      <c r="L102">
        <f t="shared" si="3"/>
        <v>0.83676119973999574</v>
      </c>
      <c r="M102">
        <f t="shared" si="3"/>
        <v>0.70241057693068665</v>
      </c>
      <c r="N102">
        <f t="shared" si="3"/>
        <v>0.81954603988674635</v>
      </c>
      <c r="O102">
        <f t="shared" si="3"/>
        <v>0.9173480683188231</v>
      </c>
    </row>
  </sheetData>
  <phoneticPr fontId="2"/>
  <conditionalFormatting sqref="B2:O31">
    <cfRule type="expression" dxfId="9" priority="1">
      <formula>B35&gt;=81</formula>
    </cfRule>
    <cfRule type="expression" dxfId="8" priority="2">
      <formula>AND(B35&gt;=61,B35&lt;=80)</formula>
    </cfRule>
    <cfRule type="expression" dxfId="7" priority="3">
      <formula>AND(B35&gt;=41,B35&lt;=60)</formula>
    </cfRule>
    <cfRule type="expression" dxfId="6" priority="4">
      <formula>AND(B35&gt;=21,B35&lt;=40)</formula>
    </cfRule>
    <cfRule type="expression" dxfId="5" priority="5">
      <formula>B35&lt;=20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B530-D1CA-4CD0-9DA9-0C5B32D19717}">
  <dimension ref="A1:EK102"/>
  <sheetViews>
    <sheetView tabSelected="1" topLeftCell="K36" zoomScaleNormal="100" workbookViewId="0">
      <selection activeCell="U57" sqref="U57:V58"/>
    </sheetView>
  </sheetViews>
  <sheetFormatPr defaultRowHeight="13.5" x14ac:dyDescent="0.15"/>
  <sheetData>
    <row r="1" spans="1:14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41" x14ac:dyDescent="0.15">
      <c r="A2" s="1" t="s">
        <v>14</v>
      </c>
      <c r="B2" s="5">
        <v>14.754098360655741</v>
      </c>
      <c r="C2" s="6">
        <v>13.35820895522388</v>
      </c>
      <c r="D2" s="6">
        <v>7.8761542639869626</v>
      </c>
      <c r="E2" s="6">
        <v>18.643132928847219</v>
      </c>
      <c r="F2" s="6">
        <v>11.93921852387844</v>
      </c>
      <c r="G2" s="6">
        <v>9.1684434968017072</v>
      </c>
      <c r="H2" s="6">
        <v>7.3499662845583273</v>
      </c>
      <c r="I2" s="6">
        <v>3.5911602209944751</v>
      </c>
      <c r="J2" s="6">
        <v>14.710365853658541</v>
      </c>
      <c r="K2" s="6">
        <v>13.42443729903537</v>
      </c>
      <c r="L2" s="6">
        <v>14.023591087811271</v>
      </c>
      <c r="M2" s="6">
        <v>10.237319683573761</v>
      </c>
      <c r="N2" s="6">
        <v>4.4753086419753094</v>
      </c>
      <c r="O2" s="6">
        <v>9.3117408906882595</v>
      </c>
      <c r="P2">
        <v>7.7835051546391751</v>
      </c>
      <c r="Q2">
        <v>11.760513186029939</v>
      </c>
      <c r="R2">
        <v>10.13024602026049</v>
      </c>
      <c r="S2">
        <v>11.121764141898369</v>
      </c>
      <c r="T2">
        <v>12.101910828025479</v>
      </c>
      <c r="U2">
        <v>10.658307210031349</v>
      </c>
      <c r="V2">
        <v>12.233375156838139</v>
      </c>
      <c r="W2">
        <v>6.5454545454545459</v>
      </c>
      <c r="X2">
        <v>8.9743589743589745</v>
      </c>
      <c r="Y2">
        <v>7.7815699658703066</v>
      </c>
      <c r="Z2">
        <v>10.15625</v>
      </c>
      <c r="AA2">
        <v>4.4154540893125942</v>
      </c>
      <c r="AB2">
        <v>6.5789473684210522</v>
      </c>
      <c r="AC2">
        <v>6.412698412698413</v>
      </c>
      <c r="AD2">
        <v>15.526992287917739</v>
      </c>
      <c r="AE2">
        <v>9.4885100074128985</v>
      </c>
      <c r="AF2">
        <v>8.4260731319554854</v>
      </c>
      <c r="AG2">
        <v>11.670235546038541</v>
      </c>
      <c r="AH2">
        <v>12.90527654164018</v>
      </c>
      <c r="AI2">
        <v>11.33333333333333</v>
      </c>
      <c r="AJ2">
        <v>12.82740094022834</v>
      </c>
      <c r="AK2">
        <v>6.2755798090040944</v>
      </c>
      <c r="AL2">
        <v>5.878378378378379</v>
      </c>
      <c r="AM2">
        <v>12.826249067859809</v>
      </c>
      <c r="AN2">
        <v>9.6600107933081496</v>
      </c>
      <c r="AO2">
        <v>5.0713153724247224</v>
      </c>
      <c r="AP2">
        <v>6.4427690198766276</v>
      </c>
      <c r="AQ2">
        <v>10.544217687074831</v>
      </c>
      <c r="AR2">
        <v>12.8537170263789</v>
      </c>
      <c r="AS2">
        <v>17.109826589595379</v>
      </c>
      <c r="AT2">
        <v>7.2635135135135132</v>
      </c>
      <c r="AU2">
        <v>17.153434800493621</v>
      </c>
      <c r="AV2">
        <v>15.62137049941928</v>
      </c>
      <c r="AW2">
        <v>13.35423197492163</v>
      </c>
      <c r="AX2">
        <v>7.8324225865209467</v>
      </c>
      <c r="AY2">
        <v>7.1350762527233114</v>
      </c>
      <c r="AZ2">
        <v>14.285714285714279</v>
      </c>
      <c r="BA2">
        <v>11.676451402478801</v>
      </c>
      <c r="BB2">
        <v>9.7018457169900607</v>
      </c>
      <c r="BC2">
        <v>5.2078356426182513</v>
      </c>
      <c r="BD2">
        <v>10.52631578947368</v>
      </c>
      <c r="BE2">
        <v>10.559006211180121</v>
      </c>
      <c r="BF2">
        <v>11.17911056711546</v>
      </c>
      <c r="BG2">
        <v>9.6972563859981076</v>
      </c>
      <c r="BH2">
        <v>4.6457219251336896</v>
      </c>
      <c r="BI2">
        <v>12.012644889357221</v>
      </c>
      <c r="BJ2">
        <v>8.4392014519056264</v>
      </c>
      <c r="BK2">
        <v>6.9381598793363501</v>
      </c>
      <c r="BL2">
        <v>12.94964028776978</v>
      </c>
      <c r="BM2">
        <v>1.8575851393188849</v>
      </c>
      <c r="BN2">
        <v>6.024096385542169</v>
      </c>
      <c r="BO2">
        <v>10.253998118532451</v>
      </c>
      <c r="BP2">
        <v>7.1780147662018052</v>
      </c>
      <c r="BQ2">
        <v>9.6074380165289259</v>
      </c>
      <c r="BR2">
        <v>7.1971390254805554</v>
      </c>
      <c r="BS2">
        <v>7.1365638766519828</v>
      </c>
    </row>
    <row r="3" spans="1:141" x14ac:dyDescent="0.15">
      <c r="A3" s="1" t="s">
        <v>15</v>
      </c>
      <c r="B3" s="7">
        <v>7.7835051546391751</v>
      </c>
      <c r="C3">
        <v>11.760513186029939</v>
      </c>
      <c r="D3">
        <v>10.13024602026049</v>
      </c>
      <c r="E3">
        <v>11.121764141898369</v>
      </c>
      <c r="F3">
        <v>12.101910828025479</v>
      </c>
      <c r="G3">
        <v>10.658307210031349</v>
      </c>
      <c r="H3">
        <v>12.233375156838139</v>
      </c>
      <c r="I3">
        <v>6.5454545454545459</v>
      </c>
      <c r="J3">
        <v>8.9743589743589745</v>
      </c>
      <c r="K3">
        <v>7.7815699658703066</v>
      </c>
      <c r="L3">
        <v>10.15625</v>
      </c>
      <c r="M3">
        <v>4.4154540893125942</v>
      </c>
      <c r="N3">
        <v>6.5789473684210522</v>
      </c>
      <c r="O3">
        <v>6.412698412698413</v>
      </c>
    </row>
    <row r="4" spans="1:141" x14ac:dyDescent="0.15">
      <c r="A4" s="1" t="s">
        <v>16</v>
      </c>
      <c r="B4" s="7">
        <v>15.526992287917739</v>
      </c>
      <c r="C4">
        <v>9.4885100074128985</v>
      </c>
      <c r="D4">
        <v>8.4260731319554854</v>
      </c>
      <c r="E4">
        <v>11.670235546038541</v>
      </c>
      <c r="F4">
        <v>12.90527654164018</v>
      </c>
      <c r="G4">
        <v>11.33333333333333</v>
      </c>
      <c r="H4">
        <v>12.82740094022834</v>
      </c>
      <c r="I4">
        <v>6.2755798090040944</v>
      </c>
      <c r="J4">
        <v>5.878378378378379</v>
      </c>
      <c r="K4">
        <v>12.826249067859809</v>
      </c>
      <c r="L4">
        <v>9.6600107933081496</v>
      </c>
      <c r="M4">
        <v>5.0713153724247224</v>
      </c>
      <c r="N4">
        <v>6.4427690198766276</v>
      </c>
      <c r="O4">
        <v>10.544217687074831</v>
      </c>
    </row>
    <row r="5" spans="1:141" x14ac:dyDescent="0.15">
      <c r="A5" s="1" t="s">
        <v>17</v>
      </c>
      <c r="B5" s="7">
        <v>12.8537170263789</v>
      </c>
      <c r="C5">
        <v>17.109826589595379</v>
      </c>
      <c r="D5">
        <v>7.2635135135135132</v>
      </c>
      <c r="E5">
        <v>17.153434800493621</v>
      </c>
      <c r="F5">
        <v>15.62137049941928</v>
      </c>
      <c r="G5">
        <v>13.35423197492163</v>
      </c>
      <c r="H5">
        <v>7.8324225865209467</v>
      </c>
      <c r="I5">
        <v>7.1350762527233114</v>
      </c>
      <c r="J5">
        <v>14.285714285714279</v>
      </c>
      <c r="K5">
        <v>11.676451402478801</v>
      </c>
      <c r="L5">
        <v>9.7018457169900607</v>
      </c>
      <c r="M5">
        <v>5.2078356426182513</v>
      </c>
      <c r="N5">
        <v>10.52631578947368</v>
      </c>
      <c r="O5">
        <v>10.559006211180121</v>
      </c>
    </row>
    <row r="6" spans="1:141" ht="14.25" thickBot="1" x14ac:dyDescent="0.2">
      <c r="A6" s="1" t="s">
        <v>18</v>
      </c>
      <c r="B6" s="8">
        <v>11.17911056711546</v>
      </c>
      <c r="C6" s="9">
        <v>9.6972563859981076</v>
      </c>
      <c r="D6" s="9">
        <v>4.6457219251336896</v>
      </c>
      <c r="E6" s="9">
        <v>12.012644889357221</v>
      </c>
      <c r="F6" s="9">
        <v>8.4392014519056264</v>
      </c>
      <c r="G6" s="9">
        <v>6.9381598793363501</v>
      </c>
      <c r="H6" s="9">
        <v>12.94964028776978</v>
      </c>
      <c r="I6" s="9">
        <v>1.8575851393188849</v>
      </c>
      <c r="J6" s="9">
        <v>6.024096385542169</v>
      </c>
      <c r="K6" s="9">
        <v>10.253998118532451</v>
      </c>
      <c r="L6" s="9">
        <v>7.1780147662018052</v>
      </c>
      <c r="M6" s="9">
        <v>9.6074380165289259</v>
      </c>
      <c r="N6" s="9">
        <v>7.1971390254805554</v>
      </c>
      <c r="O6" s="9">
        <v>7.1365638766519828</v>
      </c>
    </row>
    <row r="7" spans="1:141" x14ac:dyDescent="0.15">
      <c r="A7" s="1" t="s">
        <v>19</v>
      </c>
      <c r="B7" s="10">
        <v>14.682866556836901</v>
      </c>
      <c r="C7" s="11">
        <v>8.1129653401797182</v>
      </c>
      <c r="D7" s="11">
        <v>11.14452798663325</v>
      </c>
      <c r="E7" s="11">
        <v>25.365378369600521</v>
      </c>
      <c r="F7" s="11">
        <v>17.78011572856391</v>
      </c>
      <c r="G7" s="11">
        <v>5.3884383991629612</v>
      </c>
      <c r="H7" s="11">
        <v>17.36139214892756</v>
      </c>
      <c r="I7" s="11">
        <v>4.1098064106632819</v>
      </c>
      <c r="J7" s="11">
        <v>8.0990456538560736</v>
      </c>
      <c r="K7" s="11">
        <v>13.39242932438907</v>
      </c>
      <c r="L7" s="11">
        <v>13.73742101567985</v>
      </c>
      <c r="M7" s="11">
        <v>20.311660397635681</v>
      </c>
      <c r="N7" s="11">
        <v>9.4825250609590892</v>
      </c>
      <c r="O7" s="11">
        <v>11.98089700996678</v>
      </c>
      <c r="P7">
        <v>13.219829744616931</v>
      </c>
      <c r="Q7">
        <v>9.330078654732846</v>
      </c>
      <c r="R7">
        <v>7.1665043816942564</v>
      </c>
      <c r="S7">
        <v>26.82390565660603</v>
      </c>
      <c r="T7">
        <v>16.0985487681404</v>
      </c>
      <c r="U7">
        <v>6.462140992167102</v>
      </c>
      <c r="V7">
        <v>15.68477429227238</v>
      </c>
      <c r="W7">
        <v>4.7716428084526248</v>
      </c>
      <c r="X7">
        <v>12.19387755102041</v>
      </c>
      <c r="Y7">
        <v>12.27317716925107</v>
      </c>
      <c r="Z7">
        <v>12.02891068662881</v>
      </c>
      <c r="AA7">
        <v>18.980061349693251</v>
      </c>
      <c r="AB7">
        <v>10.070257611241219</v>
      </c>
      <c r="AC7">
        <v>8.865153538050734</v>
      </c>
      <c r="AD7">
        <v>13.698630136986299</v>
      </c>
      <c r="AE7">
        <v>8.6773794808405444</v>
      </c>
      <c r="AF7">
        <v>13.30166270783848</v>
      </c>
      <c r="AG7">
        <v>27.354507068110891</v>
      </c>
      <c r="AH7">
        <v>17.68277257778902</v>
      </c>
      <c r="AI7">
        <v>7.4837027379400256</v>
      </c>
      <c r="AJ7">
        <v>20.834872552641301</v>
      </c>
      <c r="AK7">
        <v>4.2492412069273344</v>
      </c>
      <c r="AL7">
        <v>11.21825023518344</v>
      </c>
      <c r="AM7">
        <v>9.4483389210606514</v>
      </c>
      <c r="AN7">
        <v>10.69090909090909</v>
      </c>
      <c r="AO7">
        <v>18.198747249026582</v>
      </c>
      <c r="AP7">
        <v>11.35636596289187</v>
      </c>
      <c r="AQ7">
        <v>10.80358847108227</v>
      </c>
      <c r="AR7">
        <v>17.372262773722628</v>
      </c>
      <c r="AS7">
        <v>4.4077134986225897</v>
      </c>
      <c r="AT7">
        <v>10.57176196032672</v>
      </c>
      <c r="AU7">
        <v>26.401299756295689</v>
      </c>
      <c r="AV7">
        <v>11.704834605597959</v>
      </c>
      <c r="AW7">
        <v>4.4144144144144146</v>
      </c>
      <c r="AX7">
        <v>24.13653807311654</v>
      </c>
      <c r="AY7">
        <v>3.195985208663497</v>
      </c>
      <c r="AZ7">
        <v>10.32008830022075</v>
      </c>
      <c r="BA7">
        <v>12.46342890579286</v>
      </c>
      <c r="BB7">
        <v>9.7632349028997076</v>
      </c>
      <c r="BC7">
        <v>17.353710034184601</v>
      </c>
      <c r="BD7">
        <v>12.283950617283949</v>
      </c>
      <c r="BE7">
        <v>11.808191808191809</v>
      </c>
      <c r="BF7">
        <v>16.476964769647701</v>
      </c>
      <c r="BG7">
        <v>7.2773699329715944</v>
      </c>
      <c r="BH7">
        <v>7.398409893992933</v>
      </c>
      <c r="BI7">
        <v>24.617557072252289</v>
      </c>
      <c r="BJ7">
        <v>18.910741301059002</v>
      </c>
      <c r="BK7">
        <v>4.9951659684176608</v>
      </c>
      <c r="BL7">
        <v>17.726929846618049</v>
      </c>
      <c r="BM7">
        <v>3.4872298624754419</v>
      </c>
      <c r="BN7">
        <v>16.265452179570591</v>
      </c>
      <c r="BO7">
        <v>16.547749725576288</v>
      </c>
      <c r="BP7">
        <v>13.34375814438363</v>
      </c>
      <c r="BQ7">
        <v>23.633195382269658</v>
      </c>
      <c r="BR7">
        <v>13.077713111947959</v>
      </c>
      <c r="BS7">
        <v>12.387436854821001</v>
      </c>
      <c r="BT7">
        <v>15.05195169896097</v>
      </c>
      <c r="BU7">
        <v>3.545359749739311</v>
      </c>
      <c r="BV7">
        <v>10.335265944038319</v>
      </c>
      <c r="BW7">
        <v>25.242504409171069</v>
      </c>
      <c r="BX7">
        <v>12.48646697942981</v>
      </c>
      <c r="BY7">
        <v>3.909726636999364</v>
      </c>
      <c r="BZ7">
        <v>20.0887355188563</v>
      </c>
      <c r="CA7">
        <v>2.7642276422764231</v>
      </c>
      <c r="CB7">
        <v>14.78260869565217</v>
      </c>
      <c r="CC7">
        <v>13.36032388663968</v>
      </c>
      <c r="CD7">
        <v>7.4302575107296143</v>
      </c>
      <c r="CE7">
        <v>21.423603060514719</v>
      </c>
      <c r="CF7">
        <v>12.12898497618175</v>
      </c>
      <c r="CG7">
        <v>11.00489624621124</v>
      </c>
      <c r="CH7">
        <v>11.188251001335111</v>
      </c>
      <c r="CI7">
        <v>5.8515042782224684</v>
      </c>
      <c r="CJ7">
        <v>9.804347826086957</v>
      </c>
      <c r="CK7">
        <v>30.80670303975058</v>
      </c>
      <c r="CL7">
        <v>18.17910447761194</v>
      </c>
      <c r="CM7">
        <v>8.1858407079646014</v>
      </c>
      <c r="CN7">
        <v>21.44904873599166</v>
      </c>
      <c r="CO7">
        <v>4.534313725490196</v>
      </c>
      <c r="CP7">
        <v>12.783075089392129</v>
      </c>
      <c r="CQ7">
        <v>8.7381607088298203</v>
      </c>
      <c r="CR7">
        <v>12.023529411764709</v>
      </c>
      <c r="CS7">
        <v>24.94547894648549</v>
      </c>
      <c r="CT7">
        <v>12.14984812689841</v>
      </c>
      <c r="CU7">
        <v>20.60580204778157</v>
      </c>
      <c r="CV7">
        <v>12.153407618554031</v>
      </c>
      <c r="CW7">
        <v>8.6577571179546773</v>
      </c>
      <c r="CX7">
        <v>7.0447110141766629</v>
      </c>
      <c r="CY7">
        <v>24.726435016317911</v>
      </c>
      <c r="CZ7">
        <v>15.02051120227201</v>
      </c>
      <c r="DA7">
        <v>5.1005950694247657</v>
      </c>
      <c r="DB7">
        <v>27.603121516165</v>
      </c>
      <c r="DC7">
        <v>8.8649756597489109</v>
      </c>
      <c r="DD7">
        <v>11.36922656463515</v>
      </c>
      <c r="DE7">
        <v>6.8748288140235552</v>
      </c>
      <c r="DF7">
        <v>10.5831085287404</v>
      </c>
      <c r="DG7">
        <v>27.516883932778391</v>
      </c>
      <c r="DH7">
        <v>18.209450124343739</v>
      </c>
      <c r="DI7">
        <v>19.654822335025379</v>
      </c>
      <c r="DJ7">
        <v>13.256006628003311</v>
      </c>
      <c r="DK7">
        <v>6.0777749163018289</v>
      </c>
      <c r="DL7">
        <v>6.8351613415991093</v>
      </c>
      <c r="DM7">
        <v>19.634561783833998</v>
      </c>
      <c r="DN7">
        <v>15.89661482159195</v>
      </c>
      <c r="DO7">
        <v>5.5304497525285132</v>
      </c>
      <c r="DP7">
        <v>16.223559091791191</v>
      </c>
      <c r="DQ7">
        <v>8.0894648829431439</v>
      </c>
      <c r="DR7">
        <v>12.777191129883841</v>
      </c>
      <c r="DS7">
        <v>10.88530717122168</v>
      </c>
      <c r="DT7">
        <v>14.91319186822971</v>
      </c>
      <c r="DU7">
        <v>17.067550050410489</v>
      </c>
      <c r="DV7">
        <v>16.268621423504371</v>
      </c>
      <c r="DW7">
        <v>17.452229299363061</v>
      </c>
      <c r="DX7">
        <v>13.743804803659931</v>
      </c>
      <c r="DY7">
        <v>4.3294351828813138</v>
      </c>
      <c r="DZ7">
        <v>7.4162272495322341</v>
      </c>
      <c r="EA7">
        <v>19.933993399339929</v>
      </c>
      <c r="EB7">
        <v>13.99957832595404</v>
      </c>
      <c r="EC7">
        <v>5.6977305649444716</v>
      </c>
      <c r="ED7">
        <v>20.5089594940521</v>
      </c>
      <c r="EE7">
        <v>2.1561771561771561</v>
      </c>
      <c r="EF7">
        <v>8.9070775156475683</v>
      </c>
      <c r="EG7">
        <v>7.0719302494550744</v>
      </c>
      <c r="EH7">
        <v>6.1443160890674706</v>
      </c>
      <c r="EI7">
        <v>15.488260405549619</v>
      </c>
      <c r="EJ7">
        <v>13.99762752075919</v>
      </c>
      <c r="EK7">
        <v>15.67383568002476</v>
      </c>
    </row>
    <row r="8" spans="1:141" x14ac:dyDescent="0.15">
      <c r="A8" s="1" t="s">
        <v>20</v>
      </c>
      <c r="B8" s="7">
        <v>13.219829744616931</v>
      </c>
      <c r="C8">
        <v>9.330078654732846</v>
      </c>
      <c r="D8">
        <v>7.1665043816942564</v>
      </c>
      <c r="E8">
        <v>26.82390565660603</v>
      </c>
      <c r="F8">
        <v>16.0985487681404</v>
      </c>
      <c r="G8">
        <v>6.462140992167102</v>
      </c>
      <c r="H8">
        <v>15.68477429227238</v>
      </c>
      <c r="I8">
        <v>4.7716428084526248</v>
      </c>
      <c r="J8">
        <v>12.19387755102041</v>
      </c>
      <c r="K8">
        <v>12.27317716925107</v>
      </c>
      <c r="L8">
        <v>12.02891068662881</v>
      </c>
      <c r="M8">
        <v>18.980061349693251</v>
      </c>
      <c r="N8">
        <v>10.070257611241219</v>
      </c>
      <c r="O8">
        <v>8.865153538050734</v>
      </c>
    </row>
    <row r="9" spans="1:141" x14ac:dyDescent="0.15">
      <c r="A9" s="1" t="s">
        <v>21</v>
      </c>
      <c r="B9" s="7">
        <v>13.698630136986299</v>
      </c>
      <c r="C9">
        <v>8.6773794808405444</v>
      </c>
      <c r="D9">
        <v>13.30166270783848</v>
      </c>
      <c r="E9">
        <v>27.354507068110891</v>
      </c>
      <c r="F9">
        <v>17.68277257778902</v>
      </c>
      <c r="G9">
        <v>7.4837027379400256</v>
      </c>
      <c r="H9">
        <v>20.834872552641301</v>
      </c>
      <c r="I9">
        <v>4.2492412069273344</v>
      </c>
      <c r="J9">
        <v>11.21825023518344</v>
      </c>
      <c r="K9">
        <v>9.4483389210606514</v>
      </c>
      <c r="L9">
        <v>10.69090909090909</v>
      </c>
      <c r="M9">
        <v>18.198747249026582</v>
      </c>
      <c r="N9">
        <v>11.35636596289187</v>
      </c>
      <c r="O9">
        <v>10.80358847108227</v>
      </c>
    </row>
    <row r="10" spans="1:141" x14ac:dyDescent="0.15">
      <c r="A10" s="1" t="s">
        <v>22</v>
      </c>
      <c r="B10" s="7">
        <v>17.372262773722628</v>
      </c>
      <c r="C10">
        <v>4.4077134986225897</v>
      </c>
      <c r="D10">
        <v>10.57176196032672</v>
      </c>
      <c r="E10">
        <v>26.401299756295689</v>
      </c>
      <c r="F10">
        <v>11.704834605597959</v>
      </c>
      <c r="G10">
        <v>4.4144144144144146</v>
      </c>
      <c r="H10">
        <v>24.13653807311654</v>
      </c>
      <c r="I10">
        <v>3.195985208663497</v>
      </c>
      <c r="J10">
        <v>10.32008830022075</v>
      </c>
      <c r="K10">
        <v>12.46342890579286</v>
      </c>
      <c r="L10">
        <v>9.7632349028997076</v>
      </c>
      <c r="M10">
        <v>17.353710034184601</v>
      </c>
      <c r="N10">
        <v>12.283950617283949</v>
      </c>
      <c r="O10">
        <v>11.808191808191809</v>
      </c>
    </row>
    <row r="11" spans="1:141" x14ac:dyDescent="0.15">
      <c r="A11" s="1" t="s">
        <v>23</v>
      </c>
      <c r="B11" s="7">
        <v>16.476964769647701</v>
      </c>
      <c r="C11">
        <v>7.2773699329715944</v>
      </c>
      <c r="D11">
        <v>7.398409893992933</v>
      </c>
      <c r="E11">
        <v>24.617557072252289</v>
      </c>
      <c r="F11">
        <v>18.910741301059002</v>
      </c>
      <c r="G11">
        <v>4.9951659684176608</v>
      </c>
      <c r="H11">
        <v>17.726929846618049</v>
      </c>
      <c r="I11">
        <v>3.4872298624754419</v>
      </c>
      <c r="J11">
        <v>16.265452179570591</v>
      </c>
      <c r="K11">
        <v>16.547749725576288</v>
      </c>
      <c r="L11">
        <v>13.34375814438363</v>
      </c>
      <c r="M11">
        <v>23.633195382269658</v>
      </c>
      <c r="N11">
        <v>13.077713111947959</v>
      </c>
      <c r="O11">
        <v>12.387436854821001</v>
      </c>
    </row>
    <row r="12" spans="1:141" x14ac:dyDescent="0.15">
      <c r="A12" s="1" t="s">
        <v>24</v>
      </c>
      <c r="B12" s="7">
        <v>15.05195169896097</v>
      </c>
      <c r="C12">
        <v>3.545359749739311</v>
      </c>
      <c r="D12">
        <v>10.335265944038319</v>
      </c>
      <c r="E12">
        <v>25.242504409171069</v>
      </c>
      <c r="F12">
        <v>12.48646697942981</v>
      </c>
      <c r="G12">
        <v>3.909726636999364</v>
      </c>
      <c r="H12">
        <v>20.0887355188563</v>
      </c>
      <c r="I12">
        <v>2.7642276422764231</v>
      </c>
      <c r="J12">
        <v>14.78260869565217</v>
      </c>
      <c r="K12">
        <v>13.36032388663968</v>
      </c>
      <c r="L12">
        <v>7.4302575107296143</v>
      </c>
      <c r="M12">
        <v>21.423603060514719</v>
      </c>
      <c r="N12">
        <v>12.12898497618175</v>
      </c>
      <c r="O12">
        <v>11.00489624621124</v>
      </c>
    </row>
    <row r="13" spans="1:141" x14ac:dyDescent="0.15">
      <c r="A13" s="1" t="s">
        <v>25</v>
      </c>
      <c r="B13" s="7">
        <v>11.188251001335111</v>
      </c>
      <c r="C13">
        <v>5.8515042782224684</v>
      </c>
      <c r="D13">
        <v>9.804347826086957</v>
      </c>
      <c r="E13">
        <v>30.80670303975058</v>
      </c>
      <c r="F13">
        <v>18.17910447761194</v>
      </c>
      <c r="G13">
        <v>8.1858407079646014</v>
      </c>
      <c r="H13">
        <v>21.44904873599166</v>
      </c>
      <c r="I13">
        <v>4.534313725490196</v>
      </c>
      <c r="J13">
        <v>12.783075089392129</v>
      </c>
      <c r="K13">
        <v>8.7381607088298203</v>
      </c>
      <c r="L13">
        <v>12.023529411764709</v>
      </c>
      <c r="M13">
        <v>24.94547894648549</v>
      </c>
      <c r="N13">
        <v>12.14984812689841</v>
      </c>
      <c r="O13">
        <v>20.60580204778157</v>
      </c>
    </row>
    <row r="14" spans="1:141" x14ac:dyDescent="0.15">
      <c r="A14" s="1" t="s">
        <v>26</v>
      </c>
      <c r="B14" s="7">
        <v>12.153407618554031</v>
      </c>
      <c r="C14">
        <v>8.6577571179546773</v>
      </c>
      <c r="D14">
        <v>7.0447110141766629</v>
      </c>
      <c r="E14">
        <v>24.726435016317911</v>
      </c>
      <c r="F14">
        <v>15.02051120227201</v>
      </c>
      <c r="G14">
        <v>5.1005950694247657</v>
      </c>
      <c r="H14">
        <v>27.603121516165</v>
      </c>
      <c r="I14">
        <v>8.8649756597489109</v>
      </c>
      <c r="J14">
        <v>11.36922656463515</v>
      </c>
      <c r="K14">
        <v>6.8748288140235552</v>
      </c>
      <c r="L14">
        <v>10.5831085287404</v>
      </c>
      <c r="M14">
        <v>27.516883932778391</v>
      </c>
      <c r="N14">
        <v>18.209450124343739</v>
      </c>
      <c r="O14">
        <v>19.654822335025379</v>
      </c>
    </row>
    <row r="15" spans="1:141" x14ac:dyDescent="0.15">
      <c r="A15" s="1" t="s">
        <v>27</v>
      </c>
      <c r="B15" s="7">
        <v>13.256006628003311</v>
      </c>
      <c r="C15">
        <v>6.0777749163018289</v>
      </c>
      <c r="D15">
        <v>6.8351613415991093</v>
      </c>
      <c r="E15">
        <v>19.634561783833998</v>
      </c>
      <c r="F15">
        <v>15.89661482159195</v>
      </c>
      <c r="G15">
        <v>5.5304497525285132</v>
      </c>
      <c r="H15">
        <v>16.223559091791191</v>
      </c>
      <c r="I15">
        <v>8.0894648829431439</v>
      </c>
      <c r="J15">
        <v>12.777191129883841</v>
      </c>
      <c r="K15">
        <v>10.88530717122168</v>
      </c>
      <c r="L15">
        <v>14.91319186822971</v>
      </c>
      <c r="M15">
        <v>17.067550050410489</v>
      </c>
      <c r="N15">
        <v>16.268621423504371</v>
      </c>
      <c r="O15">
        <v>17.452229299363061</v>
      </c>
    </row>
    <row r="16" spans="1:141" ht="14.25" thickBot="1" x14ac:dyDescent="0.2">
      <c r="A16" s="1" t="s">
        <v>28</v>
      </c>
      <c r="B16" s="8">
        <v>13.743804803659931</v>
      </c>
      <c r="C16" s="9">
        <v>4.3294351828813138</v>
      </c>
      <c r="D16" s="9">
        <v>7.4162272495322341</v>
      </c>
      <c r="E16" s="9">
        <v>19.933993399339929</v>
      </c>
      <c r="F16" s="9">
        <v>13.99957832595404</v>
      </c>
      <c r="G16" s="9">
        <v>5.6977305649444716</v>
      </c>
      <c r="H16" s="9">
        <v>20.5089594940521</v>
      </c>
      <c r="I16" s="9">
        <v>2.1561771561771561</v>
      </c>
      <c r="J16" s="9">
        <v>8.9070775156475683</v>
      </c>
      <c r="K16" s="9">
        <v>7.0719302494550744</v>
      </c>
      <c r="L16" s="9">
        <v>6.1443160890674706</v>
      </c>
      <c r="M16" s="9">
        <v>15.488260405549619</v>
      </c>
      <c r="N16" s="9">
        <v>13.99762752075919</v>
      </c>
      <c r="O16" s="9">
        <v>15.67383568002476</v>
      </c>
    </row>
    <row r="17" spans="1:141" x14ac:dyDescent="0.15">
      <c r="A17" s="1" t="s">
        <v>29</v>
      </c>
      <c r="B17" s="10">
        <v>24.070796460176989</v>
      </c>
      <c r="C17" s="11">
        <v>12.5</v>
      </c>
      <c r="D17" s="11">
        <v>14.626391096979329</v>
      </c>
      <c r="E17" s="11">
        <v>33.379790940766547</v>
      </c>
      <c r="F17" s="11">
        <v>4.21875</v>
      </c>
      <c r="G17" s="11">
        <v>17.581300813008131</v>
      </c>
      <c r="H17" s="11">
        <v>16.80602006688963</v>
      </c>
      <c r="I17" s="11">
        <v>7.8812691914022519</v>
      </c>
      <c r="J17" s="11">
        <v>1.9252548131370331</v>
      </c>
      <c r="K17" s="11">
        <v>6.7307692307692308</v>
      </c>
      <c r="L17" s="11">
        <v>13.981042654028441</v>
      </c>
      <c r="M17" s="11">
        <v>24.31633407243163</v>
      </c>
      <c r="N17" s="11">
        <v>20.325203252032519</v>
      </c>
      <c r="O17" s="11">
        <v>5.4611650485436893</v>
      </c>
      <c r="P17">
        <v>37.171888230313293</v>
      </c>
      <c r="Q17">
        <v>14.44201312910285</v>
      </c>
      <c r="R17">
        <v>31.644640234948611</v>
      </c>
      <c r="S17">
        <v>34.508816120906801</v>
      </c>
      <c r="T17">
        <v>13.87283236994219</v>
      </c>
      <c r="U17">
        <v>13.57421875</v>
      </c>
      <c r="V17">
        <v>11.92570869990225</v>
      </c>
      <c r="W17">
        <v>19.012345679012341</v>
      </c>
      <c r="X17">
        <v>13.59375</v>
      </c>
      <c r="Y17">
        <v>14.330218068535819</v>
      </c>
      <c r="Z17">
        <v>23.280943025540271</v>
      </c>
      <c r="AA17">
        <v>17.05716963448922</v>
      </c>
      <c r="AB17">
        <v>23.161764705882359</v>
      </c>
      <c r="AC17">
        <v>8.7330873308733086</v>
      </c>
      <c r="AD17">
        <v>39.761769710720372</v>
      </c>
      <c r="AE17">
        <v>14.02805611222445</v>
      </c>
      <c r="AF17">
        <v>18.098818474758321</v>
      </c>
      <c r="AG17">
        <v>40.129799891833422</v>
      </c>
      <c r="AH17">
        <v>14.55004205214466</v>
      </c>
      <c r="AI17">
        <v>17.80147662018048</v>
      </c>
      <c r="AJ17">
        <v>23.700623700623701</v>
      </c>
      <c r="AK17">
        <v>13.242784380305601</v>
      </c>
      <c r="AL17">
        <v>15.755813953488371</v>
      </c>
      <c r="AM17">
        <v>18.36917562724015</v>
      </c>
      <c r="AN17">
        <v>26.116838487972512</v>
      </c>
      <c r="AO17">
        <v>27.51460090850097</v>
      </c>
      <c r="AP17">
        <v>23.044217687074831</v>
      </c>
      <c r="AQ17">
        <v>22.122122122122121</v>
      </c>
      <c r="AR17">
        <v>42.460507419818093</v>
      </c>
      <c r="AS17">
        <v>22.58064516129032</v>
      </c>
      <c r="AT17">
        <v>25.77847851793457</v>
      </c>
      <c r="AU17">
        <v>46.267465069860279</v>
      </c>
      <c r="AV17">
        <v>22.72416153319644</v>
      </c>
      <c r="AW17">
        <v>20.985155195681511</v>
      </c>
      <c r="AX17">
        <v>33.202247191011239</v>
      </c>
      <c r="AY17">
        <v>16.838334079713391</v>
      </c>
      <c r="AZ17">
        <v>12.486602357984999</v>
      </c>
      <c r="BA17">
        <v>20.984615384615381</v>
      </c>
      <c r="BB17">
        <v>29.95475113122172</v>
      </c>
      <c r="BC17">
        <v>26.802070888092391</v>
      </c>
      <c r="BD17">
        <v>31.526548672566371</v>
      </c>
      <c r="BE17">
        <v>15.28436018957346</v>
      </c>
      <c r="BF17">
        <v>55.438931297709928</v>
      </c>
      <c r="BG17">
        <v>40.18892228424216</v>
      </c>
      <c r="BH17">
        <v>45.905115292870398</v>
      </c>
      <c r="BI17">
        <v>60.548628428927678</v>
      </c>
      <c r="BJ17">
        <v>22.04358699535549</v>
      </c>
      <c r="BK17">
        <v>45.264957264957268</v>
      </c>
      <c r="BL17">
        <v>60.907903331156113</v>
      </c>
      <c r="BM17">
        <v>10.05167958656331</v>
      </c>
      <c r="BN17">
        <v>19.484478935698451</v>
      </c>
      <c r="BO17">
        <v>37.051039697542542</v>
      </c>
      <c r="BP17">
        <v>39.179778179004387</v>
      </c>
      <c r="BQ17">
        <v>41.29032258064516</v>
      </c>
      <c r="BR17">
        <v>43.062873199859503</v>
      </c>
      <c r="BS17">
        <v>25.469571750563489</v>
      </c>
    </row>
    <row r="18" spans="1:141" x14ac:dyDescent="0.15">
      <c r="A18" s="1" t="s">
        <v>30</v>
      </c>
      <c r="B18" s="7">
        <v>37.171888230313293</v>
      </c>
      <c r="C18">
        <v>14.44201312910285</v>
      </c>
      <c r="D18">
        <v>31.644640234948611</v>
      </c>
      <c r="E18">
        <v>34.508816120906801</v>
      </c>
      <c r="F18">
        <v>13.87283236994219</v>
      </c>
      <c r="G18">
        <v>13.57421875</v>
      </c>
      <c r="H18">
        <v>11.92570869990225</v>
      </c>
      <c r="I18">
        <v>19.012345679012341</v>
      </c>
      <c r="J18">
        <v>13.59375</v>
      </c>
      <c r="K18">
        <v>14.330218068535819</v>
      </c>
      <c r="L18">
        <v>23.280943025540271</v>
      </c>
      <c r="M18">
        <v>17.05716963448922</v>
      </c>
      <c r="N18">
        <v>23.161764705882359</v>
      </c>
      <c r="O18">
        <v>8.7330873308733086</v>
      </c>
    </row>
    <row r="19" spans="1:141" x14ac:dyDescent="0.15">
      <c r="A19" s="1" t="s">
        <v>31</v>
      </c>
      <c r="B19" s="7">
        <v>39.761769710720372</v>
      </c>
      <c r="C19">
        <v>14.02805611222445</v>
      </c>
      <c r="D19">
        <v>18.098818474758321</v>
      </c>
      <c r="E19">
        <v>40.129799891833422</v>
      </c>
      <c r="F19">
        <v>14.55004205214466</v>
      </c>
      <c r="G19">
        <v>17.80147662018048</v>
      </c>
      <c r="H19">
        <v>23.700623700623701</v>
      </c>
      <c r="I19">
        <v>13.242784380305601</v>
      </c>
      <c r="J19">
        <v>15.755813953488371</v>
      </c>
      <c r="K19">
        <v>18.36917562724015</v>
      </c>
      <c r="L19">
        <v>26.116838487972512</v>
      </c>
      <c r="M19">
        <v>27.51460090850097</v>
      </c>
      <c r="N19">
        <v>23.044217687074831</v>
      </c>
      <c r="O19">
        <v>22.122122122122121</v>
      </c>
    </row>
    <row r="20" spans="1:141" x14ac:dyDescent="0.15">
      <c r="A20" s="1" t="s">
        <v>32</v>
      </c>
      <c r="B20" s="7">
        <v>42.460507419818093</v>
      </c>
      <c r="C20">
        <v>22.58064516129032</v>
      </c>
      <c r="D20">
        <v>25.77847851793457</v>
      </c>
      <c r="E20">
        <v>46.267465069860279</v>
      </c>
      <c r="F20">
        <v>22.72416153319644</v>
      </c>
      <c r="G20">
        <v>20.985155195681511</v>
      </c>
      <c r="H20">
        <v>33.202247191011239</v>
      </c>
      <c r="I20">
        <v>16.838334079713391</v>
      </c>
      <c r="J20">
        <v>12.486602357984999</v>
      </c>
      <c r="K20">
        <v>20.984615384615381</v>
      </c>
      <c r="L20">
        <v>29.95475113122172</v>
      </c>
      <c r="M20">
        <v>26.802070888092391</v>
      </c>
      <c r="N20">
        <v>31.526548672566371</v>
      </c>
      <c r="O20">
        <v>15.28436018957346</v>
      </c>
    </row>
    <row r="21" spans="1:141" ht="14.25" thickBot="1" x14ac:dyDescent="0.2">
      <c r="A21" s="1" t="s">
        <v>33</v>
      </c>
      <c r="B21" s="8">
        <v>55.438931297709928</v>
      </c>
      <c r="C21" s="9">
        <v>40.18892228424216</v>
      </c>
      <c r="D21" s="9">
        <v>45.905115292870398</v>
      </c>
      <c r="E21" s="9">
        <v>60.548628428927678</v>
      </c>
      <c r="F21" s="9">
        <v>22.04358699535549</v>
      </c>
      <c r="G21" s="9">
        <v>45.264957264957268</v>
      </c>
      <c r="H21" s="9">
        <v>60.907903331156113</v>
      </c>
      <c r="I21" s="9">
        <v>10.05167958656331</v>
      </c>
      <c r="J21" s="9">
        <v>19.484478935698451</v>
      </c>
      <c r="K21" s="9">
        <v>37.051039697542542</v>
      </c>
      <c r="L21" s="9">
        <v>39.179778179004387</v>
      </c>
      <c r="M21" s="9">
        <v>41.29032258064516</v>
      </c>
      <c r="N21" s="9">
        <v>43.062873199859503</v>
      </c>
      <c r="O21" s="9">
        <v>25.469571750563489</v>
      </c>
    </row>
    <row r="22" spans="1:141" x14ac:dyDescent="0.15">
      <c r="A22" s="1" t="s">
        <v>34</v>
      </c>
      <c r="B22">
        <v>27.578475336322871</v>
      </c>
      <c r="C22">
        <v>33.16912972085386</v>
      </c>
      <c r="D22">
        <v>29.749935550399591</v>
      </c>
      <c r="E22">
        <v>28.49588719153936</v>
      </c>
      <c r="F22">
        <v>22.015334063526829</v>
      </c>
      <c r="G22">
        <v>25.83621683967705</v>
      </c>
      <c r="H22">
        <v>36.471518987341767</v>
      </c>
      <c r="I22">
        <v>7.4666666666666677</v>
      </c>
      <c r="J22">
        <v>30.989583333333329</v>
      </c>
      <c r="K22">
        <v>25.403225806451609</v>
      </c>
      <c r="L22">
        <v>22.48008313127815</v>
      </c>
      <c r="M22">
        <v>21.464411819364429</v>
      </c>
      <c r="N22">
        <v>28.966455122393469</v>
      </c>
      <c r="O22">
        <v>29.14990614105659</v>
      </c>
      <c r="P22">
        <v>24.306326304106548</v>
      </c>
      <c r="Q22">
        <v>28.170809432759722</v>
      </c>
      <c r="R22">
        <v>28.38827838827839</v>
      </c>
      <c r="S22">
        <v>21.93722578467769</v>
      </c>
      <c r="T22">
        <v>24.44852941176471</v>
      </c>
      <c r="U22">
        <v>30.032467532467528</v>
      </c>
      <c r="V22">
        <v>35.054617676266133</v>
      </c>
      <c r="W22">
        <v>10.110359558561759</v>
      </c>
      <c r="X22">
        <v>36.490364903649038</v>
      </c>
      <c r="Y22">
        <v>24.1240666283745</v>
      </c>
      <c r="Z22">
        <v>20.805631599530699</v>
      </c>
      <c r="AA22">
        <v>11.090136857008019</v>
      </c>
      <c r="AB22">
        <v>28.249400479616309</v>
      </c>
      <c r="AC22">
        <v>32.457598935816428</v>
      </c>
      <c r="AD22">
        <v>37.072434607645867</v>
      </c>
      <c r="AE22">
        <v>36.833688699360337</v>
      </c>
      <c r="AF22">
        <v>25.6608639587363</v>
      </c>
      <c r="AG22">
        <v>34.057971014492757</v>
      </c>
      <c r="AH22">
        <v>34.328358208955223</v>
      </c>
      <c r="AI22">
        <v>23.430782459157349</v>
      </c>
      <c r="AJ22">
        <v>19.504310344827591</v>
      </c>
      <c r="AK22">
        <v>15.784543325526929</v>
      </c>
      <c r="AL22">
        <v>36.041744316064097</v>
      </c>
      <c r="AM22">
        <v>20.287331301697868</v>
      </c>
      <c r="AN22">
        <v>24.23522423522423</v>
      </c>
      <c r="AO22">
        <v>9.5287739783152627</v>
      </c>
      <c r="AP22">
        <v>34.169781099839831</v>
      </c>
      <c r="AQ22">
        <v>31.34143317629556</v>
      </c>
      <c r="AR22">
        <v>27.448071216617208</v>
      </c>
      <c r="AS22">
        <v>34.516460905349803</v>
      </c>
      <c r="AT22">
        <v>24.697336561743342</v>
      </c>
      <c r="AU22">
        <v>28.269907259354021</v>
      </c>
      <c r="AV22">
        <v>21.107055961070561</v>
      </c>
      <c r="AW22">
        <v>21.593406593406591</v>
      </c>
      <c r="AX22">
        <v>22.352941176470591</v>
      </c>
      <c r="AY22">
        <v>13.6231884057971</v>
      </c>
      <c r="AZ22">
        <v>31.630901287553652</v>
      </c>
      <c r="BA22">
        <v>19.274567692956559</v>
      </c>
      <c r="BB22">
        <v>19.980506822612089</v>
      </c>
      <c r="BC22">
        <v>18.43915343915344</v>
      </c>
      <c r="BD22">
        <v>28.477905073649762</v>
      </c>
      <c r="BE22">
        <v>29.06152537567338</v>
      </c>
      <c r="BF22">
        <v>30.709736123748861</v>
      </c>
      <c r="BG22">
        <v>26.580116159890672</v>
      </c>
      <c r="BH22">
        <v>25.31258682967491</v>
      </c>
      <c r="BI22">
        <v>38.982175148540428</v>
      </c>
      <c r="BJ22">
        <v>28.234880450070321</v>
      </c>
      <c r="BK22">
        <v>45.54621848739496</v>
      </c>
      <c r="BL22">
        <v>36.322532027128872</v>
      </c>
      <c r="BM22">
        <v>12.54888019907572</v>
      </c>
      <c r="BN22">
        <v>30.89965397923876</v>
      </c>
      <c r="BO22">
        <v>26.329206117989798</v>
      </c>
      <c r="BP22">
        <v>22.041872500588099</v>
      </c>
      <c r="BQ22">
        <v>12.05122341641893</v>
      </c>
      <c r="BR22">
        <v>39.045183290707577</v>
      </c>
      <c r="BS22">
        <v>20.53643998916283</v>
      </c>
      <c r="BT22">
        <v>15.585009140767831</v>
      </c>
      <c r="BU22">
        <v>23.175965665236049</v>
      </c>
      <c r="BV22">
        <v>18.336953149239839</v>
      </c>
      <c r="BW22">
        <v>33.775447254781</v>
      </c>
      <c r="BX22">
        <v>22.222222222222221</v>
      </c>
      <c r="BY22">
        <v>35.316846986089637</v>
      </c>
      <c r="BZ22">
        <v>35.52072263549416</v>
      </c>
      <c r="CA22">
        <v>7.5558982266769474</v>
      </c>
      <c r="CB22">
        <v>40.032573289902281</v>
      </c>
      <c r="CC22">
        <v>27.162464091924669</v>
      </c>
      <c r="CD22">
        <v>17.537775575922719</v>
      </c>
      <c r="CE22">
        <v>13.29290280281921</v>
      </c>
      <c r="CF22">
        <v>41.68554599003172</v>
      </c>
      <c r="CG22">
        <v>28.726287262872631</v>
      </c>
      <c r="CH22">
        <v>20.56364939097206</v>
      </c>
      <c r="CI22">
        <v>38.785925329035727</v>
      </c>
      <c r="CJ22">
        <v>31.170922475270299</v>
      </c>
      <c r="CK22">
        <v>50.958772770853308</v>
      </c>
      <c r="CL22">
        <v>49.629629629629633</v>
      </c>
      <c r="CM22">
        <v>34.428754813863932</v>
      </c>
      <c r="CN22">
        <v>41.564662054284199</v>
      </c>
      <c r="CO22">
        <v>13.905702453010511</v>
      </c>
      <c r="CP22">
        <v>37.309074573225523</v>
      </c>
      <c r="CQ22">
        <v>39.087875417130149</v>
      </c>
      <c r="CR22">
        <v>19.409808811305069</v>
      </c>
      <c r="CS22">
        <v>33.33921637839746</v>
      </c>
      <c r="CT22">
        <v>31.30744144678328</v>
      </c>
      <c r="CU22">
        <v>24.421812009335881</v>
      </c>
      <c r="CV22">
        <v>21.96531791907514</v>
      </c>
      <c r="CW22">
        <v>36.987577639751549</v>
      </c>
      <c r="CX22">
        <v>18.095700752975471</v>
      </c>
      <c r="CY22">
        <v>46.865520728008093</v>
      </c>
      <c r="CZ22">
        <v>47.561768530559171</v>
      </c>
      <c r="DA22">
        <v>36.908743430482559</v>
      </c>
      <c r="DB22">
        <v>35.765722515602491</v>
      </c>
      <c r="DC22">
        <v>3.6415908001916621</v>
      </c>
      <c r="DD22">
        <v>25.44857215061916</v>
      </c>
      <c r="DE22">
        <v>30.080248511519539</v>
      </c>
      <c r="DF22">
        <v>12.75925439747965</v>
      </c>
      <c r="DG22">
        <v>19.917440660474721</v>
      </c>
      <c r="DH22">
        <v>31.96033562166286</v>
      </c>
      <c r="DI22">
        <v>23.861852433281001</v>
      </c>
      <c r="DJ22">
        <v>21.04347826086957</v>
      </c>
      <c r="DK22">
        <v>38.810301051867967</v>
      </c>
      <c r="DL22">
        <v>31.56207054512139</v>
      </c>
      <c r="DM22">
        <v>58.674736188702667</v>
      </c>
      <c r="DN22">
        <v>45.503718728870858</v>
      </c>
      <c r="DO22">
        <v>26.65306122448979</v>
      </c>
      <c r="DP22">
        <v>51.076762764848901</v>
      </c>
      <c r="DQ22">
        <v>1.2571556852620951</v>
      </c>
      <c r="DR22">
        <v>38.031358885017418</v>
      </c>
      <c r="DS22">
        <v>35.815761926125319</v>
      </c>
      <c r="DT22">
        <v>3.4547311095983662</v>
      </c>
      <c r="DU22">
        <v>7.5009103046486221</v>
      </c>
      <c r="DV22">
        <v>34.022750775594623</v>
      </c>
      <c r="DW22">
        <v>33.743917274939172</v>
      </c>
      <c r="DX22">
        <v>20.79696394686907</v>
      </c>
      <c r="DY22">
        <v>42.818815954212127</v>
      </c>
      <c r="DZ22">
        <v>20.944525311337539</v>
      </c>
      <c r="EA22">
        <v>55.631845675984962</v>
      </c>
      <c r="EB22">
        <v>46.435252546248179</v>
      </c>
      <c r="EC22">
        <v>40.179538771088069</v>
      </c>
      <c r="ED22">
        <v>53.95948434622467</v>
      </c>
      <c r="EE22">
        <v>2.6099224077122032</v>
      </c>
      <c r="EF22">
        <v>30.34471047716081</v>
      </c>
      <c r="EG22">
        <v>28.77551020408163</v>
      </c>
      <c r="EH22">
        <v>2.2614975294564812</v>
      </c>
      <c r="EI22">
        <v>14.10850770580128</v>
      </c>
      <c r="EJ22">
        <v>36.569701548923312</v>
      </c>
      <c r="EK22">
        <v>28.8729739917075</v>
      </c>
    </row>
    <row r="23" spans="1:141" x14ac:dyDescent="0.15">
      <c r="A23" s="1" t="s">
        <v>35</v>
      </c>
      <c r="B23">
        <v>24.306326304106548</v>
      </c>
      <c r="C23">
        <v>28.170809432759722</v>
      </c>
      <c r="D23">
        <v>28.38827838827839</v>
      </c>
      <c r="E23">
        <v>21.93722578467769</v>
      </c>
      <c r="F23">
        <v>24.44852941176471</v>
      </c>
      <c r="G23">
        <v>30.032467532467528</v>
      </c>
      <c r="H23">
        <v>35.054617676266133</v>
      </c>
      <c r="I23">
        <v>10.110359558561759</v>
      </c>
      <c r="J23">
        <v>36.490364903649038</v>
      </c>
      <c r="K23">
        <v>24.1240666283745</v>
      </c>
      <c r="L23">
        <v>20.805631599530699</v>
      </c>
      <c r="M23">
        <v>11.090136857008019</v>
      </c>
      <c r="N23">
        <v>28.249400479616309</v>
      </c>
      <c r="O23">
        <v>32.457598935816428</v>
      </c>
    </row>
    <row r="24" spans="1:141" x14ac:dyDescent="0.15">
      <c r="A24" s="1" t="s">
        <v>36</v>
      </c>
      <c r="B24">
        <v>37.072434607645867</v>
      </c>
      <c r="C24">
        <v>36.833688699360337</v>
      </c>
      <c r="D24">
        <v>25.6608639587363</v>
      </c>
      <c r="E24">
        <v>34.057971014492757</v>
      </c>
      <c r="F24">
        <v>34.328358208955223</v>
      </c>
      <c r="G24">
        <v>23.430782459157349</v>
      </c>
      <c r="H24">
        <v>19.504310344827591</v>
      </c>
      <c r="I24">
        <v>15.784543325526929</v>
      </c>
      <c r="J24">
        <v>36.041744316064097</v>
      </c>
      <c r="K24">
        <v>20.287331301697868</v>
      </c>
      <c r="L24">
        <v>24.23522423522423</v>
      </c>
      <c r="M24">
        <v>9.5287739783152627</v>
      </c>
      <c r="N24">
        <v>34.169781099839831</v>
      </c>
      <c r="O24">
        <v>31.34143317629556</v>
      </c>
    </row>
    <row r="25" spans="1:141" x14ac:dyDescent="0.15">
      <c r="A25" s="1" t="s">
        <v>37</v>
      </c>
      <c r="B25">
        <v>27.448071216617208</v>
      </c>
      <c r="C25">
        <v>34.516460905349803</v>
      </c>
      <c r="D25">
        <v>24.697336561743342</v>
      </c>
      <c r="E25">
        <v>28.269907259354021</v>
      </c>
      <c r="F25">
        <v>21.107055961070561</v>
      </c>
      <c r="G25">
        <v>21.593406593406591</v>
      </c>
      <c r="H25">
        <v>22.352941176470591</v>
      </c>
      <c r="I25">
        <v>13.6231884057971</v>
      </c>
      <c r="J25">
        <v>31.630901287553652</v>
      </c>
      <c r="K25">
        <v>19.274567692956559</v>
      </c>
      <c r="L25">
        <v>19.980506822612089</v>
      </c>
      <c r="M25">
        <v>18.43915343915344</v>
      </c>
      <c r="N25">
        <v>28.477905073649762</v>
      </c>
      <c r="O25">
        <v>29.06152537567338</v>
      </c>
    </row>
    <row r="26" spans="1:141" x14ac:dyDescent="0.15">
      <c r="A26" s="1" t="s">
        <v>38</v>
      </c>
      <c r="B26">
        <v>30.709736123748861</v>
      </c>
      <c r="C26">
        <v>26.580116159890672</v>
      </c>
      <c r="D26">
        <v>25.31258682967491</v>
      </c>
      <c r="E26">
        <v>38.982175148540428</v>
      </c>
      <c r="F26">
        <v>28.234880450070321</v>
      </c>
      <c r="G26">
        <v>45.54621848739496</v>
      </c>
      <c r="H26">
        <v>36.322532027128872</v>
      </c>
      <c r="I26">
        <v>12.54888019907572</v>
      </c>
      <c r="J26">
        <v>30.89965397923876</v>
      </c>
      <c r="K26">
        <v>26.329206117989798</v>
      </c>
      <c r="L26">
        <v>22.041872500588099</v>
      </c>
      <c r="M26">
        <v>12.05122341641893</v>
      </c>
      <c r="N26">
        <v>39.045183290707577</v>
      </c>
      <c r="O26">
        <v>20.53643998916283</v>
      </c>
    </row>
    <row r="27" spans="1:141" x14ac:dyDescent="0.15">
      <c r="A27" s="1" t="s">
        <v>39</v>
      </c>
      <c r="B27">
        <v>15.585009140767831</v>
      </c>
      <c r="C27">
        <v>23.175965665236049</v>
      </c>
      <c r="D27">
        <v>18.336953149239839</v>
      </c>
      <c r="E27">
        <v>33.775447254781</v>
      </c>
      <c r="F27">
        <v>22.222222222222221</v>
      </c>
      <c r="G27">
        <v>35.316846986089637</v>
      </c>
      <c r="H27">
        <v>35.52072263549416</v>
      </c>
      <c r="I27">
        <v>7.5558982266769474</v>
      </c>
      <c r="J27">
        <v>40.032573289902281</v>
      </c>
      <c r="K27">
        <v>27.162464091924669</v>
      </c>
      <c r="L27">
        <v>17.537775575922719</v>
      </c>
      <c r="M27">
        <v>13.29290280281921</v>
      </c>
      <c r="N27">
        <v>41.68554599003172</v>
      </c>
      <c r="O27">
        <v>28.726287262872631</v>
      </c>
    </row>
    <row r="28" spans="1:141" x14ac:dyDescent="0.15">
      <c r="A28" s="1" t="s">
        <v>40</v>
      </c>
      <c r="B28">
        <v>20.56364939097206</v>
      </c>
      <c r="C28">
        <v>38.785925329035727</v>
      </c>
      <c r="D28">
        <v>31.170922475270299</v>
      </c>
      <c r="E28">
        <v>50.958772770853308</v>
      </c>
      <c r="F28">
        <v>49.629629629629633</v>
      </c>
      <c r="G28">
        <v>34.428754813863932</v>
      </c>
      <c r="H28">
        <v>41.564662054284199</v>
      </c>
      <c r="I28">
        <v>13.905702453010511</v>
      </c>
      <c r="J28">
        <v>37.309074573225523</v>
      </c>
      <c r="K28">
        <v>39.087875417130149</v>
      </c>
      <c r="L28">
        <v>19.409808811305069</v>
      </c>
      <c r="M28">
        <v>33.33921637839746</v>
      </c>
      <c r="N28">
        <v>31.30744144678328</v>
      </c>
      <c r="O28">
        <v>24.421812009335881</v>
      </c>
    </row>
    <row r="29" spans="1:141" x14ac:dyDescent="0.15">
      <c r="A29" s="1" t="s">
        <v>41</v>
      </c>
      <c r="B29">
        <v>21.96531791907514</v>
      </c>
      <c r="C29">
        <v>36.987577639751549</v>
      </c>
      <c r="D29">
        <v>18.095700752975471</v>
      </c>
      <c r="E29">
        <v>46.865520728008093</v>
      </c>
      <c r="F29">
        <v>47.561768530559171</v>
      </c>
      <c r="G29">
        <v>36.908743430482559</v>
      </c>
      <c r="H29">
        <v>35.765722515602491</v>
      </c>
      <c r="I29">
        <v>3.6415908001916621</v>
      </c>
      <c r="J29">
        <v>25.44857215061916</v>
      </c>
      <c r="K29">
        <v>30.080248511519539</v>
      </c>
      <c r="L29">
        <v>12.75925439747965</v>
      </c>
      <c r="M29">
        <v>19.917440660474721</v>
      </c>
      <c r="N29">
        <v>31.96033562166286</v>
      </c>
      <c r="O29">
        <v>23.861852433281001</v>
      </c>
    </row>
    <row r="30" spans="1:141" x14ac:dyDescent="0.15">
      <c r="A30" s="1" t="s">
        <v>42</v>
      </c>
      <c r="B30">
        <v>21.04347826086957</v>
      </c>
      <c r="C30">
        <v>38.810301051867967</v>
      </c>
      <c r="D30">
        <v>31.56207054512139</v>
      </c>
      <c r="E30">
        <v>58.674736188702667</v>
      </c>
      <c r="F30">
        <v>45.503718728870858</v>
      </c>
      <c r="G30">
        <v>26.65306122448979</v>
      </c>
      <c r="H30">
        <v>51.076762764848901</v>
      </c>
      <c r="I30">
        <v>1.2571556852620951</v>
      </c>
      <c r="J30">
        <v>38.031358885017418</v>
      </c>
      <c r="K30">
        <v>35.815761926125319</v>
      </c>
      <c r="L30">
        <v>3.4547311095983662</v>
      </c>
      <c r="M30">
        <v>7.5009103046486221</v>
      </c>
      <c r="N30">
        <v>34.022750775594623</v>
      </c>
      <c r="O30">
        <v>33.743917274939172</v>
      </c>
      <c r="T30" t="s">
        <v>87</v>
      </c>
      <c r="V30" t="s">
        <v>88</v>
      </c>
    </row>
    <row r="31" spans="1:141" x14ac:dyDescent="0.15">
      <c r="A31" s="1" t="s">
        <v>43</v>
      </c>
      <c r="B31">
        <v>20.79696394686907</v>
      </c>
      <c r="C31">
        <v>42.818815954212127</v>
      </c>
      <c r="D31">
        <v>20.944525311337539</v>
      </c>
      <c r="E31">
        <v>55.631845675984962</v>
      </c>
      <c r="F31">
        <v>46.435252546248179</v>
      </c>
      <c r="G31">
        <v>40.179538771088069</v>
      </c>
      <c r="H31">
        <v>53.95948434622467</v>
      </c>
      <c r="I31">
        <v>2.6099224077122032</v>
      </c>
      <c r="J31">
        <v>30.34471047716081</v>
      </c>
      <c r="K31">
        <v>28.77551020408163</v>
      </c>
      <c r="L31">
        <v>2.2614975294564812</v>
      </c>
      <c r="M31">
        <v>14.10850770580128</v>
      </c>
      <c r="N31">
        <v>36.569701548923312</v>
      </c>
      <c r="O31">
        <v>28.8729739917075</v>
      </c>
      <c r="Q31" t="s">
        <v>65</v>
      </c>
      <c r="R31" t="s">
        <v>66</v>
      </c>
      <c r="T31" t="s">
        <v>89</v>
      </c>
      <c r="U31" t="s">
        <v>90</v>
      </c>
      <c r="V31" t="s">
        <v>89</v>
      </c>
      <c r="W31" t="s">
        <v>90</v>
      </c>
    </row>
    <row r="32" spans="1:141" x14ac:dyDescent="0.15">
      <c r="Q32">
        <f>CORREL(B2:O16,B35:O49)</f>
        <v>-0.36219140183226983</v>
      </c>
      <c r="R32">
        <f>CORREL(B2:O16,B71:O85)</f>
        <v>-0.40578039344814054</v>
      </c>
      <c r="T32">
        <f>Q32*SQRT(68)/SQRT(1-Q32^2)</f>
        <v>-3.2042643687197776</v>
      </c>
      <c r="U32">
        <f>TDIST(ABS(T32),68,2)</f>
        <v>2.0624713922587734E-3</v>
      </c>
      <c r="V32">
        <f>R32*SQRT(68)/SQRT(1-R32^2)</f>
        <v>-3.6611142816666731</v>
      </c>
      <c r="W32">
        <f>TDIST(ABS(V32),68,2)</f>
        <v>4.9197003687452361E-4</v>
      </c>
    </row>
    <row r="33" spans="1:30" x14ac:dyDescent="0.15">
      <c r="A33" s="2" t="s">
        <v>44</v>
      </c>
      <c r="Q33" t="s">
        <v>67</v>
      </c>
      <c r="R33" t="s">
        <v>68</v>
      </c>
      <c r="T33" t="s">
        <v>91</v>
      </c>
      <c r="V33" t="s">
        <v>92</v>
      </c>
    </row>
    <row r="34" spans="1:30" x14ac:dyDescent="0.15">
      <c r="B34" s="1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Q34">
        <f>CORREL(B17:O31,B50:O64)</f>
        <v>-5.0526899297465552E-2</v>
      </c>
      <c r="R34">
        <f>CORREL(B17:O31,B86:O100)</f>
        <v>-8.0151144889957379E-2</v>
      </c>
      <c r="T34" t="s">
        <v>89</v>
      </c>
      <c r="U34" t="s">
        <v>90</v>
      </c>
      <c r="V34" t="s">
        <v>89</v>
      </c>
      <c r="W34" t="s">
        <v>90</v>
      </c>
    </row>
    <row r="35" spans="1:30" x14ac:dyDescent="0.15">
      <c r="A35" s="1" t="s">
        <v>14</v>
      </c>
      <c r="B35" s="3">
        <v>70</v>
      </c>
      <c r="C35">
        <v>90</v>
      </c>
      <c r="D35">
        <v>90</v>
      </c>
      <c r="E35">
        <v>100</v>
      </c>
      <c r="F35">
        <v>95</v>
      </c>
      <c r="G35">
        <v>100</v>
      </c>
      <c r="H35">
        <v>90</v>
      </c>
      <c r="I35">
        <v>100</v>
      </c>
      <c r="J35">
        <v>98</v>
      </c>
      <c r="K35">
        <v>100</v>
      </c>
      <c r="L35">
        <v>100</v>
      </c>
      <c r="M35">
        <v>100</v>
      </c>
      <c r="N35">
        <v>95</v>
      </c>
      <c r="O35">
        <v>98</v>
      </c>
      <c r="T35">
        <f>Q34*SQRT(68)/SQRT(1-Q34^2)</f>
        <v>-0.41718835997012915</v>
      </c>
      <c r="U35">
        <f>TDIST(ABS(T35),68,2)</f>
        <v>0.67785483250937628</v>
      </c>
      <c r="V35">
        <f>R34*SQRT(68)/SQRT(1-R34^2)</f>
        <v>-0.66307657476825366</v>
      </c>
      <c r="W35">
        <f>TDIST(ABS(V35),68,2)</f>
        <v>0.50952306838725425</v>
      </c>
    </row>
    <row r="36" spans="1:30" x14ac:dyDescent="0.15">
      <c r="A36" s="1" t="s">
        <v>15</v>
      </c>
      <c r="B36" s="3">
        <v>70</v>
      </c>
      <c r="C36" s="5">
        <v>90</v>
      </c>
      <c r="D36" s="6">
        <v>75</v>
      </c>
      <c r="E36" s="6">
        <v>90</v>
      </c>
      <c r="F36" s="6">
        <v>95</v>
      </c>
      <c r="G36" s="6">
        <v>100</v>
      </c>
      <c r="H36" s="6">
        <v>95</v>
      </c>
      <c r="I36" s="6">
        <v>100</v>
      </c>
      <c r="J36" s="6">
        <v>95</v>
      </c>
      <c r="K36" s="6">
        <v>100</v>
      </c>
      <c r="L36" s="6">
        <v>100</v>
      </c>
      <c r="M36" s="6">
        <v>90</v>
      </c>
      <c r="N36" s="6">
        <v>95</v>
      </c>
      <c r="O36" s="6">
        <v>98</v>
      </c>
    </row>
    <row r="37" spans="1:30" x14ac:dyDescent="0.15">
      <c r="A37" s="1" t="s">
        <v>16</v>
      </c>
      <c r="B37" s="3">
        <v>60</v>
      </c>
      <c r="C37" s="3">
        <v>85</v>
      </c>
      <c r="D37" s="3">
        <v>60</v>
      </c>
      <c r="E37" s="3">
        <v>90</v>
      </c>
      <c r="F37" s="3">
        <v>95</v>
      </c>
      <c r="G37" s="3">
        <v>100</v>
      </c>
      <c r="H37" s="3">
        <v>95</v>
      </c>
      <c r="I37" s="3">
        <v>80</v>
      </c>
      <c r="J37" s="3">
        <v>95</v>
      </c>
      <c r="K37" s="3">
        <v>100</v>
      </c>
      <c r="L37" s="3">
        <v>90</v>
      </c>
      <c r="M37" s="3">
        <v>90</v>
      </c>
      <c r="N37" s="3">
        <v>95</v>
      </c>
      <c r="O37" s="3">
        <v>95</v>
      </c>
      <c r="Q37" t="s">
        <v>69</v>
      </c>
      <c r="X37" t="s">
        <v>48</v>
      </c>
      <c r="AB37" t="s">
        <v>72</v>
      </c>
    </row>
    <row r="38" spans="1:30" x14ac:dyDescent="0.15">
      <c r="A38" s="1" t="s">
        <v>17</v>
      </c>
      <c r="B38" s="3">
        <v>50</v>
      </c>
      <c r="C38" s="3">
        <v>80</v>
      </c>
      <c r="D38" s="3">
        <v>55</v>
      </c>
      <c r="E38" s="3">
        <v>90</v>
      </c>
      <c r="F38" s="3">
        <v>90</v>
      </c>
      <c r="G38" s="3">
        <v>100</v>
      </c>
      <c r="H38" s="3">
        <v>95</v>
      </c>
      <c r="I38" s="3">
        <v>70</v>
      </c>
      <c r="J38" s="3">
        <v>93</v>
      </c>
      <c r="K38" s="3">
        <v>80</v>
      </c>
      <c r="L38" s="3">
        <v>90</v>
      </c>
      <c r="M38" s="3">
        <v>90</v>
      </c>
      <c r="N38" s="3">
        <v>90</v>
      </c>
      <c r="O38" s="3">
        <v>90</v>
      </c>
      <c r="R38" t="s">
        <v>49</v>
      </c>
      <c r="S38" t="s">
        <v>50</v>
      </c>
      <c r="T38" t="s">
        <v>51</v>
      </c>
      <c r="U38" t="s">
        <v>52</v>
      </c>
      <c r="X38" t="s">
        <v>73</v>
      </c>
      <c r="AB38" t="s">
        <v>73</v>
      </c>
    </row>
    <row r="39" spans="1:30" ht="14.25" thickBot="1" x14ac:dyDescent="0.2">
      <c r="A39" s="1" t="s">
        <v>18</v>
      </c>
      <c r="B39" s="3">
        <v>50</v>
      </c>
      <c r="C39" s="3">
        <v>80</v>
      </c>
      <c r="D39" s="3">
        <v>35</v>
      </c>
      <c r="E39" s="3">
        <v>80</v>
      </c>
      <c r="F39" s="3">
        <v>85</v>
      </c>
      <c r="G39" s="3">
        <v>100</v>
      </c>
      <c r="H39" s="3">
        <v>98</v>
      </c>
      <c r="I39" s="3">
        <v>60</v>
      </c>
      <c r="J39" s="3">
        <v>90</v>
      </c>
      <c r="K39" s="3">
        <v>80</v>
      </c>
      <c r="L39" s="3">
        <v>80</v>
      </c>
      <c r="M39" s="3">
        <v>85</v>
      </c>
      <c r="N39" s="3">
        <v>90</v>
      </c>
      <c r="O39" s="3">
        <v>95</v>
      </c>
      <c r="Q39" t="s">
        <v>70</v>
      </c>
      <c r="R39" s="12">
        <f>CORREL(B2:O6,B35:O39)</f>
        <v>0.11354801160289296</v>
      </c>
      <c r="S39" s="12">
        <f>CORREL(B7:O16,B40:O49)</f>
        <v>-0.37838367366449105</v>
      </c>
      <c r="T39" s="12">
        <f>CORREL(B2:O6,B71:O75)</f>
        <v>0.13402612169126021</v>
      </c>
      <c r="U39" s="12">
        <f>CORREL(B7:O16,B76:O85)</f>
        <v>-0.41871820352923389</v>
      </c>
      <c r="V39" s="12"/>
    </row>
    <row r="40" spans="1:30" x14ac:dyDescent="0.15">
      <c r="A40" s="1" t="s">
        <v>19</v>
      </c>
      <c r="B40" s="3">
        <v>40</v>
      </c>
      <c r="C40" s="3">
        <v>80</v>
      </c>
      <c r="D40" s="3">
        <v>40</v>
      </c>
      <c r="E40" s="3">
        <v>80</v>
      </c>
      <c r="F40" s="3">
        <v>75</v>
      </c>
      <c r="G40" s="3">
        <v>100</v>
      </c>
      <c r="H40" s="3">
        <v>50</v>
      </c>
      <c r="I40" s="3">
        <v>80</v>
      </c>
      <c r="J40" s="3">
        <v>95</v>
      </c>
      <c r="K40" s="3">
        <v>50</v>
      </c>
      <c r="L40" s="3">
        <v>100</v>
      </c>
      <c r="M40" s="3">
        <v>30</v>
      </c>
      <c r="N40" s="3">
        <v>70</v>
      </c>
      <c r="O40" s="3">
        <v>80</v>
      </c>
      <c r="Q40" t="s">
        <v>71</v>
      </c>
      <c r="R40" s="12">
        <f>CORREL(B17:O21,B50:O54)</f>
        <v>-0.5307768857971783</v>
      </c>
      <c r="S40" s="12">
        <f>CORREL(B22:O31,B55:O64)</f>
        <v>0.269476499849572</v>
      </c>
      <c r="T40" s="12">
        <f>CORREL(B17:O21,B86:O90)</f>
        <v>-0.41836210618432251</v>
      </c>
      <c r="U40" s="12">
        <f>CORREL(B22:O31,B91:O100)</f>
        <v>0.18743122729579603</v>
      </c>
      <c r="V40" s="12"/>
      <c r="X40" s="14"/>
      <c r="Y40" s="14" t="s">
        <v>74</v>
      </c>
      <c r="Z40" s="14" t="s">
        <v>75</v>
      </c>
      <c r="AB40" s="14"/>
      <c r="AC40" s="14" t="s">
        <v>74</v>
      </c>
      <c r="AD40" s="14" t="s">
        <v>75</v>
      </c>
    </row>
    <row r="41" spans="1:30" x14ac:dyDescent="0.15">
      <c r="A41" s="1" t="s">
        <v>20</v>
      </c>
      <c r="B41" s="3">
        <v>30</v>
      </c>
      <c r="C41" s="3">
        <v>75</v>
      </c>
      <c r="D41" s="3">
        <v>78</v>
      </c>
      <c r="E41" s="3">
        <v>60</v>
      </c>
      <c r="F41" s="3">
        <v>60</v>
      </c>
      <c r="G41" s="3">
        <v>95</v>
      </c>
      <c r="H41" s="3">
        <v>60</v>
      </c>
      <c r="I41" s="3">
        <v>70</v>
      </c>
      <c r="J41" s="3">
        <v>86</v>
      </c>
      <c r="K41" s="3">
        <v>35</v>
      </c>
      <c r="L41" s="3">
        <v>90</v>
      </c>
      <c r="M41" s="3">
        <v>60</v>
      </c>
      <c r="N41" s="3">
        <v>80</v>
      </c>
      <c r="O41" s="3">
        <v>70</v>
      </c>
      <c r="X41" t="s">
        <v>76</v>
      </c>
      <c r="Y41">
        <v>9.9113025209839467</v>
      </c>
      <c r="Z41">
        <v>13.045834166454334</v>
      </c>
      <c r="AB41" t="s">
        <v>76</v>
      </c>
      <c r="AC41">
        <v>24.40161935666373</v>
      </c>
      <c r="AD41">
        <v>27.942021353584188</v>
      </c>
    </row>
    <row r="42" spans="1:30" x14ac:dyDescent="0.15">
      <c r="A42" s="1" t="s">
        <v>21</v>
      </c>
      <c r="B42" s="3">
        <v>30</v>
      </c>
      <c r="C42" s="3">
        <v>70</v>
      </c>
      <c r="D42" s="3">
        <v>60</v>
      </c>
      <c r="E42" s="3">
        <v>40</v>
      </c>
      <c r="F42" s="3">
        <v>60</v>
      </c>
      <c r="G42" s="3">
        <v>90</v>
      </c>
      <c r="H42" s="3">
        <v>60</v>
      </c>
      <c r="I42" s="3">
        <v>70</v>
      </c>
      <c r="J42" s="3">
        <v>85</v>
      </c>
      <c r="K42" s="3">
        <v>40</v>
      </c>
      <c r="L42" s="3">
        <v>80</v>
      </c>
      <c r="M42" s="3">
        <v>65</v>
      </c>
      <c r="N42" s="3">
        <v>75</v>
      </c>
      <c r="O42" s="3">
        <v>75</v>
      </c>
      <c r="X42" t="s">
        <v>77</v>
      </c>
      <c r="Y42">
        <v>12.297762872900263</v>
      </c>
      <c r="Z42">
        <v>39.700077912852784</v>
      </c>
      <c r="AB42" t="s">
        <v>77</v>
      </c>
      <c r="AC42">
        <v>174.8112816829188</v>
      </c>
      <c r="AD42">
        <v>127.00790504457271</v>
      </c>
    </row>
    <row r="43" spans="1:30" x14ac:dyDescent="0.15">
      <c r="A43" s="1" t="s">
        <v>22</v>
      </c>
      <c r="B43" s="3">
        <v>40</v>
      </c>
      <c r="C43" s="3">
        <v>75</v>
      </c>
      <c r="D43" s="3">
        <v>70</v>
      </c>
      <c r="E43" s="3">
        <v>60</v>
      </c>
      <c r="F43" s="3">
        <v>60</v>
      </c>
      <c r="G43" s="3">
        <v>95</v>
      </c>
      <c r="H43" s="3">
        <v>55</v>
      </c>
      <c r="I43" s="3">
        <v>70</v>
      </c>
      <c r="J43" s="3">
        <v>88</v>
      </c>
      <c r="K43" s="3">
        <v>55</v>
      </c>
      <c r="L43" s="3">
        <v>90</v>
      </c>
      <c r="M43" s="3">
        <v>50</v>
      </c>
      <c r="N43" s="3">
        <v>80</v>
      </c>
      <c r="O43" s="3">
        <v>70</v>
      </c>
      <c r="X43" t="s">
        <v>78</v>
      </c>
      <c r="Y43">
        <v>70</v>
      </c>
      <c r="Z43">
        <v>140</v>
      </c>
      <c r="AB43" t="s">
        <v>78</v>
      </c>
      <c r="AC43">
        <v>70</v>
      </c>
      <c r="AD43">
        <v>140</v>
      </c>
    </row>
    <row r="44" spans="1:30" x14ac:dyDescent="0.15">
      <c r="A44" s="1" t="s">
        <v>23</v>
      </c>
      <c r="B44" s="3">
        <v>50</v>
      </c>
      <c r="C44" s="3">
        <v>75</v>
      </c>
      <c r="D44" s="3">
        <v>60</v>
      </c>
      <c r="E44" s="3">
        <v>60</v>
      </c>
      <c r="F44" s="3">
        <v>65</v>
      </c>
      <c r="G44" s="3">
        <v>95</v>
      </c>
      <c r="H44" s="3">
        <v>50</v>
      </c>
      <c r="I44" s="3">
        <v>68</v>
      </c>
      <c r="J44" s="3">
        <v>88</v>
      </c>
      <c r="K44" s="3">
        <v>45</v>
      </c>
      <c r="L44" s="3">
        <v>80</v>
      </c>
      <c r="M44" s="3">
        <v>65</v>
      </c>
      <c r="N44" s="3">
        <v>70</v>
      </c>
      <c r="O44" s="3">
        <v>70</v>
      </c>
      <c r="X44" t="s">
        <v>79</v>
      </c>
      <c r="Y44">
        <v>30.609886865945459</v>
      </c>
      <c r="AB44" t="s">
        <v>79</v>
      </c>
      <c r="AC44">
        <v>142.86575594863945</v>
      </c>
    </row>
    <row r="45" spans="1:30" x14ac:dyDescent="0.15">
      <c r="A45" s="1" t="s">
        <v>24</v>
      </c>
      <c r="B45" s="3">
        <v>60</v>
      </c>
      <c r="C45" s="3">
        <v>80</v>
      </c>
      <c r="D45" s="3">
        <v>75</v>
      </c>
      <c r="E45" s="3">
        <v>70</v>
      </c>
      <c r="F45" s="3">
        <v>65</v>
      </c>
      <c r="G45" s="3">
        <v>100</v>
      </c>
      <c r="H45" s="3">
        <v>70</v>
      </c>
      <c r="I45" s="3">
        <v>70</v>
      </c>
      <c r="J45" s="3">
        <v>94</v>
      </c>
      <c r="K45" s="3">
        <v>60</v>
      </c>
      <c r="L45" s="3">
        <v>80</v>
      </c>
      <c r="M45" s="3">
        <v>60</v>
      </c>
      <c r="N45" s="3">
        <v>80</v>
      </c>
      <c r="O45" s="3">
        <v>80</v>
      </c>
      <c r="X45" t="s">
        <v>80</v>
      </c>
      <c r="Y45">
        <v>0</v>
      </c>
      <c r="AB45" t="s">
        <v>80</v>
      </c>
      <c r="AC45">
        <v>0</v>
      </c>
    </row>
    <row r="46" spans="1:30" x14ac:dyDescent="0.15">
      <c r="A46" s="1" t="s">
        <v>25</v>
      </c>
      <c r="B46" s="3">
        <v>40</v>
      </c>
      <c r="C46" s="3">
        <v>70</v>
      </c>
      <c r="D46" s="3">
        <v>50</v>
      </c>
      <c r="E46" s="3">
        <v>40</v>
      </c>
      <c r="F46" s="3">
        <v>65</v>
      </c>
      <c r="G46" s="3">
        <v>95</v>
      </c>
      <c r="H46" s="3">
        <v>60</v>
      </c>
      <c r="I46" s="3">
        <v>65</v>
      </c>
      <c r="J46" s="3">
        <v>92</v>
      </c>
      <c r="K46" s="3">
        <v>50</v>
      </c>
      <c r="L46" s="3">
        <v>80</v>
      </c>
      <c r="M46" s="3">
        <v>70</v>
      </c>
      <c r="N46" s="3">
        <v>70</v>
      </c>
      <c r="O46" s="3">
        <v>70</v>
      </c>
      <c r="X46" t="s">
        <v>81</v>
      </c>
      <c r="Y46">
        <v>208</v>
      </c>
      <c r="AB46" t="s">
        <v>81</v>
      </c>
      <c r="AC46">
        <v>208</v>
      </c>
    </row>
    <row r="47" spans="1:30" x14ac:dyDescent="0.15">
      <c r="A47" s="1" t="s">
        <v>26</v>
      </c>
      <c r="B47" s="3">
        <v>70</v>
      </c>
      <c r="C47" s="3">
        <v>75</v>
      </c>
      <c r="D47" s="3">
        <v>75</v>
      </c>
      <c r="E47" s="3">
        <v>60</v>
      </c>
      <c r="F47" s="3">
        <v>75</v>
      </c>
      <c r="G47" s="3">
        <v>95</v>
      </c>
      <c r="H47" s="3">
        <v>68</v>
      </c>
      <c r="I47" s="3">
        <v>70</v>
      </c>
      <c r="J47" s="3">
        <v>97</v>
      </c>
      <c r="K47" s="3">
        <v>60</v>
      </c>
      <c r="L47" s="3">
        <v>80</v>
      </c>
      <c r="M47" s="3">
        <v>50</v>
      </c>
      <c r="N47" s="3">
        <v>85</v>
      </c>
      <c r="O47" s="3">
        <v>80</v>
      </c>
      <c r="X47" t="s">
        <v>82</v>
      </c>
      <c r="Y47">
        <v>-3.8703049640889273</v>
      </c>
      <c r="AB47" t="s">
        <v>82</v>
      </c>
      <c r="AC47">
        <v>-2.0234472903577938</v>
      </c>
    </row>
    <row r="48" spans="1:30" x14ac:dyDescent="0.15">
      <c r="A48" s="1" t="s">
        <v>27</v>
      </c>
      <c r="B48" s="3">
        <v>50</v>
      </c>
      <c r="C48" s="3">
        <v>70</v>
      </c>
      <c r="D48" s="3">
        <v>60</v>
      </c>
      <c r="E48" s="3">
        <v>50</v>
      </c>
      <c r="F48" s="3">
        <v>65</v>
      </c>
      <c r="G48" s="3">
        <v>80</v>
      </c>
      <c r="H48" s="3">
        <v>50</v>
      </c>
      <c r="I48" s="3">
        <v>65</v>
      </c>
      <c r="J48" s="3">
        <v>90</v>
      </c>
      <c r="K48" s="3">
        <v>60</v>
      </c>
      <c r="L48" s="3">
        <v>70</v>
      </c>
      <c r="M48" s="3">
        <v>45</v>
      </c>
      <c r="N48" s="3">
        <v>65</v>
      </c>
      <c r="O48" s="3">
        <v>70</v>
      </c>
      <c r="X48" t="s">
        <v>83</v>
      </c>
      <c r="Y48">
        <v>7.2735701855682812E-5</v>
      </c>
      <c r="AB48" t="s">
        <v>83</v>
      </c>
      <c r="AC48">
        <v>2.2153237402503342E-2</v>
      </c>
    </row>
    <row r="49" spans="1:30" x14ac:dyDescent="0.15">
      <c r="A49" s="1" t="s">
        <v>28</v>
      </c>
      <c r="B49" s="3">
        <v>60</v>
      </c>
      <c r="C49" s="3">
        <v>80</v>
      </c>
      <c r="D49" s="3">
        <v>70</v>
      </c>
      <c r="E49" s="3">
        <v>70</v>
      </c>
      <c r="F49" s="3">
        <v>55</v>
      </c>
      <c r="G49" s="3">
        <v>85</v>
      </c>
      <c r="H49" s="3">
        <v>60</v>
      </c>
      <c r="I49" s="3">
        <v>65</v>
      </c>
      <c r="J49" s="3">
        <v>85</v>
      </c>
      <c r="K49" s="3">
        <v>40</v>
      </c>
      <c r="L49" s="3">
        <v>60</v>
      </c>
      <c r="M49" s="3">
        <v>50</v>
      </c>
      <c r="N49" s="3">
        <v>75</v>
      </c>
      <c r="O49" s="3">
        <v>80</v>
      </c>
      <c r="X49" t="s">
        <v>84</v>
      </c>
      <c r="Y49">
        <v>1.6522123760661407</v>
      </c>
      <c r="AB49" t="s">
        <v>84</v>
      </c>
      <c r="AC49">
        <v>1.6522123760661407</v>
      </c>
    </row>
    <row r="50" spans="1:30" x14ac:dyDescent="0.15">
      <c r="A50" s="1" t="s">
        <v>29</v>
      </c>
      <c r="B50" s="3">
        <v>40</v>
      </c>
      <c r="C50" s="3">
        <v>90</v>
      </c>
      <c r="D50" s="3">
        <v>70</v>
      </c>
      <c r="E50" s="3">
        <v>90</v>
      </c>
      <c r="F50" s="3">
        <v>95</v>
      </c>
      <c r="G50" s="3">
        <v>100</v>
      </c>
      <c r="H50" s="3">
        <v>90</v>
      </c>
      <c r="I50" s="3">
        <v>100</v>
      </c>
      <c r="J50" s="3">
        <v>95</v>
      </c>
      <c r="K50" s="3">
        <v>90</v>
      </c>
      <c r="L50" s="3">
        <v>100</v>
      </c>
      <c r="M50" s="3">
        <v>90</v>
      </c>
      <c r="N50" s="3">
        <v>80</v>
      </c>
      <c r="O50" s="3">
        <v>95</v>
      </c>
      <c r="Q50" t="s">
        <v>93</v>
      </c>
      <c r="R50" t="s">
        <v>89</v>
      </c>
      <c r="S50" t="s">
        <v>90</v>
      </c>
      <c r="T50" t="s">
        <v>94</v>
      </c>
      <c r="U50" t="s">
        <v>89</v>
      </c>
      <c r="V50" t="s">
        <v>90</v>
      </c>
      <c r="X50" t="s">
        <v>85</v>
      </c>
      <c r="Y50">
        <v>1.4547140371136562E-4</v>
      </c>
      <c r="AB50" t="s">
        <v>85</v>
      </c>
      <c r="AC50">
        <v>4.4306474805006685E-2</v>
      </c>
    </row>
    <row r="51" spans="1:30" ht="24" thickBot="1" x14ac:dyDescent="0.4">
      <c r="A51" s="1" t="s">
        <v>30</v>
      </c>
      <c r="B51" s="3">
        <v>70</v>
      </c>
      <c r="C51" s="3">
        <v>90</v>
      </c>
      <c r="D51" s="3">
        <v>60</v>
      </c>
      <c r="E51" s="3">
        <v>90</v>
      </c>
      <c r="F51" s="3">
        <v>95</v>
      </c>
      <c r="G51" s="3">
        <v>95</v>
      </c>
      <c r="H51" s="3">
        <v>95</v>
      </c>
      <c r="I51" s="3">
        <v>90</v>
      </c>
      <c r="J51" s="3">
        <v>85</v>
      </c>
      <c r="K51" s="3">
        <v>100</v>
      </c>
      <c r="L51" s="3">
        <v>90</v>
      </c>
      <c r="M51" s="3">
        <v>90</v>
      </c>
      <c r="N51" s="3">
        <v>80</v>
      </c>
      <c r="O51" s="3">
        <v>95</v>
      </c>
      <c r="Q51" s="15">
        <v>-0.30399999999999999</v>
      </c>
      <c r="R51">
        <f>Q51*SQRT(68)/SQRT(1-Q51^2)</f>
        <v>-2.6313863921031282</v>
      </c>
      <c r="S51">
        <f>TDIST(ABS(R51),68,2)</f>
        <v>1.0512086348776374E-2</v>
      </c>
      <c r="T51" s="15">
        <v>-0.53400000000000003</v>
      </c>
      <c r="U51">
        <f>T51*SQRT(68)/SQRT(1-T51^2)</f>
        <v>-5.2082290456663358</v>
      </c>
      <c r="V51">
        <f>TDIST(ABS(U51),68,2)</f>
        <v>1.929040889523278E-6</v>
      </c>
      <c r="X51" s="13" t="s">
        <v>86</v>
      </c>
      <c r="Y51" s="13">
        <v>1.9714346585202402</v>
      </c>
      <c r="Z51" s="13"/>
      <c r="AB51" s="13" t="s">
        <v>86</v>
      </c>
      <c r="AC51" s="13">
        <v>1.9714346585202402</v>
      </c>
      <c r="AD51" s="13"/>
    </row>
    <row r="52" spans="1:30" x14ac:dyDescent="0.15">
      <c r="A52" s="1" t="s">
        <v>31</v>
      </c>
      <c r="B52" s="3">
        <v>60</v>
      </c>
      <c r="C52" s="3">
        <v>85</v>
      </c>
      <c r="D52" s="3">
        <v>70</v>
      </c>
      <c r="E52" s="3">
        <v>80</v>
      </c>
      <c r="F52" s="3">
        <v>90</v>
      </c>
      <c r="G52" s="3">
        <v>90</v>
      </c>
      <c r="H52" s="3">
        <v>97</v>
      </c>
      <c r="I52" s="3">
        <v>90</v>
      </c>
      <c r="J52" s="3">
        <v>85</v>
      </c>
      <c r="K52" s="3">
        <v>100</v>
      </c>
      <c r="L52" s="3">
        <v>90</v>
      </c>
      <c r="M52" s="3">
        <v>85</v>
      </c>
      <c r="N52" s="3">
        <v>80</v>
      </c>
      <c r="O52" s="3">
        <v>90</v>
      </c>
      <c r="Q52" t="s">
        <v>95</v>
      </c>
      <c r="R52" t="s">
        <v>89</v>
      </c>
      <c r="S52" t="s">
        <v>90</v>
      </c>
      <c r="T52" t="s">
        <v>96</v>
      </c>
      <c r="U52" t="s">
        <v>89</v>
      </c>
      <c r="V52" t="s">
        <v>90</v>
      </c>
    </row>
    <row r="53" spans="1:30" ht="23.25" x14ac:dyDescent="0.35">
      <c r="A53" s="1" t="s">
        <v>32</v>
      </c>
      <c r="B53" s="3">
        <v>50</v>
      </c>
      <c r="C53" s="3">
        <v>85</v>
      </c>
      <c r="D53" s="3">
        <v>50</v>
      </c>
      <c r="E53" s="3">
        <v>80</v>
      </c>
      <c r="F53" s="3">
        <v>80</v>
      </c>
      <c r="G53" s="3">
        <v>90</v>
      </c>
      <c r="H53" s="3">
        <v>93</v>
      </c>
      <c r="I53" s="3">
        <v>75</v>
      </c>
      <c r="J53" s="3">
        <v>85</v>
      </c>
      <c r="K53" s="3">
        <v>100</v>
      </c>
      <c r="L53" s="3">
        <v>80</v>
      </c>
      <c r="M53" s="3">
        <v>80</v>
      </c>
      <c r="N53" s="3">
        <v>75</v>
      </c>
      <c r="O53" s="3">
        <v>85</v>
      </c>
      <c r="Q53" s="15">
        <v>-0.4</v>
      </c>
      <c r="R53">
        <f>Q53*SQRT(68)/SQRT(1-Q53^2)</f>
        <v>-3.5989416433697494</v>
      </c>
      <c r="S53">
        <f>TDIST(ABS(R53),68,2)</f>
        <v>6.0178671955824034E-4</v>
      </c>
      <c r="T53" s="15">
        <f xml:space="preserve">  -0.572</f>
        <v>-0.57199999999999995</v>
      </c>
      <c r="U53">
        <f>T53*SQRT(68)/SQRT(1-T53^2)</f>
        <v>-5.7504565961481662</v>
      </c>
      <c r="V53">
        <f>TDIST(ABS(U53),68,2)</f>
        <v>2.3078675650183095E-7</v>
      </c>
    </row>
    <row r="54" spans="1:30" x14ac:dyDescent="0.15">
      <c r="A54" s="1" t="s">
        <v>33</v>
      </c>
      <c r="B54" s="3">
        <v>30</v>
      </c>
      <c r="C54" s="3">
        <v>80</v>
      </c>
      <c r="D54" s="3">
        <v>30</v>
      </c>
      <c r="E54" s="3">
        <v>50</v>
      </c>
      <c r="F54" s="3">
        <v>70</v>
      </c>
      <c r="G54" s="3">
        <v>90</v>
      </c>
      <c r="H54" s="3">
        <v>93</v>
      </c>
      <c r="I54" s="3">
        <v>50</v>
      </c>
      <c r="J54" s="3">
        <v>86</v>
      </c>
      <c r="K54" s="3">
        <v>60</v>
      </c>
      <c r="L54" s="3">
        <v>70</v>
      </c>
      <c r="M54" s="3">
        <v>70</v>
      </c>
      <c r="N54" s="3">
        <v>70</v>
      </c>
      <c r="O54" s="3">
        <v>70</v>
      </c>
    </row>
    <row r="55" spans="1:30" x14ac:dyDescent="0.15">
      <c r="A55" s="1" t="s">
        <v>34</v>
      </c>
      <c r="B55" s="3">
        <v>50</v>
      </c>
      <c r="C55" s="3">
        <v>60</v>
      </c>
      <c r="D55" s="3">
        <v>30</v>
      </c>
      <c r="E55" s="3">
        <v>70</v>
      </c>
      <c r="F55" s="3">
        <v>65</v>
      </c>
      <c r="G55" s="3">
        <v>80</v>
      </c>
      <c r="H55" s="3">
        <v>60</v>
      </c>
      <c r="I55" s="3">
        <v>50</v>
      </c>
      <c r="J55" s="3">
        <v>90</v>
      </c>
      <c r="K55" s="3">
        <v>50</v>
      </c>
      <c r="L55" s="3">
        <v>70</v>
      </c>
      <c r="M55" s="3">
        <v>15</v>
      </c>
      <c r="N55" s="3">
        <v>70</v>
      </c>
      <c r="O55" s="3">
        <v>75</v>
      </c>
      <c r="Q55" t="s">
        <v>97</v>
      </c>
      <c r="R55" t="s">
        <v>89</v>
      </c>
      <c r="S55" t="s">
        <v>90</v>
      </c>
      <c r="T55" t="s">
        <v>98</v>
      </c>
      <c r="U55" t="s">
        <v>89</v>
      </c>
      <c r="V55" t="s">
        <v>90</v>
      </c>
    </row>
    <row r="56" spans="1:30" ht="23.25" x14ac:dyDescent="0.35">
      <c r="A56" s="1" t="s">
        <v>35</v>
      </c>
      <c r="B56" s="3">
        <v>60</v>
      </c>
      <c r="C56" s="3">
        <v>80</v>
      </c>
      <c r="D56" s="3">
        <v>35</v>
      </c>
      <c r="E56" s="3">
        <v>90</v>
      </c>
      <c r="F56" s="3">
        <v>70</v>
      </c>
      <c r="G56" s="3">
        <v>80</v>
      </c>
      <c r="H56" s="3">
        <v>65</v>
      </c>
      <c r="I56" s="3">
        <v>70</v>
      </c>
      <c r="J56" s="3">
        <v>95</v>
      </c>
      <c r="K56" s="3">
        <v>60</v>
      </c>
      <c r="L56" s="3">
        <v>80</v>
      </c>
      <c r="M56" s="3">
        <v>20</v>
      </c>
      <c r="N56" s="3">
        <v>70</v>
      </c>
      <c r="O56" s="3">
        <v>80</v>
      </c>
      <c r="Q56" s="15">
        <v>-0.588734624235977</v>
      </c>
      <c r="R56">
        <f>Q56*SQRT(68)/SQRT(1-Q56^2)</f>
        <v>-6.0060269980065391</v>
      </c>
      <c r="S56">
        <f>TDIST(ABS(R56),68,2)</f>
        <v>8.2995211525797814E-8</v>
      </c>
      <c r="T56" s="15">
        <v>-0.58968911613817199</v>
      </c>
      <c r="U56">
        <f>T56*SQRT(68)/SQRT(1-T56^2)</f>
        <v>-6.0209490123434399</v>
      </c>
      <c r="V56">
        <f>TDIST(ABS(U56),68,2)</f>
        <v>7.8155551598504257E-8</v>
      </c>
    </row>
    <row r="57" spans="1:30" x14ac:dyDescent="0.15">
      <c r="A57" s="1" t="s">
        <v>36</v>
      </c>
      <c r="B57" s="3">
        <v>50</v>
      </c>
      <c r="C57" s="3">
        <v>75</v>
      </c>
      <c r="D57" s="3">
        <v>40</v>
      </c>
      <c r="E57" s="3">
        <v>90</v>
      </c>
      <c r="F57" s="3">
        <v>65</v>
      </c>
      <c r="G57" s="3">
        <v>80</v>
      </c>
      <c r="H57" s="3">
        <v>75</v>
      </c>
      <c r="I57" s="3">
        <v>55</v>
      </c>
      <c r="J57" s="3">
        <v>93</v>
      </c>
      <c r="K57" s="3">
        <v>70</v>
      </c>
      <c r="L57" s="3">
        <v>70</v>
      </c>
      <c r="M57" s="3">
        <v>30</v>
      </c>
      <c r="N57" s="3">
        <v>65</v>
      </c>
      <c r="O57" s="3">
        <v>75</v>
      </c>
      <c r="Q57" t="s">
        <v>99</v>
      </c>
      <c r="R57" t="s">
        <v>89</v>
      </c>
      <c r="S57" t="s">
        <v>90</v>
      </c>
      <c r="T57" t="s">
        <v>100</v>
      </c>
      <c r="U57" t="s">
        <v>89</v>
      </c>
      <c r="V57" t="s">
        <v>90</v>
      </c>
    </row>
    <row r="58" spans="1:30" ht="23.25" x14ac:dyDescent="0.35">
      <c r="A58" s="1" t="s">
        <v>37</v>
      </c>
      <c r="B58" s="3">
        <v>60</v>
      </c>
      <c r="C58" s="3">
        <v>70</v>
      </c>
      <c r="D58" s="3">
        <v>50</v>
      </c>
      <c r="E58" s="3">
        <v>90</v>
      </c>
      <c r="F58" s="3">
        <v>70</v>
      </c>
      <c r="G58" s="3">
        <v>90</v>
      </c>
      <c r="H58" s="3">
        <v>85</v>
      </c>
      <c r="I58" s="3">
        <v>65</v>
      </c>
      <c r="J58" s="3">
        <v>95</v>
      </c>
      <c r="K58" s="3">
        <v>70</v>
      </c>
      <c r="L58" s="3">
        <v>70</v>
      </c>
      <c r="M58" s="3">
        <v>30</v>
      </c>
      <c r="N58" s="3">
        <v>70</v>
      </c>
      <c r="O58" s="3">
        <v>75</v>
      </c>
      <c r="Q58" s="15">
        <v>-0.58655323855902597</v>
      </c>
      <c r="R58">
        <f>Q58*SQRT(68)/SQRT(1-Q58^2)</f>
        <v>-5.9720683726534656</v>
      </c>
      <c r="S58">
        <f>TDIST(ABS(R58),68,2)</f>
        <v>9.5141850291405887E-8</v>
      </c>
      <c r="T58" s="15">
        <v>-0.55701374331563702</v>
      </c>
      <c r="U58">
        <f>T58*SQRT(68)/SQRT(1-T58^2)</f>
        <v>-5.5306861942429872</v>
      </c>
      <c r="V58">
        <f>TDIST(ABS(U58),68,2)</f>
        <v>5.5026392197640827E-7</v>
      </c>
    </row>
    <row r="59" spans="1:30" x14ac:dyDescent="0.15">
      <c r="A59" s="1" t="s">
        <v>38</v>
      </c>
      <c r="B59" s="3">
        <v>40</v>
      </c>
      <c r="C59" s="3">
        <v>65</v>
      </c>
      <c r="D59" s="3">
        <v>40</v>
      </c>
      <c r="E59" s="3">
        <v>80</v>
      </c>
      <c r="F59" s="3">
        <v>70</v>
      </c>
      <c r="G59" s="3">
        <v>80</v>
      </c>
      <c r="H59" s="3">
        <v>85</v>
      </c>
      <c r="I59" s="3">
        <v>40</v>
      </c>
      <c r="J59" s="3">
        <v>92</v>
      </c>
      <c r="K59" s="3">
        <v>65</v>
      </c>
      <c r="L59" s="3">
        <v>70</v>
      </c>
      <c r="M59" s="3">
        <v>40</v>
      </c>
      <c r="N59" s="3">
        <v>65</v>
      </c>
      <c r="O59" s="3">
        <v>80</v>
      </c>
    </row>
    <row r="60" spans="1:30" x14ac:dyDescent="0.15">
      <c r="A60" s="1" t="s">
        <v>39</v>
      </c>
      <c r="B60" s="3">
        <v>70</v>
      </c>
      <c r="C60" s="3">
        <v>70</v>
      </c>
      <c r="D60" s="3">
        <v>50</v>
      </c>
      <c r="E60" s="3">
        <v>90</v>
      </c>
      <c r="F60" s="3">
        <v>65</v>
      </c>
      <c r="G60" s="3">
        <v>90</v>
      </c>
      <c r="H60" s="3">
        <v>65</v>
      </c>
      <c r="I60" s="3">
        <v>55</v>
      </c>
      <c r="J60" s="3">
        <v>94</v>
      </c>
      <c r="K60" s="3">
        <v>70</v>
      </c>
      <c r="L60" s="3">
        <v>70</v>
      </c>
      <c r="M60" s="3">
        <v>40</v>
      </c>
      <c r="N60" s="3">
        <v>70</v>
      </c>
      <c r="O60" s="3">
        <v>80</v>
      </c>
    </row>
    <row r="61" spans="1:30" x14ac:dyDescent="0.15">
      <c r="A61" s="1" t="s">
        <v>40</v>
      </c>
      <c r="B61" s="3">
        <v>40</v>
      </c>
      <c r="C61" s="3">
        <v>60</v>
      </c>
      <c r="D61" s="3">
        <v>30</v>
      </c>
      <c r="E61" s="3">
        <v>70</v>
      </c>
      <c r="F61" s="3">
        <v>65</v>
      </c>
      <c r="G61" s="3">
        <v>75</v>
      </c>
      <c r="H61" s="3">
        <v>55</v>
      </c>
      <c r="I61" s="3">
        <v>40</v>
      </c>
      <c r="J61" s="3">
        <v>90</v>
      </c>
      <c r="K61" s="3">
        <v>45</v>
      </c>
      <c r="L61" s="3">
        <v>60</v>
      </c>
      <c r="M61" s="3">
        <v>35</v>
      </c>
      <c r="N61" s="3">
        <v>60</v>
      </c>
      <c r="O61" s="3">
        <v>70</v>
      </c>
    </row>
    <row r="62" spans="1:30" x14ac:dyDescent="0.15">
      <c r="A62" s="1" t="s">
        <v>41</v>
      </c>
      <c r="B62" s="3">
        <v>30</v>
      </c>
      <c r="C62" s="3">
        <v>55</v>
      </c>
      <c r="D62" s="3">
        <v>60</v>
      </c>
      <c r="E62" s="3">
        <v>90</v>
      </c>
      <c r="F62" s="3">
        <v>65</v>
      </c>
      <c r="G62" s="3">
        <v>85</v>
      </c>
      <c r="H62" s="3">
        <v>65</v>
      </c>
      <c r="I62" s="3">
        <v>45</v>
      </c>
      <c r="J62" s="3">
        <v>93</v>
      </c>
      <c r="K62" s="3">
        <v>50</v>
      </c>
      <c r="L62" s="3">
        <v>70</v>
      </c>
      <c r="M62" s="3">
        <v>45</v>
      </c>
      <c r="N62" s="3">
        <v>65</v>
      </c>
      <c r="O62" s="3">
        <v>75</v>
      </c>
    </row>
    <row r="63" spans="1:30" x14ac:dyDescent="0.15">
      <c r="A63" s="1" t="s">
        <v>42</v>
      </c>
      <c r="B63" s="3">
        <v>20</v>
      </c>
      <c r="C63" s="3">
        <v>40</v>
      </c>
      <c r="D63" s="3">
        <v>25</v>
      </c>
      <c r="E63" s="3">
        <v>80</v>
      </c>
      <c r="F63" s="3">
        <v>65</v>
      </c>
      <c r="G63" s="3">
        <v>70</v>
      </c>
      <c r="H63" s="3">
        <v>45</v>
      </c>
      <c r="I63" s="3">
        <v>20</v>
      </c>
      <c r="J63" s="3">
        <v>88</v>
      </c>
      <c r="K63" s="3">
        <v>30</v>
      </c>
      <c r="L63" s="3">
        <v>60</v>
      </c>
      <c r="M63" s="3">
        <v>40</v>
      </c>
      <c r="N63" s="3">
        <v>50</v>
      </c>
      <c r="O63" s="3">
        <v>50</v>
      </c>
    </row>
    <row r="64" spans="1:30" x14ac:dyDescent="0.15">
      <c r="A64" s="1" t="s">
        <v>43</v>
      </c>
      <c r="B64" s="3">
        <v>10</v>
      </c>
      <c r="C64" s="3">
        <v>40</v>
      </c>
      <c r="D64" s="3">
        <v>30</v>
      </c>
      <c r="E64" s="3">
        <v>40</v>
      </c>
      <c r="F64" s="3">
        <v>65</v>
      </c>
      <c r="G64" s="3">
        <v>75</v>
      </c>
      <c r="H64" s="3">
        <v>45</v>
      </c>
      <c r="I64" s="3">
        <v>30</v>
      </c>
      <c r="J64" s="3">
        <v>90</v>
      </c>
      <c r="K64" s="3">
        <v>10</v>
      </c>
      <c r="L64" s="3">
        <v>60</v>
      </c>
      <c r="M64" s="3">
        <v>40</v>
      </c>
      <c r="N64" s="3">
        <v>45</v>
      </c>
      <c r="O64" s="3">
        <v>40</v>
      </c>
    </row>
    <row r="65" spans="1:15" x14ac:dyDescent="0.15">
      <c r="A65" s="2" t="s">
        <v>45</v>
      </c>
      <c r="B65">
        <f t="shared" ref="B65:O65" si="0">CORREL(B2:B16,B35:B49)</f>
        <v>-0.23111548770392676</v>
      </c>
      <c r="C65">
        <f t="shared" si="0"/>
        <v>0.47827186182927484</v>
      </c>
      <c r="D65">
        <f t="shared" si="0"/>
        <v>6.0078962247787845E-2</v>
      </c>
      <c r="E65">
        <f t="shared" si="0"/>
        <v>-0.74204442456129815</v>
      </c>
      <c r="F65">
        <f t="shared" si="0"/>
        <v>-0.44172348867713018</v>
      </c>
      <c r="G65">
        <f t="shared" si="0"/>
        <v>0.37830781358699928</v>
      </c>
      <c r="H65">
        <f t="shared" si="0"/>
        <v>-0.66852274348177987</v>
      </c>
      <c r="I65">
        <f t="shared" si="0"/>
        <v>0.15471824597807948</v>
      </c>
      <c r="J65">
        <f t="shared" si="0"/>
        <v>5.0974923633783286E-3</v>
      </c>
      <c r="K65">
        <f t="shared" si="0"/>
        <v>2.0970218607121376E-2</v>
      </c>
      <c r="L65">
        <f t="shared" si="0"/>
        <v>0.3516115496039135</v>
      </c>
      <c r="M65">
        <f t="shared" si="0"/>
        <v>-0.71079051498850476</v>
      </c>
      <c r="N65">
        <f t="shared" si="0"/>
        <v>-0.65340499785489858</v>
      </c>
      <c r="O65">
        <f t="shared" si="0"/>
        <v>-0.5636099666929596</v>
      </c>
    </row>
    <row r="66" spans="1:15" x14ac:dyDescent="0.15">
      <c r="A66" s="2" t="s">
        <v>46</v>
      </c>
      <c r="B66">
        <f t="shared" ref="B66:O66" si="1">CORREL(B17:B31,B50:B64)</f>
        <v>0.10825713209594219</v>
      </c>
      <c r="C66">
        <f t="shared" si="1"/>
        <v>-0.75006636214263522</v>
      </c>
      <c r="D66">
        <f t="shared" si="1"/>
        <v>-0.63464256424484455</v>
      </c>
      <c r="E66">
        <f t="shared" si="1"/>
        <v>-0.65844874386262986</v>
      </c>
      <c r="F66">
        <f t="shared" si="1"/>
        <v>-0.74239213867887999</v>
      </c>
      <c r="G66">
        <f t="shared" si="1"/>
        <v>-0.43752373233784936</v>
      </c>
      <c r="H66">
        <f t="shared" si="1"/>
        <v>-0.52947733814072517</v>
      </c>
      <c r="I66">
        <f t="shared" si="1"/>
        <v>0.55951040545380104</v>
      </c>
      <c r="J66">
        <f t="shared" si="1"/>
        <v>0.37962076522581006</v>
      </c>
      <c r="K66">
        <f t="shared" si="1"/>
        <v>-0.70482166784677769</v>
      </c>
      <c r="L66">
        <f t="shared" si="1"/>
        <v>0.3055194938833668</v>
      </c>
      <c r="M66">
        <f t="shared" si="1"/>
        <v>0.44964211809147436</v>
      </c>
      <c r="N66">
        <f t="shared" si="1"/>
        <v>-0.52743209558537418</v>
      </c>
      <c r="O66">
        <f t="shared" si="1"/>
        <v>-0.66654461962411859</v>
      </c>
    </row>
    <row r="67" spans="1:15" x14ac:dyDescent="0.15">
      <c r="A67" s="2"/>
    </row>
    <row r="69" spans="1:15" x14ac:dyDescent="0.15">
      <c r="A69" s="2" t="s">
        <v>47</v>
      </c>
    </row>
    <row r="70" spans="1:15" x14ac:dyDescent="0.15">
      <c r="B70" s="1" t="s">
        <v>0</v>
      </c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  <c r="O70" s="1" t="s">
        <v>13</v>
      </c>
    </row>
    <row r="71" spans="1:15" x14ac:dyDescent="0.15">
      <c r="A71" s="1" t="s">
        <v>14</v>
      </c>
      <c r="B71" s="3">
        <v>90</v>
      </c>
      <c r="C71" s="3">
        <v>95</v>
      </c>
      <c r="D71" s="3">
        <v>100</v>
      </c>
      <c r="E71" s="3">
        <v>100</v>
      </c>
      <c r="F71" s="3">
        <v>95</v>
      </c>
      <c r="G71" s="3">
        <v>95</v>
      </c>
      <c r="H71" s="3">
        <v>95</v>
      </c>
      <c r="I71" s="3">
        <v>100</v>
      </c>
      <c r="J71" s="3">
        <v>99</v>
      </c>
      <c r="K71" s="3">
        <v>100</v>
      </c>
      <c r="L71" s="3">
        <v>100</v>
      </c>
      <c r="M71" s="3">
        <v>95</v>
      </c>
      <c r="N71" s="3">
        <v>100</v>
      </c>
      <c r="O71" s="3">
        <v>100</v>
      </c>
    </row>
    <row r="72" spans="1:15" x14ac:dyDescent="0.15">
      <c r="A72" s="1" t="s">
        <v>15</v>
      </c>
      <c r="B72" s="3">
        <v>60</v>
      </c>
      <c r="C72" s="3">
        <v>85</v>
      </c>
      <c r="D72" s="3">
        <v>60</v>
      </c>
      <c r="E72" s="3">
        <v>100</v>
      </c>
      <c r="F72" s="3">
        <v>95</v>
      </c>
      <c r="G72" s="3">
        <v>100</v>
      </c>
      <c r="H72" s="3">
        <v>95</v>
      </c>
      <c r="I72" s="3">
        <v>80</v>
      </c>
      <c r="J72" s="3">
        <v>98</v>
      </c>
      <c r="K72" s="3">
        <v>100</v>
      </c>
      <c r="L72" s="3">
        <v>90</v>
      </c>
      <c r="M72" s="3">
        <v>90</v>
      </c>
      <c r="N72" s="3">
        <v>100</v>
      </c>
      <c r="O72" s="3">
        <v>90</v>
      </c>
    </row>
    <row r="73" spans="1:15" x14ac:dyDescent="0.15">
      <c r="A73" s="1" t="s">
        <v>16</v>
      </c>
      <c r="B73" s="3">
        <v>80</v>
      </c>
      <c r="C73" s="3">
        <v>90</v>
      </c>
      <c r="D73" s="3">
        <v>100</v>
      </c>
      <c r="E73" s="3">
        <v>90</v>
      </c>
      <c r="F73" s="3">
        <v>80</v>
      </c>
      <c r="G73" s="3">
        <v>100</v>
      </c>
      <c r="H73" s="3">
        <v>98</v>
      </c>
      <c r="I73" s="3">
        <v>80</v>
      </c>
      <c r="J73" s="3">
        <v>96</v>
      </c>
      <c r="K73" s="3">
        <v>90</v>
      </c>
      <c r="L73" s="3">
        <v>90</v>
      </c>
      <c r="M73" s="3">
        <v>95</v>
      </c>
      <c r="N73" s="3">
        <v>95</v>
      </c>
      <c r="O73" s="3">
        <v>95</v>
      </c>
    </row>
    <row r="74" spans="1:15" x14ac:dyDescent="0.15">
      <c r="A74" s="1" t="s">
        <v>17</v>
      </c>
      <c r="B74" s="3">
        <v>80</v>
      </c>
      <c r="C74" s="3">
        <v>80</v>
      </c>
      <c r="D74" s="3">
        <v>100</v>
      </c>
      <c r="E74" s="3">
        <v>100</v>
      </c>
      <c r="F74" s="3">
        <v>85</v>
      </c>
      <c r="G74" s="3">
        <v>100</v>
      </c>
      <c r="H74" s="3">
        <v>98</v>
      </c>
      <c r="I74" s="3">
        <v>66</v>
      </c>
      <c r="J74" s="3">
        <v>96</v>
      </c>
      <c r="K74" s="3">
        <v>80</v>
      </c>
      <c r="L74" s="3">
        <v>90</v>
      </c>
      <c r="M74" s="3">
        <v>80</v>
      </c>
      <c r="N74" s="3">
        <v>95</v>
      </c>
      <c r="O74" s="3">
        <v>95</v>
      </c>
    </row>
    <row r="75" spans="1:15" x14ac:dyDescent="0.15">
      <c r="A75" s="1" t="s">
        <v>18</v>
      </c>
      <c r="B75" s="3">
        <v>70</v>
      </c>
      <c r="C75" s="3">
        <v>85</v>
      </c>
      <c r="D75" s="3">
        <v>65</v>
      </c>
      <c r="E75" s="3">
        <v>90</v>
      </c>
      <c r="F75" s="3">
        <v>80</v>
      </c>
      <c r="G75" s="3">
        <v>100</v>
      </c>
      <c r="H75" s="3">
        <v>90</v>
      </c>
      <c r="I75" s="3">
        <v>70</v>
      </c>
      <c r="J75" s="3">
        <v>95</v>
      </c>
      <c r="K75" s="3">
        <v>70</v>
      </c>
      <c r="L75" s="3">
        <v>90</v>
      </c>
      <c r="M75" s="3">
        <v>85</v>
      </c>
      <c r="N75" s="3">
        <v>80</v>
      </c>
      <c r="O75" s="3">
        <v>98</v>
      </c>
    </row>
    <row r="76" spans="1:15" x14ac:dyDescent="0.15">
      <c r="A76" s="1" t="s">
        <v>19</v>
      </c>
      <c r="B76" s="3">
        <v>40</v>
      </c>
      <c r="C76" s="3">
        <v>70</v>
      </c>
      <c r="D76" s="3">
        <v>100</v>
      </c>
      <c r="E76" s="3">
        <v>60</v>
      </c>
      <c r="F76" s="3">
        <v>50</v>
      </c>
      <c r="G76" s="3">
        <v>100</v>
      </c>
      <c r="H76" s="3">
        <v>60</v>
      </c>
      <c r="I76" s="3">
        <v>70</v>
      </c>
      <c r="J76" s="3">
        <v>86</v>
      </c>
      <c r="K76" s="3">
        <v>40</v>
      </c>
      <c r="L76" s="3">
        <v>90</v>
      </c>
      <c r="M76" s="3">
        <v>60</v>
      </c>
      <c r="N76" s="3">
        <v>90</v>
      </c>
      <c r="O76" s="3">
        <v>65</v>
      </c>
    </row>
    <row r="77" spans="1:15" x14ac:dyDescent="0.15">
      <c r="A77" s="1" t="s">
        <v>20</v>
      </c>
      <c r="B77" s="3">
        <v>50</v>
      </c>
      <c r="C77" s="3">
        <v>80</v>
      </c>
      <c r="D77" s="3">
        <v>100</v>
      </c>
      <c r="E77" s="3">
        <v>60</v>
      </c>
      <c r="F77" s="3">
        <v>60</v>
      </c>
      <c r="G77" s="3">
        <v>100</v>
      </c>
      <c r="H77" s="3">
        <v>70</v>
      </c>
      <c r="I77" s="3">
        <v>70</v>
      </c>
      <c r="J77" s="3">
        <v>80</v>
      </c>
      <c r="K77" s="3">
        <v>45</v>
      </c>
      <c r="L77" s="3">
        <v>90</v>
      </c>
      <c r="M77" s="3">
        <v>70</v>
      </c>
      <c r="N77" s="3">
        <v>95</v>
      </c>
      <c r="O77" s="3">
        <v>80</v>
      </c>
    </row>
    <row r="78" spans="1:15" x14ac:dyDescent="0.15">
      <c r="A78" s="1" t="s">
        <v>21</v>
      </c>
      <c r="B78" s="3">
        <v>50</v>
      </c>
      <c r="C78" s="3">
        <v>75</v>
      </c>
      <c r="D78" s="3">
        <v>90</v>
      </c>
      <c r="E78" s="3">
        <v>60</v>
      </c>
      <c r="F78" s="3">
        <v>60</v>
      </c>
      <c r="G78" s="3">
        <v>90</v>
      </c>
      <c r="H78" s="3">
        <v>58</v>
      </c>
      <c r="I78" s="3">
        <v>65</v>
      </c>
      <c r="J78" s="3">
        <v>90</v>
      </c>
      <c r="K78" s="3">
        <v>50</v>
      </c>
      <c r="L78" s="3">
        <v>90</v>
      </c>
      <c r="M78" s="3">
        <v>65</v>
      </c>
      <c r="N78" s="3">
        <v>85</v>
      </c>
      <c r="O78" s="3">
        <v>65</v>
      </c>
    </row>
    <row r="79" spans="1:15" x14ac:dyDescent="0.15">
      <c r="A79" s="1" t="s">
        <v>22</v>
      </c>
      <c r="B79" s="3">
        <v>70</v>
      </c>
      <c r="C79" s="3">
        <v>75</v>
      </c>
      <c r="D79" s="3">
        <v>100</v>
      </c>
      <c r="E79" s="3">
        <v>70</v>
      </c>
      <c r="F79" s="3">
        <v>65</v>
      </c>
      <c r="G79" s="3">
        <v>100</v>
      </c>
      <c r="H79" s="3">
        <v>55</v>
      </c>
      <c r="I79" s="3">
        <v>65</v>
      </c>
      <c r="J79" s="3">
        <v>93</v>
      </c>
      <c r="K79" s="3">
        <v>55</v>
      </c>
      <c r="L79" s="3">
        <v>100</v>
      </c>
      <c r="M79" s="3">
        <v>70</v>
      </c>
      <c r="N79" s="3">
        <v>80</v>
      </c>
      <c r="O79" s="3">
        <v>75</v>
      </c>
    </row>
    <row r="80" spans="1:15" x14ac:dyDescent="0.15">
      <c r="A80" s="1" t="s">
        <v>23</v>
      </c>
      <c r="B80" s="3">
        <v>80</v>
      </c>
      <c r="C80" s="3">
        <v>75</v>
      </c>
      <c r="D80" s="3">
        <v>90</v>
      </c>
      <c r="E80" s="3">
        <v>80</v>
      </c>
      <c r="F80" s="3">
        <v>60</v>
      </c>
      <c r="G80" s="3">
        <v>95</v>
      </c>
      <c r="H80" s="3">
        <v>65</v>
      </c>
      <c r="I80" s="3">
        <v>70</v>
      </c>
      <c r="J80" s="3">
        <v>95</v>
      </c>
      <c r="K80" s="3">
        <v>55</v>
      </c>
      <c r="L80" s="3">
        <v>90</v>
      </c>
      <c r="M80" s="3">
        <v>55</v>
      </c>
      <c r="N80" s="3">
        <v>85</v>
      </c>
      <c r="O80" s="3">
        <v>75</v>
      </c>
    </row>
    <row r="81" spans="1:15" x14ac:dyDescent="0.15">
      <c r="A81" s="1" t="s">
        <v>24</v>
      </c>
      <c r="B81" s="3">
        <v>80</v>
      </c>
      <c r="C81" s="3">
        <v>80</v>
      </c>
      <c r="D81" s="3">
        <v>80</v>
      </c>
      <c r="E81" s="3">
        <v>70</v>
      </c>
      <c r="F81" s="3">
        <v>70</v>
      </c>
      <c r="G81" s="3">
        <v>95</v>
      </c>
      <c r="H81" s="3">
        <v>68</v>
      </c>
      <c r="I81" s="3">
        <v>70</v>
      </c>
      <c r="J81" s="3">
        <v>97</v>
      </c>
      <c r="K81" s="3">
        <v>60</v>
      </c>
      <c r="L81" s="3">
        <v>90</v>
      </c>
      <c r="M81" s="3">
        <v>85</v>
      </c>
      <c r="N81" s="3">
        <v>80</v>
      </c>
      <c r="O81" s="3">
        <v>80</v>
      </c>
    </row>
    <row r="82" spans="1:15" x14ac:dyDescent="0.15">
      <c r="A82" s="1" t="s">
        <v>25</v>
      </c>
      <c r="B82" s="3">
        <v>80</v>
      </c>
      <c r="C82" s="3">
        <v>75</v>
      </c>
      <c r="D82" s="3">
        <v>90</v>
      </c>
      <c r="E82" s="3">
        <v>50</v>
      </c>
      <c r="F82" s="3">
        <v>70</v>
      </c>
      <c r="G82" s="3">
        <v>95</v>
      </c>
      <c r="H82" s="3">
        <v>65</v>
      </c>
      <c r="I82" s="3">
        <v>70</v>
      </c>
      <c r="J82" s="3">
        <v>97</v>
      </c>
      <c r="K82" s="3">
        <v>55</v>
      </c>
      <c r="L82" s="3">
        <v>80</v>
      </c>
      <c r="M82" s="3">
        <v>45</v>
      </c>
      <c r="N82" s="3">
        <v>90</v>
      </c>
      <c r="O82" s="3">
        <v>70</v>
      </c>
    </row>
    <row r="83" spans="1:15" x14ac:dyDescent="0.15">
      <c r="A83" s="1" t="s">
        <v>26</v>
      </c>
      <c r="B83" s="3">
        <v>80</v>
      </c>
      <c r="C83" s="3">
        <v>75</v>
      </c>
      <c r="D83" s="3">
        <v>90</v>
      </c>
      <c r="E83" s="3">
        <v>70</v>
      </c>
      <c r="F83" s="3">
        <v>70</v>
      </c>
      <c r="G83" s="3">
        <v>90</v>
      </c>
      <c r="H83" s="3">
        <v>55</v>
      </c>
      <c r="I83" s="3">
        <v>70</v>
      </c>
      <c r="J83" s="3">
        <v>98</v>
      </c>
      <c r="K83" s="3">
        <v>55</v>
      </c>
      <c r="L83" s="3">
        <v>70</v>
      </c>
      <c r="M83" s="3">
        <v>50</v>
      </c>
      <c r="N83" s="3">
        <v>75</v>
      </c>
      <c r="O83" s="3">
        <v>75</v>
      </c>
    </row>
    <row r="84" spans="1:15" x14ac:dyDescent="0.15">
      <c r="A84" s="1" t="s">
        <v>27</v>
      </c>
      <c r="B84" s="3">
        <v>60</v>
      </c>
      <c r="C84" s="3">
        <v>75</v>
      </c>
      <c r="D84" s="3">
        <v>78</v>
      </c>
      <c r="E84" s="3">
        <v>60</v>
      </c>
      <c r="F84" s="3">
        <v>50</v>
      </c>
      <c r="G84" s="3">
        <v>80</v>
      </c>
      <c r="H84" s="3">
        <v>55</v>
      </c>
      <c r="I84" s="3">
        <v>65</v>
      </c>
      <c r="J84" s="3">
        <v>88</v>
      </c>
      <c r="K84" s="3">
        <v>50</v>
      </c>
      <c r="L84" s="3">
        <v>50</v>
      </c>
      <c r="M84" s="3">
        <v>50</v>
      </c>
      <c r="N84" s="3">
        <v>85</v>
      </c>
      <c r="O84" s="3">
        <v>75</v>
      </c>
    </row>
    <row r="85" spans="1:15" x14ac:dyDescent="0.15">
      <c r="A85" s="1" t="s">
        <v>28</v>
      </c>
      <c r="B85" s="3">
        <v>50</v>
      </c>
      <c r="C85" s="3">
        <v>80</v>
      </c>
      <c r="D85" s="3">
        <v>90</v>
      </c>
      <c r="E85" s="3">
        <v>50</v>
      </c>
      <c r="F85" s="3">
        <v>50</v>
      </c>
      <c r="G85" s="3">
        <v>90</v>
      </c>
      <c r="H85" s="3">
        <v>62</v>
      </c>
      <c r="I85" s="3">
        <v>70</v>
      </c>
      <c r="J85" s="3">
        <v>94</v>
      </c>
      <c r="K85" s="3">
        <v>60</v>
      </c>
      <c r="L85" s="3">
        <v>50</v>
      </c>
      <c r="M85" s="3">
        <v>60</v>
      </c>
      <c r="N85" s="3">
        <v>90</v>
      </c>
      <c r="O85" s="3">
        <v>75</v>
      </c>
    </row>
    <row r="86" spans="1:15" x14ac:dyDescent="0.15">
      <c r="A86" s="1" t="s">
        <v>29</v>
      </c>
      <c r="B86" s="3">
        <v>90</v>
      </c>
      <c r="C86" s="3">
        <v>95</v>
      </c>
      <c r="D86" s="3">
        <v>60</v>
      </c>
      <c r="E86" s="3">
        <v>100</v>
      </c>
      <c r="F86" s="3">
        <v>95</v>
      </c>
      <c r="G86" s="3">
        <v>95</v>
      </c>
      <c r="H86" s="3">
        <v>95</v>
      </c>
      <c r="I86" s="3">
        <v>80</v>
      </c>
      <c r="J86" s="3">
        <v>80</v>
      </c>
      <c r="K86" s="3">
        <v>100</v>
      </c>
      <c r="L86" s="3">
        <v>100</v>
      </c>
      <c r="M86" s="3">
        <v>90</v>
      </c>
      <c r="N86" s="3">
        <v>80</v>
      </c>
      <c r="O86" s="3">
        <v>95</v>
      </c>
    </row>
    <row r="87" spans="1:15" x14ac:dyDescent="0.15">
      <c r="A87" s="1" t="s">
        <v>30</v>
      </c>
      <c r="B87" s="3">
        <v>60</v>
      </c>
      <c r="C87" s="3">
        <v>85</v>
      </c>
      <c r="D87" s="3">
        <v>100</v>
      </c>
      <c r="E87" s="3">
        <v>100</v>
      </c>
      <c r="F87" s="3">
        <v>95</v>
      </c>
      <c r="G87" s="3">
        <v>100</v>
      </c>
      <c r="H87" s="3">
        <v>99</v>
      </c>
      <c r="I87" s="3">
        <v>100</v>
      </c>
      <c r="J87" s="3">
        <v>90</v>
      </c>
      <c r="K87" s="3">
        <v>100</v>
      </c>
      <c r="L87" s="3">
        <v>100</v>
      </c>
      <c r="M87" s="3">
        <v>100</v>
      </c>
      <c r="N87" s="3">
        <v>95</v>
      </c>
      <c r="O87" s="3">
        <v>95</v>
      </c>
    </row>
    <row r="88" spans="1:15" x14ac:dyDescent="0.15">
      <c r="A88" s="1" t="s">
        <v>31</v>
      </c>
      <c r="B88" s="3">
        <v>60</v>
      </c>
      <c r="C88" s="3">
        <v>90</v>
      </c>
      <c r="D88" s="3">
        <v>68</v>
      </c>
      <c r="E88" s="3">
        <v>100</v>
      </c>
      <c r="F88" s="3">
        <v>75</v>
      </c>
      <c r="G88" s="3">
        <v>95</v>
      </c>
      <c r="H88" s="3">
        <v>95</v>
      </c>
      <c r="I88" s="3">
        <v>60</v>
      </c>
      <c r="J88" s="3">
        <v>90</v>
      </c>
      <c r="K88" s="3">
        <v>60</v>
      </c>
      <c r="L88" s="3">
        <v>80</v>
      </c>
      <c r="M88" s="3">
        <v>80</v>
      </c>
      <c r="N88" s="3">
        <v>80</v>
      </c>
      <c r="O88" s="3">
        <v>85</v>
      </c>
    </row>
    <row r="89" spans="1:15" x14ac:dyDescent="0.15">
      <c r="A89" s="1" t="s">
        <v>32</v>
      </c>
      <c r="B89" s="3">
        <v>40</v>
      </c>
      <c r="C89" s="3">
        <v>85</v>
      </c>
      <c r="D89" s="3">
        <v>70</v>
      </c>
      <c r="E89" s="3">
        <v>50</v>
      </c>
      <c r="F89" s="3">
        <v>75</v>
      </c>
      <c r="G89" s="3">
        <v>98</v>
      </c>
      <c r="H89" s="3">
        <v>97</v>
      </c>
      <c r="I89" s="3">
        <v>60</v>
      </c>
      <c r="J89" s="3">
        <v>93</v>
      </c>
      <c r="K89" s="3">
        <v>50</v>
      </c>
      <c r="L89" s="3">
        <v>70</v>
      </c>
      <c r="M89" s="3">
        <v>80</v>
      </c>
      <c r="N89" s="3">
        <v>80</v>
      </c>
      <c r="O89" s="3">
        <v>75</v>
      </c>
    </row>
    <row r="90" spans="1:15" x14ac:dyDescent="0.15">
      <c r="A90" s="1" t="s">
        <v>33</v>
      </c>
      <c r="B90" s="3">
        <v>50</v>
      </c>
      <c r="C90" s="3">
        <v>70</v>
      </c>
      <c r="D90" s="3">
        <v>40</v>
      </c>
      <c r="E90" s="3">
        <v>30</v>
      </c>
      <c r="F90" s="3">
        <v>60</v>
      </c>
      <c r="G90" s="3">
        <v>80</v>
      </c>
      <c r="H90" s="3">
        <v>80</v>
      </c>
      <c r="I90" s="3">
        <v>20</v>
      </c>
      <c r="J90" s="3">
        <v>83</v>
      </c>
      <c r="K90" s="3">
        <v>40</v>
      </c>
      <c r="L90" s="3">
        <v>70</v>
      </c>
      <c r="M90" s="3">
        <v>80</v>
      </c>
      <c r="N90" s="3">
        <v>70</v>
      </c>
      <c r="O90" s="3">
        <v>70</v>
      </c>
    </row>
    <row r="91" spans="1:15" x14ac:dyDescent="0.15">
      <c r="A91" s="1" t="s">
        <v>34</v>
      </c>
      <c r="B91" s="3">
        <v>80</v>
      </c>
      <c r="C91" s="3">
        <v>75</v>
      </c>
      <c r="D91" s="3">
        <v>75</v>
      </c>
      <c r="E91" s="3">
        <v>100</v>
      </c>
      <c r="F91" s="3">
        <v>70</v>
      </c>
      <c r="G91" s="3">
        <v>80</v>
      </c>
      <c r="H91" s="3">
        <v>75</v>
      </c>
      <c r="I91" s="3">
        <v>75</v>
      </c>
      <c r="J91" s="3">
        <v>95</v>
      </c>
      <c r="K91" s="3">
        <v>60</v>
      </c>
      <c r="L91" s="3">
        <v>70</v>
      </c>
      <c r="M91" s="3">
        <v>70</v>
      </c>
      <c r="N91" s="3">
        <v>60</v>
      </c>
      <c r="O91" s="3">
        <v>80</v>
      </c>
    </row>
    <row r="92" spans="1:15" x14ac:dyDescent="0.15">
      <c r="A92" s="1" t="s">
        <v>35</v>
      </c>
      <c r="B92" s="3">
        <v>70</v>
      </c>
      <c r="C92" s="3">
        <v>80</v>
      </c>
      <c r="D92" s="3">
        <v>100</v>
      </c>
      <c r="E92" s="3">
        <v>100</v>
      </c>
      <c r="F92" s="3">
        <v>65</v>
      </c>
      <c r="G92" s="3">
        <v>90</v>
      </c>
      <c r="H92" s="3">
        <v>75</v>
      </c>
      <c r="I92" s="3">
        <v>65</v>
      </c>
      <c r="J92" s="3">
        <v>97</v>
      </c>
      <c r="K92" s="3">
        <v>60</v>
      </c>
      <c r="L92" s="3">
        <v>70</v>
      </c>
      <c r="M92" s="3">
        <v>75</v>
      </c>
      <c r="N92" s="3">
        <v>80</v>
      </c>
      <c r="O92" s="3">
        <v>80</v>
      </c>
    </row>
    <row r="93" spans="1:15" x14ac:dyDescent="0.15">
      <c r="A93" s="1" t="s">
        <v>36</v>
      </c>
      <c r="B93" s="3">
        <v>60</v>
      </c>
      <c r="C93" s="3">
        <v>70</v>
      </c>
      <c r="D93" s="3">
        <v>55</v>
      </c>
      <c r="E93" s="3">
        <v>90</v>
      </c>
      <c r="F93" s="3">
        <v>70</v>
      </c>
      <c r="G93" s="3">
        <v>85</v>
      </c>
      <c r="H93" s="3">
        <v>85</v>
      </c>
      <c r="I93" s="3">
        <v>65</v>
      </c>
      <c r="J93" s="3">
        <v>96</v>
      </c>
      <c r="K93" s="3">
        <v>70</v>
      </c>
      <c r="L93" s="3">
        <v>60</v>
      </c>
      <c r="M93" s="3">
        <v>40</v>
      </c>
      <c r="N93" s="3">
        <v>80</v>
      </c>
      <c r="O93" s="3">
        <v>70</v>
      </c>
    </row>
    <row r="94" spans="1:15" x14ac:dyDescent="0.15">
      <c r="A94" s="1" t="s">
        <v>37</v>
      </c>
      <c r="B94" s="3">
        <v>60</v>
      </c>
      <c r="C94" s="3">
        <v>70</v>
      </c>
      <c r="D94" s="3">
        <v>60</v>
      </c>
      <c r="E94" s="3">
        <v>90</v>
      </c>
      <c r="F94" s="3">
        <v>70</v>
      </c>
      <c r="G94" s="3">
        <v>90</v>
      </c>
      <c r="H94" s="3">
        <v>85</v>
      </c>
      <c r="I94" s="3">
        <v>55</v>
      </c>
      <c r="J94" s="3">
        <v>97</v>
      </c>
      <c r="K94" s="3">
        <v>70</v>
      </c>
      <c r="L94" s="3">
        <v>80</v>
      </c>
      <c r="M94" s="3">
        <v>40</v>
      </c>
      <c r="N94" s="3">
        <v>60</v>
      </c>
      <c r="O94" s="3">
        <v>80</v>
      </c>
    </row>
    <row r="95" spans="1:15" x14ac:dyDescent="0.15">
      <c r="A95" s="1" t="s">
        <v>38</v>
      </c>
      <c r="B95" s="3">
        <v>80</v>
      </c>
      <c r="C95" s="3">
        <v>70</v>
      </c>
      <c r="D95" s="3">
        <v>55</v>
      </c>
      <c r="E95" s="3">
        <v>90</v>
      </c>
      <c r="F95" s="3">
        <v>60</v>
      </c>
      <c r="G95" s="3">
        <v>80</v>
      </c>
      <c r="H95" s="3">
        <v>70</v>
      </c>
      <c r="I95" s="3">
        <v>60</v>
      </c>
      <c r="J95" s="3">
        <v>95</v>
      </c>
      <c r="K95" s="3">
        <v>70</v>
      </c>
      <c r="L95" s="3">
        <v>60</v>
      </c>
      <c r="M95" s="3">
        <v>40</v>
      </c>
      <c r="N95" s="3">
        <v>60</v>
      </c>
      <c r="O95" s="3">
        <v>85</v>
      </c>
    </row>
    <row r="96" spans="1:15" x14ac:dyDescent="0.15">
      <c r="A96" s="1" t="s">
        <v>39</v>
      </c>
      <c r="B96" s="3">
        <v>60</v>
      </c>
      <c r="C96" s="3">
        <v>65</v>
      </c>
      <c r="D96" s="3">
        <v>70</v>
      </c>
      <c r="E96" s="3">
        <v>100</v>
      </c>
      <c r="F96" s="3">
        <v>70</v>
      </c>
      <c r="G96" s="3">
        <v>90</v>
      </c>
      <c r="H96" s="3">
        <v>55</v>
      </c>
      <c r="I96" s="3">
        <v>60</v>
      </c>
      <c r="J96" s="3">
        <v>96</v>
      </c>
      <c r="K96" s="3">
        <v>60</v>
      </c>
      <c r="L96" s="3">
        <v>60</v>
      </c>
      <c r="M96" s="3">
        <v>35</v>
      </c>
      <c r="N96" s="3">
        <v>80</v>
      </c>
      <c r="O96" s="3">
        <v>80</v>
      </c>
    </row>
    <row r="97" spans="1:15" x14ac:dyDescent="0.15">
      <c r="A97" s="1" t="s">
        <v>40</v>
      </c>
      <c r="B97" s="3">
        <v>30</v>
      </c>
      <c r="C97" s="3">
        <v>55</v>
      </c>
      <c r="D97" s="3">
        <v>90</v>
      </c>
      <c r="E97" s="3">
        <v>90</v>
      </c>
      <c r="F97" s="3">
        <v>65</v>
      </c>
      <c r="G97" s="3">
        <v>80</v>
      </c>
      <c r="H97" s="3">
        <v>65</v>
      </c>
      <c r="I97" s="3">
        <v>45</v>
      </c>
      <c r="J97" s="3">
        <v>95</v>
      </c>
      <c r="K97" s="3">
        <v>50</v>
      </c>
      <c r="L97" s="3">
        <v>60</v>
      </c>
      <c r="M97" s="3">
        <v>50</v>
      </c>
      <c r="N97" s="3">
        <v>60</v>
      </c>
      <c r="O97" s="3">
        <v>80</v>
      </c>
    </row>
    <row r="98" spans="1:15" x14ac:dyDescent="0.15">
      <c r="A98" s="1" t="s">
        <v>41</v>
      </c>
      <c r="B98" s="3">
        <v>50</v>
      </c>
      <c r="C98" s="3">
        <v>60</v>
      </c>
      <c r="D98" s="3">
        <v>70</v>
      </c>
      <c r="E98" s="3">
        <v>100</v>
      </c>
      <c r="F98" s="3">
        <v>65</v>
      </c>
      <c r="G98" s="3">
        <v>80</v>
      </c>
      <c r="H98" s="3">
        <v>60</v>
      </c>
      <c r="I98" s="3">
        <v>50</v>
      </c>
      <c r="J98" s="3">
        <v>97</v>
      </c>
      <c r="K98" s="3">
        <v>40</v>
      </c>
      <c r="L98" s="3">
        <v>80</v>
      </c>
      <c r="M98" s="3">
        <v>50</v>
      </c>
      <c r="N98" s="3">
        <v>80</v>
      </c>
      <c r="O98" s="3">
        <v>65</v>
      </c>
    </row>
    <row r="99" spans="1:15" x14ac:dyDescent="0.15">
      <c r="A99" s="1" t="s">
        <v>42</v>
      </c>
      <c r="B99" s="3">
        <v>20</v>
      </c>
      <c r="C99" s="3">
        <v>40</v>
      </c>
      <c r="D99" s="3">
        <v>40</v>
      </c>
      <c r="E99" s="3">
        <v>40</v>
      </c>
      <c r="F99" s="3">
        <v>60</v>
      </c>
      <c r="G99" s="3">
        <v>70</v>
      </c>
      <c r="H99" s="3">
        <v>45</v>
      </c>
      <c r="I99" s="3">
        <v>30</v>
      </c>
      <c r="J99" s="3">
        <v>93</v>
      </c>
      <c r="K99" s="3">
        <v>20</v>
      </c>
      <c r="L99" s="3">
        <v>50</v>
      </c>
      <c r="M99" s="3">
        <v>45</v>
      </c>
      <c r="N99" s="3">
        <v>40</v>
      </c>
      <c r="O99" s="3">
        <v>40</v>
      </c>
    </row>
    <row r="100" spans="1:15" x14ac:dyDescent="0.15">
      <c r="A100" s="1" t="s">
        <v>43</v>
      </c>
      <c r="B100" s="3">
        <v>30</v>
      </c>
      <c r="C100" s="3">
        <v>35</v>
      </c>
      <c r="D100" s="3">
        <v>55</v>
      </c>
      <c r="E100" s="3">
        <v>60</v>
      </c>
      <c r="F100" s="3">
        <v>55</v>
      </c>
      <c r="G100" s="3">
        <v>75</v>
      </c>
      <c r="H100" s="3">
        <v>40</v>
      </c>
      <c r="I100" s="3">
        <v>35</v>
      </c>
      <c r="J100" s="3">
        <v>71</v>
      </c>
      <c r="K100" s="3">
        <v>40</v>
      </c>
      <c r="L100" s="3">
        <v>60</v>
      </c>
      <c r="M100" s="3">
        <v>45</v>
      </c>
      <c r="N100" s="3">
        <v>45</v>
      </c>
      <c r="O100" s="3">
        <v>45</v>
      </c>
    </row>
    <row r="101" spans="1:15" x14ac:dyDescent="0.15">
      <c r="A101" s="4" t="s">
        <v>45</v>
      </c>
      <c r="B101">
        <f t="shared" ref="B101:O101" si="2">CORREL(B2:B16,B71:B85)</f>
        <v>0.13689633233953277</v>
      </c>
      <c r="C101">
        <f t="shared" si="2"/>
        <v>0.46924093990657745</v>
      </c>
      <c r="D101">
        <f t="shared" si="2"/>
        <v>0.16468005069273164</v>
      </c>
      <c r="E101">
        <f t="shared" si="2"/>
        <v>-0.73606060007329566</v>
      </c>
      <c r="F101">
        <f t="shared" si="2"/>
        <v>-0.54828512784011307</v>
      </c>
      <c r="G101">
        <f t="shared" si="2"/>
        <v>0.36240565139634989</v>
      </c>
      <c r="H101">
        <f t="shared" si="2"/>
        <v>-0.8560597451732016</v>
      </c>
      <c r="I101">
        <f t="shared" si="2"/>
        <v>-6.7921697970599493E-2</v>
      </c>
      <c r="J101">
        <f t="shared" si="2"/>
        <v>9.6379267392366449E-2</v>
      </c>
      <c r="K101">
        <f t="shared" si="2"/>
        <v>-4.4308232647364026E-2</v>
      </c>
      <c r="L101">
        <f t="shared" si="2"/>
        <v>5.6358400530429613E-2</v>
      </c>
      <c r="M101">
        <f t="shared" si="2"/>
        <v>-0.79105263564939421</v>
      </c>
      <c r="N101">
        <f t="shared" si="2"/>
        <v>-0.67256565357842513</v>
      </c>
      <c r="O101">
        <f t="shared" si="2"/>
        <v>-0.56648783383942947</v>
      </c>
    </row>
    <row r="102" spans="1:15" x14ac:dyDescent="0.15">
      <c r="A102" s="4" t="s">
        <v>46</v>
      </c>
      <c r="B102">
        <f t="shared" ref="B102:O102" si="3">CORREL(B50:B64,B86:B100)</f>
        <v>0.49076285018167559</v>
      </c>
      <c r="C102">
        <f t="shared" si="3"/>
        <v>0.93039497166541207</v>
      </c>
      <c r="D102">
        <f t="shared" si="3"/>
        <v>0.21283800174212827</v>
      </c>
      <c r="E102">
        <f t="shared" si="3"/>
        <v>0.60779881578965012</v>
      </c>
      <c r="F102">
        <f t="shared" si="3"/>
        <v>0.85403809305722755</v>
      </c>
      <c r="G102">
        <f t="shared" si="3"/>
        <v>0.81314037270029305</v>
      </c>
      <c r="H102">
        <f t="shared" si="3"/>
        <v>0.8835086722015526</v>
      </c>
      <c r="I102">
        <f t="shared" si="3"/>
        <v>0.70528727206928143</v>
      </c>
      <c r="J102">
        <f t="shared" si="3"/>
        <v>0.22876147129340274</v>
      </c>
      <c r="K102">
        <f t="shared" si="3"/>
        <v>0.66719860802097231</v>
      </c>
      <c r="L102">
        <f t="shared" si="3"/>
        <v>0.83676119973999574</v>
      </c>
      <c r="M102">
        <f t="shared" si="3"/>
        <v>0.70241057693068665</v>
      </c>
      <c r="N102">
        <f t="shared" si="3"/>
        <v>0.81954603988674635</v>
      </c>
      <c r="O102">
        <f t="shared" si="3"/>
        <v>0.9173480683188231</v>
      </c>
    </row>
  </sheetData>
  <phoneticPr fontId="2"/>
  <conditionalFormatting sqref="B2:O31">
    <cfRule type="expression" dxfId="4" priority="1">
      <formula>B35&gt;=81</formula>
    </cfRule>
    <cfRule type="expression" dxfId="3" priority="2">
      <formula>AND(B35&gt;=61,B35&lt;=80)</formula>
    </cfRule>
    <cfRule type="expression" dxfId="2" priority="3">
      <formula>AND(B35&gt;=41,B35&lt;=60)</formula>
    </cfRule>
    <cfRule type="expression" dxfId="1" priority="4">
      <formula>AND(B35&gt;=21,B35&lt;=40)</formula>
    </cfRule>
    <cfRule type="expression" dxfId="0" priority="5">
      <formula>B35&lt;=20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早川 侑花</cp:lastModifiedBy>
  <dcterms:created xsi:type="dcterms:W3CDTF">2023-02-01T09:42:00Z</dcterms:created>
  <dcterms:modified xsi:type="dcterms:W3CDTF">2023-02-02T16:10:17Z</dcterms:modified>
</cp:coreProperties>
</file>