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6048939b20a31529/ドキュメント/b4_analysis/kaiseki/"/>
    </mc:Choice>
  </mc:AlternateContent>
  <xr:revisionPtr revIDLastSave="48" documentId="13_ncr:1_{F9C7600B-4E4B-4752-9046-2EBDA78568DC}" xr6:coauthVersionLast="47" xr6:coauthVersionMax="47" xr10:uidLastSave="{69F95565-336F-46FB-91F2-CE6749B49CF1}"/>
  <bookViews>
    <workbookView xWindow="-1935" yWindow="330" windowWidth="17805" windowHeight="13575" activeTab="1" xr2:uid="{00000000-000D-0000-FFFF-FFFF00000000}"/>
  </bookViews>
  <sheets>
    <sheet name="Sheet1" sheetId="1" r:id="rId1"/>
    <sheet name="Sheet1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9" i="2" l="1"/>
  <c r="W44" i="2" s="1"/>
  <c r="X44" i="2" s="1"/>
  <c r="T40" i="2"/>
  <c r="U47" i="2" s="1"/>
  <c r="V47" i="2" s="1"/>
  <c r="W47" i="2"/>
  <c r="X47" i="2" s="1"/>
  <c r="S47" i="2"/>
  <c r="T47" i="2" s="1"/>
  <c r="Q47" i="2"/>
  <c r="R47" i="2" s="1"/>
  <c r="V44" i="2"/>
  <c r="U44" i="2"/>
  <c r="S44" i="2"/>
  <c r="T44" i="2" s="1"/>
  <c r="Q44" i="2"/>
  <c r="R44" i="2" s="1"/>
  <c r="U40" i="2"/>
  <c r="S40" i="2"/>
  <c r="R40" i="2"/>
  <c r="T39" i="2"/>
  <c r="S39" i="2"/>
  <c r="R39" i="2"/>
  <c r="R34" i="2"/>
  <c r="V35" i="2" s="1"/>
  <c r="W35" i="2" s="1"/>
  <c r="Q34" i="2"/>
  <c r="T35" i="2" s="1"/>
  <c r="U35" i="2" s="1"/>
  <c r="R32" i="2"/>
  <c r="V32" i="2" s="1"/>
  <c r="W32" i="2" s="1"/>
  <c r="Q32" i="2"/>
  <c r="T32" i="2" s="1"/>
  <c r="U32" i="2" s="1"/>
  <c r="EK22" i="2"/>
  <c r="EJ22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EK7" i="2"/>
  <c r="EJ7" i="2"/>
  <c r="EI7" i="2"/>
  <c r="EH7" i="2"/>
  <c r="EG7" i="2"/>
  <c r="EF7" i="2"/>
  <c r="EE7" i="2"/>
  <c r="ED7" i="2"/>
  <c r="EC7" i="2"/>
  <c r="EB7" i="2"/>
  <c r="EA7" i="2"/>
  <c r="DZ7" i="2"/>
  <c r="DY7" i="2"/>
  <c r="DX7" i="2"/>
  <c r="DW7" i="2"/>
  <c r="DV7" i="2"/>
  <c r="DU7" i="2"/>
  <c r="DT7" i="2"/>
  <c r="DS7" i="2"/>
  <c r="DR7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S24" i="1" l="1"/>
  <c r="S22" i="1"/>
  <c r="V34" i="1"/>
  <c r="U34" i="1"/>
  <c r="T34" i="1"/>
  <c r="S34" i="1"/>
  <c r="V33" i="1"/>
  <c r="U33" i="1"/>
  <c r="T33" i="1"/>
  <c r="S33" i="1"/>
  <c r="V32" i="1"/>
  <c r="U32" i="1"/>
  <c r="T32" i="1"/>
  <c r="S32" i="1"/>
  <c r="V31" i="1"/>
  <c r="U31" i="1"/>
  <c r="T31" i="1"/>
  <c r="S31" i="1"/>
  <c r="V30" i="1"/>
  <c r="U30" i="1"/>
  <c r="T30" i="1"/>
  <c r="V24" i="1"/>
  <c r="U24" i="1"/>
  <c r="T24" i="1"/>
  <c r="V23" i="1"/>
  <c r="U23" i="1"/>
  <c r="T23" i="1"/>
  <c r="S23" i="1"/>
  <c r="V22" i="1"/>
  <c r="U22" i="1"/>
  <c r="T22" i="1"/>
  <c r="V21" i="1"/>
  <c r="T21" i="1"/>
  <c r="S21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B65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</calcChain>
</file>

<file path=xl/sharedStrings.xml><?xml version="1.0" encoding="utf-8"?>
<sst xmlns="http://schemas.openxmlformats.org/spreadsheetml/2006/main" count="386" uniqueCount="103">
  <si>
    <t>imahashi</t>
  </si>
  <si>
    <t>kawamura</t>
  </si>
  <si>
    <t>kawasaki</t>
  </si>
  <si>
    <t>kobayashi</t>
  </si>
  <si>
    <t>maeda</t>
  </si>
  <si>
    <t>nomura</t>
  </si>
  <si>
    <t>ota</t>
  </si>
  <si>
    <t>shigenawa</t>
  </si>
  <si>
    <t>suzuki</t>
  </si>
  <si>
    <t>tabata</t>
  </si>
  <si>
    <t>tamaru</t>
  </si>
  <si>
    <t>tamura</t>
  </si>
  <si>
    <t>watanabe</t>
  </si>
  <si>
    <t>yashiro</t>
  </si>
  <si>
    <t>n_puzzle1</t>
  </si>
  <si>
    <t>n_puzzle2</t>
  </si>
  <si>
    <t>n_puzzle3</t>
  </si>
  <si>
    <t>n_puzzle4</t>
  </si>
  <si>
    <t>n_puzzle5</t>
  </si>
  <si>
    <t>puzzle1-1</t>
  </si>
  <si>
    <t>puzzle1-2</t>
  </si>
  <si>
    <t>puzzle2-1</t>
  </si>
  <si>
    <t>puzzle2-2</t>
  </si>
  <si>
    <t>puzzle3-1</t>
  </si>
  <si>
    <t>puzzle3-2</t>
  </si>
  <si>
    <t>puzzle4-1</t>
  </si>
  <si>
    <t>puzzle4-2</t>
  </si>
  <si>
    <t>puzzle5-1</t>
  </si>
  <si>
    <t>puzzle5-2</t>
  </si>
  <si>
    <t>n_iraira1</t>
  </si>
  <si>
    <t>n_iraira2</t>
  </si>
  <si>
    <t>n_iraira3</t>
  </si>
  <si>
    <t>n_iraira4</t>
  </si>
  <si>
    <t>n_iraira5</t>
  </si>
  <si>
    <t>iraira1-1</t>
  </si>
  <si>
    <t>iraira1-2</t>
  </si>
  <si>
    <t>iraira2-1</t>
  </si>
  <si>
    <t>iraira2-2</t>
  </si>
  <si>
    <t>iraira3-1</t>
  </si>
  <si>
    <t>iraira3-2</t>
  </si>
  <si>
    <t>iraira4-1</t>
  </si>
  <si>
    <t>iraira4-2</t>
  </si>
  <si>
    <t>iraira5-1</t>
  </si>
  <si>
    <t>iraira5-2</t>
  </si>
  <si>
    <t>pre</t>
    <phoneticPr fontId="2"/>
  </si>
  <si>
    <t>post</t>
    <phoneticPr fontId="2"/>
  </si>
  <si>
    <t>p_correl</t>
    <phoneticPr fontId="2"/>
  </si>
  <si>
    <t>i_correl</t>
    <phoneticPr fontId="2"/>
  </si>
  <si>
    <t>事前</t>
    <rPh sb="0" eb="2">
      <t>ジゼン</t>
    </rPh>
    <phoneticPr fontId="2"/>
  </si>
  <si>
    <t>パズル</t>
    <phoneticPr fontId="2"/>
  </si>
  <si>
    <t>普通：事前</t>
    <rPh sb="0" eb="2">
      <t>フツウ</t>
    </rPh>
    <rPh sb="3" eb="5">
      <t>ジゼン</t>
    </rPh>
    <phoneticPr fontId="2"/>
  </si>
  <si>
    <t>回転：事前</t>
    <rPh sb="0" eb="2">
      <t>カイテン</t>
    </rPh>
    <rPh sb="3" eb="5">
      <t>ジゼン</t>
    </rPh>
    <phoneticPr fontId="2"/>
  </si>
  <si>
    <t>普通：事後</t>
    <rPh sb="0" eb="2">
      <t>フツウ</t>
    </rPh>
    <rPh sb="3" eb="5">
      <t>ジゴ</t>
    </rPh>
    <phoneticPr fontId="2"/>
  </si>
  <si>
    <t>回転：事後</t>
    <rPh sb="0" eb="2">
      <t>カイテン</t>
    </rPh>
    <rPh sb="3" eb="5">
      <t>ジゴ</t>
    </rPh>
    <phoneticPr fontId="2"/>
  </si>
  <si>
    <t>赤</t>
    <rPh sb="0" eb="1">
      <t>アカ</t>
    </rPh>
    <phoneticPr fontId="2"/>
  </si>
  <si>
    <t>オレンジ</t>
    <phoneticPr fontId="2"/>
  </si>
  <si>
    <t>緑</t>
    <rPh sb="0" eb="1">
      <t>ミドリ</t>
    </rPh>
    <phoneticPr fontId="2"/>
  </si>
  <si>
    <t>青</t>
    <rPh sb="0" eb="1">
      <t>アオ</t>
    </rPh>
    <phoneticPr fontId="2"/>
  </si>
  <si>
    <t>紫</t>
    <rPh sb="0" eb="1">
      <t>ムラサキ</t>
    </rPh>
    <phoneticPr fontId="2"/>
  </si>
  <si>
    <t>イライラ</t>
    <phoneticPr fontId="2"/>
  </si>
  <si>
    <t>se：81-100</t>
    <phoneticPr fontId="2"/>
  </si>
  <si>
    <t>se：61-80</t>
    <phoneticPr fontId="2"/>
  </si>
  <si>
    <t>se：41-60</t>
    <phoneticPr fontId="2"/>
  </si>
  <si>
    <t>se：21-40</t>
    <phoneticPr fontId="2"/>
  </si>
  <si>
    <t>se：0-20</t>
    <phoneticPr fontId="2"/>
  </si>
  <si>
    <t>課題ごと</t>
    <rPh sb="0" eb="2">
      <t>カダイ</t>
    </rPh>
    <phoneticPr fontId="2"/>
  </si>
  <si>
    <t>p_pre</t>
    <phoneticPr fontId="2"/>
  </si>
  <si>
    <t>p_pos</t>
    <phoneticPr fontId="2"/>
  </si>
  <si>
    <t>p_correl_pre</t>
    <phoneticPr fontId="2"/>
  </si>
  <si>
    <t>p_correl_post</t>
    <phoneticPr fontId="2"/>
  </si>
  <si>
    <t>t</t>
    <phoneticPr fontId="2"/>
  </si>
  <si>
    <t>p</t>
    <phoneticPr fontId="2"/>
  </si>
  <si>
    <t>i_correl_pre</t>
    <phoneticPr fontId="2"/>
  </si>
  <si>
    <t>i_correl_post</t>
    <phoneticPr fontId="2"/>
  </si>
  <si>
    <t>i_pre</t>
    <phoneticPr fontId="2"/>
  </si>
  <si>
    <t>i_pos</t>
    <phoneticPr fontId="2"/>
  </si>
  <si>
    <t>難易毎</t>
    <rPh sb="0" eb="2">
      <t>ナンイ</t>
    </rPh>
    <rPh sb="2" eb="3">
      <t>マイ</t>
    </rPh>
    <phoneticPr fontId="2"/>
  </si>
  <si>
    <t>相関関係</t>
    <rPh sb="0" eb="4">
      <t>ソウカンカンケイ</t>
    </rPh>
    <phoneticPr fontId="2"/>
  </si>
  <si>
    <t>パズル課題</t>
    <rPh sb="3" eb="5">
      <t>カダイ</t>
    </rPh>
    <phoneticPr fontId="2"/>
  </si>
  <si>
    <t>イライラ棒課題</t>
    <rPh sb="4" eb="7">
      <t>ボウカダイ</t>
    </rPh>
    <phoneticPr fontId="2"/>
  </si>
  <si>
    <t>np_pre</t>
    <phoneticPr fontId="2"/>
  </si>
  <si>
    <t>rp_pre</t>
    <phoneticPr fontId="2"/>
  </si>
  <si>
    <t>np_pos</t>
    <phoneticPr fontId="2"/>
  </si>
  <si>
    <t>rp_pos</t>
    <phoneticPr fontId="2"/>
  </si>
  <si>
    <t>ni_pre</t>
    <phoneticPr fontId="2"/>
  </si>
  <si>
    <t>ri_pre</t>
    <phoneticPr fontId="2"/>
  </si>
  <si>
    <t>ni_pos</t>
    <phoneticPr fontId="2"/>
  </si>
  <si>
    <t>ri_pos</t>
    <phoneticPr fontId="2"/>
  </si>
  <si>
    <t>イライラ棒</t>
    <rPh sb="4" eb="5">
      <t>ボウ</t>
    </rPh>
    <phoneticPr fontId="2"/>
  </si>
  <si>
    <t>t-検定: 等分散を仮定した２標本による検定</t>
  </si>
  <si>
    <t>変数 1</t>
  </si>
  <si>
    <t>変数 2</t>
  </si>
  <si>
    <t>平均</t>
  </si>
  <si>
    <t>分散</t>
  </si>
  <si>
    <t>観測数</t>
  </si>
  <si>
    <t>プールされた分散</t>
  </si>
  <si>
    <t>仮説平均との差異</t>
  </si>
  <si>
    <t>自由度</t>
  </si>
  <si>
    <t xml:space="preserve">t </t>
  </si>
  <si>
    <t>P(T&lt;=t) 片側</t>
  </si>
  <si>
    <t>t 境界値 片側</t>
  </si>
  <si>
    <t>P(T&lt;=t) 両側</t>
  </si>
  <si>
    <t>t 境界値 両側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</si>
</sst>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rgb="FFFFFF00"/>
      </bottom>
      <diagonal/>
    </border>
    <border>
      <left/>
      <right/>
      <top/>
      <bottom style="medium">
        <color rgb="FFFFFF00"/>
      </bottom>
      <diagonal/>
    </border>
    <border>
      <left style="thin">
        <color auto="1"/>
      </left>
      <right/>
      <top style="medium">
        <color rgb="FFFFFF00"/>
      </top>
      <bottom/>
      <diagonal/>
    </border>
    <border>
      <left/>
      <right/>
      <top style="medium">
        <color rgb="FFFFFF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76" fontId="0" fillId="0" borderId="0" xfId="0" applyNumberFormat="1"/>
    <xf numFmtId="0" fontId="0" fillId="0" borderId="10" xfId="0" applyBorder="1"/>
    <xf numFmtId="0" fontId="0" fillId="0" borderId="11" xfId="0" applyBorder="1" applyAlignment="1">
      <alignment horizontal="center"/>
    </xf>
  </cellXfs>
  <cellStyles count="1">
    <cellStyle name="標準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Sheet1!$R$20</c:f>
              <c:strCache>
                <c:ptCount val="1"/>
                <c:pt idx="0">
                  <c:v>se：0-20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Sheet1!$S$20:$V$20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5F73-4CE8-A3D4-88D8BE978915}"/>
            </c:ext>
          </c:extLst>
        </c:ser>
        <c:ser>
          <c:idx val="1"/>
          <c:order val="1"/>
          <c:tx>
            <c:strRef>
              <c:f>Sheet1!$R$21</c:f>
              <c:strCache>
                <c:ptCount val="1"/>
                <c:pt idx="0">
                  <c:v>se：21-40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Sheet1!$S$21:$V$21</c:f>
              <c:numCache>
                <c:formatCode>0.000</c:formatCode>
                <c:ptCount val="4"/>
                <c:pt idx="0">
                  <c:v>236.7006399338735</c:v>
                </c:pt>
                <c:pt idx="1">
                  <c:v>176.65070843496798</c:v>
                </c:pt>
                <c:pt idx="3">
                  <c:v>203.79131510725151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73-4CE8-A3D4-88D8BE978915}"/>
            </c:ext>
          </c:extLst>
        </c:ser>
        <c:ser>
          <c:idx val="2"/>
          <c:order val="2"/>
          <c:tx>
            <c:strRef>
              <c:f>Sheet1!$R$22</c:f>
              <c:strCache>
                <c:ptCount val="1"/>
                <c:pt idx="0">
                  <c:v>se：41-60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Sheet1!$S$22:$V$22</c:f>
              <c:numCache>
                <c:formatCode>0.000</c:formatCode>
                <c:ptCount val="4"/>
                <c:pt idx="0">
                  <c:v>256.9871490254065</c:v>
                </c:pt>
                <c:pt idx="1">
                  <c:v>170.4311387285853</c:v>
                </c:pt>
                <c:pt idx="2">
                  <c:v>283.71455824277717</c:v>
                </c:pt>
                <c:pt idx="3">
                  <c:v>179.72081439536876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73-4CE8-A3D4-88D8BE978915}"/>
            </c:ext>
          </c:extLst>
        </c:ser>
        <c:ser>
          <c:idx val="3"/>
          <c:order val="3"/>
          <c:tx>
            <c:strRef>
              <c:f>Sheet1!$R$23</c:f>
              <c:strCache>
                <c:ptCount val="1"/>
                <c:pt idx="0">
                  <c:v>se：61-80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Sheet1!$S$23:$V$23</c:f>
              <c:numCache>
                <c:formatCode>0.000</c:formatCode>
                <c:ptCount val="4"/>
                <c:pt idx="0">
                  <c:v>294.27265490566765</c:v>
                </c:pt>
                <c:pt idx="1">
                  <c:v>185.31659337940027</c:v>
                </c:pt>
                <c:pt idx="2">
                  <c:v>262.91076576611721</c:v>
                </c:pt>
                <c:pt idx="3">
                  <c:v>174.19421789486177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73-4CE8-A3D4-88D8BE978915}"/>
            </c:ext>
          </c:extLst>
        </c:ser>
        <c:ser>
          <c:idx val="4"/>
          <c:order val="4"/>
          <c:tx>
            <c:strRef>
              <c:f>Sheet1!$R$24</c:f>
              <c:strCache>
                <c:ptCount val="1"/>
                <c:pt idx="0">
                  <c:v>se：81-100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Sheet1!$S$24:$V$24</c:f>
              <c:numCache>
                <c:formatCode>0.000</c:formatCode>
                <c:ptCount val="4"/>
                <c:pt idx="0">
                  <c:v>312.36966394514326</c:v>
                </c:pt>
                <c:pt idx="1">
                  <c:v>196.70293661581246</c:v>
                </c:pt>
                <c:pt idx="2">
                  <c:v>305.27488693430888</c:v>
                </c:pt>
                <c:pt idx="3">
                  <c:v>191.20460164207051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73-4CE8-A3D4-88D8BE978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8729119"/>
        <c:axId val="1348729951"/>
      </c:barChart>
      <c:catAx>
        <c:axId val="134872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8729951"/>
        <c:crosses val="autoZero"/>
        <c:auto val="1"/>
        <c:lblAlgn val="ctr"/>
        <c:lblOffset val="100"/>
        <c:noMultiLvlLbl val="0"/>
      </c:catAx>
      <c:valAx>
        <c:axId val="1348729951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サッカード距離</a:t>
                </a:r>
                <a:r>
                  <a:rPr lang="en-US" altLang="ja-JP"/>
                  <a:t>[</a:t>
                </a:r>
                <a:r>
                  <a:rPr lang="ja-JP" altLang="en-US"/>
                  <a:t>ピクセル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87291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Sheet1!$R$30</c:f>
              <c:strCache>
                <c:ptCount val="1"/>
                <c:pt idx="0">
                  <c:v>se：0-20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Sheet1!$S$30:$V$30</c:f>
              <c:numCache>
                <c:formatCode>0.000</c:formatCode>
                <c:ptCount val="4"/>
                <c:pt idx="1">
                  <c:v>64.016741354343949</c:v>
                </c:pt>
                <c:pt idx="2">
                  <c:v>67.659060401454894</c:v>
                </c:pt>
                <c:pt idx="3">
                  <c:v>40.289720705628071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0-4FC4-9305-EF3FFD9D7BBE}"/>
            </c:ext>
          </c:extLst>
        </c:ser>
        <c:ser>
          <c:idx val="1"/>
          <c:order val="1"/>
          <c:tx>
            <c:strRef>
              <c:f>Sheet1!$R$31</c:f>
              <c:strCache>
                <c:ptCount val="1"/>
                <c:pt idx="0">
                  <c:v>se：21-40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Sheet1!$S$31:$V$31</c:f>
              <c:numCache>
                <c:formatCode>0.000</c:formatCode>
                <c:ptCount val="4"/>
                <c:pt idx="0">
                  <c:v>129.53852898210428</c:v>
                </c:pt>
                <c:pt idx="1">
                  <c:v>86.430906671776583</c:v>
                </c:pt>
                <c:pt idx="2">
                  <c:v>94.124188274951109</c:v>
                </c:pt>
                <c:pt idx="3">
                  <c:v>87.787495910917357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C0-4FC4-9305-EF3FFD9D7BBE}"/>
            </c:ext>
          </c:extLst>
        </c:ser>
        <c:ser>
          <c:idx val="2"/>
          <c:order val="2"/>
          <c:tx>
            <c:strRef>
              <c:f>Sheet1!$R$32</c:f>
              <c:strCache>
                <c:ptCount val="1"/>
                <c:pt idx="0">
                  <c:v>se：41-60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Sheet1!$S$32:$V$32</c:f>
              <c:numCache>
                <c:formatCode>0.000</c:formatCode>
                <c:ptCount val="4"/>
                <c:pt idx="0">
                  <c:v>95.35222728078547</c:v>
                </c:pt>
                <c:pt idx="1">
                  <c:v>89.654936393008697</c:v>
                </c:pt>
                <c:pt idx="2">
                  <c:v>104.14771711131299</c:v>
                </c:pt>
                <c:pt idx="3">
                  <c:v>94.889568795521029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C0-4FC4-9305-EF3FFD9D7BBE}"/>
            </c:ext>
          </c:extLst>
        </c:ser>
        <c:ser>
          <c:idx val="3"/>
          <c:order val="3"/>
          <c:tx>
            <c:strRef>
              <c:f>Sheet1!$R$33</c:f>
              <c:strCache>
                <c:ptCount val="1"/>
                <c:pt idx="0">
                  <c:v>se：61-80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Sheet1!$S$33:$V$33</c:f>
              <c:numCache>
                <c:formatCode>0.000</c:formatCode>
                <c:ptCount val="4"/>
                <c:pt idx="0">
                  <c:v>97.839295285516485</c:v>
                </c:pt>
                <c:pt idx="1">
                  <c:v>91.272016375358305</c:v>
                </c:pt>
                <c:pt idx="2">
                  <c:v>98.57532820600477</c:v>
                </c:pt>
                <c:pt idx="3">
                  <c:v>84.10301476913358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C0-4FC4-9305-EF3FFD9D7BBE}"/>
            </c:ext>
          </c:extLst>
        </c:ser>
        <c:ser>
          <c:idx val="4"/>
          <c:order val="4"/>
          <c:tx>
            <c:strRef>
              <c:f>Sheet1!$R$34</c:f>
              <c:strCache>
                <c:ptCount val="1"/>
                <c:pt idx="0">
                  <c:v>se：81-100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Sheet1!$S$34:$V$34</c:f>
              <c:numCache>
                <c:formatCode>0.000</c:formatCode>
                <c:ptCount val="4"/>
                <c:pt idx="0">
                  <c:v>113.41326666518178</c:v>
                </c:pt>
                <c:pt idx="1">
                  <c:v>74.204450285849731</c:v>
                </c:pt>
                <c:pt idx="2">
                  <c:v>114.82898286593721</c:v>
                </c:pt>
                <c:pt idx="3">
                  <c:v>78.168827967851726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C0-4FC4-9305-EF3FFD9D7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1270063"/>
        <c:axId val="1981258415"/>
      </c:barChart>
      <c:catAx>
        <c:axId val="198127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1258415"/>
        <c:crosses val="autoZero"/>
        <c:auto val="1"/>
        <c:lblAlgn val="ctr"/>
        <c:lblOffset val="100"/>
        <c:noMultiLvlLbl val="0"/>
      </c:catAx>
      <c:valAx>
        <c:axId val="1981258415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サッカード距離</a:t>
                </a:r>
                <a:r>
                  <a:rPr lang="en-US" altLang="ja-JP"/>
                  <a:t>[</a:t>
                </a:r>
                <a:r>
                  <a:rPr lang="ja-JP" altLang="en-US"/>
                  <a:t>ピクセル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12700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84667</xdr:colOff>
      <xdr:row>3</xdr:row>
      <xdr:rowOff>62440</xdr:rowOff>
    </xdr:from>
    <xdr:to>
      <xdr:col>25</xdr:col>
      <xdr:colOff>529167</xdr:colOff>
      <xdr:row>19</xdr:row>
      <xdr:rowOff>75140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65FA7A2-6D77-41DB-57E2-0E37D8605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592667</xdr:colOff>
      <xdr:row>20</xdr:row>
      <xdr:rowOff>30691</xdr:rowOff>
    </xdr:from>
    <xdr:to>
      <xdr:col>19</xdr:col>
      <xdr:colOff>349250</xdr:colOff>
      <xdr:row>36</xdr:row>
      <xdr:rowOff>53974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6DC6056-128D-7F06-6947-535757F7A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2"/>
  <sheetViews>
    <sheetView topLeftCell="K1" zoomScale="90" zoomScaleNormal="90" workbookViewId="0">
      <selection activeCell="R19" sqref="R19:R34"/>
    </sheetView>
  </sheetViews>
  <sheetFormatPr defaultRowHeight="13.5" x14ac:dyDescent="0.15"/>
  <sheetData>
    <row r="1" spans="1:15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15">
      <c r="A2" s="1" t="s">
        <v>14</v>
      </c>
      <c r="B2" s="5">
        <v>328.21471454430798</v>
      </c>
      <c r="C2" s="6">
        <v>365.47684078092351</v>
      </c>
      <c r="D2" s="6">
        <v>311.93072225564731</v>
      </c>
      <c r="E2" s="6">
        <v>375.28920017114018</v>
      </c>
      <c r="F2" s="6">
        <v>337.33516474710513</v>
      </c>
      <c r="G2" s="6">
        <v>421.66626007473297</v>
      </c>
      <c r="H2" s="6">
        <v>373.34625166450712</v>
      </c>
      <c r="I2" s="6">
        <v>388.27389561594907</v>
      </c>
      <c r="J2" s="6">
        <v>406.88699250636847</v>
      </c>
      <c r="K2" s="6">
        <v>364.58435374518979</v>
      </c>
      <c r="L2" s="6">
        <v>364.79052620162207</v>
      </c>
      <c r="M2" s="6">
        <v>242.983665337731</v>
      </c>
      <c r="N2" s="6">
        <v>390.85250830621612</v>
      </c>
      <c r="O2" s="6">
        <v>370.83899274440051</v>
      </c>
    </row>
    <row r="3" spans="1:15" x14ac:dyDescent="0.15">
      <c r="A3" s="1" t="s">
        <v>15</v>
      </c>
      <c r="B3" s="7">
        <v>249.8924117771048</v>
      </c>
      <c r="C3">
        <v>342.17754316620631</v>
      </c>
      <c r="D3">
        <v>317.53670470844958</v>
      </c>
      <c r="E3">
        <v>296.73701843405001</v>
      </c>
      <c r="F3">
        <v>274.79099980756428</v>
      </c>
      <c r="G3">
        <v>356.89403816244902</v>
      </c>
      <c r="H3">
        <v>347.08038492058381</v>
      </c>
      <c r="I3">
        <v>363.46415096359641</v>
      </c>
      <c r="J3">
        <v>355.73728565130278</v>
      </c>
      <c r="K3">
        <v>348.92543512358009</v>
      </c>
      <c r="L3">
        <v>359.68462927154741</v>
      </c>
      <c r="M3">
        <v>231.51674938833651</v>
      </c>
      <c r="N3">
        <v>344.58436811990072</v>
      </c>
      <c r="O3">
        <v>322.88375798742311</v>
      </c>
    </row>
    <row r="4" spans="1:15" x14ac:dyDescent="0.15">
      <c r="A4" s="1" t="s">
        <v>16</v>
      </c>
      <c r="B4" s="7">
        <v>229.85641946300859</v>
      </c>
      <c r="C4">
        <v>304.54834403882029</v>
      </c>
      <c r="D4">
        <v>261.92530731462341</v>
      </c>
      <c r="E4">
        <v>243.77145880246599</v>
      </c>
      <c r="F4">
        <v>271.33563608139508</v>
      </c>
      <c r="G4">
        <v>305.50571946374532</v>
      </c>
      <c r="H4">
        <v>293.12518738183428</v>
      </c>
      <c r="I4">
        <v>263.22692324681299</v>
      </c>
      <c r="J4">
        <v>278.57662776101432</v>
      </c>
      <c r="K4">
        <v>304.79218511922988</v>
      </c>
      <c r="L4">
        <v>267.04392410110091</v>
      </c>
      <c r="M4">
        <v>232.64197498914351</v>
      </c>
      <c r="N4">
        <v>284.81009592838171</v>
      </c>
      <c r="O4">
        <v>310.04010866441843</v>
      </c>
    </row>
    <row r="5" spans="1:15" x14ac:dyDescent="0.15">
      <c r="A5" s="1" t="s">
        <v>17</v>
      </c>
      <c r="B5" s="7">
        <v>212.17239169677109</v>
      </c>
      <c r="C5">
        <v>310.15391642015493</v>
      </c>
      <c r="D5">
        <v>263.97524069138092</v>
      </c>
      <c r="E5">
        <v>214.21788375066919</v>
      </c>
      <c r="F5">
        <v>243.40304903854039</v>
      </c>
      <c r="G5">
        <v>300.51814656358522</v>
      </c>
      <c r="H5">
        <v>300.28913868990071</v>
      </c>
      <c r="I5">
        <v>297.28539311657192</v>
      </c>
      <c r="J5">
        <v>292.24924621444461</v>
      </c>
      <c r="K5">
        <v>307.86181036718187</v>
      </c>
      <c r="L5">
        <v>250.97757041970581</v>
      </c>
      <c r="M5">
        <v>232.37507323698361</v>
      </c>
      <c r="N5">
        <v>294.54513357430727</v>
      </c>
      <c r="O5">
        <v>313.38211937397631</v>
      </c>
    </row>
    <row r="6" spans="1:15" ht="14.25" thickBot="1" x14ac:dyDescent="0.2">
      <c r="A6" s="1" t="s">
        <v>18</v>
      </c>
      <c r="B6" s="8">
        <v>246.94867326969211</v>
      </c>
      <c r="C6" s="9">
        <v>300.75466268812301</v>
      </c>
      <c r="D6" s="9">
        <v>236.7006399338735</v>
      </c>
      <c r="E6" s="9">
        <v>213.16177720712179</v>
      </c>
      <c r="F6" s="9">
        <v>241.37834599176631</v>
      </c>
      <c r="G6" s="9">
        <v>343.48499979405568</v>
      </c>
      <c r="H6" s="9">
        <v>294.04647222234757</v>
      </c>
      <c r="I6" s="9">
        <v>327.0448617169626</v>
      </c>
      <c r="J6" s="9">
        <v>293.13895660401789</v>
      </c>
      <c r="K6" s="9">
        <v>349.69668976372139</v>
      </c>
      <c r="L6" s="9">
        <v>299.21420012279401</v>
      </c>
      <c r="M6" s="9">
        <v>221.9347969825578</v>
      </c>
      <c r="N6" s="9">
        <v>317.07132698938273</v>
      </c>
      <c r="O6" s="9">
        <v>335.28726822158472</v>
      </c>
    </row>
    <row r="7" spans="1:15" x14ac:dyDescent="0.15">
      <c r="A7" s="1" t="s">
        <v>19</v>
      </c>
      <c r="B7" s="10">
        <v>119.842228828347</v>
      </c>
      <c r="C7" s="11">
        <v>226.08144950084241</v>
      </c>
      <c r="D7" s="11">
        <v>165.6116928617202</v>
      </c>
      <c r="E7" s="11">
        <v>199.92981322948381</v>
      </c>
      <c r="F7" s="11">
        <v>241.4487348259629</v>
      </c>
      <c r="G7" s="11">
        <v>246.58626140622789</v>
      </c>
      <c r="H7" s="11">
        <v>190.46760711876391</v>
      </c>
      <c r="I7" s="11">
        <v>171.04505747724221</v>
      </c>
      <c r="J7" s="11">
        <v>226.5633839349814</v>
      </c>
      <c r="K7" s="11">
        <v>287.74040138615601</v>
      </c>
      <c r="L7" s="11">
        <v>188.81069089798359</v>
      </c>
      <c r="M7" s="11">
        <v>171.57046930656639</v>
      </c>
      <c r="N7" s="11">
        <v>273.49288575549957</v>
      </c>
      <c r="O7" s="11">
        <v>236.32998657306021</v>
      </c>
    </row>
    <row r="8" spans="1:15" x14ac:dyDescent="0.15">
      <c r="A8" s="1" t="s">
        <v>20</v>
      </c>
      <c r="B8" s="7">
        <v>123.9745674660562</v>
      </c>
      <c r="C8">
        <v>263.13649630109711</v>
      </c>
      <c r="D8">
        <v>212.88950994332811</v>
      </c>
      <c r="E8">
        <v>201.89534158173379</v>
      </c>
      <c r="F8">
        <v>276.91137275318619</v>
      </c>
      <c r="G8">
        <v>253.2923887675143</v>
      </c>
      <c r="H8">
        <v>194.33677581139941</v>
      </c>
      <c r="I8">
        <v>226.1152331164277</v>
      </c>
      <c r="J8">
        <v>211.8044733220008</v>
      </c>
      <c r="K8">
        <v>313.35304589514868</v>
      </c>
      <c r="L8">
        <v>174.71124862167511</v>
      </c>
      <c r="M8">
        <v>153.66323967884989</v>
      </c>
      <c r="N8">
        <v>266.93704916969602</v>
      </c>
      <c r="O8">
        <v>238.5932221090456</v>
      </c>
    </row>
    <row r="9" spans="1:15" x14ac:dyDescent="0.15">
      <c r="A9" s="1" t="s">
        <v>21</v>
      </c>
      <c r="B9" s="7">
        <v>123.05571902550101</v>
      </c>
      <c r="C9">
        <v>196.94939715536049</v>
      </c>
      <c r="D9">
        <v>177.70053865205739</v>
      </c>
      <c r="E9">
        <v>196.1866163937016</v>
      </c>
      <c r="F9">
        <v>194.02777043109259</v>
      </c>
      <c r="G9">
        <v>233.9549764669959</v>
      </c>
      <c r="H9">
        <v>156.98927424047929</v>
      </c>
      <c r="I9">
        <v>199.0381845336793</v>
      </c>
      <c r="J9">
        <v>190.95121749477701</v>
      </c>
      <c r="K9">
        <v>266.134564607931</v>
      </c>
      <c r="L9">
        <v>171.68749636929849</v>
      </c>
      <c r="M9">
        <v>128.99774066250399</v>
      </c>
      <c r="N9">
        <v>252.11327334523131</v>
      </c>
      <c r="O9">
        <v>195.67133335144891</v>
      </c>
    </row>
    <row r="10" spans="1:15" x14ac:dyDescent="0.15">
      <c r="A10" s="1" t="s">
        <v>22</v>
      </c>
      <c r="B10" s="7">
        <v>133.29809014496061</v>
      </c>
      <c r="C10">
        <v>209.1784844411018</v>
      </c>
      <c r="D10">
        <v>204.7710955673102</v>
      </c>
      <c r="E10">
        <v>168.05917753706819</v>
      </c>
      <c r="F10">
        <v>211.04042537404931</v>
      </c>
      <c r="G10">
        <v>257.69675794434318</v>
      </c>
      <c r="H10">
        <v>179.7926177505791</v>
      </c>
      <c r="I10">
        <v>214.48174132731819</v>
      </c>
      <c r="J10">
        <v>199.23926817759411</v>
      </c>
      <c r="K10">
        <v>249.71961924884849</v>
      </c>
      <c r="L10">
        <v>154.18188142275949</v>
      </c>
      <c r="M10">
        <v>128.76894640104001</v>
      </c>
      <c r="N10">
        <v>210.78803465061469</v>
      </c>
      <c r="O10">
        <v>196.8704263872381</v>
      </c>
    </row>
    <row r="11" spans="1:15" x14ac:dyDescent="0.15">
      <c r="A11" s="1" t="s">
        <v>23</v>
      </c>
      <c r="B11" s="7">
        <v>102.0447465984973</v>
      </c>
      <c r="C11">
        <v>210.03472850265149</v>
      </c>
      <c r="D11">
        <v>150.01442040004019</v>
      </c>
      <c r="E11">
        <v>137.29302820031521</v>
      </c>
      <c r="F11">
        <v>184.1940577292151</v>
      </c>
      <c r="G11">
        <v>216.13338866296701</v>
      </c>
      <c r="H11">
        <v>144.49677152861369</v>
      </c>
      <c r="I11">
        <v>164.33426853280261</v>
      </c>
      <c r="J11">
        <v>169.34111149900119</v>
      </c>
      <c r="K11">
        <v>244.7978941987929</v>
      </c>
      <c r="L11">
        <v>134.31431707458299</v>
      </c>
      <c r="M11">
        <v>141.13485721287259</v>
      </c>
      <c r="N11">
        <v>186.66991739747391</v>
      </c>
      <c r="O11">
        <v>159.17037173173699</v>
      </c>
    </row>
    <row r="12" spans="1:15" x14ac:dyDescent="0.15">
      <c r="A12" s="1" t="s">
        <v>24</v>
      </c>
      <c r="B12" s="7">
        <v>109.0110335679483</v>
      </c>
      <c r="C12">
        <v>202.90295975637079</v>
      </c>
      <c r="D12">
        <v>154.06243208387269</v>
      </c>
      <c r="E12">
        <v>122.8360237356178</v>
      </c>
      <c r="F12">
        <v>205.92045589094519</v>
      </c>
      <c r="G12">
        <v>230.70348119766609</v>
      </c>
      <c r="H12">
        <v>168.79999965970981</v>
      </c>
      <c r="I12">
        <v>187.21236545546321</v>
      </c>
      <c r="J12">
        <v>176.548070509685</v>
      </c>
      <c r="K12">
        <v>216.17020858294671</v>
      </c>
      <c r="L12">
        <v>129.16734666377079</v>
      </c>
      <c r="M12">
        <v>144.47395793992399</v>
      </c>
      <c r="N12">
        <v>187.54750049156721</v>
      </c>
      <c r="O12">
        <v>164.81475943910999</v>
      </c>
    </row>
    <row r="13" spans="1:15" x14ac:dyDescent="0.15">
      <c r="A13" s="1" t="s">
        <v>25</v>
      </c>
      <c r="B13" s="7">
        <v>132.82076658362411</v>
      </c>
      <c r="C13">
        <v>180.62501250787969</v>
      </c>
      <c r="D13">
        <v>161.24037434015881</v>
      </c>
      <c r="E13">
        <v>126.7812393348689</v>
      </c>
      <c r="F13">
        <v>167.02490737990979</v>
      </c>
      <c r="G13">
        <v>214.9214880222903</v>
      </c>
      <c r="H13">
        <v>178.8118536281043</v>
      </c>
      <c r="I13">
        <v>188.39860708696091</v>
      </c>
      <c r="J13">
        <v>200.4970966400879</v>
      </c>
      <c r="K13">
        <v>260.26979766383459</v>
      </c>
      <c r="L13">
        <v>118.2238911782562</v>
      </c>
      <c r="M13">
        <v>120.39296596609761</v>
      </c>
      <c r="N13">
        <v>208.357757763828</v>
      </c>
      <c r="O13">
        <v>167.97255178128259</v>
      </c>
    </row>
    <row r="14" spans="1:15" x14ac:dyDescent="0.15">
      <c r="A14" s="1" t="s">
        <v>26</v>
      </c>
      <c r="B14" s="7">
        <v>140.86291045299211</v>
      </c>
      <c r="C14">
        <v>175.68015241114469</v>
      </c>
      <c r="D14">
        <v>169.70486040485051</v>
      </c>
      <c r="E14">
        <v>133.51002314041219</v>
      </c>
      <c r="F14">
        <v>200.1516208565107</v>
      </c>
      <c r="G14">
        <v>176.82275294232051</v>
      </c>
      <c r="H14">
        <v>156.24528036631</v>
      </c>
      <c r="I14">
        <v>168.9126116810952</v>
      </c>
      <c r="J14">
        <v>174.20680288818889</v>
      </c>
      <c r="K14">
        <v>214.60146201155871</v>
      </c>
      <c r="L14">
        <v>124.86545246246089</v>
      </c>
      <c r="M14">
        <v>120.36469148799711</v>
      </c>
      <c r="N14">
        <v>206.25517801405519</v>
      </c>
      <c r="O14">
        <v>174.84541465933759</v>
      </c>
    </row>
    <row r="15" spans="1:15" x14ac:dyDescent="0.15">
      <c r="A15" s="1" t="s">
        <v>27</v>
      </c>
      <c r="B15" s="7">
        <v>140.42683877908749</v>
      </c>
      <c r="C15">
        <v>205.50245083876601</v>
      </c>
      <c r="D15">
        <v>166.58883235488099</v>
      </c>
      <c r="E15">
        <v>172.40412203696789</v>
      </c>
      <c r="F15">
        <v>189.28227135315379</v>
      </c>
      <c r="G15">
        <v>220.796576101645</v>
      </c>
      <c r="H15">
        <v>169.07032343811059</v>
      </c>
      <c r="I15">
        <v>174.4532214567443</v>
      </c>
      <c r="J15">
        <v>192.448507406722</v>
      </c>
      <c r="K15">
        <v>211.92128628723219</v>
      </c>
      <c r="L15">
        <v>146.91791909827839</v>
      </c>
      <c r="M15">
        <v>133.95046592986321</v>
      </c>
      <c r="N15">
        <v>182.1452990898978</v>
      </c>
      <c r="O15">
        <v>179.42978015048431</v>
      </c>
    </row>
    <row r="16" spans="1:15" ht="14.25" thickBot="1" x14ac:dyDescent="0.2">
      <c r="A16" s="1" t="s">
        <v>28</v>
      </c>
      <c r="B16" s="8">
        <v>137.64961325056129</v>
      </c>
      <c r="C16" s="9">
        <v>193.3167085224371</v>
      </c>
      <c r="D16" s="9">
        <v>157.59773988070839</v>
      </c>
      <c r="E16" s="9">
        <v>146.91858564001791</v>
      </c>
      <c r="F16" s="9">
        <v>188.27653091068791</v>
      </c>
      <c r="G16" s="9">
        <v>189.81359497820969</v>
      </c>
      <c r="H16" s="9">
        <v>154.0394494068706</v>
      </c>
      <c r="I16" s="9">
        <v>166.70418929053571</v>
      </c>
      <c r="J16" s="9">
        <v>228.4971159238502</v>
      </c>
      <c r="K16" s="9">
        <v>247.17950077118991</v>
      </c>
      <c r="L16" s="9">
        <v>137.80753858141449</v>
      </c>
      <c r="M16" s="9">
        <v>116.897176913287</v>
      </c>
      <c r="N16" s="9">
        <v>194.57764889967439</v>
      </c>
      <c r="O16" s="9">
        <v>171.32576860860499</v>
      </c>
    </row>
    <row r="17" spans="1:22" x14ac:dyDescent="0.15">
      <c r="A17" s="1" t="s">
        <v>29</v>
      </c>
      <c r="B17" s="10">
        <v>131.9333591274781</v>
      </c>
      <c r="C17" s="11">
        <v>136.3066030295125</v>
      </c>
      <c r="D17" s="11">
        <v>118.359387160578</v>
      </c>
      <c r="E17" s="11">
        <v>77.7750923066464</v>
      </c>
      <c r="F17" s="11">
        <v>160.8929349864629</v>
      </c>
      <c r="G17" s="11">
        <v>153.90855628998031</v>
      </c>
      <c r="H17" s="11">
        <v>136.0791845834857</v>
      </c>
      <c r="I17" s="11">
        <v>112.0453084119695</v>
      </c>
      <c r="J17" s="11">
        <v>135.27653352590991</v>
      </c>
      <c r="K17" s="11">
        <v>142.49068247460241</v>
      </c>
      <c r="L17" s="11">
        <v>118.3702839411569</v>
      </c>
      <c r="M17" s="11">
        <v>115.7104086722952</v>
      </c>
      <c r="N17" s="11">
        <v>147.30999139592939</v>
      </c>
      <c r="O17" s="11">
        <v>144.3305463579355</v>
      </c>
    </row>
    <row r="18" spans="1:22" x14ac:dyDescent="0.15">
      <c r="A18" s="1" t="s">
        <v>30</v>
      </c>
      <c r="B18" s="7">
        <v>139.30476940860959</v>
      </c>
      <c r="C18">
        <v>130.2910692057005</v>
      </c>
      <c r="D18">
        <v>125.4867197270169</v>
      </c>
      <c r="E18">
        <v>82.400540007630269</v>
      </c>
      <c r="F18">
        <v>145.6201402840411</v>
      </c>
      <c r="G18">
        <v>119.3305350068112</v>
      </c>
      <c r="H18">
        <v>138.1041234523816</v>
      </c>
      <c r="I18">
        <v>91.889403724148536</v>
      </c>
      <c r="J18">
        <v>107.3905319383714</v>
      </c>
      <c r="K18">
        <v>158.050214918801</v>
      </c>
      <c r="L18">
        <v>125.627073158499</v>
      </c>
      <c r="M18">
        <v>107.7572952386279</v>
      </c>
      <c r="N18">
        <v>130.00802341859591</v>
      </c>
      <c r="O18">
        <v>133.18573862552549</v>
      </c>
      <c r="Q18" t="s">
        <v>48</v>
      </c>
      <c r="R18" t="s">
        <v>49</v>
      </c>
    </row>
    <row r="19" spans="1:22" x14ac:dyDescent="0.15">
      <c r="A19" s="1" t="s">
        <v>31</v>
      </c>
      <c r="B19" s="7">
        <v>81.51770995167945</v>
      </c>
      <c r="C19">
        <v>126.6844411540184</v>
      </c>
      <c r="D19">
        <v>99.590794213663543</v>
      </c>
      <c r="E19">
        <v>68.454592826466296</v>
      </c>
      <c r="F19">
        <v>125.45740851403809</v>
      </c>
      <c r="G19">
        <v>142.88762025745601</v>
      </c>
      <c r="H19">
        <v>102.07742901833829</v>
      </c>
      <c r="I19">
        <v>92.877482209290577</v>
      </c>
      <c r="J19">
        <v>92.457696912954972</v>
      </c>
      <c r="K19">
        <v>157.77292030230231</v>
      </c>
      <c r="L19">
        <v>74.706295976734168</v>
      </c>
      <c r="M19">
        <v>105.914003257479</v>
      </c>
      <c r="N19">
        <v>127.01572824495079</v>
      </c>
      <c r="O19">
        <v>126.71111025409969</v>
      </c>
      <c r="S19" t="s">
        <v>50</v>
      </c>
      <c r="T19" t="s">
        <v>51</v>
      </c>
      <c r="U19" t="s">
        <v>52</v>
      </c>
      <c r="V19" t="s">
        <v>53</v>
      </c>
    </row>
    <row r="20" spans="1:22" x14ac:dyDescent="0.15">
      <c r="A20" s="1" t="s">
        <v>32</v>
      </c>
      <c r="B20" s="7">
        <v>96.131336405473576</v>
      </c>
      <c r="C20">
        <v>123.1175151350995</v>
      </c>
      <c r="D20">
        <v>126.1170933918397</v>
      </c>
      <c r="E20">
        <v>91.201992790042453</v>
      </c>
      <c r="F20">
        <v>86.10476912500296</v>
      </c>
      <c r="G20">
        <v>104.1846239443753</v>
      </c>
      <c r="H20">
        <v>92.929395857678088</v>
      </c>
      <c r="I20">
        <v>134.26903585440019</v>
      </c>
      <c r="J20">
        <v>74.157166343592664</v>
      </c>
      <c r="K20">
        <v>126.2074485617013</v>
      </c>
      <c r="L20">
        <v>62.015194398658849</v>
      </c>
      <c r="M20">
        <v>72.262315497600483</v>
      </c>
      <c r="N20">
        <v>95.036411907365036</v>
      </c>
      <c r="O20">
        <v>109.6587453166586</v>
      </c>
      <c r="Q20" t="s">
        <v>54</v>
      </c>
      <c r="R20" t="s">
        <v>64</v>
      </c>
    </row>
    <row r="21" spans="1:22" ht="14.25" thickBot="1" x14ac:dyDescent="0.2">
      <c r="A21" s="1" t="s">
        <v>33</v>
      </c>
      <c r="B21" s="8">
        <v>148.0985212183721</v>
      </c>
      <c r="C21" s="9">
        <v>91.916268473766721</v>
      </c>
      <c r="D21" s="9">
        <v>108.58370660046261</v>
      </c>
      <c r="E21" s="9">
        <v>190.3454085424589</v>
      </c>
      <c r="F21" s="9">
        <v>56.015620767467077</v>
      </c>
      <c r="G21" s="9">
        <v>69.040007684485275</v>
      </c>
      <c r="H21" s="9">
        <v>91.269340968820728</v>
      </c>
      <c r="I21" s="9">
        <v>67.659060401454894</v>
      </c>
      <c r="J21" s="9">
        <v>52.413748128016891</v>
      </c>
      <c r="K21" s="9">
        <v>75.56048982636041</v>
      </c>
      <c r="L21" s="9">
        <v>121.8998894870811</v>
      </c>
      <c r="M21" s="9">
        <v>110.75866094104219</v>
      </c>
      <c r="N21" s="9">
        <v>121.3590745339219</v>
      </c>
      <c r="O21" s="9">
        <v>83.903385265186827</v>
      </c>
      <c r="Q21" t="s">
        <v>55</v>
      </c>
      <c r="R21" t="s">
        <v>63</v>
      </c>
      <c r="S21" s="12">
        <f>AVERAGE(D6)</f>
        <v>236.7006399338735</v>
      </c>
      <c r="T21" s="12">
        <f>AVERAGE(B7:B10,D7,B13,E9,E13,K8,K9,K16,M7)</f>
        <v>176.65070843496798</v>
      </c>
      <c r="V21" s="12">
        <f>AVERAGE(B7,K7)</f>
        <v>203.79131510725151</v>
      </c>
    </row>
    <row r="22" spans="1:22" x14ac:dyDescent="0.15">
      <c r="A22" s="1" t="s">
        <v>34</v>
      </c>
      <c r="B22">
        <v>69.551438060514116</v>
      </c>
      <c r="C22">
        <v>108.8343110623194</v>
      </c>
      <c r="D22">
        <v>66.535096313358238</v>
      </c>
      <c r="E22">
        <v>129.41151390963901</v>
      </c>
      <c r="F22">
        <v>80.108227179054467</v>
      </c>
      <c r="G22">
        <v>100.010441058293</v>
      </c>
      <c r="H22">
        <v>70.803230686953597</v>
      </c>
      <c r="I22">
        <v>86.510481031157312</v>
      </c>
      <c r="J22">
        <v>61.965670722196649</v>
      </c>
      <c r="K22">
        <v>100.68552910902019</v>
      </c>
      <c r="L22">
        <v>121.60576010100959</v>
      </c>
      <c r="M22">
        <v>104.9674788885432</v>
      </c>
      <c r="N22">
        <v>171.65066582846021</v>
      </c>
      <c r="O22">
        <v>80.383977339460785</v>
      </c>
      <c r="Q22" t="s">
        <v>56</v>
      </c>
      <c r="R22" t="s">
        <v>62</v>
      </c>
      <c r="S22" s="12">
        <f>AVERAGE(B4:B6,D4:D5,I6)</f>
        <v>256.9871490254065</v>
      </c>
      <c r="T22" s="12">
        <f>AVERAGE(B11:B12,B15:B16,D9,D11,D13,D15,E8,E10:E11,E14:E15,F8:F10,F16,H7:H11,H13,H15:H16,K7,K10:K15,L16,M8,M10,M12,M14:M16,)</f>
        <v>170.4311387285853</v>
      </c>
      <c r="U22" s="12">
        <f>AVERAGE(B3,D3)</f>
        <v>283.71455824277717</v>
      </c>
      <c r="V22" s="12">
        <f>AVERAGE(B8:B9,B15:B16,E7:F9,F11,E13,E15:F16,H7,H9:H10,H14:H15,K8:K16,L15:L16,M13:M16,M7,M11,)</f>
        <v>179.72081439536876</v>
      </c>
    </row>
    <row r="23" spans="1:22" x14ac:dyDescent="0.15">
      <c r="A23" s="1" t="s">
        <v>35</v>
      </c>
      <c r="B23">
        <v>56.997945683748178</v>
      </c>
      <c r="C23">
        <v>87.720857903233167</v>
      </c>
      <c r="D23">
        <v>62.271984226300937</v>
      </c>
      <c r="E23">
        <v>105.53377138996871</v>
      </c>
      <c r="F23">
        <v>85.628440980518633</v>
      </c>
      <c r="G23">
        <v>67.175295726674207</v>
      </c>
      <c r="H23">
        <v>65.689299962061625</v>
      </c>
      <c r="I23">
        <v>77.692647899479056</v>
      </c>
      <c r="J23">
        <v>46.072263805489008</v>
      </c>
      <c r="K23">
        <v>68.707924961894108</v>
      </c>
      <c r="L23">
        <v>171.21862325307859</v>
      </c>
      <c r="M23">
        <v>108.94498224683851</v>
      </c>
      <c r="N23">
        <v>95.151101913285402</v>
      </c>
      <c r="O23">
        <v>54.381806313873341</v>
      </c>
      <c r="Q23" t="s">
        <v>57</v>
      </c>
      <c r="R23" t="s">
        <v>61</v>
      </c>
      <c r="S23" s="12">
        <f>AVERAGE(B2:B3,D3,C5:C6,E6,I4:I5,K5:K6,L6)</f>
        <v>294.27265490566765</v>
      </c>
      <c r="T23" s="12">
        <f>AVERAGE(C7:C16,B14,D8,D10,D12,D14,D16,E16,E12,E7,F7,F11:F15,G15,H12,H14,I7:I16,L9,L11:L15,M9,M11,M13,N7:N13,O7:O16,N15:N16)</f>
        <v>185.31659337940027</v>
      </c>
      <c r="U23" s="12">
        <f>AVERAGE(B4:B6,C5,D6,F4,F6,I3:I6,K5:K6,M5,N6,)</f>
        <v>262.91076576611721</v>
      </c>
      <c r="V23" s="12">
        <f>AVERAGE(B10:B14,C7:C16,D12,D15,E10:E12,E14,F10,F12:F14,G15,H8,H11:H13,H16,I7:I16,J8,L13:L14,M8:M10,N10,N12,N14,O7:O16,)</f>
        <v>174.19421789486177</v>
      </c>
    </row>
    <row r="24" spans="1:22" x14ac:dyDescent="0.15">
      <c r="A24" s="1" t="s">
        <v>36</v>
      </c>
      <c r="B24">
        <v>58.566904757149032</v>
      </c>
      <c r="C24">
        <v>100.0175683483978</v>
      </c>
      <c r="D24">
        <v>61.578492980763791</v>
      </c>
      <c r="E24">
        <v>124.441151359375</v>
      </c>
      <c r="F24">
        <v>84.121301165476538</v>
      </c>
      <c r="G24">
        <v>98.484479931304094</v>
      </c>
      <c r="H24">
        <v>72.063673392288806</v>
      </c>
      <c r="I24">
        <v>68.878220053359797</v>
      </c>
      <c r="J24">
        <v>49.907845723384263</v>
      </c>
      <c r="K24">
        <v>81.561404337072915</v>
      </c>
      <c r="L24">
        <v>75.117783936102782</v>
      </c>
      <c r="M24">
        <v>70.233311514614527</v>
      </c>
      <c r="N24">
        <v>82.194671660618823</v>
      </c>
      <c r="O24">
        <v>63.810518126893697</v>
      </c>
      <c r="Q24" t="s">
        <v>58</v>
      </c>
      <c r="R24" t="s">
        <v>60</v>
      </c>
      <c r="S24" s="12">
        <f>AVERAGE(C2:C4,D2,E2:E5,F2:F6,G2:G6,H2:H6,I2:I3,J2:J6,K2:K4,L2:L5,M2:M6,N2:N6,O2:O6)</f>
        <v>312.36966394514326</v>
      </c>
      <c r="T24" s="12">
        <f>AVERAGE(G7:G14,J7:J16,L7:L8,L10,N14,)</f>
        <v>196.70293661581246</v>
      </c>
      <c r="U24" s="12">
        <f>AVERAGE(B2:O2,C3:C4,C6,D4,E3:E6,D5,F3,F5,G3:H6,J3:J6,K3:K4,L3:L6,M3:O4,N5:O5,O6,M6,)</f>
        <v>305.27488693430888</v>
      </c>
      <c r="V24" s="12">
        <f>AVERAGE(D7:D11,D13:D14,D16,G7:G14,G16,J7,J9:J16,L7:L12,M12,N7:N9,N11,N13,N15:N16,)</f>
        <v>191.20460164207051</v>
      </c>
    </row>
    <row r="25" spans="1:22" x14ac:dyDescent="0.15">
      <c r="A25" s="1" t="s">
        <v>37</v>
      </c>
      <c r="B25">
        <v>87.764334425533079</v>
      </c>
      <c r="C25">
        <v>88.984931452134646</v>
      </c>
      <c r="D25">
        <v>127.1218446105518</v>
      </c>
      <c r="E25">
        <v>133.70234721731239</v>
      </c>
      <c r="F25">
        <v>92.881214833038712</v>
      </c>
      <c r="G25">
        <v>82.9080374628859</v>
      </c>
      <c r="H25">
        <v>84.031066047383533</v>
      </c>
      <c r="I25">
        <v>102.3289873842408</v>
      </c>
      <c r="J25">
        <v>53.785093260981682</v>
      </c>
      <c r="K25">
        <v>74.856904476697153</v>
      </c>
      <c r="L25">
        <v>146.68303392210171</v>
      </c>
      <c r="M25">
        <v>66.317178531898193</v>
      </c>
      <c r="N25">
        <v>116.3094748096002</v>
      </c>
      <c r="O25">
        <v>46.828369368845003</v>
      </c>
    </row>
    <row r="26" spans="1:22" x14ac:dyDescent="0.15">
      <c r="A26" s="1" t="s">
        <v>38</v>
      </c>
      <c r="B26">
        <v>72.999845256646665</v>
      </c>
      <c r="C26">
        <v>86.800348631789078</v>
      </c>
      <c r="D26">
        <v>109.3362240491806</v>
      </c>
      <c r="E26">
        <v>120.4126792742444</v>
      </c>
      <c r="F26">
        <v>61.2988458356716</v>
      </c>
      <c r="G26">
        <v>85.374594597361693</v>
      </c>
      <c r="H26">
        <v>70.127782714680691</v>
      </c>
      <c r="I26">
        <v>124.88145514543</v>
      </c>
      <c r="J26">
        <v>45.347774395135147</v>
      </c>
      <c r="K26">
        <v>78.385901126330126</v>
      </c>
      <c r="L26">
        <v>150.30910742148819</v>
      </c>
      <c r="M26">
        <v>89.51511271939944</v>
      </c>
      <c r="N26">
        <v>100.9706217509368</v>
      </c>
      <c r="O26">
        <v>82.777309451778081</v>
      </c>
    </row>
    <row r="27" spans="1:22" x14ac:dyDescent="0.15">
      <c r="A27" s="1" t="s">
        <v>39</v>
      </c>
      <c r="B27">
        <v>66.37814594047056</v>
      </c>
      <c r="C27">
        <v>97.390272830357404</v>
      </c>
      <c r="D27">
        <v>94.179479891771805</v>
      </c>
      <c r="E27">
        <v>100.02712327330261</v>
      </c>
      <c r="F27">
        <v>70.105271879195939</v>
      </c>
      <c r="G27">
        <v>60.265986823924052</v>
      </c>
      <c r="H27">
        <v>74.66504382810831</v>
      </c>
      <c r="I27">
        <v>76.760570787535741</v>
      </c>
      <c r="J27">
        <v>39.84277400676843</v>
      </c>
      <c r="K27">
        <v>87.602207156610945</v>
      </c>
      <c r="L27">
        <v>130.72552178571701</v>
      </c>
      <c r="M27">
        <v>109.8345879676542</v>
      </c>
      <c r="N27">
        <v>106.8226383994524</v>
      </c>
      <c r="O27">
        <v>43.47150417206349</v>
      </c>
    </row>
    <row r="28" spans="1:22" x14ac:dyDescent="0.15">
      <c r="A28" s="1" t="s">
        <v>40</v>
      </c>
      <c r="B28">
        <v>50.881025145791092</v>
      </c>
      <c r="C28">
        <v>88.555813343782418</v>
      </c>
      <c r="D28">
        <v>67.225636264489651</v>
      </c>
      <c r="E28">
        <v>124.0985749333875</v>
      </c>
      <c r="F28">
        <v>82.855398681992611</v>
      </c>
      <c r="G28">
        <v>78.268687182597603</v>
      </c>
      <c r="H28">
        <v>86.639429914206048</v>
      </c>
      <c r="I28">
        <v>112.615786259684</v>
      </c>
      <c r="J28">
        <v>82.131899523418966</v>
      </c>
      <c r="K28">
        <v>73.204674988720797</v>
      </c>
      <c r="L28">
        <v>126.2607783966215</v>
      </c>
      <c r="M28">
        <v>76.824779704474707</v>
      </c>
      <c r="N28">
        <v>154.41796426248331</v>
      </c>
      <c r="O28">
        <v>58.305708842189958</v>
      </c>
      <c r="R28" t="s">
        <v>59</v>
      </c>
    </row>
    <row r="29" spans="1:22" x14ac:dyDescent="0.15">
      <c r="A29" s="1" t="s">
        <v>41</v>
      </c>
      <c r="B29">
        <v>53.888167729033732</v>
      </c>
      <c r="C29">
        <v>83.07216715870247</v>
      </c>
      <c r="D29">
        <v>105.1854044230414</v>
      </c>
      <c r="E29">
        <v>119.1216154814515</v>
      </c>
      <c r="F29">
        <v>59.197545483448742</v>
      </c>
      <c r="G29">
        <v>95.355525885231728</v>
      </c>
      <c r="H29">
        <v>81.508505316663047</v>
      </c>
      <c r="I29">
        <v>87.715469609123417</v>
      </c>
      <c r="J29">
        <v>39.308713095304093</v>
      </c>
      <c r="K29">
        <v>96.217922671496581</v>
      </c>
      <c r="L29">
        <v>132.031017121633</v>
      </c>
      <c r="M29">
        <v>85.515540309108246</v>
      </c>
      <c r="N29">
        <v>148.605125398106</v>
      </c>
      <c r="O29">
        <v>62.03495905420229</v>
      </c>
      <c r="S29" t="s">
        <v>50</v>
      </c>
      <c r="T29" t="s">
        <v>51</v>
      </c>
      <c r="U29" t="s">
        <v>52</v>
      </c>
      <c r="V29" t="s">
        <v>53</v>
      </c>
    </row>
    <row r="30" spans="1:22" x14ac:dyDescent="0.15">
      <c r="A30" s="1" t="s">
        <v>42</v>
      </c>
      <c r="B30">
        <v>40.951991438266141</v>
      </c>
      <c r="C30">
        <v>128.64126747000631</v>
      </c>
      <c r="D30">
        <v>163.47801809650741</v>
      </c>
      <c r="E30">
        <v>140.94116114100481</v>
      </c>
      <c r="F30">
        <v>38.378912660455299</v>
      </c>
      <c r="G30">
        <v>78.630608509685658</v>
      </c>
      <c r="H30">
        <v>82.099310618696549</v>
      </c>
      <c r="I30">
        <v>86.657010067945677</v>
      </c>
      <c r="J30">
        <v>58.244074433608183</v>
      </c>
      <c r="K30">
        <v>79.917170678618064</v>
      </c>
      <c r="L30">
        <v>147.75980499671601</v>
      </c>
      <c r="M30">
        <v>76.041556236148452</v>
      </c>
      <c r="N30">
        <v>141.0964101789788</v>
      </c>
      <c r="O30">
        <v>69.518011662851549</v>
      </c>
      <c r="Q30" t="s">
        <v>54</v>
      </c>
      <c r="R30" t="s">
        <v>64</v>
      </c>
      <c r="T30" s="12">
        <f>AVERAGE(B30:B31,I30,K31,M22:M23,)</f>
        <v>64.016741354343949</v>
      </c>
      <c r="U30" s="12">
        <f>AVERAGE(I21)</f>
        <v>67.659060401454894</v>
      </c>
      <c r="V30" s="12">
        <f>AVERAGE(B30,K30,)</f>
        <v>40.289720705628071</v>
      </c>
    </row>
    <row r="31" spans="1:22" x14ac:dyDescent="0.15">
      <c r="A31" s="1" t="s">
        <v>43</v>
      </c>
      <c r="B31">
        <v>50.321102864015501</v>
      </c>
      <c r="C31">
        <v>95.841231702341048</v>
      </c>
      <c r="D31">
        <v>164.1560705737559</v>
      </c>
      <c r="E31">
        <v>130.32032897107749</v>
      </c>
      <c r="F31">
        <v>49.356798405642337</v>
      </c>
      <c r="G31">
        <v>93.272972820618989</v>
      </c>
      <c r="H31">
        <v>75.087130231550745</v>
      </c>
      <c r="I31">
        <v>89.319820455658117</v>
      </c>
      <c r="J31">
        <v>31.968489095192229</v>
      </c>
      <c r="K31">
        <v>56.274623974798587</v>
      </c>
      <c r="L31">
        <v>144.6640433804159</v>
      </c>
      <c r="M31">
        <v>72.689776446539739</v>
      </c>
      <c r="N31">
        <v>146.58587330827439</v>
      </c>
      <c r="O31">
        <v>51.859649026819163</v>
      </c>
      <c r="Q31" t="s">
        <v>55</v>
      </c>
      <c r="R31" t="s">
        <v>63</v>
      </c>
      <c r="S31" s="12">
        <f>AVERAGE(B17,B21,D21)</f>
        <v>129.53852898210428</v>
      </c>
      <c r="T31" s="12">
        <f>AVERAGE(B26,B28:B29,D22:D24,D26,D28,C30:D31,E31,I26,I28,I31,K30,M30:M31,M24,O31,M25,M28,M26:M27,)</f>
        <v>86.430906671776583</v>
      </c>
      <c r="U31" s="12">
        <f>AVERAGE(B20,D21:E21,K21,)</f>
        <v>94.124188274951109</v>
      </c>
      <c r="V31" s="12">
        <f>AVERAGE(B28,B31,C30:E30,C31,H31:I31,I30,K29,K31,M24:M27,N30:O30,)</f>
        <v>87.787495910917357</v>
      </c>
    </row>
    <row r="32" spans="1:22" x14ac:dyDescent="0.15">
      <c r="Q32" t="s">
        <v>56</v>
      </c>
      <c r="R32" t="s">
        <v>62</v>
      </c>
      <c r="S32" s="12">
        <f>AVERAGE(B19:B20,D20,D18,E21,I21,K21,)</f>
        <v>95.35222728078547</v>
      </c>
      <c r="T32" s="12">
        <f>AVERAGE(B22:B25,C22,C28:C29,D25,D27,D29,H22:I22,I24,I27,N28,K28:L28,K29,M29,,H28,I29,H30:H31,K22:K23,L30:L31,N30:N31,O30,)</f>
        <v>89.654936393008697</v>
      </c>
      <c r="U32" s="12">
        <f>AVERAGE(B18:B19,B21,D17,E20,F21,I19:I20,K19:K20,)</f>
        <v>104.14771711131299</v>
      </c>
      <c r="V32" s="12">
        <f>AVERAGE(B24:B25,B27,B29,C28:C29,D24:D26,D31:F31,F30,F26,H27,H29:H30,I25:I29,K22:K23,K27:K28,L24,L26:L28,L30:L31,M28:M31,N22,N25:N26,N28,N31:O31,)</f>
        <v>94.889568795521029</v>
      </c>
    </row>
    <row r="33" spans="1:22" x14ac:dyDescent="0.15">
      <c r="A33" s="2" t="s">
        <v>44</v>
      </c>
      <c r="Q33" t="s">
        <v>57</v>
      </c>
      <c r="R33" t="s">
        <v>61</v>
      </c>
      <c r="S33" s="12">
        <f>AVERAGE(D17,B18,C21,D19,E19:E20,F20:F21,I20,N17:N21,L20:M21,O21,)</f>
        <v>97.839295285516485</v>
      </c>
      <c r="T33" s="12">
        <f>AVERAGE(B27,C23:C27,E22,E26,E28,E30,F22:F30,G22:G24,F31,G26,G28,G30:G31,H23:H24,H27,H29,I23,I25,K24:K27,L22:L27,L29,N22:N27,O22:O29,N29)</f>
        <v>91.272016375358305</v>
      </c>
      <c r="U33" s="12">
        <f>AVERAGE(C21,D19:D20,F19:F20,G21:H21,I17:J17,N17,L19:N21,O20:O21,)</f>
        <v>98.57532820600477</v>
      </c>
      <c r="V33" s="12">
        <f>AVERAGE(B22:B23,B26,C22:C27,D22,D27,D29,F22:F25,F27:F29,G22,G26:H26,G28:G31,H28,H22:H23,I22:I24,J31,K24:K26,L25,L29,L22:M23,N23:N24,O22:O25,N27:O27,O28:O29,N29,)</f>
        <v>84.10301476913358</v>
      </c>
    </row>
    <row r="34" spans="1:22" x14ac:dyDescent="0.15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  <c r="N34" s="1" t="s">
        <v>12</v>
      </c>
      <c r="O34" s="1" t="s">
        <v>13</v>
      </c>
      <c r="Q34" t="s">
        <v>58</v>
      </c>
      <c r="R34" t="s">
        <v>60</v>
      </c>
      <c r="S34" s="12">
        <f>AVERAGE(C17:C20,E17:E18,F17:F19,G17:H21,I17:I19,J17:J21,K17:K20,L17:M19,O17:O20,)</f>
        <v>113.41326666518178</v>
      </c>
      <c r="T34" s="12">
        <f>AVERAGE(E23:E25,E27,E29,G25,G27,G29,H25:H26,J22:J31)</f>
        <v>74.204450285849731</v>
      </c>
      <c r="U34" s="12">
        <f>AVERAGE(B17:C17,C18:C20,D18:H18,E17:H17,E19,G19:H20,I18,J18:J21,K17:M18,N18,O17:O19,)</f>
        <v>114.82898286593721</v>
      </c>
      <c r="V34" s="12">
        <f>AVERAGE(D23,D28,E22:E29,G23:G25,G27,H24:H25,J22:J30,O26,)</f>
        <v>78.168827967851726</v>
      </c>
    </row>
    <row r="35" spans="1:22" x14ac:dyDescent="0.15">
      <c r="A35" s="1" t="s">
        <v>14</v>
      </c>
      <c r="B35" s="3">
        <v>70</v>
      </c>
      <c r="C35" s="3">
        <v>90</v>
      </c>
      <c r="D35" s="3">
        <v>90</v>
      </c>
      <c r="E35" s="3">
        <v>100</v>
      </c>
      <c r="F35" s="3">
        <v>95</v>
      </c>
      <c r="G35" s="3">
        <v>100</v>
      </c>
      <c r="H35" s="3">
        <v>90</v>
      </c>
      <c r="I35" s="3">
        <v>100</v>
      </c>
      <c r="J35" s="3">
        <v>98</v>
      </c>
      <c r="K35" s="3">
        <v>100</v>
      </c>
      <c r="L35" s="3">
        <v>100</v>
      </c>
      <c r="M35" s="3">
        <v>100</v>
      </c>
      <c r="N35" s="3">
        <v>95</v>
      </c>
      <c r="O35" s="3">
        <v>98</v>
      </c>
    </row>
    <row r="36" spans="1:22" x14ac:dyDescent="0.15">
      <c r="A36" s="1" t="s">
        <v>15</v>
      </c>
      <c r="B36" s="3">
        <v>70</v>
      </c>
      <c r="C36" s="3">
        <v>90</v>
      </c>
      <c r="D36" s="3">
        <v>75</v>
      </c>
      <c r="E36" s="3">
        <v>90</v>
      </c>
      <c r="F36" s="3">
        <v>95</v>
      </c>
      <c r="G36" s="3">
        <v>100</v>
      </c>
      <c r="H36" s="3">
        <v>95</v>
      </c>
      <c r="I36" s="3">
        <v>100</v>
      </c>
      <c r="J36" s="3">
        <v>95</v>
      </c>
      <c r="K36" s="3">
        <v>100</v>
      </c>
      <c r="L36" s="3">
        <v>100</v>
      </c>
      <c r="M36" s="3">
        <v>90</v>
      </c>
      <c r="N36" s="3">
        <v>95</v>
      </c>
      <c r="O36" s="3">
        <v>98</v>
      </c>
    </row>
    <row r="37" spans="1:22" x14ac:dyDescent="0.15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</row>
    <row r="38" spans="1:22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</row>
    <row r="39" spans="1:22" x14ac:dyDescent="0.15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</row>
    <row r="40" spans="1:22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</row>
    <row r="41" spans="1:22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</row>
    <row r="42" spans="1:22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</row>
    <row r="43" spans="1:22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</row>
    <row r="44" spans="1:22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</row>
    <row r="45" spans="1:22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</row>
    <row r="46" spans="1:22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</row>
    <row r="47" spans="1:22" x14ac:dyDescent="0.15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</row>
    <row r="48" spans="1:22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</row>
    <row r="49" spans="1:15" x14ac:dyDescent="0.15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</row>
    <row r="50" spans="1:15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</row>
    <row r="51" spans="1:15" x14ac:dyDescent="0.15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</row>
    <row r="52" spans="1:15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15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15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15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</row>
    <row r="56" spans="1:15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15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15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15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15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15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15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15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15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15" x14ac:dyDescent="0.15">
      <c r="A65" s="2" t="s">
        <v>46</v>
      </c>
      <c r="B65">
        <f t="shared" ref="B65:O65" si="0">CORREL(B2:B16,B35:B49)</f>
        <v>0.54598985565155589</v>
      </c>
      <c r="C65">
        <f t="shared" si="0"/>
        <v>0.81386031471705111</v>
      </c>
      <c r="D65">
        <f t="shared" si="0"/>
        <v>0.27417039543920418</v>
      </c>
      <c r="E65">
        <f t="shared" si="0"/>
        <v>0.71548050232761318</v>
      </c>
      <c r="F65">
        <f t="shared" si="0"/>
        <v>0.71947620208505725</v>
      </c>
      <c r="G65">
        <f t="shared" si="0"/>
        <v>0.56994045618713329</v>
      </c>
      <c r="H65">
        <f t="shared" si="0"/>
        <v>0.88089812624853259</v>
      </c>
      <c r="I65">
        <f t="shared" si="0"/>
        <v>0.65145735212675082</v>
      </c>
      <c r="J65">
        <f t="shared" si="0"/>
        <v>0.4759505552813027</v>
      </c>
      <c r="K65">
        <f t="shared" si="0"/>
        <v>0.61868058295332573</v>
      </c>
      <c r="L65">
        <f t="shared" si="0"/>
        <v>0.62625446878285806</v>
      </c>
      <c r="M65">
        <f t="shared" si="0"/>
        <v>0.79043472554488614</v>
      </c>
      <c r="N65">
        <f t="shared" si="0"/>
        <v>0.76114099954273939</v>
      </c>
      <c r="O65">
        <f t="shared" si="0"/>
        <v>0.87159616616045688</v>
      </c>
    </row>
    <row r="66" spans="1:15" x14ac:dyDescent="0.15">
      <c r="A66" s="2" t="s">
        <v>47</v>
      </c>
      <c r="B66">
        <f t="shared" ref="B66:O66" si="1">CORREL(B17:B31,B50:B64)</f>
        <v>0.254957636539001</v>
      </c>
      <c r="C66">
        <f t="shared" si="1"/>
        <v>0.35152046833431227</v>
      </c>
      <c r="D66">
        <f t="shared" si="1"/>
        <v>4.7793351614326074E-2</v>
      </c>
      <c r="E66">
        <f t="shared" si="1"/>
        <v>-0.56373930493707347</v>
      </c>
      <c r="F66">
        <f t="shared" si="1"/>
        <v>0.88702961031944449</v>
      </c>
      <c r="G66">
        <f t="shared" si="1"/>
        <v>0.52282989166681637</v>
      </c>
      <c r="H66">
        <f t="shared" si="1"/>
        <v>0.57149024126250447</v>
      </c>
      <c r="I66">
        <f t="shared" si="1"/>
        <v>0.18901096097120093</v>
      </c>
      <c r="J66">
        <f t="shared" si="1"/>
        <v>-0.25354280269145446</v>
      </c>
      <c r="K66">
        <f t="shared" si="1"/>
        <v>0.80433542413494263</v>
      </c>
      <c r="L66">
        <f t="shared" si="1"/>
        <v>-0.33227806900760232</v>
      </c>
      <c r="M66">
        <f t="shared" si="1"/>
        <v>0.35256125243763764</v>
      </c>
      <c r="N66">
        <f t="shared" si="1"/>
        <v>-0.20939541384999699</v>
      </c>
      <c r="O66">
        <f t="shared" si="1"/>
        <v>0.64093341193468634</v>
      </c>
    </row>
    <row r="67" spans="1:15" x14ac:dyDescent="0.15">
      <c r="A67" s="2"/>
    </row>
    <row r="68" spans="1:15" x14ac:dyDescent="0.15">
      <c r="A68" s="2"/>
    </row>
    <row r="69" spans="1:15" x14ac:dyDescent="0.15">
      <c r="A69" s="2" t="s">
        <v>45</v>
      </c>
    </row>
    <row r="70" spans="1:15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</row>
    <row r="71" spans="1:15" x14ac:dyDescent="0.15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</row>
    <row r="72" spans="1:15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</row>
    <row r="73" spans="1:15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</row>
    <row r="74" spans="1:15" x14ac:dyDescent="0.15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</row>
    <row r="75" spans="1:15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</row>
    <row r="76" spans="1:15" x14ac:dyDescent="0.15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</row>
    <row r="77" spans="1:15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15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</row>
    <row r="79" spans="1:15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</row>
    <row r="80" spans="1:15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15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</row>
    <row r="82" spans="1:15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</row>
    <row r="83" spans="1:15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15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15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15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</row>
    <row r="87" spans="1:15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15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15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15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15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</row>
    <row r="92" spans="1:15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15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15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15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15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4" t="s">
        <v>46</v>
      </c>
      <c r="B101">
        <f t="shared" ref="B101:O101" si="2">CORREL(B2:B16,B71:B85)</f>
        <v>0.39787728664998606</v>
      </c>
      <c r="C101">
        <f t="shared" si="2"/>
        <v>0.82102133232061203</v>
      </c>
      <c r="D101">
        <f t="shared" si="2"/>
        <v>-0.11899643026617746</v>
      </c>
      <c r="E101">
        <f t="shared" si="2"/>
        <v>0.69633808076584214</v>
      </c>
      <c r="F101">
        <f t="shared" si="2"/>
        <v>0.64714569564489255</v>
      </c>
      <c r="G101">
        <f t="shared" si="2"/>
        <v>0.48354995188588573</v>
      </c>
      <c r="H101">
        <f t="shared" si="2"/>
        <v>0.92413421711849653</v>
      </c>
      <c r="I101">
        <f t="shared" si="2"/>
        <v>0.68529836746906136</v>
      </c>
      <c r="J101">
        <f t="shared" si="2"/>
        <v>0.36260477141234498</v>
      </c>
      <c r="K101">
        <f t="shared" si="2"/>
        <v>0.661918685731538</v>
      </c>
      <c r="L101">
        <f t="shared" si="2"/>
        <v>0.44687322898738324</v>
      </c>
      <c r="M101">
        <f t="shared" si="2"/>
        <v>0.83221403879627809</v>
      </c>
      <c r="N101">
        <f t="shared" si="2"/>
        <v>0.65746926383586657</v>
      </c>
      <c r="O101">
        <f t="shared" si="2"/>
        <v>0.85159719270353174</v>
      </c>
    </row>
    <row r="102" spans="1:15" x14ac:dyDescent="0.15">
      <c r="A102" s="4" t="s">
        <v>47</v>
      </c>
      <c r="B102">
        <f t="shared" ref="B102:O102" si="3">CORREL(B50:B64,B86:B100)</f>
        <v>0.49076285018167559</v>
      </c>
      <c r="C102">
        <f t="shared" si="3"/>
        <v>0.93039497166541207</v>
      </c>
      <c r="D102">
        <f t="shared" si="3"/>
        <v>0.21283800174212827</v>
      </c>
      <c r="E102">
        <f t="shared" si="3"/>
        <v>0.60779881578965012</v>
      </c>
      <c r="F102">
        <f t="shared" si="3"/>
        <v>0.85403809305722755</v>
      </c>
      <c r="G102">
        <f t="shared" si="3"/>
        <v>0.81314037270029305</v>
      </c>
      <c r="H102">
        <f t="shared" si="3"/>
        <v>0.8835086722015526</v>
      </c>
      <c r="I102">
        <f t="shared" si="3"/>
        <v>0.70528727206928143</v>
      </c>
      <c r="J102">
        <f t="shared" si="3"/>
        <v>0.22876147129340274</v>
      </c>
      <c r="K102">
        <f t="shared" si="3"/>
        <v>0.66719860802097231</v>
      </c>
      <c r="L102">
        <f t="shared" si="3"/>
        <v>0.83676119973999574</v>
      </c>
      <c r="M102">
        <f t="shared" si="3"/>
        <v>0.70241057693068665</v>
      </c>
      <c r="N102">
        <f t="shared" si="3"/>
        <v>0.81954603988674635</v>
      </c>
      <c r="O102">
        <f t="shared" si="3"/>
        <v>0.9173480683188231</v>
      </c>
    </row>
  </sheetData>
  <phoneticPr fontId="2"/>
  <conditionalFormatting sqref="B2:O31">
    <cfRule type="expression" dxfId="9" priority="1">
      <formula>B35&gt;=81</formula>
    </cfRule>
    <cfRule type="expression" dxfId="8" priority="2">
      <formula>AND(B35&gt;=61,B35&lt;=80)</formula>
    </cfRule>
    <cfRule type="expression" dxfId="7" priority="3">
      <formula>AND(B35&gt;=41,B35&lt;=60)</formula>
    </cfRule>
    <cfRule type="expression" dxfId="6" priority="4">
      <formula>AND(B35&gt;=21,B35&lt;=40)</formula>
    </cfRule>
    <cfRule type="expression" dxfId="5" priority="5">
      <formula>B35&lt;=20</formula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52211-3E56-4CFA-82DB-865B185E70C4}">
  <dimension ref="A1:EK102"/>
  <sheetViews>
    <sheetView tabSelected="1" topLeftCell="J15" zoomScale="90" zoomScaleNormal="90" workbookViewId="0">
      <selection activeCell="X42" sqref="X42"/>
    </sheetView>
  </sheetViews>
  <sheetFormatPr defaultRowHeight="13.5" x14ac:dyDescent="0.15"/>
  <sheetData>
    <row r="1" spans="1:14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41" x14ac:dyDescent="0.15">
      <c r="A2" s="1" t="s">
        <v>14</v>
      </c>
      <c r="B2" s="5">
        <v>328.21471454430798</v>
      </c>
      <c r="C2" s="6">
        <v>365.47684078092351</v>
      </c>
      <c r="D2" s="6">
        <v>311.93072225564731</v>
      </c>
      <c r="E2" s="6">
        <v>375.28920017114018</v>
      </c>
      <c r="F2" s="6">
        <v>337.33516474710513</v>
      </c>
      <c r="G2" s="6">
        <v>421.66626007473297</v>
      </c>
      <c r="H2" s="6">
        <v>373.34625166450712</v>
      </c>
      <c r="I2" s="6">
        <v>388.27389561594907</v>
      </c>
      <c r="J2" s="6">
        <v>406.88699250636847</v>
      </c>
      <c r="K2" s="6">
        <v>364.58435374518979</v>
      </c>
      <c r="L2" s="6">
        <v>364.79052620162207</v>
      </c>
      <c r="M2" s="6">
        <v>242.983665337731</v>
      </c>
      <c r="N2" s="6">
        <v>390.85250830621612</v>
      </c>
      <c r="O2" s="6">
        <v>370.83899274440051</v>
      </c>
      <c r="P2">
        <f t="shared" ref="P2:AC2" si="0">B3</f>
        <v>249.8924117771048</v>
      </c>
      <c r="Q2">
        <f t="shared" si="0"/>
        <v>342.17754316620631</v>
      </c>
      <c r="R2">
        <f t="shared" si="0"/>
        <v>317.53670470844958</v>
      </c>
      <c r="S2">
        <f t="shared" si="0"/>
        <v>296.73701843405001</v>
      </c>
      <c r="T2">
        <f t="shared" si="0"/>
        <v>274.79099980756428</v>
      </c>
      <c r="U2">
        <f t="shared" si="0"/>
        <v>356.89403816244902</v>
      </c>
      <c r="V2">
        <f t="shared" si="0"/>
        <v>347.08038492058381</v>
      </c>
      <c r="W2">
        <f t="shared" si="0"/>
        <v>363.46415096359641</v>
      </c>
      <c r="X2">
        <f t="shared" si="0"/>
        <v>355.73728565130278</v>
      </c>
      <c r="Y2">
        <f t="shared" si="0"/>
        <v>348.92543512358009</v>
      </c>
      <c r="Z2">
        <f t="shared" si="0"/>
        <v>359.68462927154741</v>
      </c>
      <c r="AA2">
        <f t="shared" si="0"/>
        <v>231.51674938833651</v>
      </c>
      <c r="AB2">
        <f t="shared" si="0"/>
        <v>344.58436811990072</v>
      </c>
      <c r="AC2">
        <f t="shared" si="0"/>
        <v>322.88375798742311</v>
      </c>
      <c r="AD2">
        <f t="shared" ref="AD2:AQ2" si="1">B4</f>
        <v>229.85641946300859</v>
      </c>
      <c r="AE2">
        <f t="shared" si="1"/>
        <v>304.54834403882029</v>
      </c>
      <c r="AF2">
        <f t="shared" si="1"/>
        <v>261.92530731462341</v>
      </c>
      <c r="AG2">
        <f t="shared" si="1"/>
        <v>243.77145880246599</v>
      </c>
      <c r="AH2">
        <f t="shared" si="1"/>
        <v>271.33563608139508</v>
      </c>
      <c r="AI2">
        <f t="shared" si="1"/>
        <v>305.50571946374532</v>
      </c>
      <c r="AJ2">
        <f t="shared" si="1"/>
        <v>293.12518738183428</v>
      </c>
      <c r="AK2">
        <f t="shared" si="1"/>
        <v>263.22692324681299</v>
      </c>
      <c r="AL2">
        <f t="shared" si="1"/>
        <v>278.57662776101432</v>
      </c>
      <c r="AM2">
        <f t="shared" si="1"/>
        <v>304.79218511922988</v>
      </c>
      <c r="AN2">
        <f t="shared" si="1"/>
        <v>267.04392410110091</v>
      </c>
      <c r="AO2">
        <f t="shared" si="1"/>
        <v>232.64197498914351</v>
      </c>
      <c r="AP2">
        <f t="shared" si="1"/>
        <v>284.81009592838171</v>
      </c>
      <c r="AQ2">
        <f t="shared" si="1"/>
        <v>310.04010866441843</v>
      </c>
      <c r="AR2">
        <f t="shared" ref="AR2:BE2" si="2">B5</f>
        <v>212.17239169677109</v>
      </c>
      <c r="AS2">
        <f t="shared" si="2"/>
        <v>310.15391642015493</v>
      </c>
      <c r="AT2">
        <f t="shared" si="2"/>
        <v>263.97524069138092</v>
      </c>
      <c r="AU2">
        <f t="shared" si="2"/>
        <v>214.21788375066919</v>
      </c>
      <c r="AV2">
        <f t="shared" si="2"/>
        <v>243.40304903854039</v>
      </c>
      <c r="AW2">
        <f t="shared" si="2"/>
        <v>300.51814656358522</v>
      </c>
      <c r="AX2">
        <f t="shared" si="2"/>
        <v>300.28913868990071</v>
      </c>
      <c r="AY2">
        <f t="shared" si="2"/>
        <v>297.28539311657192</v>
      </c>
      <c r="AZ2">
        <f t="shared" si="2"/>
        <v>292.24924621444461</v>
      </c>
      <c r="BA2">
        <f t="shared" si="2"/>
        <v>307.86181036718187</v>
      </c>
      <c r="BB2">
        <f t="shared" si="2"/>
        <v>250.97757041970581</v>
      </c>
      <c r="BC2">
        <f t="shared" si="2"/>
        <v>232.37507323698361</v>
      </c>
      <c r="BD2">
        <f t="shared" si="2"/>
        <v>294.54513357430727</v>
      </c>
      <c r="BE2">
        <f t="shared" si="2"/>
        <v>313.38211937397631</v>
      </c>
      <c r="BF2">
        <f t="shared" ref="BF2:BS2" si="3">B6</f>
        <v>246.94867326969211</v>
      </c>
      <c r="BG2">
        <f t="shared" si="3"/>
        <v>300.75466268812301</v>
      </c>
      <c r="BH2">
        <f t="shared" si="3"/>
        <v>236.7006399338735</v>
      </c>
      <c r="BI2">
        <f t="shared" si="3"/>
        <v>213.16177720712179</v>
      </c>
      <c r="BJ2">
        <f t="shared" si="3"/>
        <v>241.37834599176631</v>
      </c>
      <c r="BK2">
        <f t="shared" si="3"/>
        <v>343.48499979405568</v>
      </c>
      <c r="BL2">
        <f t="shared" si="3"/>
        <v>294.04647222234757</v>
      </c>
      <c r="BM2">
        <f t="shared" si="3"/>
        <v>327.0448617169626</v>
      </c>
      <c r="BN2">
        <f t="shared" si="3"/>
        <v>293.13895660401789</v>
      </c>
      <c r="BO2">
        <f t="shared" si="3"/>
        <v>349.69668976372139</v>
      </c>
      <c r="BP2">
        <f t="shared" si="3"/>
        <v>299.21420012279401</v>
      </c>
      <c r="BQ2">
        <f t="shared" si="3"/>
        <v>221.9347969825578</v>
      </c>
      <c r="BR2">
        <f t="shared" si="3"/>
        <v>317.07132698938273</v>
      </c>
      <c r="BS2">
        <f t="shared" si="3"/>
        <v>335.28726822158472</v>
      </c>
    </row>
    <row r="3" spans="1:141" x14ac:dyDescent="0.15">
      <c r="A3" s="1" t="s">
        <v>15</v>
      </c>
      <c r="B3" s="7">
        <v>249.8924117771048</v>
      </c>
      <c r="C3">
        <v>342.17754316620631</v>
      </c>
      <c r="D3">
        <v>317.53670470844958</v>
      </c>
      <c r="E3">
        <v>296.73701843405001</v>
      </c>
      <c r="F3">
        <v>274.79099980756428</v>
      </c>
      <c r="G3">
        <v>356.89403816244902</v>
      </c>
      <c r="H3">
        <v>347.08038492058381</v>
      </c>
      <c r="I3">
        <v>363.46415096359641</v>
      </c>
      <c r="J3">
        <v>355.73728565130278</v>
      </c>
      <c r="K3">
        <v>348.92543512358009</v>
      </c>
      <c r="L3">
        <v>359.68462927154741</v>
      </c>
      <c r="M3">
        <v>231.51674938833651</v>
      </c>
      <c r="N3">
        <v>344.58436811990072</v>
      </c>
      <c r="O3">
        <v>322.88375798742311</v>
      </c>
    </row>
    <row r="4" spans="1:141" x14ac:dyDescent="0.15">
      <c r="A4" s="1" t="s">
        <v>16</v>
      </c>
      <c r="B4" s="7">
        <v>229.85641946300859</v>
      </c>
      <c r="C4">
        <v>304.54834403882029</v>
      </c>
      <c r="D4">
        <v>261.92530731462341</v>
      </c>
      <c r="E4">
        <v>243.77145880246599</v>
      </c>
      <c r="F4">
        <v>271.33563608139508</v>
      </c>
      <c r="G4">
        <v>305.50571946374532</v>
      </c>
      <c r="H4">
        <v>293.12518738183428</v>
      </c>
      <c r="I4">
        <v>263.22692324681299</v>
      </c>
      <c r="J4">
        <v>278.57662776101432</v>
      </c>
      <c r="K4">
        <v>304.79218511922988</v>
      </c>
      <c r="L4">
        <v>267.04392410110091</v>
      </c>
      <c r="M4">
        <v>232.64197498914351</v>
      </c>
      <c r="N4">
        <v>284.81009592838171</v>
      </c>
      <c r="O4">
        <v>310.04010866441843</v>
      </c>
    </row>
    <row r="5" spans="1:141" x14ac:dyDescent="0.15">
      <c r="A5" s="1" t="s">
        <v>17</v>
      </c>
      <c r="B5" s="7">
        <v>212.17239169677109</v>
      </c>
      <c r="C5">
        <v>310.15391642015493</v>
      </c>
      <c r="D5">
        <v>263.97524069138092</v>
      </c>
      <c r="E5">
        <v>214.21788375066919</v>
      </c>
      <c r="F5">
        <v>243.40304903854039</v>
      </c>
      <c r="G5">
        <v>300.51814656358522</v>
      </c>
      <c r="H5">
        <v>300.28913868990071</v>
      </c>
      <c r="I5">
        <v>297.28539311657192</v>
      </c>
      <c r="J5">
        <v>292.24924621444461</v>
      </c>
      <c r="K5">
        <v>307.86181036718187</v>
      </c>
      <c r="L5">
        <v>250.97757041970581</v>
      </c>
      <c r="M5">
        <v>232.37507323698361</v>
      </c>
      <c r="N5">
        <v>294.54513357430727</v>
      </c>
      <c r="O5">
        <v>313.38211937397631</v>
      </c>
    </row>
    <row r="6" spans="1:141" ht="14.25" thickBot="1" x14ac:dyDescent="0.2">
      <c r="A6" s="1" t="s">
        <v>18</v>
      </c>
      <c r="B6" s="8">
        <v>246.94867326969211</v>
      </c>
      <c r="C6" s="9">
        <v>300.75466268812301</v>
      </c>
      <c r="D6" s="9">
        <v>236.7006399338735</v>
      </c>
      <c r="E6" s="9">
        <v>213.16177720712179</v>
      </c>
      <c r="F6" s="9">
        <v>241.37834599176631</v>
      </c>
      <c r="G6" s="9">
        <v>343.48499979405568</v>
      </c>
      <c r="H6" s="9">
        <v>294.04647222234757</v>
      </c>
      <c r="I6" s="9">
        <v>327.0448617169626</v>
      </c>
      <c r="J6" s="9">
        <v>293.13895660401789</v>
      </c>
      <c r="K6" s="9">
        <v>349.69668976372139</v>
      </c>
      <c r="L6" s="9">
        <v>299.21420012279401</v>
      </c>
      <c r="M6" s="9">
        <v>221.9347969825578</v>
      </c>
      <c r="N6" s="9">
        <v>317.07132698938273</v>
      </c>
      <c r="O6" s="9">
        <v>335.28726822158472</v>
      </c>
    </row>
    <row r="7" spans="1:141" x14ac:dyDescent="0.15">
      <c r="A7" s="1" t="s">
        <v>19</v>
      </c>
      <c r="B7" s="10">
        <v>119.842228828347</v>
      </c>
      <c r="C7" s="11">
        <v>226.08144950084241</v>
      </c>
      <c r="D7" s="11">
        <v>165.6116928617202</v>
      </c>
      <c r="E7" s="11">
        <v>199.92981322948381</v>
      </c>
      <c r="F7" s="11">
        <v>241.4487348259629</v>
      </c>
      <c r="G7" s="11">
        <v>246.58626140622789</v>
      </c>
      <c r="H7" s="11">
        <v>190.46760711876391</v>
      </c>
      <c r="I7" s="11">
        <v>171.04505747724221</v>
      </c>
      <c r="J7" s="11">
        <v>226.5633839349814</v>
      </c>
      <c r="K7" s="11">
        <v>287.74040138615601</v>
      </c>
      <c r="L7" s="11">
        <v>188.81069089798359</v>
      </c>
      <c r="M7" s="11">
        <v>171.57046930656639</v>
      </c>
      <c r="N7" s="11">
        <v>273.49288575549957</v>
      </c>
      <c r="O7" s="11">
        <v>236.32998657306021</v>
      </c>
      <c r="P7">
        <f t="shared" ref="P7:AC7" si="4">B8</f>
        <v>123.9745674660562</v>
      </c>
      <c r="Q7">
        <f t="shared" si="4"/>
        <v>263.13649630109711</v>
      </c>
      <c r="R7">
        <f t="shared" si="4"/>
        <v>212.88950994332811</v>
      </c>
      <c r="S7">
        <f t="shared" si="4"/>
        <v>201.89534158173379</v>
      </c>
      <c r="T7">
        <f t="shared" si="4"/>
        <v>276.91137275318619</v>
      </c>
      <c r="U7">
        <f t="shared" si="4"/>
        <v>253.2923887675143</v>
      </c>
      <c r="V7">
        <f t="shared" si="4"/>
        <v>194.33677581139941</v>
      </c>
      <c r="W7">
        <f t="shared" si="4"/>
        <v>226.1152331164277</v>
      </c>
      <c r="X7">
        <f t="shared" si="4"/>
        <v>211.8044733220008</v>
      </c>
      <c r="Y7">
        <f t="shared" si="4"/>
        <v>313.35304589514868</v>
      </c>
      <c r="Z7">
        <f t="shared" si="4"/>
        <v>174.71124862167511</v>
      </c>
      <c r="AA7">
        <f t="shared" si="4"/>
        <v>153.66323967884989</v>
      </c>
      <c r="AB7">
        <f t="shared" si="4"/>
        <v>266.93704916969602</v>
      </c>
      <c r="AC7">
        <f t="shared" si="4"/>
        <v>238.5932221090456</v>
      </c>
      <c r="AD7">
        <f t="shared" ref="AD7:AQ7" si="5">B9</f>
        <v>123.05571902550101</v>
      </c>
      <c r="AE7">
        <f t="shared" si="5"/>
        <v>196.94939715536049</v>
      </c>
      <c r="AF7">
        <f t="shared" si="5"/>
        <v>177.70053865205739</v>
      </c>
      <c r="AG7">
        <f t="shared" si="5"/>
        <v>196.1866163937016</v>
      </c>
      <c r="AH7">
        <f t="shared" si="5"/>
        <v>194.02777043109259</v>
      </c>
      <c r="AI7">
        <f t="shared" si="5"/>
        <v>233.9549764669959</v>
      </c>
      <c r="AJ7">
        <f t="shared" si="5"/>
        <v>156.98927424047929</v>
      </c>
      <c r="AK7">
        <f t="shared" si="5"/>
        <v>199.0381845336793</v>
      </c>
      <c r="AL7">
        <f t="shared" si="5"/>
        <v>190.95121749477701</v>
      </c>
      <c r="AM7">
        <f t="shared" si="5"/>
        <v>266.134564607931</v>
      </c>
      <c r="AN7">
        <f t="shared" si="5"/>
        <v>171.68749636929849</v>
      </c>
      <c r="AO7">
        <f t="shared" si="5"/>
        <v>128.99774066250399</v>
      </c>
      <c r="AP7">
        <f t="shared" si="5"/>
        <v>252.11327334523131</v>
      </c>
      <c r="AQ7">
        <f t="shared" si="5"/>
        <v>195.67133335144891</v>
      </c>
      <c r="AR7">
        <f t="shared" ref="AR7:BE7" si="6">B10</f>
        <v>133.29809014496061</v>
      </c>
      <c r="AS7">
        <f t="shared" si="6"/>
        <v>209.1784844411018</v>
      </c>
      <c r="AT7">
        <f t="shared" si="6"/>
        <v>204.7710955673102</v>
      </c>
      <c r="AU7">
        <f t="shared" si="6"/>
        <v>168.05917753706819</v>
      </c>
      <c r="AV7">
        <f t="shared" si="6"/>
        <v>211.04042537404931</v>
      </c>
      <c r="AW7">
        <f t="shared" si="6"/>
        <v>257.69675794434318</v>
      </c>
      <c r="AX7">
        <f t="shared" si="6"/>
        <v>179.7926177505791</v>
      </c>
      <c r="AY7">
        <f t="shared" si="6"/>
        <v>214.48174132731819</v>
      </c>
      <c r="AZ7">
        <f t="shared" si="6"/>
        <v>199.23926817759411</v>
      </c>
      <c r="BA7">
        <f t="shared" si="6"/>
        <v>249.71961924884849</v>
      </c>
      <c r="BB7">
        <f t="shared" si="6"/>
        <v>154.18188142275949</v>
      </c>
      <c r="BC7">
        <f t="shared" si="6"/>
        <v>128.76894640104001</v>
      </c>
      <c r="BD7">
        <f t="shared" si="6"/>
        <v>210.78803465061469</v>
      </c>
      <c r="BE7">
        <f t="shared" si="6"/>
        <v>196.8704263872381</v>
      </c>
      <c r="BF7">
        <f t="shared" ref="BF7:BS7" si="7">B11</f>
        <v>102.0447465984973</v>
      </c>
      <c r="BG7">
        <f t="shared" si="7"/>
        <v>210.03472850265149</v>
      </c>
      <c r="BH7">
        <f t="shared" si="7"/>
        <v>150.01442040004019</v>
      </c>
      <c r="BI7">
        <f t="shared" si="7"/>
        <v>137.29302820031521</v>
      </c>
      <c r="BJ7">
        <f t="shared" si="7"/>
        <v>184.1940577292151</v>
      </c>
      <c r="BK7">
        <f t="shared" si="7"/>
        <v>216.13338866296701</v>
      </c>
      <c r="BL7">
        <f t="shared" si="7"/>
        <v>144.49677152861369</v>
      </c>
      <c r="BM7">
        <f t="shared" si="7"/>
        <v>164.33426853280261</v>
      </c>
      <c r="BN7">
        <f t="shared" si="7"/>
        <v>169.34111149900119</v>
      </c>
      <c r="BO7">
        <f t="shared" si="7"/>
        <v>244.7978941987929</v>
      </c>
      <c r="BP7">
        <f t="shared" si="7"/>
        <v>134.31431707458299</v>
      </c>
      <c r="BQ7">
        <f t="shared" si="7"/>
        <v>141.13485721287259</v>
      </c>
      <c r="BR7">
        <f t="shared" si="7"/>
        <v>186.66991739747391</v>
      </c>
      <c r="BS7">
        <f t="shared" si="7"/>
        <v>159.17037173173699</v>
      </c>
      <c r="BT7">
        <f t="shared" ref="BT7:CG7" si="8">B12</f>
        <v>109.0110335679483</v>
      </c>
      <c r="BU7">
        <f t="shared" si="8"/>
        <v>202.90295975637079</v>
      </c>
      <c r="BV7">
        <f t="shared" si="8"/>
        <v>154.06243208387269</v>
      </c>
      <c r="BW7">
        <f t="shared" si="8"/>
        <v>122.8360237356178</v>
      </c>
      <c r="BX7">
        <f t="shared" si="8"/>
        <v>205.92045589094519</v>
      </c>
      <c r="BY7">
        <f t="shared" si="8"/>
        <v>230.70348119766609</v>
      </c>
      <c r="BZ7">
        <f t="shared" si="8"/>
        <v>168.79999965970981</v>
      </c>
      <c r="CA7">
        <f t="shared" si="8"/>
        <v>187.21236545546321</v>
      </c>
      <c r="CB7">
        <f t="shared" si="8"/>
        <v>176.548070509685</v>
      </c>
      <c r="CC7">
        <f t="shared" si="8"/>
        <v>216.17020858294671</v>
      </c>
      <c r="CD7">
        <f t="shared" si="8"/>
        <v>129.16734666377079</v>
      </c>
      <c r="CE7">
        <f t="shared" si="8"/>
        <v>144.47395793992399</v>
      </c>
      <c r="CF7">
        <f t="shared" si="8"/>
        <v>187.54750049156721</v>
      </c>
      <c r="CG7">
        <f t="shared" si="8"/>
        <v>164.81475943910999</v>
      </c>
      <c r="CH7">
        <f t="shared" ref="CH7:CU7" si="9">B13</f>
        <v>132.82076658362411</v>
      </c>
      <c r="CI7">
        <f t="shared" si="9"/>
        <v>180.62501250787969</v>
      </c>
      <c r="CJ7">
        <f t="shared" si="9"/>
        <v>161.24037434015881</v>
      </c>
      <c r="CK7">
        <f t="shared" si="9"/>
        <v>126.7812393348689</v>
      </c>
      <c r="CL7">
        <f t="shared" si="9"/>
        <v>167.02490737990979</v>
      </c>
      <c r="CM7">
        <f t="shared" si="9"/>
        <v>214.9214880222903</v>
      </c>
      <c r="CN7">
        <f t="shared" si="9"/>
        <v>178.8118536281043</v>
      </c>
      <c r="CO7">
        <f t="shared" si="9"/>
        <v>188.39860708696091</v>
      </c>
      <c r="CP7">
        <f t="shared" si="9"/>
        <v>200.4970966400879</v>
      </c>
      <c r="CQ7">
        <f t="shared" si="9"/>
        <v>260.26979766383459</v>
      </c>
      <c r="CR7">
        <f t="shared" si="9"/>
        <v>118.2238911782562</v>
      </c>
      <c r="CS7">
        <f t="shared" si="9"/>
        <v>120.39296596609761</v>
      </c>
      <c r="CT7">
        <f t="shared" si="9"/>
        <v>208.357757763828</v>
      </c>
      <c r="CU7">
        <f t="shared" si="9"/>
        <v>167.97255178128259</v>
      </c>
      <c r="CV7">
        <f t="shared" ref="CV7:DI7" si="10">B14</f>
        <v>140.86291045299211</v>
      </c>
      <c r="CW7">
        <f t="shared" si="10"/>
        <v>175.68015241114469</v>
      </c>
      <c r="CX7">
        <f t="shared" si="10"/>
        <v>169.70486040485051</v>
      </c>
      <c r="CY7">
        <f t="shared" si="10"/>
        <v>133.51002314041219</v>
      </c>
      <c r="CZ7">
        <f t="shared" si="10"/>
        <v>200.1516208565107</v>
      </c>
      <c r="DA7">
        <f t="shared" si="10"/>
        <v>176.82275294232051</v>
      </c>
      <c r="DB7">
        <f t="shared" si="10"/>
        <v>156.24528036631</v>
      </c>
      <c r="DC7">
        <f t="shared" si="10"/>
        <v>168.9126116810952</v>
      </c>
      <c r="DD7">
        <f t="shared" si="10"/>
        <v>174.20680288818889</v>
      </c>
      <c r="DE7">
        <f t="shared" si="10"/>
        <v>214.60146201155871</v>
      </c>
      <c r="DF7">
        <f t="shared" si="10"/>
        <v>124.86545246246089</v>
      </c>
      <c r="DG7">
        <f t="shared" si="10"/>
        <v>120.36469148799711</v>
      </c>
      <c r="DH7">
        <f t="shared" si="10"/>
        <v>206.25517801405519</v>
      </c>
      <c r="DI7">
        <f t="shared" si="10"/>
        <v>174.84541465933759</v>
      </c>
      <c r="DJ7">
        <f t="shared" ref="DJ7:DW7" si="11">B15</f>
        <v>140.42683877908749</v>
      </c>
      <c r="DK7">
        <f t="shared" si="11"/>
        <v>205.50245083876601</v>
      </c>
      <c r="DL7">
        <f t="shared" si="11"/>
        <v>166.58883235488099</v>
      </c>
      <c r="DM7">
        <f t="shared" si="11"/>
        <v>172.40412203696789</v>
      </c>
      <c r="DN7">
        <f t="shared" si="11"/>
        <v>189.28227135315379</v>
      </c>
      <c r="DO7">
        <f t="shared" si="11"/>
        <v>220.796576101645</v>
      </c>
      <c r="DP7">
        <f t="shared" si="11"/>
        <v>169.07032343811059</v>
      </c>
      <c r="DQ7">
        <f t="shared" si="11"/>
        <v>174.4532214567443</v>
      </c>
      <c r="DR7">
        <f t="shared" si="11"/>
        <v>192.448507406722</v>
      </c>
      <c r="DS7">
        <f t="shared" si="11"/>
        <v>211.92128628723219</v>
      </c>
      <c r="DT7">
        <f t="shared" si="11"/>
        <v>146.91791909827839</v>
      </c>
      <c r="DU7">
        <f t="shared" si="11"/>
        <v>133.95046592986321</v>
      </c>
      <c r="DV7">
        <f t="shared" si="11"/>
        <v>182.1452990898978</v>
      </c>
      <c r="DW7">
        <f t="shared" si="11"/>
        <v>179.42978015048431</v>
      </c>
      <c r="DX7">
        <f t="shared" ref="DX7:EK7" si="12">B16</f>
        <v>137.64961325056129</v>
      </c>
      <c r="DY7">
        <f t="shared" si="12"/>
        <v>193.3167085224371</v>
      </c>
      <c r="DZ7">
        <f t="shared" si="12"/>
        <v>157.59773988070839</v>
      </c>
      <c r="EA7">
        <f t="shared" si="12"/>
        <v>146.91858564001791</v>
      </c>
      <c r="EB7">
        <f t="shared" si="12"/>
        <v>188.27653091068791</v>
      </c>
      <c r="EC7">
        <f t="shared" si="12"/>
        <v>189.81359497820969</v>
      </c>
      <c r="ED7">
        <f t="shared" si="12"/>
        <v>154.0394494068706</v>
      </c>
      <c r="EE7">
        <f t="shared" si="12"/>
        <v>166.70418929053571</v>
      </c>
      <c r="EF7">
        <f t="shared" si="12"/>
        <v>228.4971159238502</v>
      </c>
      <c r="EG7">
        <f t="shared" si="12"/>
        <v>247.17950077118991</v>
      </c>
      <c r="EH7">
        <f t="shared" si="12"/>
        <v>137.80753858141449</v>
      </c>
      <c r="EI7">
        <f t="shared" si="12"/>
        <v>116.897176913287</v>
      </c>
      <c r="EJ7">
        <f t="shared" si="12"/>
        <v>194.57764889967439</v>
      </c>
      <c r="EK7">
        <f t="shared" si="12"/>
        <v>171.32576860860499</v>
      </c>
    </row>
    <row r="8" spans="1:141" x14ac:dyDescent="0.15">
      <c r="A8" s="1" t="s">
        <v>20</v>
      </c>
      <c r="B8" s="7">
        <v>123.9745674660562</v>
      </c>
      <c r="C8">
        <v>263.13649630109711</v>
      </c>
      <c r="D8">
        <v>212.88950994332811</v>
      </c>
      <c r="E8">
        <v>201.89534158173379</v>
      </c>
      <c r="F8">
        <v>276.91137275318619</v>
      </c>
      <c r="G8">
        <v>253.2923887675143</v>
      </c>
      <c r="H8">
        <v>194.33677581139941</v>
      </c>
      <c r="I8">
        <v>226.1152331164277</v>
      </c>
      <c r="J8">
        <v>211.8044733220008</v>
      </c>
      <c r="K8">
        <v>313.35304589514868</v>
      </c>
      <c r="L8">
        <v>174.71124862167511</v>
      </c>
      <c r="M8">
        <v>153.66323967884989</v>
      </c>
      <c r="N8">
        <v>266.93704916969602</v>
      </c>
      <c r="O8">
        <v>238.5932221090456</v>
      </c>
    </row>
    <row r="9" spans="1:141" x14ac:dyDescent="0.15">
      <c r="A9" s="1" t="s">
        <v>21</v>
      </c>
      <c r="B9" s="7">
        <v>123.05571902550101</v>
      </c>
      <c r="C9">
        <v>196.94939715536049</v>
      </c>
      <c r="D9">
        <v>177.70053865205739</v>
      </c>
      <c r="E9">
        <v>196.1866163937016</v>
      </c>
      <c r="F9">
        <v>194.02777043109259</v>
      </c>
      <c r="G9">
        <v>233.9549764669959</v>
      </c>
      <c r="H9">
        <v>156.98927424047929</v>
      </c>
      <c r="I9">
        <v>199.0381845336793</v>
      </c>
      <c r="J9">
        <v>190.95121749477701</v>
      </c>
      <c r="K9">
        <v>266.134564607931</v>
      </c>
      <c r="L9">
        <v>171.68749636929849</v>
      </c>
      <c r="M9">
        <v>128.99774066250399</v>
      </c>
      <c r="N9">
        <v>252.11327334523131</v>
      </c>
      <c r="O9">
        <v>195.67133335144891</v>
      </c>
    </row>
    <row r="10" spans="1:141" x14ac:dyDescent="0.15">
      <c r="A10" s="1" t="s">
        <v>22</v>
      </c>
      <c r="B10" s="7">
        <v>133.29809014496061</v>
      </c>
      <c r="C10">
        <v>209.1784844411018</v>
      </c>
      <c r="D10">
        <v>204.7710955673102</v>
      </c>
      <c r="E10">
        <v>168.05917753706819</v>
      </c>
      <c r="F10">
        <v>211.04042537404931</v>
      </c>
      <c r="G10">
        <v>257.69675794434318</v>
      </c>
      <c r="H10">
        <v>179.7926177505791</v>
      </c>
      <c r="I10">
        <v>214.48174132731819</v>
      </c>
      <c r="J10">
        <v>199.23926817759411</v>
      </c>
      <c r="K10">
        <v>249.71961924884849</v>
      </c>
      <c r="L10">
        <v>154.18188142275949</v>
      </c>
      <c r="M10">
        <v>128.76894640104001</v>
      </c>
      <c r="N10">
        <v>210.78803465061469</v>
      </c>
      <c r="O10">
        <v>196.8704263872381</v>
      </c>
    </row>
    <row r="11" spans="1:141" x14ac:dyDescent="0.15">
      <c r="A11" s="1" t="s">
        <v>23</v>
      </c>
      <c r="B11" s="7">
        <v>102.0447465984973</v>
      </c>
      <c r="C11">
        <v>210.03472850265149</v>
      </c>
      <c r="D11">
        <v>150.01442040004019</v>
      </c>
      <c r="E11">
        <v>137.29302820031521</v>
      </c>
      <c r="F11">
        <v>184.1940577292151</v>
      </c>
      <c r="G11">
        <v>216.13338866296701</v>
      </c>
      <c r="H11">
        <v>144.49677152861369</v>
      </c>
      <c r="I11">
        <v>164.33426853280261</v>
      </c>
      <c r="J11">
        <v>169.34111149900119</v>
      </c>
      <c r="K11">
        <v>244.7978941987929</v>
      </c>
      <c r="L11">
        <v>134.31431707458299</v>
      </c>
      <c r="M11">
        <v>141.13485721287259</v>
      </c>
      <c r="N11">
        <v>186.66991739747391</v>
      </c>
      <c r="O11">
        <v>159.17037173173699</v>
      </c>
    </row>
    <row r="12" spans="1:141" x14ac:dyDescent="0.15">
      <c r="A12" s="1" t="s">
        <v>24</v>
      </c>
      <c r="B12" s="7">
        <v>109.0110335679483</v>
      </c>
      <c r="C12">
        <v>202.90295975637079</v>
      </c>
      <c r="D12">
        <v>154.06243208387269</v>
      </c>
      <c r="E12">
        <v>122.8360237356178</v>
      </c>
      <c r="F12">
        <v>205.92045589094519</v>
      </c>
      <c r="G12">
        <v>230.70348119766609</v>
      </c>
      <c r="H12">
        <v>168.79999965970981</v>
      </c>
      <c r="I12">
        <v>187.21236545546321</v>
      </c>
      <c r="J12">
        <v>176.548070509685</v>
      </c>
      <c r="K12">
        <v>216.17020858294671</v>
      </c>
      <c r="L12">
        <v>129.16734666377079</v>
      </c>
      <c r="M12">
        <v>144.47395793992399</v>
      </c>
      <c r="N12">
        <v>187.54750049156721</v>
      </c>
      <c r="O12">
        <v>164.81475943910999</v>
      </c>
    </row>
    <row r="13" spans="1:141" x14ac:dyDescent="0.15">
      <c r="A13" s="1" t="s">
        <v>25</v>
      </c>
      <c r="B13" s="7">
        <v>132.82076658362411</v>
      </c>
      <c r="C13">
        <v>180.62501250787969</v>
      </c>
      <c r="D13">
        <v>161.24037434015881</v>
      </c>
      <c r="E13">
        <v>126.7812393348689</v>
      </c>
      <c r="F13">
        <v>167.02490737990979</v>
      </c>
      <c r="G13">
        <v>214.9214880222903</v>
      </c>
      <c r="H13">
        <v>178.8118536281043</v>
      </c>
      <c r="I13">
        <v>188.39860708696091</v>
      </c>
      <c r="J13">
        <v>200.4970966400879</v>
      </c>
      <c r="K13">
        <v>260.26979766383459</v>
      </c>
      <c r="L13">
        <v>118.2238911782562</v>
      </c>
      <c r="M13">
        <v>120.39296596609761</v>
      </c>
      <c r="N13">
        <v>208.357757763828</v>
      </c>
      <c r="O13">
        <v>167.97255178128259</v>
      </c>
    </row>
    <row r="14" spans="1:141" x14ac:dyDescent="0.15">
      <c r="A14" s="1" t="s">
        <v>26</v>
      </c>
      <c r="B14" s="7">
        <v>140.86291045299211</v>
      </c>
      <c r="C14">
        <v>175.68015241114469</v>
      </c>
      <c r="D14">
        <v>169.70486040485051</v>
      </c>
      <c r="E14">
        <v>133.51002314041219</v>
      </c>
      <c r="F14">
        <v>200.1516208565107</v>
      </c>
      <c r="G14">
        <v>176.82275294232051</v>
      </c>
      <c r="H14">
        <v>156.24528036631</v>
      </c>
      <c r="I14">
        <v>168.9126116810952</v>
      </c>
      <c r="J14">
        <v>174.20680288818889</v>
      </c>
      <c r="K14">
        <v>214.60146201155871</v>
      </c>
      <c r="L14">
        <v>124.86545246246089</v>
      </c>
      <c r="M14">
        <v>120.36469148799711</v>
      </c>
      <c r="N14">
        <v>206.25517801405519</v>
      </c>
      <c r="O14">
        <v>174.84541465933759</v>
      </c>
    </row>
    <row r="15" spans="1:141" x14ac:dyDescent="0.15">
      <c r="A15" s="1" t="s">
        <v>27</v>
      </c>
      <c r="B15" s="7">
        <v>140.42683877908749</v>
      </c>
      <c r="C15">
        <v>205.50245083876601</v>
      </c>
      <c r="D15">
        <v>166.58883235488099</v>
      </c>
      <c r="E15">
        <v>172.40412203696789</v>
      </c>
      <c r="F15">
        <v>189.28227135315379</v>
      </c>
      <c r="G15">
        <v>220.796576101645</v>
      </c>
      <c r="H15">
        <v>169.07032343811059</v>
      </c>
      <c r="I15">
        <v>174.4532214567443</v>
      </c>
      <c r="J15">
        <v>192.448507406722</v>
      </c>
      <c r="K15">
        <v>211.92128628723219</v>
      </c>
      <c r="L15">
        <v>146.91791909827839</v>
      </c>
      <c r="M15">
        <v>133.95046592986321</v>
      </c>
      <c r="N15">
        <v>182.1452990898978</v>
      </c>
      <c r="O15">
        <v>179.42978015048431</v>
      </c>
    </row>
    <row r="16" spans="1:141" ht="14.25" thickBot="1" x14ac:dyDescent="0.2">
      <c r="A16" s="1" t="s">
        <v>28</v>
      </c>
      <c r="B16" s="8">
        <v>137.64961325056129</v>
      </c>
      <c r="C16" s="9">
        <v>193.3167085224371</v>
      </c>
      <c r="D16" s="9">
        <v>157.59773988070839</v>
      </c>
      <c r="E16" s="9">
        <v>146.91858564001791</v>
      </c>
      <c r="F16" s="9">
        <v>188.27653091068791</v>
      </c>
      <c r="G16" s="9">
        <v>189.81359497820969</v>
      </c>
      <c r="H16" s="9">
        <v>154.0394494068706</v>
      </c>
      <c r="I16" s="9">
        <v>166.70418929053571</v>
      </c>
      <c r="J16" s="9">
        <v>228.4971159238502</v>
      </c>
      <c r="K16" s="9">
        <v>247.17950077118991</v>
      </c>
      <c r="L16" s="9">
        <v>137.80753858141449</v>
      </c>
      <c r="M16" s="9">
        <v>116.897176913287</v>
      </c>
      <c r="N16" s="9">
        <v>194.57764889967439</v>
      </c>
      <c r="O16" s="9">
        <v>171.32576860860499</v>
      </c>
    </row>
    <row r="17" spans="1:141" x14ac:dyDescent="0.15">
      <c r="A17" s="1" t="s">
        <v>29</v>
      </c>
      <c r="B17" s="10">
        <v>131.9333591274781</v>
      </c>
      <c r="C17" s="11">
        <v>136.3066030295125</v>
      </c>
      <c r="D17" s="11">
        <v>118.359387160578</v>
      </c>
      <c r="E17" s="11">
        <v>77.7750923066464</v>
      </c>
      <c r="F17" s="11">
        <v>160.8929349864629</v>
      </c>
      <c r="G17" s="11">
        <v>153.90855628998031</v>
      </c>
      <c r="H17" s="11">
        <v>136.0791845834857</v>
      </c>
      <c r="I17" s="11">
        <v>112.0453084119695</v>
      </c>
      <c r="J17" s="11">
        <v>135.27653352590991</v>
      </c>
      <c r="K17" s="11">
        <v>142.49068247460241</v>
      </c>
      <c r="L17" s="11">
        <v>118.3702839411569</v>
      </c>
      <c r="M17" s="11">
        <v>115.7104086722952</v>
      </c>
      <c r="N17" s="11">
        <v>147.30999139592939</v>
      </c>
      <c r="O17" s="11">
        <v>144.3305463579355</v>
      </c>
      <c r="P17">
        <f t="shared" ref="P17:AC17" si="13">B18</f>
        <v>139.30476940860959</v>
      </c>
      <c r="Q17">
        <f t="shared" si="13"/>
        <v>130.2910692057005</v>
      </c>
      <c r="R17">
        <f t="shared" si="13"/>
        <v>125.4867197270169</v>
      </c>
      <c r="S17">
        <f t="shared" si="13"/>
        <v>82.400540007630269</v>
      </c>
      <c r="T17">
        <f t="shared" si="13"/>
        <v>145.6201402840411</v>
      </c>
      <c r="U17">
        <f t="shared" si="13"/>
        <v>119.3305350068112</v>
      </c>
      <c r="V17">
        <f t="shared" si="13"/>
        <v>138.1041234523816</v>
      </c>
      <c r="W17">
        <f t="shared" si="13"/>
        <v>91.889403724148536</v>
      </c>
      <c r="X17">
        <f t="shared" si="13"/>
        <v>107.3905319383714</v>
      </c>
      <c r="Y17">
        <f t="shared" si="13"/>
        <v>158.050214918801</v>
      </c>
      <c r="Z17">
        <f t="shared" si="13"/>
        <v>125.627073158499</v>
      </c>
      <c r="AA17">
        <f t="shared" si="13"/>
        <v>107.7572952386279</v>
      </c>
      <c r="AB17">
        <f t="shared" si="13"/>
        <v>130.00802341859591</v>
      </c>
      <c r="AC17">
        <f t="shared" si="13"/>
        <v>133.18573862552549</v>
      </c>
      <c r="AD17">
        <f t="shared" ref="AD17:AQ17" si="14">B19</f>
        <v>81.51770995167945</v>
      </c>
      <c r="AE17">
        <f t="shared" si="14"/>
        <v>126.6844411540184</v>
      </c>
      <c r="AF17">
        <f t="shared" si="14"/>
        <v>99.590794213663543</v>
      </c>
      <c r="AG17">
        <f t="shared" si="14"/>
        <v>68.454592826466296</v>
      </c>
      <c r="AH17">
        <f t="shared" si="14"/>
        <v>125.45740851403809</v>
      </c>
      <c r="AI17">
        <f t="shared" si="14"/>
        <v>142.88762025745601</v>
      </c>
      <c r="AJ17">
        <f t="shared" si="14"/>
        <v>102.07742901833829</v>
      </c>
      <c r="AK17">
        <f t="shared" si="14"/>
        <v>92.877482209290577</v>
      </c>
      <c r="AL17">
        <f t="shared" si="14"/>
        <v>92.457696912954972</v>
      </c>
      <c r="AM17">
        <f t="shared" si="14"/>
        <v>157.77292030230231</v>
      </c>
      <c r="AN17">
        <f t="shared" si="14"/>
        <v>74.706295976734168</v>
      </c>
      <c r="AO17">
        <f t="shared" si="14"/>
        <v>105.914003257479</v>
      </c>
      <c r="AP17">
        <f t="shared" si="14"/>
        <v>127.01572824495079</v>
      </c>
      <c r="AQ17">
        <f t="shared" si="14"/>
        <v>126.71111025409969</v>
      </c>
      <c r="AR17">
        <f t="shared" ref="AR17:BE17" si="15">B20</f>
        <v>96.131336405473576</v>
      </c>
      <c r="AS17">
        <f t="shared" si="15"/>
        <v>123.1175151350995</v>
      </c>
      <c r="AT17">
        <f t="shared" si="15"/>
        <v>126.1170933918397</v>
      </c>
      <c r="AU17">
        <f t="shared" si="15"/>
        <v>91.201992790042453</v>
      </c>
      <c r="AV17">
        <f t="shared" si="15"/>
        <v>86.10476912500296</v>
      </c>
      <c r="AW17">
        <f t="shared" si="15"/>
        <v>104.1846239443753</v>
      </c>
      <c r="AX17">
        <f t="shared" si="15"/>
        <v>92.929395857678088</v>
      </c>
      <c r="AY17">
        <f t="shared" si="15"/>
        <v>134.26903585440019</v>
      </c>
      <c r="AZ17">
        <f t="shared" si="15"/>
        <v>74.157166343592664</v>
      </c>
      <c r="BA17">
        <f t="shared" si="15"/>
        <v>126.2074485617013</v>
      </c>
      <c r="BB17">
        <f t="shared" si="15"/>
        <v>62.015194398658849</v>
      </c>
      <c r="BC17">
        <f t="shared" si="15"/>
        <v>72.262315497600483</v>
      </c>
      <c r="BD17">
        <f t="shared" si="15"/>
        <v>95.036411907365036</v>
      </c>
      <c r="BE17">
        <f t="shared" si="15"/>
        <v>109.6587453166586</v>
      </c>
      <c r="BF17">
        <f t="shared" ref="BF17:BS17" si="16">B21</f>
        <v>148.0985212183721</v>
      </c>
      <c r="BG17">
        <f t="shared" si="16"/>
        <v>91.916268473766721</v>
      </c>
      <c r="BH17">
        <f t="shared" si="16"/>
        <v>108.58370660046261</v>
      </c>
      <c r="BI17">
        <f t="shared" si="16"/>
        <v>190.3454085424589</v>
      </c>
      <c r="BJ17">
        <f t="shared" si="16"/>
        <v>56.015620767467077</v>
      </c>
      <c r="BK17">
        <f t="shared" si="16"/>
        <v>69.040007684485275</v>
      </c>
      <c r="BL17">
        <f t="shared" si="16"/>
        <v>91.269340968820728</v>
      </c>
      <c r="BM17">
        <f t="shared" si="16"/>
        <v>67.659060401454894</v>
      </c>
      <c r="BN17">
        <f t="shared" si="16"/>
        <v>52.413748128016891</v>
      </c>
      <c r="BO17">
        <f t="shared" si="16"/>
        <v>75.56048982636041</v>
      </c>
      <c r="BP17">
        <f t="shared" si="16"/>
        <v>121.8998894870811</v>
      </c>
      <c r="BQ17">
        <f t="shared" si="16"/>
        <v>110.75866094104219</v>
      </c>
      <c r="BR17">
        <f t="shared" si="16"/>
        <v>121.3590745339219</v>
      </c>
      <c r="BS17">
        <f t="shared" si="16"/>
        <v>83.903385265186827</v>
      </c>
    </row>
    <row r="18" spans="1:141" x14ac:dyDescent="0.15">
      <c r="A18" s="1" t="s">
        <v>30</v>
      </c>
      <c r="B18" s="7">
        <v>139.30476940860959</v>
      </c>
      <c r="C18">
        <v>130.2910692057005</v>
      </c>
      <c r="D18">
        <v>125.4867197270169</v>
      </c>
      <c r="E18">
        <v>82.400540007630269</v>
      </c>
      <c r="F18">
        <v>145.6201402840411</v>
      </c>
      <c r="G18">
        <v>119.3305350068112</v>
      </c>
      <c r="H18">
        <v>138.1041234523816</v>
      </c>
      <c r="I18">
        <v>91.889403724148536</v>
      </c>
      <c r="J18">
        <v>107.3905319383714</v>
      </c>
      <c r="K18">
        <v>158.050214918801</v>
      </c>
      <c r="L18">
        <v>125.627073158499</v>
      </c>
      <c r="M18">
        <v>107.7572952386279</v>
      </c>
      <c r="N18">
        <v>130.00802341859591</v>
      </c>
      <c r="O18">
        <v>133.18573862552549</v>
      </c>
    </row>
    <row r="19" spans="1:141" x14ac:dyDescent="0.15">
      <c r="A19" s="1" t="s">
        <v>31</v>
      </c>
      <c r="B19" s="7">
        <v>81.51770995167945</v>
      </c>
      <c r="C19">
        <v>126.6844411540184</v>
      </c>
      <c r="D19">
        <v>99.590794213663543</v>
      </c>
      <c r="E19">
        <v>68.454592826466296</v>
      </c>
      <c r="F19">
        <v>125.45740851403809</v>
      </c>
      <c r="G19">
        <v>142.88762025745601</v>
      </c>
      <c r="H19">
        <v>102.07742901833829</v>
      </c>
      <c r="I19">
        <v>92.877482209290577</v>
      </c>
      <c r="J19">
        <v>92.457696912954972</v>
      </c>
      <c r="K19">
        <v>157.77292030230231</v>
      </c>
      <c r="L19">
        <v>74.706295976734168</v>
      </c>
      <c r="M19">
        <v>105.914003257479</v>
      </c>
      <c r="N19">
        <v>127.01572824495079</v>
      </c>
      <c r="O19">
        <v>126.71111025409969</v>
      </c>
    </row>
    <row r="20" spans="1:141" x14ac:dyDescent="0.15">
      <c r="A20" s="1" t="s">
        <v>32</v>
      </c>
      <c r="B20" s="7">
        <v>96.131336405473576</v>
      </c>
      <c r="C20">
        <v>123.1175151350995</v>
      </c>
      <c r="D20">
        <v>126.1170933918397</v>
      </c>
      <c r="E20">
        <v>91.201992790042453</v>
      </c>
      <c r="F20">
        <v>86.10476912500296</v>
      </c>
      <c r="G20">
        <v>104.1846239443753</v>
      </c>
      <c r="H20">
        <v>92.929395857678088</v>
      </c>
      <c r="I20">
        <v>134.26903585440019</v>
      </c>
      <c r="J20">
        <v>74.157166343592664</v>
      </c>
      <c r="K20">
        <v>126.2074485617013</v>
      </c>
      <c r="L20">
        <v>62.015194398658849</v>
      </c>
      <c r="M20">
        <v>72.262315497600483</v>
      </c>
      <c r="N20">
        <v>95.036411907365036</v>
      </c>
      <c r="O20">
        <v>109.6587453166586</v>
      </c>
    </row>
    <row r="21" spans="1:141" ht="14.25" thickBot="1" x14ac:dyDescent="0.2">
      <c r="A21" s="1" t="s">
        <v>33</v>
      </c>
      <c r="B21" s="8">
        <v>148.0985212183721</v>
      </c>
      <c r="C21" s="9">
        <v>91.916268473766721</v>
      </c>
      <c r="D21" s="9">
        <v>108.58370660046261</v>
      </c>
      <c r="E21" s="9">
        <v>190.3454085424589</v>
      </c>
      <c r="F21" s="9">
        <v>56.015620767467077</v>
      </c>
      <c r="G21" s="9">
        <v>69.040007684485275</v>
      </c>
      <c r="H21" s="9">
        <v>91.269340968820728</v>
      </c>
      <c r="I21" s="9">
        <v>67.659060401454894</v>
      </c>
      <c r="J21" s="9">
        <v>52.413748128016891</v>
      </c>
      <c r="K21" s="9">
        <v>75.56048982636041</v>
      </c>
      <c r="L21" s="9">
        <v>121.8998894870811</v>
      </c>
      <c r="M21" s="9">
        <v>110.75866094104219</v>
      </c>
      <c r="N21" s="9">
        <v>121.3590745339219</v>
      </c>
      <c r="O21" s="9">
        <v>83.903385265186827</v>
      </c>
    </row>
    <row r="22" spans="1:141" x14ac:dyDescent="0.15">
      <c r="A22" s="1" t="s">
        <v>34</v>
      </c>
      <c r="B22">
        <v>69.551438060514116</v>
      </c>
      <c r="C22">
        <v>108.8343110623194</v>
      </c>
      <c r="D22">
        <v>66.535096313358238</v>
      </c>
      <c r="E22">
        <v>129.41151390963901</v>
      </c>
      <c r="F22">
        <v>80.108227179054467</v>
      </c>
      <c r="G22">
        <v>100.010441058293</v>
      </c>
      <c r="H22">
        <v>70.803230686953597</v>
      </c>
      <c r="I22">
        <v>86.510481031157312</v>
      </c>
      <c r="J22">
        <v>61.965670722196649</v>
      </c>
      <c r="K22">
        <v>100.68552910902019</v>
      </c>
      <c r="L22">
        <v>121.60576010100959</v>
      </c>
      <c r="M22">
        <v>104.9674788885432</v>
      </c>
      <c r="N22">
        <v>171.65066582846021</v>
      </c>
      <c r="O22">
        <v>80.383977339460785</v>
      </c>
      <c r="P22">
        <f t="shared" ref="P22:AC22" si="17">B23</f>
        <v>56.997945683748178</v>
      </c>
      <c r="Q22">
        <f t="shared" si="17"/>
        <v>87.720857903233167</v>
      </c>
      <c r="R22">
        <f t="shared" si="17"/>
        <v>62.271984226300937</v>
      </c>
      <c r="S22">
        <f t="shared" si="17"/>
        <v>105.53377138996871</v>
      </c>
      <c r="T22">
        <f t="shared" si="17"/>
        <v>85.628440980518633</v>
      </c>
      <c r="U22">
        <f t="shared" si="17"/>
        <v>67.175295726674207</v>
      </c>
      <c r="V22">
        <f t="shared" si="17"/>
        <v>65.689299962061625</v>
      </c>
      <c r="W22">
        <f t="shared" si="17"/>
        <v>77.692647899479056</v>
      </c>
      <c r="X22">
        <f t="shared" si="17"/>
        <v>46.072263805489008</v>
      </c>
      <c r="Y22">
        <f t="shared" si="17"/>
        <v>68.707924961894108</v>
      </c>
      <c r="Z22">
        <f t="shared" si="17"/>
        <v>171.21862325307859</v>
      </c>
      <c r="AA22">
        <f t="shared" si="17"/>
        <v>108.94498224683851</v>
      </c>
      <c r="AB22">
        <f t="shared" si="17"/>
        <v>95.151101913285402</v>
      </c>
      <c r="AC22">
        <f t="shared" si="17"/>
        <v>54.381806313873341</v>
      </c>
      <c r="AD22">
        <f t="shared" ref="AD22:AQ22" si="18">B24</f>
        <v>58.566904757149032</v>
      </c>
      <c r="AE22">
        <f t="shared" si="18"/>
        <v>100.0175683483978</v>
      </c>
      <c r="AF22">
        <f t="shared" si="18"/>
        <v>61.578492980763791</v>
      </c>
      <c r="AG22">
        <f t="shared" si="18"/>
        <v>124.441151359375</v>
      </c>
      <c r="AH22">
        <f t="shared" si="18"/>
        <v>84.121301165476538</v>
      </c>
      <c r="AI22">
        <f t="shared" si="18"/>
        <v>98.484479931304094</v>
      </c>
      <c r="AJ22">
        <f t="shared" si="18"/>
        <v>72.063673392288806</v>
      </c>
      <c r="AK22">
        <f t="shared" si="18"/>
        <v>68.878220053359797</v>
      </c>
      <c r="AL22">
        <f t="shared" si="18"/>
        <v>49.907845723384263</v>
      </c>
      <c r="AM22">
        <f t="shared" si="18"/>
        <v>81.561404337072915</v>
      </c>
      <c r="AN22">
        <f t="shared" si="18"/>
        <v>75.117783936102782</v>
      </c>
      <c r="AO22">
        <f t="shared" si="18"/>
        <v>70.233311514614527</v>
      </c>
      <c r="AP22">
        <f t="shared" si="18"/>
        <v>82.194671660618823</v>
      </c>
      <c r="AQ22">
        <f t="shared" si="18"/>
        <v>63.810518126893697</v>
      </c>
      <c r="AR22">
        <f t="shared" ref="AR22:BE22" si="19">B25</f>
        <v>87.764334425533079</v>
      </c>
      <c r="AS22">
        <f t="shared" si="19"/>
        <v>88.984931452134646</v>
      </c>
      <c r="AT22">
        <f t="shared" si="19"/>
        <v>127.1218446105518</v>
      </c>
      <c r="AU22">
        <f t="shared" si="19"/>
        <v>133.70234721731239</v>
      </c>
      <c r="AV22">
        <f t="shared" si="19"/>
        <v>92.881214833038712</v>
      </c>
      <c r="AW22">
        <f t="shared" si="19"/>
        <v>82.9080374628859</v>
      </c>
      <c r="AX22">
        <f t="shared" si="19"/>
        <v>84.031066047383533</v>
      </c>
      <c r="AY22">
        <f t="shared" si="19"/>
        <v>102.3289873842408</v>
      </c>
      <c r="AZ22">
        <f t="shared" si="19"/>
        <v>53.785093260981682</v>
      </c>
      <c r="BA22">
        <f t="shared" si="19"/>
        <v>74.856904476697153</v>
      </c>
      <c r="BB22">
        <f t="shared" si="19"/>
        <v>146.68303392210171</v>
      </c>
      <c r="BC22">
        <f t="shared" si="19"/>
        <v>66.317178531898193</v>
      </c>
      <c r="BD22">
        <f t="shared" si="19"/>
        <v>116.3094748096002</v>
      </c>
      <c r="BE22">
        <f t="shared" si="19"/>
        <v>46.828369368845003</v>
      </c>
      <c r="BF22">
        <f t="shared" ref="BF22:BS22" si="20">B26</f>
        <v>72.999845256646665</v>
      </c>
      <c r="BG22">
        <f t="shared" si="20"/>
        <v>86.800348631789078</v>
      </c>
      <c r="BH22">
        <f t="shared" si="20"/>
        <v>109.3362240491806</v>
      </c>
      <c r="BI22">
        <f t="shared" si="20"/>
        <v>120.4126792742444</v>
      </c>
      <c r="BJ22">
        <f t="shared" si="20"/>
        <v>61.2988458356716</v>
      </c>
      <c r="BK22">
        <f t="shared" si="20"/>
        <v>85.374594597361693</v>
      </c>
      <c r="BL22">
        <f t="shared" si="20"/>
        <v>70.127782714680691</v>
      </c>
      <c r="BM22">
        <f t="shared" si="20"/>
        <v>124.88145514543</v>
      </c>
      <c r="BN22">
        <f t="shared" si="20"/>
        <v>45.347774395135147</v>
      </c>
      <c r="BO22">
        <f t="shared" si="20"/>
        <v>78.385901126330126</v>
      </c>
      <c r="BP22">
        <f t="shared" si="20"/>
        <v>150.30910742148819</v>
      </c>
      <c r="BQ22">
        <f t="shared" si="20"/>
        <v>89.51511271939944</v>
      </c>
      <c r="BR22">
        <f t="shared" si="20"/>
        <v>100.9706217509368</v>
      </c>
      <c r="BS22">
        <f t="shared" si="20"/>
        <v>82.777309451778081</v>
      </c>
      <c r="BT22">
        <f t="shared" ref="BT22:CG22" si="21">B27</f>
        <v>66.37814594047056</v>
      </c>
      <c r="BU22">
        <f t="shared" si="21"/>
        <v>97.390272830357404</v>
      </c>
      <c r="BV22">
        <f t="shared" si="21"/>
        <v>94.179479891771805</v>
      </c>
      <c r="BW22">
        <f t="shared" si="21"/>
        <v>100.02712327330261</v>
      </c>
      <c r="BX22">
        <f t="shared" si="21"/>
        <v>70.105271879195939</v>
      </c>
      <c r="BY22">
        <f t="shared" si="21"/>
        <v>60.265986823924052</v>
      </c>
      <c r="BZ22">
        <f t="shared" si="21"/>
        <v>74.66504382810831</v>
      </c>
      <c r="CA22">
        <f t="shared" si="21"/>
        <v>76.760570787535741</v>
      </c>
      <c r="CB22">
        <f t="shared" si="21"/>
        <v>39.84277400676843</v>
      </c>
      <c r="CC22">
        <f t="shared" si="21"/>
        <v>87.602207156610945</v>
      </c>
      <c r="CD22">
        <f t="shared" si="21"/>
        <v>130.72552178571701</v>
      </c>
      <c r="CE22">
        <f t="shared" si="21"/>
        <v>109.8345879676542</v>
      </c>
      <c r="CF22">
        <f t="shared" si="21"/>
        <v>106.8226383994524</v>
      </c>
      <c r="CG22">
        <f t="shared" si="21"/>
        <v>43.47150417206349</v>
      </c>
      <c r="CH22">
        <f t="shared" ref="CH22:CU22" si="22">B28</f>
        <v>50.881025145791092</v>
      </c>
      <c r="CI22">
        <f t="shared" si="22"/>
        <v>88.555813343782418</v>
      </c>
      <c r="CJ22">
        <f t="shared" si="22"/>
        <v>67.225636264489651</v>
      </c>
      <c r="CK22">
        <f t="shared" si="22"/>
        <v>124.0985749333875</v>
      </c>
      <c r="CL22">
        <f t="shared" si="22"/>
        <v>82.855398681992611</v>
      </c>
      <c r="CM22">
        <f t="shared" si="22"/>
        <v>78.268687182597603</v>
      </c>
      <c r="CN22">
        <f t="shared" si="22"/>
        <v>86.639429914206048</v>
      </c>
      <c r="CO22">
        <f t="shared" si="22"/>
        <v>112.615786259684</v>
      </c>
      <c r="CP22">
        <f t="shared" si="22"/>
        <v>82.131899523418966</v>
      </c>
      <c r="CQ22">
        <f t="shared" si="22"/>
        <v>73.204674988720797</v>
      </c>
      <c r="CR22">
        <f t="shared" si="22"/>
        <v>126.2607783966215</v>
      </c>
      <c r="CS22">
        <f t="shared" si="22"/>
        <v>76.824779704474707</v>
      </c>
      <c r="CT22">
        <f t="shared" si="22"/>
        <v>154.41796426248331</v>
      </c>
      <c r="CU22">
        <f t="shared" si="22"/>
        <v>58.305708842189958</v>
      </c>
      <c r="CV22">
        <f t="shared" ref="CV22:DI22" si="23">B29</f>
        <v>53.888167729033732</v>
      </c>
      <c r="CW22">
        <f t="shared" si="23"/>
        <v>83.07216715870247</v>
      </c>
      <c r="CX22">
        <f t="shared" si="23"/>
        <v>105.1854044230414</v>
      </c>
      <c r="CY22">
        <f t="shared" si="23"/>
        <v>119.1216154814515</v>
      </c>
      <c r="CZ22">
        <f t="shared" si="23"/>
        <v>59.197545483448742</v>
      </c>
      <c r="DA22">
        <f t="shared" si="23"/>
        <v>95.355525885231728</v>
      </c>
      <c r="DB22">
        <f t="shared" si="23"/>
        <v>81.508505316663047</v>
      </c>
      <c r="DC22">
        <f t="shared" si="23"/>
        <v>87.715469609123417</v>
      </c>
      <c r="DD22">
        <f t="shared" si="23"/>
        <v>39.308713095304093</v>
      </c>
      <c r="DE22">
        <f t="shared" si="23"/>
        <v>96.217922671496581</v>
      </c>
      <c r="DF22">
        <f t="shared" si="23"/>
        <v>132.031017121633</v>
      </c>
      <c r="DG22">
        <f t="shared" si="23"/>
        <v>85.515540309108246</v>
      </c>
      <c r="DH22">
        <f t="shared" si="23"/>
        <v>148.605125398106</v>
      </c>
      <c r="DI22">
        <f t="shared" si="23"/>
        <v>62.03495905420229</v>
      </c>
      <c r="DJ22">
        <f t="shared" ref="DJ22:DW22" si="24">B30</f>
        <v>40.951991438266141</v>
      </c>
      <c r="DK22">
        <f t="shared" si="24"/>
        <v>128.64126747000631</v>
      </c>
      <c r="DL22">
        <f t="shared" si="24"/>
        <v>163.47801809650741</v>
      </c>
      <c r="DM22">
        <f t="shared" si="24"/>
        <v>140.94116114100481</v>
      </c>
      <c r="DN22">
        <f t="shared" si="24"/>
        <v>38.378912660455299</v>
      </c>
      <c r="DO22">
        <f t="shared" si="24"/>
        <v>78.630608509685658</v>
      </c>
      <c r="DP22">
        <f t="shared" si="24"/>
        <v>82.099310618696549</v>
      </c>
      <c r="DQ22">
        <f t="shared" si="24"/>
        <v>86.657010067945677</v>
      </c>
      <c r="DR22">
        <f t="shared" si="24"/>
        <v>58.244074433608183</v>
      </c>
      <c r="DS22">
        <f t="shared" si="24"/>
        <v>79.917170678618064</v>
      </c>
      <c r="DT22">
        <f t="shared" si="24"/>
        <v>147.75980499671601</v>
      </c>
      <c r="DU22">
        <f t="shared" si="24"/>
        <v>76.041556236148452</v>
      </c>
      <c r="DV22">
        <f t="shared" si="24"/>
        <v>141.0964101789788</v>
      </c>
      <c r="DW22">
        <f t="shared" si="24"/>
        <v>69.518011662851549</v>
      </c>
      <c r="DX22">
        <f t="shared" ref="DX22:EK22" si="25">B31</f>
        <v>50.321102864015501</v>
      </c>
      <c r="DY22">
        <f t="shared" si="25"/>
        <v>95.841231702341048</v>
      </c>
      <c r="DZ22">
        <f t="shared" si="25"/>
        <v>164.1560705737559</v>
      </c>
      <c r="EA22">
        <f t="shared" si="25"/>
        <v>130.32032897107749</v>
      </c>
      <c r="EB22">
        <f t="shared" si="25"/>
        <v>49.356798405642337</v>
      </c>
      <c r="EC22">
        <f t="shared" si="25"/>
        <v>93.272972820618989</v>
      </c>
      <c r="ED22">
        <f t="shared" si="25"/>
        <v>75.087130231550745</v>
      </c>
      <c r="EE22">
        <f t="shared" si="25"/>
        <v>89.319820455658117</v>
      </c>
      <c r="EF22">
        <f t="shared" si="25"/>
        <v>31.968489095192229</v>
      </c>
      <c r="EG22">
        <f t="shared" si="25"/>
        <v>56.274623974798587</v>
      </c>
      <c r="EH22">
        <f t="shared" si="25"/>
        <v>144.6640433804159</v>
      </c>
      <c r="EI22">
        <f t="shared" si="25"/>
        <v>72.689776446539739</v>
      </c>
      <c r="EJ22">
        <f t="shared" si="25"/>
        <v>146.58587330827439</v>
      </c>
      <c r="EK22">
        <f t="shared" si="25"/>
        <v>51.859649026819163</v>
      </c>
    </row>
    <row r="23" spans="1:141" x14ac:dyDescent="0.15">
      <c r="A23" s="1" t="s">
        <v>35</v>
      </c>
      <c r="B23">
        <v>56.997945683748178</v>
      </c>
      <c r="C23">
        <v>87.720857903233167</v>
      </c>
      <c r="D23">
        <v>62.271984226300937</v>
      </c>
      <c r="E23">
        <v>105.53377138996871</v>
      </c>
      <c r="F23">
        <v>85.628440980518633</v>
      </c>
      <c r="G23">
        <v>67.175295726674207</v>
      </c>
      <c r="H23">
        <v>65.689299962061625</v>
      </c>
      <c r="I23">
        <v>77.692647899479056</v>
      </c>
      <c r="J23">
        <v>46.072263805489008</v>
      </c>
      <c r="K23">
        <v>68.707924961894108</v>
      </c>
      <c r="L23">
        <v>171.21862325307859</v>
      </c>
      <c r="M23">
        <v>108.94498224683851</v>
      </c>
      <c r="N23">
        <v>95.151101913285402</v>
      </c>
      <c r="O23">
        <v>54.381806313873341</v>
      </c>
    </row>
    <row r="24" spans="1:141" x14ac:dyDescent="0.15">
      <c r="A24" s="1" t="s">
        <v>36</v>
      </c>
      <c r="B24">
        <v>58.566904757149032</v>
      </c>
      <c r="C24">
        <v>100.0175683483978</v>
      </c>
      <c r="D24">
        <v>61.578492980763791</v>
      </c>
      <c r="E24">
        <v>124.441151359375</v>
      </c>
      <c r="F24">
        <v>84.121301165476538</v>
      </c>
      <c r="G24">
        <v>98.484479931304094</v>
      </c>
      <c r="H24">
        <v>72.063673392288806</v>
      </c>
      <c r="I24">
        <v>68.878220053359797</v>
      </c>
      <c r="J24">
        <v>49.907845723384263</v>
      </c>
      <c r="K24">
        <v>81.561404337072915</v>
      </c>
      <c r="L24">
        <v>75.117783936102782</v>
      </c>
      <c r="M24">
        <v>70.233311514614527</v>
      </c>
      <c r="N24">
        <v>82.194671660618823</v>
      </c>
      <c r="O24">
        <v>63.810518126893697</v>
      </c>
    </row>
    <row r="25" spans="1:141" x14ac:dyDescent="0.15">
      <c r="A25" s="1" t="s">
        <v>37</v>
      </c>
      <c r="B25">
        <v>87.764334425533079</v>
      </c>
      <c r="C25">
        <v>88.984931452134646</v>
      </c>
      <c r="D25">
        <v>127.1218446105518</v>
      </c>
      <c r="E25">
        <v>133.70234721731239</v>
      </c>
      <c r="F25">
        <v>92.881214833038712</v>
      </c>
      <c r="G25">
        <v>82.9080374628859</v>
      </c>
      <c r="H25">
        <v>84.031066047383533</v>
      </c>
      <c r="I25">
        <v>102.3289873842408</v>
      </c>
      <c r="J25">
        <v>53.785093260981682</v>
      </c>
      <c r="K25">
        <v>74.856904476697153</v>
      </c>
      <c r="L25">
        <v>146.68303392210171</v>
      </c>
      <c r="M25">
        <v>66.317178531898193</v>
      </c>
      <c r="N25">
        <v>116.3094748096002</v>
      </c>
      <c r="O25">
        <v>46.828369368845003</v>
      </c>
    </row>
    <row r="26" spans="1:141" x14ac:dyDescent="0.15">
      <c r="A26" s="1" t="s">
        <v>38</v>
      </c>
      <c r="B26">
        <v>72.999845256646665</v>
      </c>
      <c r="C26">
        <v>86.800348631789078</v>
      </c>
      <c r="D26">
        <v>109.3362240491806</v>
      </c>
      <c r="E26">
        <v>120.4126792742444</v>
      </c>
      <c r="F26">
        <v>61.2988458356716</v>
      </c>
      <c r="G26">
        <v>85.374594597361693</v>
      </c>
      <c r="H26">
        <v>70.127782714680691</v>
      </c>
      <c r="I26">
        <v>124.88145514543</v>
      </c>
      <c r="J26">
        <v>45.347774395135147</v>
      </c>
      <c r="K26">
        <v>78.385901126330126</v>
      </c>
      <c r="L26">
        <v>150.30910742148819</v>
      </c>
      <c r="M26">
        <v>89.51511271939944</v>
      </c>
      <c r="N26">
        <v>100.9706217509368</v>
      </c>
      <c r="O26">
        <v>82.777309451778081</v>
      </c>
    </row>
    <row r="27" spans="1:141" x14ac:dyDescent="0.15">
      <c r="A27" s="1" t="s">
        <v>39</v>
      </c>
      <c r="B27">
        <v>66.37814594047056</v>
      </c>
      <c r="C27">
        <v>97.390272830357404</v>
      </c>
      <c r="D27">
        <v>94.179479891771805</v>
      </c>
      <c r="E27">
        <v>100.02712327330261</v>
      </c>
      <c r="F27">
        <v>70.105271879195939</v>
      </c>
      <c r="G27">
        <v>60.265986823924052</v>
      </c>
      <c r="H27">
        <v>74.66504382810831</v>
      </c>
      <c r="I27">
        <v>76.760570787535741</v>
      </c>
      <c r="J27">
        <v>39.84277400676843</v>
      </c>
      <c r="K27">
        <v>87.602207156610945</v>
      </c>
      <c r="L27">
        <v>130.72552178571701</v>
      </c>
      <c r="M27">
        <v>109.8345879676542</v>
      </c>
      <c r="N27">
        <v>106.8226383994524</v>
      </c>
      <c r="O27">
        <v>43.47150417206349</v>
      </c>
    </row>
    <row r="28" spans="1:141" x14ac:dyDescent="0.15">
      <c r="A28" s="1" t="s">
        <v>40</v>
      </c>
      <c r="B28">
        <v>50.881025145791092</v>
      </c>
      <c r="C28">
        <v>88.555813343782418</v>
      </c>
      <c r="D28">
        <v>67.225636264489651</v>
      </c>
      <c r="E28">
        <v>124.0985749333875</v>
      </c>
      <c r="F28">
        <v>82.855398681992611</v>
      </c>
      <c r="G28">
        <v>78.268687182597603</v>
      </c>
      <c r="H28">
        <v>86.639429914206048</v>
      </c>
      <c r="I28">
        <v>112.615786259684</v>
      </c>
      <c r="J28">
        <v>82.131899523418966</v>
      </c>
      <c r="K28">
        <v>73.204674988720797</v>
      </c>
      <c r="L28">
        <v>126.2607783966215</v>
      </c>
      <c r="M28">
        <v>76.824779704474707</v>
      </c>
      <c r="N28">
        <v>154.41796426248331</v>
      </c>
      <c r="O28">
        <v>58.305708842189958</v>
      </c>
    </row>
    <row r="29" spans="1:141" x14ac:dyDescent="0.15">
      <c r="A29" s="1" t="s">
        <v>41</v>
      </c>
      <c r="B29">
        <v>53.888167729033732</v>
      </c>
      <c r="C29">
        <v>83.07216715870247</v>
      </c>
      <c r="D29">
        <v>105.1854044230414</v>
      </c>
      <c r="E29">
        <v>119.1216154814515</v>
      </c>
      <c r="F29">
        <v>59.197545483448742</v>
      </c>
      <c r="G29">
        <v>95.355525885231728</v>
      </c>
      <c r="H29">
        <v>81.508505316663047</v>
      </c>
      <c r="I29">
        <v>87.715469609123417</v>
      </c>
      <c r="J29">
        <v>39.308713095304093</v>
      </c>
      <c r="K29">
        <v>96.217922671496581</v>
      </c>
      <c r="L29">
        <v>132.031017121633</v>
      </c>
      <c r="M29">
        <v>85.515540309108246</v>
      </c>
      <c r="N29">
        <v>148.605125398106</v>
      </c>
      <c r="O29">
        <v>62.03495905420229</v>
      </c>
    </row>
    <row r="30" spans="1:141" x14ac:dyDescent="0.15">
      <c r="A30" s="1" t="s">
        <v>42</v>
      </c>
      <c r="B30">
        <v>40.951991438266141</v>
      </c>
      <c r="C30">
        <v>128.64126747000631</v>
      </c>
      <c r="D30">
        <v>163.47801809650741</v>
      </c>
      <c r="E30">
        <v>140.94116114100481</v>
      </c>
      <c r="F30">
        <v>38.378912660455299</v>
      </c>
      <c r="G30">
        <v>78.630608509685658</v>
      </c>
      <c r="H30">
        <v>82.099310618696549</v>
      </c>
      <c r="I30">
        <v>86.657010067945677</v>
      </c>
      <c r="J30">
        <v>58.244074433608183</v>
      </c>
      <c r="K30">
        <v>79.917170678618064</v>
      </c>
      <c r="L30">
        <v>147.75980499671601</v>
      </c>
      <c r="M30">
        <v>76.041556236148452</v>
      </c>
      <c r="N30">
        <v>141.0964101789788</v>
      </c>
      <c r="O30">
        <v>69.518011662851549</v>
      </c>
      <c r="P30" t="s">
        <v>65</v>
      </c>
      <c r="T30" t="s">
        <v>66</v>
      </c>
      <c r="V30" t="s">
        <v>67</v>
      </c>
    </row>
    <row r="31" spans="1:141" x14ac:dyDescent="0.15">
      <c r="A31" s="1" t="s">
        <v>43</v>
      </c>
      <c r="B31">
        <v>50.321102864015501</v>
      </c>
      <c r="C31">
        <v>95.841231702341048</v>
      </c>
      <c r="D31">
        <v>164.1560705737559</v>
      </c>
      <c r="E31">
        <v>130.32032897107749</v>
      </c>
      <c r="F31">
        <v>49.356798405642337</v>
      </c>
      <c r="G31">
        <v>93.272972820618989</v>
      </c>
      <c r="H31">
        <v>75.087130231550745</v>
      </c>
      <c r="I31">
        <v>89.319820455658117</v>
      </c>
      <c r="J31">
        <v>31.968489095192229</v>
      </c>
      <c r="K31">
        <v>56.274623974798587</v>
      </c>
      <c r="L31">
        <v>144.6640433804159</v>
      </c>
      <c r="M31">
        <v>72.689776446539739</v>
      </c>
      <c r="N31">
        <v>146.58587330827439</v>
      </c>
      <c r="O31">
        <v>51.859649026819163</v>
      </c>
      <c r="Q31" t="s">
        <v>68</v>
      </c>
      <c r="R31" t="s">
        <v>69</v>
      </c>
      <c r="T31" t="s">
        <v>70</v>
      </c>
      <c r="U31" t="s">
        <v>71</v>
      </c>
      <c r="V31" t="s">
        <v>70</v>
      </c>
      <c r="W31" t="s">
        <v>71</v>
      </c>
    </row>
    <row r="32" spans="1:141" x14ac:dyDescent="0.15">
      <c r="Q32">
        <f>CORREL(B2:O16,B35:O49)</f>
        <v>0.56811079522568486</v>
      </c>
      <c r="R32">
        <f>CORREL(B2:O16,B71:O85)</f>
        <v>0.48006689985067241</v>
      </c>
      <c r="T32">
        <f>Q32*SQRT(68)/SQRT(1-Q32^2)</f>
        <v>5.6926299246609648</v>
      </c>
      <c r="U32">
        <f>TDIST(ABS(T32),68,2)</f>
        <v>2.9036158713245404E-7</v>
      </c>
      <c r="V32">
        <f>R32*SQRT(68)/SQRT(1-R32^2)</f>
        <v>4.5127555896832217</v>
      </c>
      <c r="W32">
        <f>TDIST(ABS(V32),68,2)</f>
        <v>2.6051368029561401E-5</v>
      </c>
    </row>
    <row r="33" spans="1:32" x14ac:dyDescent="0.15">
      <c r="A33" s="2" t="s">
        <v>44</v>
      </c>
      <c r="Q33" t="s">
        <v>72</v>
      </c>
      <c r="R33" t="s">
        <v>73</v>
      </c>
      <c r="T33" t="s">
        <v>74</v>
      </c>
      <c r="V33" t="s">
        <v>75</v>
      </c>
    </row>
    <row r="34" spans="1:32" x14ac:dyDescent="0.15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  <c r="N34" s="1" t="s">
        <v>12</v>
      </c>
      <c r="O34" s="1" t="s">
        <v>13</v>
      </c>
      <c r="Q34">
        <f>CORREL(B17:O31,B50:O64)</f>
        <v>0.13754380265013469</v>
      </c>
      <c r="R34">
        <f>CORREL(B17:O31,B86:O100)</f>
        <v>8.591172716943625E-2</v>
      </c>
      <c r="T34" t="s">
        <v>70</v>
      </c>
      <c r="U34" t="s">
        <v>71</v>
      </c>
      <c r="V34" t="s">
        <v>70</v>
      </c>
      <c r="W34" t="s">
        <v>71</v>
      </c>
    </row>
    <row r="35" spans="1:32" x14ac:dyDescent="0.15">
      <c r="A35" s="1" t="s">
        <v>14</v>
      </c>
      <c r="B35" s="3">
        <v>70</v>
      </c>
      <c r="C35" s="3">
        <v>90</v>
      </c>
      <c r="D35" s="3">
        <v>90</v>
      </c>
      <c r="E35" s="3">
        <v>100</v>
      </c>
      <c r="F35" s="3">
        <v>95</v>
      </c>
      <c r="G35" s="3">
        <v>100</v>
      </c>
      <c r="H35" s="3">
        <v>90</v>
      </c>
      <c r="I35" s="3">
        <v>100</v>
      </c>
      <c r="J35" s="3">
        <v>98</v>
      </c>
      <c r="K35" s="3">
        <v>100</v>
      </c>
      <c r="L35" s="3">
        <v>100</v>
      </c>
      <c r="M35" s="3">
        <v>100</v>
      </c>
      <c r="N35" s="3">
        <v>95</v>
      </c>
      <c r="O35" s="3">
        <v>98</v>
      </c>
      <c r="T35">
        <f>Q34*SQRT(68)/SQRT(1-Q34^2)</f>
        <v>1.1450986308431415</v>
      </c>
      <c r="U35">
        <f>TDIST(ABS(T35),68,2)</f>
        <v>0.25618263711328748</v>
      </c>
      <c r="V35">
        <f>R34*SQRT(68)/SQRT(1-R34^2)</f>
        <v>0.71107527229357392</v>
      </c>
      <c r="W35">
        <f>TDIST(ABS(V35),68,2)</f>
        <v>0.47946964594978714</v>
      </c>
      <c r="Z35" t="s">
        <v>49</v>
      </c>
      <c r="AD35" t="s">
        <v>88</v>
      </c>
    </row>
    <row r="36" spans="1:32" x14ac:dyDescent="0.15">
      <c r="A36" s="1" t="s">
        <v>15</v>
      </c>
      <c r="B36" s="3">
        <v>70</v>
      </c>
      <c r="C36" s="3">
        <v>90</v>
      </c>
      <c r="D36" s="3">
        <v>75</v>
      </c>
      <c r="E36" s="3">
        <v>90</v>
      </c>
      <c r="F36" s="3">
        <v>95</v>
      </c>
      <c r="G36" s="3">
        <v>100</v>
      </c>
      <c r="H36" s="3">
        <v>95</v>
      </c>
      <c r="I36" s="3">
        <v>100</v>
      </c>
      <c r="J36" s="3">
        <v>95</v>
      </c>
      <c r="K36" s="3">
        <v>100</v>
      </c>
      <c r="L36" s="3">
        <v>100</v>
      </c>
      <c r="M36" s="3">
        <v>90</v>
      </c>
      <c r="N36" s="3">
        <v>95</v>
      </c>
      <c r="O36" s="3">
        <v>98</v>
      </c>
      <c r="P36" t="s">
        <v>76</v>
      </c>
      <c r="Z36" t="s">
        <v>89</v>
      </c>
      <c r="AD36" t="s">
        <v>89</v>
      </c>
    </row>
    <row r="37" spans="1:32" ht="14.25" thickBot="1" x14ac:dyDescent="0.2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  <c r="Q37" t="s">
        <v>77</v>
      </c>
    </row>
    <row r="38" spans="1:32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  <c r="R38" t="s">
        <v>50</v>
      </c>
      <c r="S38" t="s">
        <v>51</v>
      </c>
      <c r="T38" t="s">
        <v>52</v>
      </c>
      <c r="U38" t="s">
        <v>53</v>
      </c>
      <c r="Z38" s="14"/>
      <c r="AA38" s="14" t="s">
        <v>90</v>
      </c>
      <c r="AB38" s="14" t="s">
        <v>91</v>
      </c>
      <c r="AD38" s="14"/>
      <c r="AE38" s="14" t="s">
        <v>90</v>
      </c>
      <c r="AF38" s="14" t="s">
        <v>91</v>
      </c>
    </row>
    <row r="39" spans="1:32" x14ac:dyDescent="0.15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  <c r="Q39" t="s">
        <v>78</v>
      </c>
      <c r="R39" s="12">
        <f>CORREL(B2:O6,B35:O39)</f>
        <v>0.47675595291744699</v>
      </c>
      <c r="S39" s="12">
        <f>CORREL(B7:O16,B40:O49)</f>
        <v>0.23869782400062861</v>
      </c>
      <c r="T39" s="12">
        <f>CORREL(B2:O6,B71:O75)</f>
        <v>0.33477480133036375</v>
      </c>
      <c r="U39" s="12">
        <f>CORREL(B7:O16,B76:O85)</f>
        <v>0.11663713230745604</v>
      </c>
      <c r="Z39" t="s">
        <v>92</v>
      </c>
      <c r="AA39">
        <v>303.69778947423009</v>
      </c>
      <c r="AB39">
        <v>184.87093107532394</v>
      </c>
      <c r="AD39" t="s">
        <v>92</v>
      </c>
      <c r="AE39">
        <v>112.451093012008</v>
      </c>
      <c r="AF39">
        <v>88.810119281328667</v>
      </c>
    </row>
    <row r="40" spans="1:32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  <c r="Q40" t="s">
        <v>79</v>
      </c>
      <c r="R40" s="12">
        <f>CORREL(B17:O21,B50:O54)</f>
        <v>7.8163072091928854E-2</v>
      </c>
      <c r="S40" s="12">
        <f>CORREL(B22:O31,B55:O64)</f>
        <v>-5.3817424932377275E-2</v>
      </c>
      <c r="T40" s="12">
        <f>CORREL(B17:O21,B86:O90)</f>
        <v>0.11696967862203711</v>
      </c>
      <c r="U40" s="12">
        <f>CORREL(B22:O31,B91:O100)</f>
        <v>-9.0348580025104264E-2</v>
      </c>
      <c r="Z40" t="s">
        <v>93</v>
      </c>
      <c r="AA40">
        <v>2644.1698599837964</v>
      </c>
      <c r="AB40">
        <v>1746.2098054799299</v>
      </c>
      <c r="AD40" t="s">
        <v>93</v>
      </c>
      <c r="AE40">
        <v>827.36287929975276</v>
      </c>
      <c r="AF40">
        <v>953.3128951532002</v>
      </c>
    </row>
    <row r="41" spans="1:32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  <c r="Z41" t="s">
        <v>94</v>
      </c>
      <c r="AA41">
        <v>70</v>
      </c>
      <c r="AB41">
        <v>140</v>
      </c>
      <c r="AD41" t="s">
        <v>94</v>
      </c>
      <c r="AE41">
        <v>70</v>
      </c>
      <c r="AF41">
        <v>140</v>
      </c>
    </row>
    <row r="42" spans="1:32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  <c r="Q42" t="s">
        <v>80</v>
      </c>
      <c r="S42" t="s">
        <v>81</v>
      </c>
      <c r="U42" t="s">
        <v>82</v>
      </c>
      <c r="W42" t="s">
        <v>83</v>
      </c>
      <c r="Z42" t="s">
        <v>95</v>
      </c>
      <c r="AA42">
        <v>2044.0907850990009</v>
      </c>
      <c r="AD42" t="s">
        <v>95</v>
      </c>
      <c r="AE42">
        <v>911.53139950950856</v>
      </c>
    </row>
    <row r="43" spans="1:32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  <c r="Q43" t="s">
        <v>70</v>
      </c>
      <c r="R43" t="s">
        <v>71</v>
      </c>
      <c r="S43" t="s">
        <v>70</v>
      </c>
      <c r="T43" t="s">
        <v>71</v>
      </c>
      <c r="U43" t="s">
        <v>70</v>
      </c>
      <c r="V43" t="s">
        <v>71</v>
      </c>
      <c r="W43" t="s">
        <v>70</v>
      </c>
      <c r="X43" t="s">
        <v>71</v>
      </c>
      <c r="Z43" t="s">
        <v>96</v>
      </c>
      <c r="AA43">
        <v>0</v>
      </c>
      <c r="AD43" t="s">
        <v>96</v>
      </c>
      <c r="AE43">
        <v>0</v>
      </c>
    </row>
    <row r="44" spans="1:32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  <c r="Q44">
        <f>R39*SQRT(68)/SQRT(1-R39^2)</f>
        <v>4.4724353110525055</v>
      </c>
      <c r="R44">
        <f>TDIST(ABS(Q44),68,2)</f>
        <v>3.014328787206655E-5</v>
      </c>
      <c r="S44">
        <f>S39*SQRT(138)/SQRT(1-S39^2)</f>
        <v>2.8875318298500732</v>
      </c>
      <c r="T44">
        <f>TDIST(ABS(S44),138,2)</f>
        <v>4.5090403561100596E-3</v>
      </c>
      <c r="U44">
        <f>T39*SQRT(68)/SQRT(1-T39^2)</f>
        <v>2.9296711326804767</v>
      </c>
      <c r="V44">
        <f>TDIST(ABS(U44),68,2)</f>
        <v>4.6152961227895629E-3</v>
      </c>
      <c r="W44">
        <f>U39*SQRT(138)/SQRT(1-U39^2)</f>
        <v>1.3795923385722142</v>
      </c>
      <c r="X44">
        <f>TDIST(ABS(W44),138,2)</f>
        <v>0.16994356033002017</v>
      </c>
      <c r="Z44" t="s">
        <v>97</v>
      </c>
      <c r="AA44">
        <v>208</v>
      </c>
      <c r="AD44" t="s">
        <v>97</v>
      </c>
      <c r="AE44">
        <v>208</v>
      </c>
    </row>
    <row r="45" spans="1:32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  <c r="Q45" t="s">
        <v>84</v>
      </c>
      <c r="S45" t="s">
        <v>85</v>
      </c>
      <c r="U45" t="s">
        <v>86</v>
      </c>
      <c r="W45" t="s">
        <v>87</v>
      </c>
      <c r="Z45" t="s">
        <v>98</v>
      </c>
      <c r="AA45">
        <v>17.954276761916351</v>
      </c>
      <c r="AD45" t="s">
        <v>98</v>
      </c>
      <c r="AE45">
        <v>5.3491273089081108</v>
      </c>
    </row>
    <row r="46" spans="1:32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  <c r="Q46" t="s">
        <v>70</v>
      </c>
      <c r="R46" t="s">
        <v>71</v>
      </c>
      <c r="S46" t="s">
        <v>70</v>
      </c>
      <c r="T46" t="s">
        <v>71</v>
      </c>
      <c r="U46" t="s">
        <v>70</v>
      </c>
      <c r="V46" t="s">
        <v>71</v>
      </c>
      <c r="W46" t="s">
        <v>70</v>
      </c>
      <c r="X46" t="s">
        <v>71</v>
      </c>
      <c r="Z46" t="s">
        <v>99</v>
      </c>
      <c r="AA46">
        <v>1.8694397415629757E-44</v>
      </c>
      <c r="AD46" t="s">
        <v>99</v>
      </c>
      <c r="AE46">
        <v>1.1606775782476799E-7</v>
      </c>
    </row>
    <row r="47" spans="1:32" x14ac:dyDescent="0.15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  <c r="Q47">
        <f>R40*SQRT(68)/SQRT(1-R40^2)</f>
        <v>0.64652719818085802</v>
      </c>
      <c r="R47">
        <f>TDIST(ABS(Q47),68,2)</f>
        <v>0.52011425139448852</v>
      </c>
      <c r="S47">
        <f>S40*SQRT(138)/SQRT(1-S40^2)</f>
        <v>-0.63312913092472933</v>
      </c>
      <c r="T47">
        <f>TDIST(ABS(S47),138,2)</f>
        <v>0.52769713201399626</v>
      </c>
      <c r="U47">
        <f>T40*SQRT(68)/SQRT(1-T40^2)</f>
        <v>0.97122365794628462</v>
      </c>
      <c r="V47">
        <f>TDIST(ABS(U47),68,2)</f>
        <v>0.33487901241302376</v>
      </c>
      <c r="W47">
        <f>U40*SQRT(138)/SQRT(1-U40^2)</f>
        <v>-1.0657140525711999</v>
      </c>
      <c r="X47">
        <f>TDIST(ABS(W47),138,2)</f>
        <v>0.28841393142867233</v>
      </c>
      <c r="Z47" t="s">
        <v>100</v>
      </c>
      <c r="AA47">
        <v>1.6522123760661407</v>
      </c>
      <c r="AD47" t="s">
        <v>100</v>
      </c>
      <c r="AE47">
        <v>1.6522123760661407</v>
      </c>
    </row>
    <row r="48" spans="1:32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  <c r="Z48" t="s">
        <v>101</v>
      </c>
      <c r="AA48">
        <v>3.7388794831259514E-44</v>
      </c>
      <c r="AD48" t="s">
        <v>101</v>
      </c>
      <c r="AE48">
        <v>2.3213551564953599E-7</v>
      </c>
    </row>
    <row r="49" spans="1:32" ht="14.25" thickBot="1" x14ac:dyDescent="0.2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  <c r="Z49" s="13" t="s">
        <v>102</v>
      </c>
      <c r="AA49" s="13">
        <v>1.9714346585202402</v>
      </c>
      <c r="AB49" s="13"/>
      <c r="AD49" s="13" t="s">
        <v>102</v>
      </c>
      <c r="AE49" s="13">
        <v>1.9714346585202402</v>
      </c>
      <c r="AF49" s="13"/>
    </row>
    <row r="50" spans="1:32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</row>
    <row r="51" spans="1:32" x14ac:dyDescent="0.15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</row>
    <row r="52" spans="1:32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32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32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32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</row>
    <row r="56" spans="1:32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32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32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32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32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32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32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32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32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15" x14ac:dyDescent="0.15">
      <c r="A65" s="2" t="s">
        <v>46</v>
      </c>
      <c r="B65">
        <f t="shared" ref="B65:O65" si="26">CORREL(B2:B16,B35:B49)</f>
        <v>0.54598985565155589</v>
      </c>
      <c r="C65">
        <f t="shared" si="26"/>
        <v>0.81386031471705111</v>
      </c>
      <c r="D65">
        <f t="shared" si="26"/>
        <v>0.27417039543920418</v>
      </c>
      <c r="E65">
        <f t="shared" si="26"/>
        <v>0.71548050232761318</v>
      </c>
      <c r="F65">
        <f t="shared" si="26"/>
        <v>0.71947620208505725</v>
      </c>
      <c r="G65">
        <f t="shared" si="26"/>
        <v>0.56994045618713329</v>
      </c>
      <c r="H65">
        <f t="shared" si="26"/>
        <v>0.88089812624853259</v>
      </c>
      <c r="I65">
        <f t="shared" si="26"/>
        <v>0.65145735212675082</v>
      </c>
      <c r="J65">
        <f t="shared" si="26"/>
        <v>0.4759505552813027</v>
      </c>
      <c r="K65">
        <f t="shared" si="26"/>
        <v>0.61868058295332573</v>
      </c>
      <c r="L65">
        <f t="shared" si="26"/>
        <v>0.62625446878285806</v>
      </c>
      <c r="M65">
        <f t="shared" si="26"/>
        <v>0.79043472554488614</v>
      </c>
      <c r="N65">
        <f t="shared" si="26"/>
        <v>0.76114099954273939</v>
      </c>
      <c r="O65">
        <f t="shared" si="26"/>
        <v>0.87159616616045688</v>
      </c>
    </row>
    <row r="66" spans="1:15" x14ac:dyDescent="0.15">
      <c r="A66" s="2" t="s">
        <v>47</v>
      </c>
      <c r="B66">
        <f t="shared" ref="B66:O66" si="27">CORREL(B17:B31,B50:B64)</f>
        <v>0.254957636539001</v>
      </c>
      <c r="C66">
        <f t="shared" si="27"/>
        <v>0.35152046833431227</v>
      </c>
      <c r="D66">
        <f t="shared" si="27"/>
        <v>4.7793351614326074E-2</v>
      </c>
      <c r="E66">
        <f t="shared" si="27"/>
        <v>-0.56373930493707347</v>
      </c>
      <c r="F66">
        <f t="shared" si="27"/>
        <v>0.88702961031944449</v>
      </c>
      <c r="G66">
        <f t="shared" si="27"/>
        <v>0.52282989166681637</v>
      </c>
      <c r="H66">
        <f t="shared" si="27"/>
        <v>0.57149024126250447</v>
      </c>
      <c r="I66">
        <f t="shared" si="27"/>
        <v>0.18901096097120093</v>
      </c>
      <c r="J66">
        <f t="shared" si="27"/>
        <v>-0.25354280269145446</v>
      </c>
      <c r="K66">
        <f t="shared" si="27"/>
        <v>0.80433542413494263</v>
      </c>
      <c r="L66">
        <f t="shared" si="27"/>
        <v>-0.33227806900760232</v>
      </c>
      <c r="M66">
        <f t="shared" si="27"/>
        <v>0.35256125243763764</v>
      </c>
      <c r="N66">
        <f t="shared" si="27"/>
        <v>-0.20939541384999699</v>
      </c>
      <c r="O66">
        <f t="shared" si="27"/>
        <v>0.64093341193468634</v>
      </c>
    </row>
    <row r="67" spans="1:15" x14ac:dyDescent="0.15">
      <c r="A67" s="2"/>
    </row>
    <row r="68" spans="1:15" x14ac:dyDescent="0.15">
      <c r="A68" s="2"/>
    </row>
    <row r="69" spans="1:15" x14ac:dyDescent="0.15">
      <c r="A69" s="2" t="s">
        <v>45</v>
      </c>
    </row>
    <row r="70" spans="1:15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</row>
    <row r="71" spans="1:15" x14ac:dyDescent="0.15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</row>
    <row r="72" spans="1:15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</row>
    <row r="73" spans="1:15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</row>
    <row r="74" spans="1:15" x14ac:dyDescent="0.15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</row>
    <row r="75" spans="1:15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</row>
    <row r="76" spans="1:15" x14ac:dyDescent="0.15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</row>
    <row r="77" spans="1:15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15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</row>
    <row r="79" spans="1:15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</row>
    <row r="80" spans="1:15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15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</row>
    <row r="82" spans="1:15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</row>
    <row r="83" spans="1:15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15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15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15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</row>
    <row r="87" spans="1:15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15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15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15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15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</row>
    <row r="92" spans="1:15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15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15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15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15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4" t="s">
        <v>46</v>
      </c>
      <c r="B101">
        <f t="shared" ref="B101:O101" si="28">CORREL(B2:B16,B71:B85)</f>
        <v>0.39787728664998606</v>
      </c>
      <c r="C101">
        <f t="shared" si="28"/>
        <v>0.82102133232061203</v>
      </c>
      <c r="D101">
        <f t="shared" si="28"/>
        <v>-0.11899643026617746</v>
      </c>
      <c r="E101">
        <f t="shared" si="28"/>
        <v>0.69633808076584214</v>
      </c>
      <c r="F101">
        <f t="shared" si="28"/>
        <v>0.64714569564489255</v>
      </c>
      <c r="G101">
        <f t="shared" si="28"/>
        <v>0.48354995188588573</v>
      </c>
      <c r="H101">
        <f t="shared" si="28"/>
        <v>0.92413421711849653</v>
      </c>
      <c r="I101">
        <f t="shared" si="28"/>
        <v>0.68529836746906136</v>
      </c>
      <c r="J101">
        <f t="shared" si="28"/>
        <v>0.36260477141234498</v>
      </c>
      <c r="K101">
        <f t="shared" si="28"/>
        <v>0.661918685731538</v>
      </c>
      <c r="L101">
        <f t="shared" si="28"/>
        <v>0.44687322898738324</v>
      </c>
      <c r="M101">
        <f t="shared" si="28"/>
        <v>0.83221403879627809</v>
      </c>
      <c r="N101">
        <f t="shared" si="28"/>
        <v>0.65746926383586657</v>
      </c>
      <c r="O101">
        <f t="shared" si="28"/>
        <v>0.85159719270353174</v>
      </c>
    </row>
    <row r="102" spans="1:15" x14ac:dyDescent="0.15">
      <c r="A102" s="4" t="s">
        <v>47</v>
      </c>
      <c r="B102">
        <f t="shared" ref="B102:O102" si="29">CORREL(B50:B64,B86:B100)</f>
        <v>0.49076285018167559</v>
      </c>
      <c r="C102">
        <f t="shared" si="29"/>
        <v>0.93039497166541207</v>
      </c>
      <c r="D102">
        <f t="shared" si="29"/>
        <v>0.21283800174212827</v>
      </c>
      <c r="E102">
        <f t="shared" si="29"/>
        <v>0.60779881578965012</v>
      </c>
      <c r="F102">
        <f t="shared" si="29"/>
        <v>0.85403809305722755</v>
      </c>
      <c r="G102">
        <f t="shared" si="29"/>
        <v>0.81314037270029305</v>
      </c>
      <c r="H102">
        <f t="shared" si="29"/>
        <v>0.8835086722015526</v>
      </c>
      <c r="I102">
        <f t="shared" si="29"/>
        <v>0.70528727206928143</v>
      </c>
      <c r="J102">
        <f t="shared" si="29"/>
        <v>0.22876147129340274</v>
      </c>
      <c r="K102">
        <f t="shared" si="29"/>
        <v>0.66719860802097231</v>
      </c>
      <c r="L102">
        <f t="shared" si="29"/>
        <v>0.83676119973999574</v>
      </c>
      <c r="M102">
        <f t="shared" si="29"/>
        <v>0.70241057693068665</v>
      </c>
      <c r="N102">
        <f t="shared" si="29"/>
        <v>0.81954603988674635</v>
      </c>
      <c r="O102">
        <f t="shared" si="29"/>
        <v>0.9173480683188231</v>
      </c>
    </row>
  </sheetData>
  <phoneticPr fontId="2"/>
  <conditionalFormatting sqref="B2:O31">
    <cfRule type="expression" dxfId="4" priority="1">
      <formula>B35&gt;=81</formula>
    </cfRule>
    <cfRule type="expression" dxfId="3" priority="2">
      <formula>AND(B35&gt;=61,B35&lt;=80)</formula>
    </cfRule>
    <cfRule type="expression" dxfId="2" priority="3">
      <formula>AND(B35&gt;=41,B35&lt;=60)</formula>
    </cfRule>
    <cfRule type="expression" dxfId="1" priority="4">
      <formula>AND(B35&gt;=21,B35&lt;=40)</formula>
    </cfRule>
    <cfRule type="expression" dxfId="0" priority="5">
      <formula>B35&lt;=20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早川 侑花</cp:lastModifiedBy>
  <dcterms:created xsi:type="dcterms:W3CDTF">2023-02-01T01:29:56Z</dcterms:created>
  <dcterms:modified xsi:type="dcterms:W3CDTF">2023-02-03T11:25:51Z</dcterms:modified>
</cp:coreProperties>
</file>