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kaiseki/"/>
    </mc:Choice>
  </mc:AlternateContent>
  <xr:revisionPtr revIDLastSave="120" documentId="13_ncr:1_{54AC58E4-259E-414F-8713-052FED5C094F}" xr6:coauthVersionLast="47" xr6:coauthVersionMax="47" xr10:uidLastSave="{820325D8-105D-40C8-8FA1-7395B3281399}"/>
  <bookViews>
    <workbookView xWindow="4065" yWindow="2280" windowWidth="19740" windowHeight="11220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4" i="1" l="1"/>
  <c r="AA34" i="1"/>
  <c r="Z34" i="1"/>
  <c r="Y34" i="1"/>
  <c r="AB33" i="1"/>
  <c r="AA33" i="1"/>
  <c r="Z33" i="1"/>
  <c r="Y33" i="1"/>
  <c r="AB32" i="1"/>
  <c r="AA32" i="1"/>
  <c r="Z32" i="1"/>
  <c r="Y32" i="1"/>
  <c r="AB31" i="1"/>
  <c r="AA31" i="1"/>
  <c r="Z31" i="1"/>
  <c r="Y31" i="1"/>
  <c r="AB30" i="1"/>
  <c r="AA30" i="1"/>
  <c r="Z30" i="1"/>
  <c r="AB24" i="1"/>
  <c r="AA24" i="1"/>
  <c r="Z24" i="1"/>
  <c r="Y24" i="1"/>
  <c r="AB23" i="1"/>
  <c r="AA23" i="1"/>
  <c r="Z23" i="1"/>
  <c r="Y23" i="1"/>
  <c r="AB22" i="1"/>
  <c r="AA22" i="1"/>
  <c r="Z22" i="1"/>
  <c r="Y22" i="1"/>
  <c r="AB21" i="1"/>
  <c r="Z21" i="1"/>
  <c r="Y21" i="1"/>
  <c r="W47" i="2"/>
  <c r="X47" i="2" s="1"/>
  <c r="V47" i="2"/>
  <c r="U47" i="2"/>
  <c r="T47" i="2"/>
  <c r="S47" i="2"/>
  <c r="Q47" i="2"/>
  <c r="R47" i="2" s="1"/>
  <c r="X44" i="2"/>
  <c r="W44" i="2"/>
  <c r="U44" i="2"/>
  <c r="V44" i="2" s="1"/>
  <c r="S44" i="2"/>
  <c r="T44" i="2" s="1"/>
  <c r="R44" i="2"/>
  <c r="Q44" i="2"/>
  <c r="U40" i="2"/>
  <c r="T40" i="2"/>
  <c r="S40" i="2"/>
  <c r="R40" i="2"/>
  <c r="U39" i="2"/>
  <c r="T39" i="2"/>
  <c r="S39" i="2"/>
  <c r="R39" i="2"/>
  <c r="R34" i="2"/>
  <c r="V35" i="2" s="1"/>
  <c r="W35" i="2" s="1"/>
  <c r="Q34" i="2"/>
  <c r="T35" i="2" s="1"/>
  <c r="U35" i="2" s="1"/>
  <c r="R32" i="2"/>
  <c r="V32" i="2" s="1"/>
  <c r="W32" i="2" s="1"/>
  <c r="Q32" i="2"/>
  <c r="T32" i="2" s="1"/>
  <c r="U32" i="2" s="1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102" i="2" l="1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S23" i="1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V24" i="1"/>
  <c r="U24" i="1"/>
  <c r="T24" i="1"/>
  <c r="S24" i="1"/>
  <c r="V23" i="1"/>
  <c r="U23" i="1"/>
  <c r="T23" i="1"/>
  <c r="V22" i="1"/>
  <c r="U22" i="1"/>
  <c r="T22" i="1"/>
  <c r="S22" i="1"/>
  <c r="V21" i="1"/>
  <c r="T21" i="1"/>
  <c r="S21" i="1"/>
  <c r="B101" i="1"/>
  <c r="B65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</calcChain>
</file>

<file path=xl/sharedStrings.xml><?xml version="1.0" encoding="utf-8"?>
<sst xmlns="http://schemas.openxmlformats.org/spreadsheetml/2006/main" count="435" uniqueCount="111">
  <si>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</si>
  <si>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</si>
  <si>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</si>
  <si>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</si>
  <si>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</si>
  <si>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</si>
  <si>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</si>
  <si>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</si>
  <si>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</si>
  <si>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</si>
  <si>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</si>
  <si>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</si>
  <si>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</si>
  <si>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</si>
  <si>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</si>
  <si>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</si>
  <si>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</si>
  <si>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</si>
  <si>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</si>
  <si>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</si>
  <si>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</si>
  <si>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</si>
  <si>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</si>
  <si>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</si>
  <si>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</si>
  <si>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</si>
  <si>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</si>
  <si>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</si>
  <si>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</si>
  <si>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</si>
  <si>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</si>
  <si>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</si>
  <si>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</si>
  <si>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</si>
  <si>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</si>
  <si>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</si>
  <si>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</si>
  <si>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</si>
  <si>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</si>
  <si>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</si>
  <si>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</si>
  <si>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</si>
  <si>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</si>
  <si>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</si>
  <si>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</si>
  <si>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post</t>
    <phoneticPr fontId="2"/>
  </si>
  <si>
    <t>p_correl</t>
    <phoneticPr fontId="2"/>
  </si>
  <si>
    <t>i_correl</t>
    <phoneticPr fontId="2"/>
  </si>
  <si>
    <t>事前</t>
    <rPh sb="0" eb="2">
      <t>ジゼン</t>
    </rPh>
    <phoneticPr fontId="2"/>
  </si>
  <si>
    <t>パズル</t>
    <phoneticPr fontId="2"/>
  </si>
  <si>
    <t>普通：事前</t>
    <rPh sb="0" eb="2">
      <t>フツウ</t>
    </rPh>
    <rPh sb="3" eb="5">
      <t>ジゼン</t>
    </rPh>
    <phoneticPr fontId="2"/>
  </si>
  <si>
    <t>回転：事前</t>
    <rPh sb="0" eb="2">
      <t>カイテン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</si>
  <si>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</si>
  <si>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回転：事後</t>
    <rPh sb="0" eb="2">
      <t>カイテン</t>
    </rPh>
    <rPh sb="3" eb="5">
      <t>ジゴ</t>
    </rPh>
    <phoneticPr fontId="2"/>
  </si>
  <si>
    <t>赤</t>
    <rPh sb="0" eb="1">
      <t>アカ</t>
    </rPh>
    <phoneticPr fontId="2"/>
  </si>
  <si>
    <t>オレンジ</t>
    <phoneticPr fontId="2"/>
  </si>
  <si>
    <t>緑</t>
    <rPh sb="0" eb="1">
      <t>ミドリ</t>
    </rPh>
    <phoneticPr fontId="2"/>
  </si>
  <si>
    <t>青</t>
    <rPh sb="0" eb="1">
      <t>アオ</t>
    </rPh>
    <phoneticPr fontId="2"/>
  </si>
  <si>
    <t>紫</t>
    <rPh sb="0" eb="1">
      <t>ムラサキ</t>
    </rPh>
    <phoneticPr fontId="2"/>
  </si>
  <si>
    <t>イライラ</t>
    <phoneticPr fontId="2"/>
  </si>
  <si>
    <t>se：0-20</t>
    <phoneticPr fontId="2"/>
  </si>
  <si>
    <t>se：21-40</t>
    <phoneticPr fontId="2"/>
  </si>
  <si>
    <t>se：41-60</t>
    <phoneticPr fontId="2"/>
  </si>
  <si>
    <t>se：61-80</t>
    <phoneticPr fontId="2"/>
  </si>
  <si>
    <t>se：81-100</t>
    <phoneticPr fontId="2"/>
  </si>
  <si>
    <t>課題ごと</t>
    <rPh sb="0" eb="2">
      <t>カダイ</t>
    </rPh>
    <phoneticPr fontId="2"/>
  </si>
  <si>
    <t>p_pre</t>
    <phoneticPr fontId="2"/>
  </si>
  <si>
    <t>p_pos</t>
    <phoneticPr fontId="2"/>
  </si>
  <si>
    <t>p_correl_pre</t>
    <phoneticPr fontId="2"/>
  </si>
  <si>
    <t>p_correl_post</t>
    <phoneticPr fontId="2"/>
  </si>
  <si>
    <t>t</t>
    <phoneticPr fontId="2"/>
  </si>
  <si>
    <t>p</t>
    <phoneticPr fontId="2"/>
  </si>
  <si>
    <t>i_correl_pre</t>
    <phoneticPr fontId="2"/>
  </si>
  <si>
    <t>i_correl_post</t>
    <phoneticPr fontId="2"/>
  </si>
  <si>
    <t>i_pre</t>
    <phoneticPr fontId="2"/>
  </si>
  <si>
    <t>i_pos</t>
    <phoneticPr fontId="2"/>
  </si>
  <si>
    <t>難易毎</t>
    <rPh sb="0" eb="2">
      <t>ナンイ</t>
    </rPh>
    <rPh sb="2" eb="3">
      <t>マイ</t>
    </rPh>
    <phoneticPr fontId="2"/>
  </si>
  <si>
    <t>相関関係</t>
    <rPh sb="0" eb="4">
      <t>ソウカンカンケイ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</si>
  <si>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</si>
  <si>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</si>
  <si>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np_pre</t>
    <phoneticPr fontId="2"/>
  </si>
  <si>
    <t>rp_pre</t>
    <phoneticPr fontId="2"/>
  </si>
  <si>
    <t>np_pos</t>
    <phoneticPr fontId="2"/>
  </si>
  <si>
    <t>rp_pos</t>
    <phoneticPr fontId="2"/>
  </si>
  <si>
    <t>ni_pre</t>
    <phoneticPr fontId="2"/>
  </si>
  <si>
    <t>ri_pre</t>
    <phoneticPr fontId="2"/>
  </si>
  <si>
    <t>ni_pos</t>
    <phoneticPr fontId="2"/>
  </si>
  <si>
    <t>ri_pos</t>
    <phoneticPr fontId="2"/>
  </si>
  <si>
    <t>イライラ棒</t>
    <rPh sb="4" eb="5">
      <t>ボウ</t>
    </rPh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</si>
  <si>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</si>
  <si>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</si>
  <si>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</si>
  <si>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</si>
  <si>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</si>
  <si>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</si>
  <si>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</si>
  <si>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</si>
  <si>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</si>
  <si>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</si>
  <si>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</si>
  <si>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</si>
  <si>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</si>
  <si>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</si>
  <si>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通常：事前</t>
    <rPh sb="0" eb="2">
      <t>ツウジョウ</t>
    </rPh>
    <rPh sb="3" eb="5">
      <t>ジゼン</t>
    </rPh>
    <phoneticPr fontId="2"/>
  </si>
  <si>
    <t>通常：事後</t>
    <rPh sb="0" eb="2">
      <t>ツウジョウ</t>
    </rPh>
    <rPh sb="3" eb="5">
      <t>ジゴ</t>
    </rPh>
    <phoneticPr fontId="2"/>
  </si>
  <si>
    <t>SSE:レベル1</t>
    <phoneticPr fontId="2"/>
  </si>
  <si>
    <t>SSE:レベル2</t>
  </si>
  <si>
    <t>SSE:レベル3</t>
  </si>
  <si>
    <t>SSE:レベル4</t>
  </si>
  <si>
    <t>SSE:レベル5</t>
  </si>
  <si>
    <t>t-検定: 分散が等しくないと仮定した２標本による検定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</si>
</sst>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 style="thin">
        <color auto="1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/>
    </xf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SSE:レベル1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Sheet1!$S$20:$V$20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6B2B-4AC3-8614-91826AEA3AD8}"/>
            </c:ext>
          </c:extLst>
        </c:ser>
        <c:ser>
          <c:idx val="1"/>
          <c:order val="1"/>
          <c:tx>
            <c:strRef>
              <c:f>Sheet1!$R$21</c:f>
              <c:strCache>
                <c:ptCount val="1"/>
                <c:pt idx="0">
                  <c:v>SSE:レベル2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Sheet1!$Y$21:$AB$21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0.13195668802683874</c:v>
                  </c:pt>
                  <c:pt idx="3">
                    <c:v>9.6793710747185957E-2</c:v>
                  </c:pt>
                </c:numCache>
              </c:numRef>
            </c:plus>
            <c:minus>
              <c:numRef>
                <c:f>Sheet1!$Y$21:$AB$21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0.13195668802683874</c:v>
                  </c:pt>
                  <c:pt idx="3">
                    <c:v>9.6793710747185957E-2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Sheet1!$S$21:$V$21</c:f>
              <c:numCache>
                <c:formatCode>0.000</c:formatCode>
                <c:ptCount val="4"/>
                <c:pt idx="0">
                  <c:v>0.30541475613911939</c:v>
                </c:pt>
                <c:pt idx="1">
                  <c:v>0.25444337909891918</c:v>
                </c:pt>
                <c:pt idx="3">
                  <c:v>0.39809493764358411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B-4AC3-8614-91826AEA3AD8}"/>
            </c:ext>
          </c:extLst>
        </c:ser>
        <c:ser>
          <c:idx val="2"/>
          <c:order val="2"/>
          <c:tx>
            <c:strRef>
              <c:f>Sheet1!$R$22</c:f>
              <c:strCache>
                <c:ptCount val="1"/>
                <c:pt idx="0">
                  <c:v>SSE:レベル3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Sheet1!$Y$22:$AB$22</c:f>
                <c:numCache>
                  <c:formatCode>General</c:formatCode>
                  <c:ptCount val="4"/>
                  <c:pt idx="0">
                    <c:v>7.6562457026112279E-2</c:v>
                  </c:pt>
                  <c:pt idx="1">
                    <c:v>0.11046478464643333</c:v>
                  </c:pt>
                  <c:pt idx="2">
                    <c:v>4.5812414752112535E-2</c:v>
                  </c:pt>
                  <c:pt idx="3">
                    <c:v>0.11722887801335101</c:v>
                  </c:pt>
                </c:numCache>
              </c:numRef>
            </c:plus>
            <c:minus>
              <c:numRef>
                <c:f>Sheet1!$Y$22:$AB$22</c:f>
                <c:numCache>
                  <c:formatCode>General</c:formatCode>
                  <c:ptCount val="4"/>
                  <c:pt idx="0">
                    <c:v>7.6562457026112279E-2</c:v>
                  </c:pt>
                  <c:pt idx="1">
                    <c:v>0.11046478464643333</c:v>
                  </c:pt>
                  <c:pt idx="2">
                    <c:v>4.5812414752112535E-2</c:v>
                  </c:pt>
                  <c:pt idx="3">
                    <c:v>0.11722887801335101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Sheet1!$S$22:$V$22</c:f>
              <c:numCache>
                <c:formatCode>0.000</c:formatCode>
                <c:ptCount val="4"/>
                <c:pt idx="0">
                  <c:v>0.29679843044117754</c:v>
                </c:pt>
                <c:pt idx="1">
                  <c:v>0.29583715358245133</c:v>
                </c:pt>
                <c:pt idx="2">
                  <c:v>0.18767111168967349</c:v>
                </c:pt>
                <c:pt idx="3">
                  <c:v>0.28618689953596022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B-4AC3-8614-91826AEA3AD8}"/>
            </c:ext>
          </c:extLst>
        </c:ser>
        <c:ser>
          <c:idx val="3"/>
          <c:order val="3"/>
          <c:tx>
            <c:strRef>
              <c:f>Sheet1!$R$23</c:f>
              <c:strCache>
                <c:ptCount val="1"/>
                <c:pt idx="0">
                  <c:v>SSE:レベル4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Sheet1!$Y$23:$AB$23</c:f>
                <c:numCache>
                  <c:formatCode>General</c:formatCode>
                  <c:ptCount val="4"/>
                  <c:pt idx="0">
                    <c:v>9.5659698440968291E-2</c:v>
                  </c:pt>
                  <c:pt idx="1">
                    <c:v>9.6260575464997791E-2</c:v>
                  </c:pt>
                  <c:pt idx="2">
                    <c:v>7.8059005899111786E-2</c:v>
                  </c:pt>
                  <c:pt idx="3">
                    <c:v>0.10420032845124554</c:v>
                  </c:pt>
                </c:numCache>
              </c:numRef>
            </c:plus>
            <c:minus>
              <c:numRef>
                <c:f>Sheet1!$Y$23:$AB$23</c:f>
                <c:numCache>
                  <c:formatCode>General</c:formatCode>
                  <c:ptCount val="4"/>
                  <c:pt idx="0">
                    <c:v>9.5659698440968291E-2</c:v>
                  </c:pt>
                  <c:pt idx="1">
                    <c:v>9.6260575464997791E-2</c:v>
                  </c:pt>
                  <c:pt idx="2">
                    <c:v>7.8059005899111786E-2</c:v>
                  </c:pt>
                  <c:pt idx="3">
                    <c:v>0.10420032845124554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Sheet1!$S$23:$V$23</c:f>
              <c:numCache>
                <c:formatCode>0.000</c:formatCode>
                <c:ptCount val="4"/>
                <c:pt idx="0">
                  <c:v>0.29646983662143178</c:v>
                </c:pt>
                <c:pt idx="1">
                  <c:v>0.27938462021058402</c:v>
                </c:pt>
                <c:pt idx="2">
                  <c:v>0.23895262487714525</c:v>
                </c:pt>
                <c:pt idx="3">
                  <c:v>0.26880898141590281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2B-4AC3-8614-91826AEA3AD8}"/>
            </c:ext>
          </c:extLst>
        </c:ser>
        <c:ser>
          <c:idx val="4"/>
          <c:order val="4"/>
          <c:tx>
            <c:strRef>
              <c:f>Sheet1!$R$24</c:f>
              <c:strCache>
                <c:ptCount val="1"/>
                <c:pt idx="0">
                  <c:v>SSE:レベル5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Sheet1!$Y$24:$AB$24</c:f>
                <c:numCache>
                  <c:formatCode>General</c:formatCode>
                  <c:ptCount val="4"/>
                  <c:pt idx="0">
                    <c:v>9.4350463060028353E-2</c:v>
                  </c:pt>
                  <c:pt idx="1">
                    <c:v>0.13560543963103178</c:v>
                  </c:pt>
                  <c:pt idx="2">
                    <c:v>9.9875434972206828E-2</c:v>
                  </c:pt>
                  <c:pt idx="3">
                    <c:v>0.1237117788229187</c:v>
                  </c:pt>
                </c:numCache>
              </c:numRef>
            </c:plus>
            <c:minus>
              <c:numRef>
                <c:f>Sheet1!$Y$24:$AB$24</c:f>
                <c:numCache>
                  <c:formatCode>General</c:formatCode>
                  <c:ptCount val="4"/>
                  <c:pt idx="0">
                    <c:v>9.4350463060028353E-2</c:v>
                  </c:pt>
                  <c:pt idx="1">
                    <c:v>0.13560543963103178</c:v>
                  </c:pt>
                  <c:pt idx="2">
                    <c:v>9.9875434972206828E-2</c:v>
                  </c:pt>
                  <c:pt idx="3">
                    <c:v>0.1237117788229187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Sheet1!$S$24:$V$24</c:f>
              <c:numCache>
                <c:formatCode>0.000</c:formatCode>
                <c:ptCount val="4"/>
                <c:pt idx="0">
                  <c:v>0.29379204115346724</c:v>
                </c:pt>
                <c:pt idx="1">
                  <c:v>0.36665781825297356</c:v>
                </c:pt>
                <c:pt idx="2">
                  <c:v>0.30418473074423269</c:v>
                </c:pt>
                <c:pt idx="3">
                  <c:v>0.3338880889290039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2B-4AC3-8614-91826AEA3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676031"/>
        <c:axId val="1980673951"/>
      </c:barChart>
      <c:catAx>
        <c:axId val="198067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0673951"/>
        <c:crosses val="autoZero"/>
        <c:auto val="1"/>
        <c:lblAlgn val="ctr"/>
        <c:lblOffset val="100"/>
        <c:noMultiLvlLbl val="0"/>
      </c:catAx>
      <c:valAx>
        <c:axId val="1980673951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AOI</a:t>
                </a:r>
                <a:r>
                  <a:rPr lang="ja-JP" altLang="en-US"/>
                  <a:t>への遷移時間差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067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SSE:レベル1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Sheet1!$Y$30:$AB$30</c:f>
                <c:numCache>
                  <c:formatCode>General</c:formatCode>
                  <c:ptCount val="4"/>
                  <c:pt idx="1">
                    <c:v>0.14947073910366199</c:v>
                  </c:pt>
                  <c:pt idx="2">
                    <c:v>0</c:v>
                  </c:pt>
                  <c:pt idx="3">
                    <c:v>9.1578286203765874E-2</c:v>
                  </c:pt>
                </c:numCache>
              </c:numRef>
            </c:plus>
            <c:minus>
              <c:numRef>
                <c:f>Sheet1!$Y$30:$AB$30</c:f>
                <c:numCache>
                  <c:formatCode>General</c:formatCode>
                  <c:ptCount val="4"/>
                  <c:pt idx="1">
                    <c:v>0.14947073910366199</c:v>
                  </c:pt>
                  <c:pt idx="2">
                    <c:v>0</c:v>
                  </c:pt>
                  <c:pt idx="3">
                    <c:v>9.1578286203765874E-2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Sheet1!$S$30:$V$30</c:f>
              <c:numCache>
                <c:formatCode>0.000</c:formatCode>
                <c:ptCount val="4"/>
                <c:pt idx="1">
                  <c:v>9.3723243223075112E-2</c:v>
                </c:pt>
                <c:pt idx="2">
                  <c:v>0.1911095248328315</c:v>
                </c:pt>
                <c:pt idx="3">
                  <c:v>0.11121336177543356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4-482F-A795-14617BF4589D}"/>
            </c:ext>
          </c:extLst>
        </c:ser>
        <c:ser>
          <c:idx val="1"/>
          <c:order val="1"/>
          <c:tx>
            <c:strRef>
              <c:f>Sheet1!$R$31</c:f>
              <c:strCache>
                <c:ptCount val="1"/>
                <c:pt idx="0">
                  <c:v>SSE:レベル2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Sheet1!$Y$31:$AB$31</c:f>
                <c:numCache>
                  <c:formatCode>General</c:formatCode>
                  <c:ptCount val="4"/>
                  <c:pt idx="0">
                    <c:v>5.8387392032162901E-2</c:v>
                  </c:pt>
                  <c:pt idx="1">
                    <c:v>0.13836621711805988</c:v>
                  </c:pt>
                  <c:pt idx="2">
                    <c:v>0.13440791457684029</c:v>
                  </c:pt>
                  <c:pt idx="3">
                    <c:v>0.18175070746843738</c:v>
                  </c:pt>
                </c:numCache>
              </c:numRef>
            </c:plus>
            <c:minus>
              <c:numRef>
                <c:f>Sheet1!$Y$31:$AB$31</c:f>
                <c:numCache>
                  <c:formatCode>General</c:formatCode>
                  <c:ptCount val="4"/>
                  <c:pt idx="0">
                    <c:v>5.8387392032162901E-2</c:v>
                  </c:pt>
                  <c:pt idx="1">
                    <c:v>0.13836621711805988</c:v>
                  </c:pt>
                  <c:pt idx="2">
                    <c:v>0.13440791457684029</c:v>
                  </c:pt>
                  <c:pt idx="3">
                    <c:v>0.18175070746843738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Sheet1!$S$31:$V$31</c:f>
              <c:numCache>
                <c:formatCode>0.000</c:formatCode>
                <c:ptCount val="4"/>
                <c:pt idx="0">
                  <c:v>0.27091856980935125</c:v>
                </c:pt>
                <c:pt idx="1">
                  <c:v>0.17613911589647308</c:v>
                </c:pt>
                <c:pt idx="2">
                  <c:v>0.23590924513089906</c:v>
                </c:pt>
                <c:pt idx="3">
                  <c:v>0.19115218557189045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4-482F-A795-14617BF4589D}"/>
            </c:ext>
          </c:extLst>
        </c:ser>
        <c:ser>
          <c:idx val="2"/>
          <c:order val="2"/>
          <c:tx>
            <c:strRef>
              <c:f>Sheet1!$R$32</c:f>
              <c:strCache>
                <c:ptCount val="1"/>
                <c:pt idx="0">
                  <c:v>SSE:レベル3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Sheet1!$Y$32:$AB$32</c:f>
                <c:numCache>
                  <c:formatCode>General</c:formatCode>
                  <c:ptCount val="4"/>
                  <c:pt idx="0">
                    <c:v>0.10744845136164621</c:v>
                  </c:pt>
                  <c:pt idx="1">
                    <c:v>0.14483902336468182</c:v>
                  </c:pt>
                  <c:pt idx="2">
                    <c:v>9.7675848474022789E-2</c:v>
                  </c:pt>
                  <c:pt idx="3">
                    <c:v>0.14709607402980113</c:v>
                  </c:pt>
                </c:numCache>
              </c:numRef>
            </c:plus>
            <c:minus>
              <c:numRef>
                <c:f>Sheet1!$Y$32:$AB$32</c:f>
                <c:numCache>
                  <c:formatCode>General</c:formatCode>
                  <c:ptCount val="4"/>
                  <c:pt idx="0">
                    <c:v>0.10744845136164621</c:v>
                  </c:pt>
                  <c:pt idx="1">
                    <c:v>0.14483902336468182</c:v>
                  </c:pt>
                  <c:pt idx="2">
                    <c:v>9.7675848474022789E-2</c:v>
                  </c:pt>
                  <c:pt idx="3">
                    <c:v>0.14709607402980113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Sheet1!$S$32:$V$32</c:f>
              <c:numCache>
                <c:formatCode>0.000</c:formatCode>
                <c:ptCount val="4"/>
                <c:pt idx="0">
                  <c:v>0.23506040090077035</c:v>
                </c:pt>
                <c:pt idx="1">
                  <c:v>0.22845680232216958</c:v>
                </c:pt>
                <c:pt idx="2">
                  <c:v>0.2255174484496788</c:v>
                </c:pt>
                <c:pt idx="3">
                  <c:v>0.21896864795482504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74-482F-A795-14617BF4589D}"/>
            </c:ext>
          </c:extLst>
        </c:ser>
        <c:ser>
          <c:idx val="3"/>
          <c:order val="3"/>
          <c:tx>
            <c:strRef>
              <c:f>Sheet1!$R$33</c:f>
              <c:strCache>
                <c:ptCount val="1"/>
                <c:pt idx="0">
                  <c:v>SSE:レベル4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Sheet1!$Y$33:$AB$33</c:f>
                <c:numCache>
                  <c:formatCode>General</c:formatCode>
                  <c:ptCount val="4"/>
                  <c:pt idx="0">
                    <c:v>9.0600494216796196E-2</c:v>
                  </c:pt>
                  <c:pt idx="1">
                    <c:v>0.11850729443951345</c:v>
                  </c:pt>
                  <c:pt idx="2">
                    <c:v>0.10480991130698906</c:v>
                  </c:pt>
                  <c:pt idx="3">
                    <c:v>0.11524811385487571</c:v>
                  </c:pt>
                </c:numCache>
              </c:numRef>
            </c:plus>
            <c:minus>
              <c:numRef>
                <c:f>Sheet1!$Y$33:$AB$33</c:f>
                <c:numCache>
                  <c:formatCode>General</c:formatCode>
                  <c:ptCount val="4"/>
                  <c:pt idx="0">
                    <c:v>9.0600494216796196E-2</c:v>
                  </c:pt>
                  <c:pt idx="1">
                    <c:v>0.11850729443951345</c:v>
                  </c:pt>
                  <c:pt idx="2">
                    <c:v>0.10480991130698906</c:v>
                  </c:pt>
                  <c:pt idx="3">
                    <c:v>0.11524811385487571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Sheet1!$S$33:$V$33</c:f>
              <c:numCache>
                <c:formatCode>0.000</c:formatCode>
                <c:ptCount val="4"/>
                <c:pt idx="0">
                  <c:v>0.21455305634030281</c:v>
                </c:pt>
                <c:pt idx="1">
                  <c:v>0.29218261741575846</c:v>
                </c:pt>
                <c:pt idx="2">
                  <c:v>0.24671350463750111</c:v>
                </c:pt>
                <c:pt idx="3">
                  <c:v>0.26754212224726515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74-482F-A795-14617BF4589D}"/>
            </c:ext>
          </c:extLst>
        </c:ser>
        <c:ser>
          <c:idx val="4"/>
          <c:order val="4"/>
          <c:tx>
            <c:strRef>
              <c:f>Sheet1!$R$34</c:f>
              <c:strCache>
                <c:ptCount val="1"/>
                <c:pt idx="0">
                  <c:v>SSE:レベル5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Sheet1!$Y$34:$AB$34</c:f>
                <c:numCache>
                  <c:formatCode>General</c:formatCode>
                  <c:ptCount val="4"/>
                  <c:pt idx="0">
                    <c:v>0.10253432024689961</c:v>
                  </c:pt>
                  <c:pt idx="1">
                    <c:v>8.4249621572213926E-2</c:v>
                  </c:pt>
                  <c:pt idx="2">
                    <c:v>0.10522821114329056</c:v>
                  </c:pt>
                  <c:pt idx="3">
                    <c:v>0.11629643989322931</c:v>
                  </c:pt>
                </c:numCache>
              </c:numRef>
            </c:plus>
            <c:minus>
              <c:numRef>
                <c:f>Sheet1!$Y$34:$AB$34</c:f>
                <c:numCache>
                  <c:formatCode>General</c:formatCode>
                  <c:ptCount val="4"/>
                  <c:pt idx="0">
                    <c:v>0.10253432024689961</c:v>
                  </c:pt>
                  <c:pt idx="1">
                    <c:v>8.4249621572213926E-2</c:v>
                  </c:pt>
                  <c:pt idx="2">
                    <c:v>0.10522821114329056</c:v>
                  </c:pt>
                  <c:pt idx="3">
                    <c:v>0.11629643989322931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Sheet1!$S$34:$V$34</c:f>
              <c:numCache>
                <c:formatCode>0.000</c:formatCode>
                <c:ptCount val="4"/>
                <c:pt idx="0">
                  <c:v>0.3019000507254101</c:v>
                </c:pt>
                <c:pt idx="1">
                  <c:v>0.26457290251986909</c:v>
                </c:pt>
                <c:pt idx="2">
                  <c:v>0.29671592538424801</c:v>
                </c:pt>
                <c:pt idx="3">
                  <c:v>0.27552681403986118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74-482F-A795-14617BF45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386127"/>
        <c:axId val="1645386543"/>
      </c:barChart>
      <c:catAx>
        <c:axId val="1645386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5386543"/>
        <c:crosses val="autoZero"/>
        <c:auto val="1"/>
        <c:lblAlgn val="ctr"/>
        <c:lblOffset val="100"/>
        <c:noMultiLvlLbl val="0"/>
      </c:catAx>
      <c:valAx>
        <c:axId val="1645386543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AOI</a:t>
                </a:r>
                <a:r>
                  <a:rPr lang="ja-JP" altLang="en-US"/>
                  <a:t>への遷移時間差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);[Red]\(#,##0.0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538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433387</xdr:colOff>
      <xdr:row>5</xdr:row>
      <xdr:rowOff>109537</xdr:rowOff>
    </xdr:from>
    <xdr:to>
      <xdr:col>23</xdr:col>
      <xdr:colOff>204787</xdr:colOff>
      <xdr:row>21</xdr:row>
      <xdr:rowOff>80962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1E0270C-6C26-61F5-8703-7B2D08654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623887</xdr:colOff>
      <xdr:row>22</xdr:row>
      <xdr:rowOff>90487</xdr:rowOff>
    </xdr:from>
    <xdr:to>
      <xdr:col>23</xdr:col>
      <xdr:colOff>395287</xdr:colOff>
      <xdr:row>38</xdr:row>
      <xdr:rowOff>90487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47148B5-1EC9-F0D9-695D-960E74F10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2"/>
  <sheetViews>
    <sheetView tabSelected="1" topLeftCell="J11" workbookViewId="0">
      <selection activeCell="R20" sqref="R20:R34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15">
      <c r="A2" s="1" t="s">
        <v>14</v>
      </c>
      <c r="B2" s="5">
        <v>0.39884404838085169</v>
      </c>
      <c r="C2" s="6">
        <v>0.16122815608978269</v>
      </c>
      <c r="D2" s="6">
        <v>0.49279064290663782</v>
      </c>
      <c r="E2" s="6">
        <v>0.26594243330114031</v>
      </c>
      <c r="F2" s="6">
        <v>0.36500711739063257</v>
      </c>
      <c r="G2" s="6">
        <v>0.2302562713623047</v>
      </c>
      <c r="H2" s="6">
        <v>0.22285243084556181</v>
      </c>
      <c r="I2" s="6">
        <v>0.26890981992085777</v>
      </c>
      <c r="J2" s="6">
        <v>0.29577801102086121</v>
      </c>
      <c r="K2" s="6">
        <v>0.138451520134421</v>
      </c>
      <c r="L2" s="6">
        <v>0.24538646246257581</v>
      </c>
      <c r="M2" s="6">
        <v>0.23727818727493291</v>
      </c>
      <c r="N2" s="6">
        <v>0.2373886744181315</v>
      </c>
      <c r="O2" s="6">
        <v>0.34424360593159992</v>
      </c>
    </row>
    <row r="3" spans="1:15" x14ac:dyDescent="0.15">
      <c r="A3" s="1" t="s">
        <v>15</v>
      </c>
      <c r="B3" s="7">
        <v>0.14185869693756101</v>
      </c>
      <c r="C3">
        <v>0.23807066365292201</v>
      </c>
      <c r="D3">
        <v>0.23348352644178599</v>
      </c>
      <c r="E3">
        <v>0.26569491938540812</v>
      </c>
      <c r="F3">
        <v>0.45114621851179337</v>
      </c>
      <c r="G3">
        <v>0.41529926657676702</v>
      </c>
      <c r="H3">
        <v>0.46956185102462772</v>
      </c>
      <c r="I3">
        <v>0.28314307000901962</v>
      </c>
      <c r="J3">
        <v>0.36796687631046071</v>
      </c>
      <c r="K3">
        <v>0.20495448112487791</v>
      </c>
      <c r="L3">
        <v>0.2470978647470474</v>
      </c>
      <c r="M3">
        <v>0.37992016006918522</v>
      </c>
      <c r="N3">
        <v>0.3136557277880217</v>
      </c>
      <c r="O3">
        <v>0.31725208461284637</v>
      </c>
    </row>
    <row r="4" spans="1:15" x14ac:dyDescent="0.15">
      <c r="A4" s="1" t="s">
        <v>16</v>
      </c>
      <c r="B4" s="7">
        <v>0.28502319840823898</v>
      </c>
      <c r="C4">
        <v>0.20903956890106201</v>
      </c>
      <c r="D4">
        <v>0.33987459014443788</v>
      </c>
      <c r="E4">
        <v>0.25128601726732758</v>
      </c>
      <c r="F4">
        <v>4.9197146767064152E-2</v>
      </c>
      <c r="G4">
        <v>0.3484915432177092</v>
      </c>
      <c r="H4">
        <v>0.32549250753302322</v>
      </c>
      <c r="I4">
        <v>0.19421874775606041</v>
      </c>
      <c r="J4">
        <v>0.23251899083455399</v>
      </c>
      <c r="K4">
        <v>0.2046847820281982</v>
      </c>
      <c r="L4">
        <v>0.30826387685887952</v>
      </c>
      <c r="M4">
        <v>0.2251948328579173</v>
      </c>
      <c r="N4">
        <v>0.19452059896368731</v>
      </c>
      <c r="O4">
        <v>0.32202748248451629</v>
      </c>
    </row>
    <row r="5" spans="1:15" x14ac:dyDescent="0.15">
      <c r="A5" s="1" t="s">
        <v>17</v>
      </c>
      <c r="B5" s="7">
        <v>0.2069963773091634</v>
      </c>
      <c r="C5">
        <v>0.18234492672814259</v>
      </c>
      <c r="D5">
        <v>0.41387598855154861</v>
      </c>
      <c r="E5">
        <v>0.3355284438413732</v>
      </c>
      <c r="F5">
        <v>0.1087979555130005</v>
      </c>
      <c r="G5">
        <v>0.45679607110864978</v>
      </c>
      <c r="H5">
        <v>0.31135115358564591</v>
      </c>
      <c r="I5">
        <v>0.33960990344776831</v>
      </c>
      <c r="J5">
        <v>0.22347300192889041</v>
      </c>
      <c r="K5">
        <v>0.29424765706062322</v>
      </c>
      <c r="L5">
        <v>0.30783722275181818</v>
      </c>
      <c r="M5">
        <v>0.28079258071051699</v>
      </c>
      <c r="N5">
        <v>0.25765866982309438</v>
      </c>
      <c r="O5">
        <v>0.3177512112785788</v>
      </c>
    </row>
    <row r="6" spans="1:15" ht="14.25" thickBot="1" x14ac:dyDescent="0.2">
      <c r="A6" s="1" t="s">
        <v>18</v>
      </c>
      <c r="B6" s="8">
        <v>0.33711439768473311</v>
      </c>
      <c r="C6" s="9">
        <v>0.33761093195746927</v>
      </c>
      <c r="D6" s="9">
        <v>0.30541475613911939</v>
      </c>
      <c r="E6" s="9">
        <v>0.4284655907574822</v>
      </c>
      <c r="F6" s="9">
        <v>0.36573372167699469</v>
      </c>
      <c r="G6" s="9">
        <v>0.39265549884122958</v>
      </c>
      <c r="H6" s="9">
        <v>0.39681273348191198</v>
      </c>
      <c r="I6" s="9">
        <v>0.1979060305489434</v>
      </c>
      <c r="J6" s="9">
        <v>0.41764506171731391</v>
      </c>
      <c r="K6" s="9">
        <v>0.28129416353562298</v>
      </c>
      <c r="L6" s="9">
        <v>0.4291900098323822</v>
      </c>
      <c r="M6" s="9">
        <v>0.26276681297703791</v>
      </c>
      <c r="N6" s="9">
        <v>0.22020532025231249</v>
      </c>
      <c r="O6" s="9">
        <v>0.49138681590557098</v>
      </c>
    </row>
    <row r="7" spans="1:15" x14ac:dyDescent="0.15">
      <c r="A7" s="1" t="s">
        <v>19</v>
      </c>
      <c r="B7" s="10">
        <v>0.30130122689639821</v>
      </c>
      <c r="C7" s="11">
        <v>0.43449615107642281</v>
      </c>
      <c r="D7" s="11">
        <v>0.29924300511678059</v>
      </c>
      <c r="E7" s="11">
        <v>0.14182941913604741</v>
      </c>
      <c r="F7" s="11">
        <v>0.45217825384700999</v>
      </c>
      <c r="G7" s="11">
        <v>0.57906307776769006</v>
      </c>
      <c r="H7" s="11">
        <v>0.26121340857611758</v>
      </c>
      <c r="I7" s="11">
        <v>0.34944600217482619</v>
      </c>
      <c r="J7" s="11">
        <v>0.3862333960003323</v>
      </c>
      <c r="K7" s="11">
        <v>0.49488864839077001</v>
      </c>
      <c r="L7" s="11">
        <v>0.2104334831237793</v>
      </c>
      <c r="M7" s="11">
        <v>0.1262326380785774</v>
      </c>
      <c r="N7" s="11">
        <v>0.40136779679192441</v>
      </c>
      <c r="O7" s="11">
        <v>0.3724844753742218</v>
      </c>
    </row>
    <row r="8" spans="1:15" x14ac:dyDescent="0.15">
      <c r="A8" s="1" t="s">
        <v>20</v>
      </c>
      <c r="B8" s="7">
        <v>0.20884736846475041</v>
      </c>
      <c r="C8">
        <v>0.29283660336544642</v>
      </c>
      <c r="D8">
        <v>0.22866520128752049</v>
      </c>
      <c r="E8">
        <v>0.2305220365524292</v>
      </c>
      <c r="F8">
        <v>0.42990582329886301</v>
      </c>
      <c r="G8">
        <v>0.59679698944091797</v>
      </c>
      <c r="H8">
        <v>0.40055960767409382</v>
      </c>
      <c r="I8">
        <v>0.27773409731247839</v>
      </c>
      <c r="J8">
        <v>0.37441769013038051</v>
      </c>
      <c r="K8">
        <v>0.45771656930446619</v>
      </c>
      <c r="L8">
        <v>0.20546702543894449</v>
      </c>
      <c r="M8">
        <v>0.26358357071876531</v>
      </c>
      <c r="N8">
        <v>0.203073777650532</v>
      </c>
      <c r="O8">
        <v>0.32690078682369661</v>
      </c>
    </row>
    <row r="9" spans="1:15" x14ac:dyDescent="0.15">
      <c r="A9" s="1" t="s">
        <v>21</v>
      </c>
      <c r="B9" s="7">
        <v>9.2762975131764125E-2</v>
      </c>
      <c r="C9">
        <v>0.39491459528605138</v>
      </c>
      <c r="D9">
        <v>0.33402311100679283</v>
      </c>
      <c r="E9">
        <v>0.22856996953487399</v>
      </c>
      <c r="F9">
        <v>0.27282005862185832</v>
      </c>
      <c r="G9">
        <v>0.52825591143439798</v>
      </c>
      <c r="H9">
        <v>0.24383254845937091</v>
      </c>
      <c r="I9">
        <v>0.1771928817033768</v>
      </c>
      <c r="J9">
        <v>0.45008333524068189</v>
      </c>
      <c r="K9">
        <v>0.51809930801391602</v>
      </c>
      <c r="L9">
        <v>0.1873337149620056</v>
      </c>
      <c r="M9">
        <v>0.29541640054611928</v>
      </c>
      <c r="N9">
        <v>0.38346772723727762</v>
      </c>
      <c r="O9">
        <v>0.32728602091471348</v>
      </c>
    </row>
    <row r="10" spans="1:15" x14ac:dyDescent="0.15">
      <c r="A10" s="1" t="s">
        <v>22</v>
      </c>
      <c r="B10" s="7">
        <v>0.1257401767529939</v>
      </c>
      <c r="C10">
        <v>0.26835864120059538</v>
      </c>
      <c r="D10">
        <v>0.44986748695373541</v>
      </c>
      <c r="E10">
        <v>0.1919350226720174</v>
      </c>
      <c r="F10">
        <v>0.47654905319213869</v>
      </c>
      <c r="G10">
        <v>0.48204108874003088</v>
      </c>
      <c r="H10">
        <v>0.31172404791179459</v>
      </c>
      <c r="I10">
        <v>0.18791994783613419</v>
      </c>
      <c r="J10">
        <v>0.37280628085136408</v>
      </c>
      <c r="K10">
        <v>0.40949716832902688</v>
      </c>
      <c r="L10">
        <v>0.38835073772229639</v>
      </c>
      <c r="M10">
        <v>0.29853495359420779</v>
      </c>
      <c r="N10">
        <v>0.36553918687920822</v>
      </c>
      <c r="O10">
        <v>0.42314516173468703</v>
      </c>
    </row>
    <row r="11" spans="1:15" x14ac:dyDescent="0.15">
      <c r="A11" s="1" t="s">
        <v>23</v>
      </c>
      <c r="B11" s="7">
        <v>2.2271055924265011E-3</v>
      </c>
      <c r="C11">
        <v>0.19607270391363851</v>
      </c>
      <c r="D11">
        <v>0.40496076856340679</v>
      </c>
      <c r="E11">
        <v>0.19353482127189639</v>
      </c>
      <c r="F11">
        <v>0.3463626437717014</v>
      </c>
      <c r="G11">
        <v>0.38197093851426073</v>
      </c>
      <c r="H11">
        <v>0.41920665690773412</v>
      </c>
      <c r="I11">
        <v>0.2462417930364609</v>
      </c>
      <c r="J11">
        <v>0.28437599539756769</v>
      </c>
      <c r="K11">
        <v>0.30574585331810838</v>
      </c>
      <c r="L11">
        <v>0.2470497936010361</v>
      </c>
      <c r="M11">
        <v>0.21182585954666139</v>
      </c>
      <c r="N11">
        <v>0.1407577364068282</v>
      </c>
      <c r="O11">
        <v>0.36611317333422211</v>
      </c>
    </row>
    <row r="12" spans="1:15" x14ac:dyDescent="0.15">
      <c r="A12" s="1" t="s">
        <v>24</v>
      </c>
      <c r="B12" s="7">
        <v>0.2123505788690904</v>
      </c>
      <c r="C12">
        <v>0.27775140369639678</v>
      </c>
      <c r="D12">
        <v>0.2154875463909573</v>
      </c>
      <c r="E12">
        <v>0.17164139747619631</v>
      </c>
      <c r="F12">
        <v>0.44747324287891388</v>
      </c>
      <c r="G12">
        <v>0.51994131505489349</v>
      </c>
      <c r="H12">
        <v>0.25269728899002081</v>
      </c>
      <c r="I12">
        <v>0.27857711735893698</v>
      </c>
      <c r="J12">
        <v>0.39532934129238129</v>
      </c>
      <c r="K12">
        <v>0.33861338391023521</v>
      </c>
      <c r="L12">
        <v>0.24815580579969621</v>
      </c>
      <c r="M12">
        <v>0.38198533654212952</v>
      </c>
      <c r="N12">
        <v>0.29124291319596141</v>
      </c>
      <c r="O12">
        <v>0.41516208648681641</v>
      </c>
    </row>
    <row r="13" spans="1:15" x14ac:dyDescent="0.15">
      <c r="A13" s="1" t="s">
        <v>25</v>
      </c>
      <c r="B13" s="7">
        <v>0.14986249804496771</v>
      </c>
      <c r="C13">
        <v>0.3826994644968133</v>
      </c>
      <c r="D13">
        <v>0.3092045783996582</v>
      </c>
      <c r="E13">
        <v>0.1713908463716507</v>
      </c>
      <c r="F13">
        <v>0.17147884649388931</v>
      </c>
      <c r="G13">
        <v>0.50358014447348454</v>
      </c>
      <c r="H13">
        <v>0.32760378893683939</v>
      </c>
      <c r="I13">
        <v>0.15454816818237299</v>
      </c>
      <c r="J13">
        <v>0.35944562691908621</v>
      </c>
      <c r="K13">
        <v>0.45678652034086342</v>
      </c>
      <c r="L13">
        <v>0.28781978785991669</v>
      </c>
      <c r="M13">
        <v>0.38346144556999212</v>
      </c>
      <c r="N13">
        <v>0.24094418684641519</v>
      </c>
      <c r="O13">
        <v>0.37454957621438162</v>
      </c>
    </row>
    <row r="14" spans="1:15" x14ac:dyDescent="0.15">
      <c r="A14" s="1" t="s">
        <v>26</v>
      </c>
      <c r="B14" s="7">
        <v>9.1861107770134426E-2</v>
      </c>
      <c r="C14">
        <v>0.23322018455056581</v>
      </c>
      <c r="D14">
        <v>0.44466350972652441</v>
      </c>
      <c r="E14">
        <v>0.21900689601898191</v>
      </c>
      <c r="F14">
        <v>0.26763634681701659</v>
      </c>
      <c r="G14">
        <v>0.29294693470001221</v>
      </c>
      <c r="H14">
        <v>0.39242214905588252</v>
      </c>
      <c r="I14">
        <v>0.2379720211029053</v>
      </c>
      <c r="J14">
        <v>0.32747602462768549</v>
      </c>
      <c r="K14">
        <v>0.47871904902988011</v>
      </c>
      <c r="L14">
        <v>0.24297095747555</v>
      </c>
      <c r="M14">
        <v>0.1999447686331613</v>
      </c>
      <c r="N14">
        <v>0.22255085496341481</v>
      </c>
      <c r="O14">
        <v>0.18296583961038029</v>
      </c>
    </row>
    <row r="15" spans="1:15" x14ac:dyDescent="0.15">
      <c r="A15" s="1" t="s">
        <v>27</v>
      </c>
      <c r="B15" s="7">
        <v>0.27081613540649407</v>
      </c>
      <c r="C15">
        <v>0.28389211261973663</v>
      </c>
      <c r="D15">
        <v>0.28721064329147339</v>
      </c>
      <c r="E15">
        <v>0.23277216208608531</v>
      </c>
      <c r="F15">
        <v>0.38110580163843488</v>
      </c>
      <c r="G15">
        <v>0.24647441175248891</v>
      </c>
      <c r="H15">
        <v>0.31390048776354113</v>
      </c>
      <c r="I15">
        <v>0.14333164691925049</v>
      </c>
      <c r="J15">
        <v>0.31543183326721191</v>
      </c>
      <c r="K15">
        <v>0.18307727177937819</v>
      </c>
      <c r="L15">
        <v>0.11968675903652019</v>
      </c>
      <c r="M15">
        <v>0.33606068789958948</v>
      </c>
      <c r="N15">
        <v>0.20574753814273411</v>
      </c>
      <c r="O15">
        <v>0.33699190616607672</v>
      </c>
    </row>
    <row r="16" spans="1:15" ht="14.25" thickBot="1" x14ac:dyDescent="0.2">
      <c r="A16" s="1" t="s">
        <v>28</v>
      </c>
      <c r="B16" s="8">
        <v>0.18942968845367431</v>
      </c>
      <c r="C16" s="9">
        <v>0.20699789788987899</v>
      </c>
      <c r="D16" s="9">
        <v>0.2466238588094711</v>
      </c>
      <c r="E16" s="9">
        <v>0.25643271558425013</v>
      </c>
      <c r="F16" s="9">
        <v>0.24354069373186901</v>
      </c>
      <c r="G16" s="9">
        <v>0.28491702344682479</v>
      </c>
      <c r="H16" s="9">
        <v>0.31731060931557098</v>
      </c>
      <c r="I16" s="9">
        <v>6.0162431315371863E-2</v>
      </c>
      <c r="J16" s="9">
        <v>0.25613179471757669</v>
      </c>
      <c r="K16" s="9">
        <v>0.37355396747589109</v>
      </c>
      <c r="L16" s="9">
        <v>0.2095785737037659</v>
      </c>
      <c r="M16" s="9">
        <v>0.38031002453395302</v>
      </c>
      <c r="N16" s="9">
        <v>0.21119841407327089</v>
      </c>
      <c r="O16" s="9">
        <v>0.35745901219985071</v>
      </c>
    </row>
    <row r="17" spans="1:28" x14ac:dyDescent="0.15">
      <c r="A17" s="1" t="s">
        <v>29</v>
      </c>
      <c r="B17" s="10">
        <v>0.24077589511871339</v>
      </c>
      <c r="C17" s="11">
        <v>0.1757279634475708</v>
      </c>
      <c r="D17" s="11">
        <v>0.31577112939622659</v>
      </c>
      <c r="E17" s="11">
        <v>0.38972513675689702</v>
      </c>
      <c r="F17" s="11">
        <v>0.23674273490905759</v>
      </c>
      <c r="G17" s="11">
        <v>0.41765440834893119</v>
      </c>
      <c r="H17" s="11">
        <v>0.36702430248260498</v>
      </c>
      <c r="I17" s="11">
        <v>0.3328554630279541</v>
      </c>
      <c r="J17" s="11">
        <v>0.40561132960849339</v>
      </c>
      <c r="K17" s="11">
        <v>0.24080965518951419</v>
      </c>
      <c r="L17" s="11">
        <v>0.30951819419860838</v>
      </c>
      <c r="M17" s="11">
        <v>0.14890766143798831</v>
      </c>
      <c r="N17" s="11">
        <v>0.38410179615020751</v>
      </c>
      <c r="O17" s="11">
        <v>0.38479223251342781</v>
      </c>
    </row>
    <row r="18" spans="1:28" x14ac:dyDescent="0.15">
      <c r="A18" s="1" t="s">
        <v>30</v>
      </c>
      <c r="B18" s="7">
        <v>0.29460503657658887</v>
      </c>
      <c r="C18">
        <v>0.2503766616185506</v>
      </c>
      <c r="D18">
        <v>0.25002928574879962</v>
      </c>
      <c r="E18">
        <v>0.23229873180389399</v>
      </c>
      <c r="F18">
        <v>0.35213428735733032</v>
      </c>
      <c r="G18">
        <v>0.438956618309021</v>
      </c>
      <c r="H18">
        <v>0.42046594619750982</v>
      </c>
      <c r="I18">
        <v>0.2465716058557684</v>
      </c>
      <c r="J18">
        <v>0.26418785254160571</v>
      </c>
      <c r="K18">
        <v>0.64853457609812415</v>
      </c>
      <c r="L18">
        <v>0.301566739877065</v>
      </c>
      <c r="M18">
        <v>0.2283284266789754</v>
      </c>
      <c r="N18">
        <v>0.24786426623662311</v>
      </c>
      <c r="O18">
        <v>0.38242568572362262</v>
      </c>
      <c r="Q18" t="s">
        <v>48</v>
      </c>
      <c r="R18" t="s">
        <v>49</v>
      </c>
    </row>
    <row r="19" spans="1:28" x14ac:dyDescent="0.15">
      <c r="A19" s="1" t="s">
        <v>31</v>
      </c>
      <c r="B19" s="7">
        <v>0.2639592427473802</v>
      </c>
      <c r="C19">
        <v>0.23490179502047029</v>
      </c>
      <c r="D19">
        <v>0.26352101105910081</v>
      </c>
      <c r="E19">
        <v>0.29459214210510248</v>
      </c>
      <c r="F19">
        <v>0.30257477362950641</v>
      </c>
      <c r="G19">
        <v>0.32663061221440631</v>
      </c>
      <c r="H19">
        <v>0.31335403369023251</v>
      </c>
      <c r="I19">
        <v>0.25228575865427649</v>
      </c>
      <c r="J19">
        <v>0.31253202144916242</v>
      </c>
      <c r="K19">
        <v>0.28843824068705243</v>
      </c>
      <c r="L19">
        <v>0.17639699349036581</v>
      </c>
      <c r="M19">
        <v>0.41253959215604341</v>
      </c>
      <c r="N19">
        <v>0.1530794547154353</v>
      </c>
      <c r="O19">
        <v>0.37738776206970209</v>
      </c>
      <c r="S19" t="s">
        <v>103</v>
      </c>
      <c r="T19" t="s">
        <v>51</v>
      </c>
      <c r="U19" t="s">
        <v>104</v>
      </c>
      <c r="V19" t="s">
        <v>53</v>
      </c>
    </row>
    <row r="20" spans="1:28" x14ac:dyDescent="0.15">
      <c r="A20" s="1" t="s">
        <v>32</v>
      </c>
      <c r="B20" s="7">
        <v>0.33255731142484218</v>
      </c>
      <c r="C20">
        <v>0.35325939005071472</v>
      </c>
      <c r="D20">
        <v>0.34840357303619379</v>
      </c>
      <c r="E20">
        <v>0.15458061144902149</v>
      </c>
      <c r="F20">
        <v>0.20835270484288529</v>
      </c>
      <c r="G20">
        <v>0.24226462841033941</v>
      </c>
      <c r="H20">
        <v>0.29623420421893781</v>
      </c>
      <c r="I20">
        <v>0.28139207579872832</v>
      </c>
      <c r="J20">
        <v>0.20540901330801159</v>
      </c>
      <c r="K20">
        <v>0.31912416678208572</v>
      </c>
      <c r="L20">
        <v>0.24010828825143671</v>
      </c>
      <c r="M20">
        <v>0.30429655855352228</v>
      </c>
      <c r="N20">
        <v>0.15372192859649661</v>
      </c>
      <c r="O20">
        <v>0.35931768784156221</v>
      </c>
      <c r="Q20" t="s">
        <v>54</v>
      </c>
      <c r="R20" t="s">
        <v>105</v>
      </c>
      <c r="X20" t="s">
        <v>60</v>
      </c>
    </row>
    <row r="21" spans="1:28" ht="14.25" thickBot="1" x14ac:dyDescent="0.2">
      <c r="A21" s="1" t="s">
        <v>33</v>
      </c>
      <c r="B21" s="8">
        <v>0.2194151694958027</v>
      </c>
      <c r="C21" s="9">
        <v>0.24075537461500901</v>
      </c>
      <c r="D21" s="9">
        <v>0.35256464481353761</v>
      </c>
      <c r="E21" s="9">
        <v>0.1714842536232688</v>
      </c>
      <c r="F21" s="9">
        <v>9.1120501359303788E-2</v>
      </c>
      <c r="G21" s="9">
        <v>0.30544414122899372</v>
      </c>
      <c r="H21" s="9">
        <v>0.1734181841214498</v>
      </c>
      <c r="I21" s="9">
        <v>0.1911095248328315</v>
      </c>
      <c r="J21" s="9">
        <v>0.25307291746139532</v>
      </c>
      <c r="K21" s="9">
        <v>0.3229400157928467</v>
      </c>
      <c r="L21" s="9">
        <v>0.21139192581176761</v>
      </c>
      <c r="M21" s="9">
        <v>0.2321713964144389</v>
      </c>
      <c r="N21" s="9">
        <v>9.656232053583319E-2</v>
      </c>
      <c r="O21" s="9">
        <v>0.12307260433832801</v>
      </c>
      <c r="Q21" t="s">
        <v>55</v>
      </c>
      <c r="R21" t="s">
        <v>106</v>
      </c>
      <c r="S21" s="12">
        <f>AVERAGE(D6)</f>
        <v>0.30541475613911939</v>
      </c>
      <c r="T21" s="12">
        <f>AVERAGE(B7:B10,D7,B13,E9,E13,K8,K9,K16,M7)</f>
        <v>0.25444337909891918</v>
      </c>
      <c r="V21" s="12">
        <f>AVERAGE(B7,K7)</f>
        <v>0.39809493764358411</v>
      </c>
      <c r="X21" t="s">
        <v>61</v>
      </c>
      <c r="Y21" s="12">
        <f>_xlfn.STDEV.P($D$6)</f>
        <v>0</v>
      </c>
      <c r="Z21" s="12">
        <f>_xlfn.STDEV.P($B$7:$B$10,$D$7,$B$13,$E$9,$E$13,$K$8,$K$9,$K$16,$M$7)</f>
        <v>0.13195668802683874</v>
      </c>
      <c r="AB21" s="12">
        <f>_xlfn.STDEV.P($B$7,$K$7)</f>
        <v>9.6793710747185957E-2</v>
      </c>
    </row>
    <row r="22" spans="1:28" x14ac:dyDescent="0.15">
      <c r="A22" s="1" t="s">
        <v>34</v>
      </c>
      <c r="B22">
        <v>0.20330262184143069</v>
      </c>
      <c r="C22">
        <v>0.20115621089935301</v>
      </c>
      <c r="D22">
        <v>0.33166810444423128</v>
      </c>
      <c r="E22">
        <v>0.11156565802437921</v>
      </c>
      <c r="F22">
        <v>0.2332713868882921</v>
      </c>
      <c r="G22">
        <v>0.20684507914951869</v>
      </c>
      <c r="H22">
        <v>0.43541240692138672</v>
      </c>
      <c r="I22">
        <v>0.15061717033386229</v>
      </c>
      <c r="J22">
        <v>0.2265651702880859</v>
      </c>
      <c r="K22">
        <v>0.19302794337272641</v>
      </c>
      <c r="L22">
        <v>0.13436943292617801</v>
      </c>
      <c r="M22">
        <v>0.15525415965488981</v>
      </c>
      <c r="N22">
        <v>0.39497184753417969</v>
      </c>
      <c r="O22">
        <v>0.51533186435699463</v>
      </c>
      <c r="Q22" t="s">
        <v>56</v>
      </c>
      <c r="R22" t="s">
        <v>107</v>
      </c>
      <c r="S22" s="12">
        <f>AVERAGE(B4:B6,D4:D5,I6)</f>
        <v>0.29679843044117754</v>
      </c>
      <c r="T22" s="12">
        <f>AVERAGE(B11:B12,B15:B16,D9,D11,D13,D15,E8,E10:E11,E14:E15,F8:F10,F16,H7:H11,H13,H15:H16,K7,K10:K15,L16,M8,M10,M12,M14:M16,)</f>
        <v>0.29583715358245133</v>
      </c>
      <c r="U22" s="12">
        <f>AVERAGE(B3,D3)</f>
        <v>0.18767111168967349</v>
      </c>
      <c r="V22" s="12">
        <f>AVERAGE(B8:B9,B15:B16,E7:F9,F11,E13,E15:F16,H7,H9:H10,H14:H15,K8:K16,L15:L16,M13:M16,M7,M11,)</f>
        <v>0.28618689953596022</v>
      </c>
      <c r="X22" t="s">
        <v>62</v>
      </c>
      <c r="Y22" s="12">
        <f>_xlfn.STDEV.P($B$4:$B$6,$D$4:$D$5,$I$6)</f>
        <v>7.6562457026112279E-2</v>
      </c>
      <c r="Z22" s="12">
        <f>_xlfn.STDEV.P($B$11:$B$12,$B$15:$B$16,$D$9,$D$11,$D$13,$D$15,$E$8,$E$10:$E$11,$E$14:$E$15,$F$8:$F$10,$F$16,$H$7:$H$11,$H$13,$H$15:$H$16,$K$7,$K$10:$K$15,$L$16,$M$8,$M$10,$M$12,$M$14:$M$16,)</f>
        <v>0.11046478464643333</v>
      </c>
      <c r="AA22" s="12">
        <f>_xlfn.STDEV.P($B$3,$D$3)</f>
        <v>4.5812414752112535E-2</v>
      </c>
      <c r="AB22" s="12">
        <f>_xlfn.STDEV.P($B$8:$B$9,$B$15:$B$16,$E$7:$F$9,$F$11,$E$13,$E$15:$F$16,$H$7,$H$9:$H$10,$H$14:$H$15,$K$8:$K$16,$L$15:$L$16,$M$13:$M$16,$M$7,$M$11,)</f>
        <v>0.11722887801335101</v>
      </c>
    </row>
    <row r="23" spans="1:28" x14ac:dyDescent="0.15">
      <c r="A23" s="1" t="s">
        <v>35</v>
      </c>
      <c r="B23">
        <v>0.2467087268829346</v>
      </c>
      <c r="C23">
        <v>0.25535673565334738</v>
      </c>
      <c r="D23">
        <v>0.4237795557294573</v>
      </c>
      <c r="E23">
        <v>0.20440200396946501</v>
      </c>
      <c r="F23">
        <v>0.29457266330719001</v>
      </c>
      <c r="G23">
        <v>0.41239378452301018</v>
      </c>
      <c r="H23">
        <v>0.19338893890380859</v>
      </c>
      <c r="I23">
        <v>0.22865162955390081</v>
      </c>
      <c r="J23">
        <v>0.29713428020477289</v>
      </c>
      <c r="K23">
        <v>0.41385006904602051</v>
      </c>
      <c r="L23">
        <v>0.27213728427886957</v>
      </c>
      <c r="M23">
        <v>0.23768619696299231</v>
      </c>
      <c r="N23">
        <v>0.25131545066833488</v>
      </c>
      <c r="O23">
        <v>0.35382860898971558</v>
      </c>
      <c r="Q23" t="s">
        <v>57</v>
      </c>
      <c r="R23" t="s">
        <v>108</v>
      </c>
      <c r="S23" s="12">
        <f>AVERAGE(B2:B3,D3,C5:C6,E6,I4:I5,K5:K6,L6)</f>
        <v>0.29646983662143178</v>
      </c>
      <c r="T23" s="12">
        <f>AVERAGE(C7:C16,B14,D8,D10,D12,D14,D16,E16,E12,E7,F7,F11:F15,G15,H12,H14,I7:I16,L9,L11:L15,M9,M11,M13,N7:N13,O7:O16,N15:N16)</f>
        <v>0.27938462021058402</v>
      </c>
      <c r="U23" s="12">
        <f>AVERAGE(B4:B6,C5,D6,F4,F6,I3:I6,K5:K6,M5,N6,)</f>
        <v>0.23895262487714525</v>
      </c>
      <c r="V23" s="12">
        <f>AVERAGE(B10:B14,C7:C16,D12,D15,E10:E12,E14,F10,F12:F14,G15,H8,H11:H13,H16,I7:I16,J8,L13:L14,M8:M10,N10,N12,N14,O7:O16,)</f>
        <v>0.26880898141590281</v>
      </c>
      <c r="X23" t="s">
        <v>63</v>
      </c>
      <c r="Y23" s="12">
        <f>_xlfn.STDEV.P($B$2:$B$3,$D$3,$C$5:$C$6,$E$6,$I$4:$I$5,$K$5:$K$6,$L$6)</f>
        <v>9.5659698440968291E-2</v>
      </c>
      <c r="Z23" s="12">
        <f>_xlfn.STDEV.P($C$7:$C$16,$B$14,$D$8,$D$10,$D$12,$D$14,$D$16,$E$16,$E$12,$E$7,$F$7,$F$11:$F$15,$G$15,$H$12,$H$14,$I$7:$I$16,$L$9,$L$11:$L$15,$M$9,$M$11,$M$13,$N$7:$N$13,$O$7:$O$16,$N$15:$N$16)</f>
        <v>9.6260575464997791E-2</v>
      </c>
      <c r="AA23" s="12">
        <f>_xlfn.STDEV.P($B$4:$B$6,$C$5,$D$6,$F$4,$F$6,$I$3:$I$6,$K$5:$K$6,$M$5,$N$6)</f>
        <v>7.8059005899111786E-2</v>
      </c>
      <c r="AB23" s="12">
        <f>_xlfn.STDEV.P($B$10:$B$14,$C$7:$C$16,$D$12,$D$15,$E$10:$E$12,$E$14,$F$10,$F$12:$F$14,$G$15,$H$8,$H$11:$H$13,$H$16,$I$7:$I$16,$J$8,$L$13:$L$14,$M$8:$M$10,$N$10,$N$12,$N$14,$O$7:$O$16,)</f>
        <v>0.10420032845124554</v>
      </c>
    </row>
    <row r="24" spans="1:28" x14ac:dyDescent="0.15">
      <c r="A24" s="1" t="s">
        <v>36</v>
      </c>
      <c r="B24">
        <v>0.17431215445200601</v>
      </c>
      <c r="C24">
        <v>0.2216108278794722</v>
      </c>
      <c r="D24">
        <v>0.40605249404907229</v>
      </c>
      <c r="E24">
        <v>0.1083983508023349</v>
      </c>
      <c r="F24">
        <v>0.26512320836385089</v>
      </c>
      <c r="G24">
        <v>0.27735817432403559</v>
      </c>
      <c r="H24">
        <v>0.30946262677510578</v>
      </c>
      <c r="I24">
        <v>0.16972426934675741</v>
      </c>
      <c r="J24">
        <v>0.22107791900634771</v>
      </c>
      <c r="K24">
        <v>0.35973625712924528</v>
      </c>
      <c r="L24">
        <v>7.6508021354675299E-2</v>
      </c>
      <c r="M24">
        <v>5.3573250770568848E-2</v>
      </c>
      <c r="N24">
        <v>0.19796927769978839</v>
      </c>
      <c r="O24">
        <v>0.42122462391853333</v>
      </c>
      <c r="Q24" t="s">
        <v>58</v>
      </c>
      <c r="R24" t="s">
        <v>109</v>
      </c>
      <c r="S24" s="12">
        <f>AVERAGE(C2:C4,D2,E2:E5,F2:F6,G2:G6,H2:H6,I2:I3,J2:J6,K2:K4,L2:L5,M2:M6,N2:N6,O2:O6)</f>
        <v>0.29379204115346724</v>
      </c>
      <c r="T24" s="12">
        <f>AVERAGE(G7:G14,J7:J16,L7:L8,L10,N14,)</f>
        <v>0.36665781825297356</v>
      </c>
      <c r="U24" s="12">
        <f>AVERAGE(B2:O2,C3:C4,C6,D4,E3:E6,D5,F3,F5,G3:H6,J3:J6,K3:K4,L3:L6,M3:O4,N5:O5,O6,M6,)</f>
        <v>0.30418473074423269</v>
      </c>
      <c r="V24" s="12">
        <f>AVERAGE(D7:D11,D13:D14,D16,G7:G14,G16,J7,J9:J16,L7:L12,M12,N7:N9,N11,N13,N15:N16,)</f>
        <v>0.3338880889290039</v>
      </c>
      <c r="X24" t="s">
        <v>64</v>
      </c>
      <c r="Y24" s="12">
        <f>_xlfn.STDEV.P($C$2:$C$4,$D$2,$E$2:$E$5,$F$2:$F$6,$G$2:$G$6,$H$2:$H$6,$I$2:$I$3,$J$2:$J$6,$K$2:$K$4,$L$2:$L$5,$M$2:$M$6,$N$2:$N$6,$O$2:$O$6)</f>
        <v>9.4350463060028353E-2</v>
      </c>
      <c r="Z24" s="12">
        <f>_xlfn.STDEV.P($G$7:$G$14,$J$7:$J$16,$L$7:$L$8,$L$10,$N$14,)</f>
        <v>0.13560543963103178</v>
      </c>
      <c r="AA24" s="12">
        <f>_xlfn.STDEV.P($B$2:$O$2,$C$3:$C$4,$C$6,$D$4,$E$3:$E$6,$D$5,$F$3,$F$5,$G$3:$H$6,$J$3:$J$6,$K$3:$K$4,$L$3:$L$6,$M$3:$O$4,$N$5:$O$5,$O$6,$M$6,)</f>
        <v>9.9875434972206828E-2</v>
      </c>
      <c r="AB24" s="12">
        <f>_xlfn.STDEV.P($D$7:$D$11,$D$13:$D$14,$D$16,$G$7:$G$14,$G$16,$J$7,$J$9:$J$16,$L$7:$L$12,$M$12,$N$7:$N$9,$N$11,$N$13,$N$15:$N$16,)</f>
        <v>0.1237117788229187</v>
      </c>
    </row>
    <row r="25" spans="1:28" x14ac:dyDescent="0.15">
      <c r="A25" s="1" t="s">
        <v>37</v>
      </c>
      <c r="B25">
        <v>0.2292182445526123</v>
      </c>
      <c r="C25">
        <v>0.26246587435404461</v>
      </c>
      <c r="D25">
        <v>0.19149000644683839</v>
      </c>
      <c r="E25">
        <v>0.21491203705469769</v>
      </c>
      <c r="F25">
        <v>0.29696319500605273</v>
      </c>
      <c r="G25">
        <v>0.33244588158347388</v>
      </c>
      <c r="H25">
        <v>0.4436105622185601</v>
      </c>
      <c r="I25">
        <v>0.2251772663810036</v>
      </c>
      <c r="J25">
        <v>0.17265135049819949</v>
      </c>
      <c r="K25">
        <v>0.4561314582824707</v>
      </c>
      <c r="L25">
        <v>3.55827808380127E-3</v>
      </c>
      <c r="M25">
        <v>-2.580663892957899E-2</v>
      </c>
      <c r="N25">
        <v>0.31394209464391071</v>
      </c>
      <c r="O25">
        <v>0.20092294216156009</v>
      </c>
      <c r="S25" s="12"/>
      <c r="T25" s="12"/>
      <c r="U25" s="12"/>
      <c r="V25" s="12"/>
    </row>
    <row r="26" spans="1:28" x14ac:dyDescent="0.15">
      <c r="A26" s="1" t="s">
        <v>38</v>
      </c>
      <c r="B26">
        <v>0.17857747811537519</v>
      </c>
      <c r="C26">
        <v>0.17435592871445879</v>
      </c>
      <c r="D26">
        <v>0.17756748199462891</v>
      </c>
      <c r="E26">
        <v>0.35681021213531489</v>
      </c>
      <c r="F26">
        <v>0.28858067591985059</v>
      </c>
      <c r="G26">
        <v>0.4005630933321439</v>
      </c>
      <c r="H26">
        <v>0.28485994868808318</v>
      </c>
      <c r="I26">
        <v>0.19028242429097489</v>
      </c>
      <c r="J26">
        <v>0.25267965977008527</v>
      </c>
      <c r="K26">
        <v>0.3207079263833853</v>
      </c>
      <c r="L26">
        <v>0.39755554632707069</v>
      </c>
      <c r="M26">
        <v>0.31546962261199951</v>
      </c>
      <c r="N26">
        <v>0.30175040318415708</v>
      </c>
      <c r="O26">
        <v>0.49401421980424359</v>
      </c>
      <c r="S26" s="12"/>
      <c r="T26" s="12"/>
      <c r="V26" s="12"/>
    </row>
    <row r="27" spans="1:28" x14ac:dyDescent="0.15">
      <c r="A27" s="1" t="s">
        <v>39</v>
      </c>
      <c r="B27">
        <v>0.2488537232081095</v>
      </c>
      <c r="C27">
        <v>0.1683663404904879</v>
      </c>
      <c r="D27">
        <v>3.1905719212123318E-2</v>
      </c>
      <c r="E27">
        <v>0.25679035981496168</v>
      </c>
      <c r="F27">
        <v>0.32471530254070569</v>
      </c>
      <c r="G27">
        <v>0.43154855874868542</v>
      </c>
      <c r="H27">
        <v>0.53156724843111902</v>
      </c>
      <c r="I27">
        <v>0.38223028182983398</v>
      </c>
      <c r="J27">
        <v>0.22246628541212821</v>
      </c>
      <c r="K27">
        <v>0.3718400200208028</v>
      </c>
      <c r="L27">
        <v>0.10947077614920479</v>
      </c>
      <c r="M27">
        <v>7.6032121976216629E-2</v>
      </c>
      <c r="N27">
        <v>0.22662366353548491</v>
      </c>
      <c r="O27">
        <v>0.4614124114696796</v>
      </c>
    </row>
    <row r="28" spans="1:28" x14ac:dyDescent="0.15">
      <c r="A28" s="1" t="s">
        <v>40</v>
      </c>
      <c r="B28">
        <v>0.25579177416287929</v>
      </c>
      <c r="C28">
        <v>0.3046859044295091</v>
      </c>
      <c r="D28">
        <v>0.37628734111785889</v>
      </c>
      <c r="E28">
        <v>0.15533530712127691</v>
      </c>
      <c r="F28">
        <v>0.29025637186490572</v>
      </c>
      <c r="G28">
        <v>0.5091077566146851</v>
      </c>
      <c r="H28">
        <v>0.44577094912528992</v>
      </c>
      <c r="I28">
        <v>0.1302056789398193</v>
      </c>
      <c r="J28">
        <v>0.35006568648598407</v>
      </c>
      <c r="K28">
        <v>0.12008290820651581</v>
      </c>
      <c r="L28">
        <v>0.25896655188666451</v>
      </c>
      <c r="M28">
        <v>1.696324348449707E-2</v>
      </c>
      <c r="N28">
        <v>0.43546031071589542</v>
      </c>
      <c r="O28">
        <v>0.2387143075466156</v>
      </c>
      <c r="R28" t="s">
        <v>59</v>
      </c>
    </row>
    <row r="29" spans="1:28" x14ac:dyDescent="0.15">
      <c r="A29" s="1" t="s">
        <v>41</v>
      </c>
      <c r="B29">
        <v>0.2050893306732178</v>
      </c>
      <c r="C29">
        <v>0.32189334355867832</v>
      </c>
      <c r="D29">
        <v>0.26048745049370658</v>
      </c>
      <c r="E29">
        <v>0.33164982795715331</v>
      </c>
      <c r="F29">
        <v>0.22318106431227461</v>
      </c>
      <c r="G29">
        <v>0.25777704715728761</v>
      </c>
      <c r="H29">
        <v>0.47305009100172257</v>
      </c>
      <c r="I29">
        <v>-3.9708534876505532E-2</v>
      </c>
      <c r="J29">
        <v>0.1392435431480408</v>
      </c>
      <c r="K29">
        <v>0.43324746688206989</v>
      </c>
      <c r="L29">
        <v>0.16346848011016851</v>
      </c>
      <c r="M29">
        <v>0.1855154302385118</v>
      </c>
      <c r="N29">
        <v>0.26142460649663751</v>
      </c>
      <c r="O29">
        <v>0.45251500606536871</v>
      </c>
      <c r="S29" t="s">
        <v>103</v>
      </c>
      <c r="T29" t="s">
        <v>51</v>
      </c>
      <c r="U29" t="s">
        <v>104</v>
      </c>
      <c r="V29" t="s">
        <v>53</v>
      </c>
    </row>
    <row r="30" spans="1:28" x14ac:dyDescent="0.15">
      <c r="A30" s="1" t="s">
        <v>42</v>
      </c>
      <c r="B30">
        <v>0.1093433962927924</v>
      </c>
      <c r="C30">
        <v>0.17548444535997179</v>
      </c>
      <c r="D30">
        <v>0.14312209023369679</v>
      </c>
      <c r="E30">
        <v>0.40450600783030188</v>
      </c>
      <c r="F30">
        <v>8.5991309239314154E-2</v>
      </c>
      <c r="G30">
        <v>0.40811419486999512</v>
      </c>
      <c r="H30">
        <v>0.27971818712022573</v>
      </c>
      <c r="I30">
        <v>-0.1958141803741455</v>
      </c>
      <c r="J30">
        <v>0.31657562255859367</v>
      </c>
      <c r="K30">
        <v>0.2242966890335083</v>
      </c>
      <c r="L30">
        <v>-6.7920605341593429E-2</v>
      </c>
      <c r="M30">
        <v>-9.8206996917724609E-3</v>
      </c>
      <c r="N30">
        <v>0.32709717750549322</v>
      </c>
      <c r="O30">
        <v>0.28927186131477362</v>
      </c>
      <c r="Q30" t="s">
        <v>54</v>
      </c>
      <c r="R30" t="s">
        <v>105</v>
      </c>
      <c r="T30" s="12">
        <f>AVERAGE(B30:B31,I30,K31,M22:M23,)</f>
        <v>9.3723243223075112E-2</v>
      </c>
      <c r="U30" s="12">
        <f>AVERAGE(I21)</f>
        <v>0.1911095248328315</v>
      </c>
      <c r="V30" s="12">
        <f>AVERAGE(B30,K30,)</f>
        <v>0.11121336177543356</v>
      </c>
      <c r="X30" t="s">
        <v>60</v>
      </c>
      <c r="Z30" s="12">
        <f>_xlfn.STDEV.P($B$30:$B$31,$I$30,$K$31,$M$22:$M$23,)</f>
        <v>0.14947073910366199</v>
      </c>
      <c r="AA30" s="12">
        <f>_xlfn.STDEV.P($I$21)</f>
        <v>0</v>
      </c>
      <c r="AB30" s="12">
        <f>_xlfn.STDEV.P($B$30,$K$30,)</f>
        <v>9.1578286203765874E-2</v>
      </c>
    </row>
    <row r="31" spans="1:28" x14ac:dyDescent="0.15">
      <c r="A31" s="1" t="s">
        <v>43</v>
      </c>
      <c r="B31">
        <v>6.1056939038363373E-2</v>
      </c>
      <c r="C31">
        <v>0.37465977668762213</v>
      </c>
      <c r="D31">
        <v>-2.195709943771362E-2</v>
      </c>
      <c r="E31">
        <v>0.17441942691802981</v>
      </c>
      <c r="F31">
        <v>0.2683072273547833</v>
      </c>
      <c r="G31">
        <v>0.38146071434020989</v>
      </c>
      <c r="H31">
        <v>0.46803049246470141</v>
      </c>
      <c r="I31">
        <v>-3.5190582275390621E-3</v>
      </c>
      <c r="J31">
        <v>0.22660395503044131</v>
      </c>
      <c r="K31">
        <v>0.2885361909866333</v>
      </c>
      <c r="L31">
        <v>1.03494439806257E-2</v>
      </c>
      <c r="M31">
        <v>0.1119744247860379</v>
      </c>
      <c r="N31">
        <v>0.25471351146698001</v>
      </c>
      <c r="O31">
        <v>0.29942375421524048</v>
      </c>
      <c r="Q31" t="s">
        <v>55</v>
      </c>
      <c r="R31" t="s">
        <v>106</v>
      </c>
      <c r="S31" s="12">
        <f>AVERAGE(B17,B21,D21)</f>
        <v>0.27091856980935125</v>
      </c>
      <c r="T31" s="12">
        <f>AVERAGE(B26,B28:B29,D22:D24,D26,D28,C30:D31,E31,I26,I28,I31,K30,M30:M31,M24,O31,M25,M28,M26:M27,)</f>
        <v>0.17613911589647308</v>
      </c>
      <c r="U31" s="12">
        <f>AVERAGE(B20,D21:E21,K21,)</f>
        <v>0.23590924513089906</v>
      </c>
      <c r="V31" s="12">
        <f>AVERAGE(B28,B31,C30:E30,C31,H31:I31,I30,K29,K31,M24:M27,N30:O30,)</f>
        <v>0.19115218557189045</v>
      </c>
      <c r="X31" t="s">
        <v>61</v>
      </c>
      <c r="Y31" s="12">
        <f>_xlfn.STDEV.P($B$17,$B$21,$D$21)</f>
        <v>5.8387392032162901E-2</v>
      </c>
      <c r="Z31" s="12">
        <f>_xlfn.STDEV.P($B$26,$B$28:$B$29,$D$22:$D$24,$D$26,$D$28,$C$30:$D$31,$E$31,$I$26,$I$28,$I$31,$K$30,$M$30:$M$31,$M$24,$O$31,$M$25,$M$28,$M$26:$M$27,)</f>
        <v>0.13836621711805988</v>
      </c>
      <c r="AA31" s="12">
        <f>_xlfn.STDEV.P($B$20,$D$21:$E$21,$K$21,)</f>
        <v>0.13440791457684029</v>
      </c>
      <c r="AB31" s="12">
        <f>_xlfn.STDEV.P($B$28,$B$31,$C$30:$E$30,$C$31,$H$31:$I$31,$I$30,$K$29,$K$31,$M$24:$M$27,$N$30:$O$30,)</f>
        <v>0.18175070746843738</v>
      </c>
    </row>
    <row r="32" spans="1:28" x14ac:dyDescent="0.15">
      <c r="Q32" t="s">
        <v>56</v>
      </c>
      <c r="R32" t="s">
        <v>107</v>
      </c>
      <c r="S32" s="12">
        <f>AVERAGE(B19:B20,D20,D18,E21,I21,K21,)</f>
        <v>0.23506040090077035</v>
      </c>
      <c r="T32" s="12">
        <f>AVERAGE(B22:B25,C22,C28:C29,D25,D27,D29,H22:I22,I24,I27,N28,K28:L28,K29,M29,,H28,I29,H30:H31,K22:K23,L30:L31,N30:N31,O30,)</f>
        <v>0.22845680232216958</v>
      </c>
      <c r="U32" s="12">
        <f>AVERAGE(B18:B19,B21,D17,E20,F21,I19:I20,K19:K20,)</f>
        <v>0.2255174484496788</v>
      </c>
      <c r="V32" s="12">
        <f>AVERAGE(B24:B25,B27,B29,C28:C29,D24:D26,D31:F31,F30,F26,H27,H29:H30,I25:I29,K22:K23,K27:K28,L24,L26:L28,L30:L31,M28:M31,N22,N25:N26,N28,N31:O31,)</f>
        <v>0.21896864795482504</v>
      </c>
      <c r="X32" t="s">
        <v>62</v>
      </c>
      <c r="Y32" s="12">
        <f>_xlfn.STDEV.P($B$19:$B$20,$D$20,$D$18,$E$21,$I$21,$K$21,)</f>
        <v>0.10744845136164621</v>
      </c>
      <c r="Z32" s="12">
        <f>_xlfn.STDEV.P($B$22:$B$25,$C$22,$C$28:$C$29,$D$25,$D$27,$D$29,$H$22:$I$22,$I$24,$I$27,$N$28,$K$28:$L$28,$K$29,$M$29,$H$28,$I$29,$H$30:$H$31,$K$22:$K$23,$L$30:$L$31,$N$30:$N$31,$O$30,)</f>
        <v>0.14483902336468182</v>
      </c>
      <c r="AA32" s="12">
        <f>_xlfn.STDEV.P($B$18:$B$19,$B$21,$D$17,$E$20,$F$21,$I$19:$I$20,$K$19:$K$20,)</f>
        <v>9.7675848474022789E-2</v>
      </c>
      <c r="AB32" s="12">
        <f>_xlfn.STDEV.P($B$24:$B$25,$B$27,$B$29,$C$28:$C$29,$D$24:$D$26,$D$31:$F$31,$F$30,$F$26,$H$27,$H$29:$H$30,$I$25:$I$29,$K$22:$K$23,$K$27:$K$28,$L$24,$L$26:$L$28,$L$30:$L$31,$M$28:$M$31,$N$22,$N$25:$N$26,$N$28,$N$31:$O$31,)</f>
        <v>0.14709607402980113</v>
      </c>
    </row>
    <row r="33" spans="1:28" x14ac:dyDescent="0.15">
      <c r="A33" s="2" t="s">
        <v>44</v>
      </c>
      <c r="Q33" t="s">
        <v>57</v>
      </c>
      <c r="R33" t="s">
        <v>108</v>
      </c>
      <c r="S33" s="12">
        <f>AVERAGE(D17,B18,C21,D19,E19:E20,F20:F21,I20,N17:N21,L20:M21,O21,)</f>
        <v>0.21455305634030281</v>
      </c>
      <c r="T33" s="12">
        <f>AVERAGE(B27,C23:C27,E22,E26,E28,E30,F22:F30,G22:G24,F31,G26,G28,G30:G31,H23:H24,H27,H29,I23,I25,K24:K27,L22:L27,L29,N22:N27,O22:O29,N29)</f>
        <v>0.29218261741575846</v>
      </c>
      <c r="U33" s="12">
        <f>AVERAGE(C21,D19:D20,F19:F20,G21:H21,I17:J17,N17,L19:N21,O20:O21,)</f>
        <v>0.24671350463750111</v>
      </c>
      <c r="V33" s="12">
        <f>AVERAGE(B22:B23,B26,C22:C27,D22,D27,D29,F22:F25,F27:F29,G22,G26:H26,G28:G31,H28,H22:H23,I22:I24,J31,K24:K26,L25,L29,L22:M23,N23:N24,O22:O25,N27:O27,O28:O29,N29,)</f>
        <v>0.26754212224726515</v>
      </c>
      <c r="X33" t="s">
        <v>63</v>
      </c>
      <c r="Y33" s="12">
        <f>_xlfn.STDEV.P($D$17,$B$18,$C$21,$D$19,$E$19:$E$20,$F$20:$F$21,$I$20,$N$17:$N$21,$L$20:$M$21,$O$21,)</f>
        <v>9.0600494216796196E-2</v>
      </c>
      <c r="Z33" s="12">
        <f>_xlfn.STDEV.P($B$27,$C$23:$C$27,$E$22,$E$26,$E$28,$E$30,$F$22:$F$30,$G$22:$G$24,$F$31,$G$26,$G$28,$G$30:$G$31,$H$23:$H$24,$H$27,$H$29,$I$23,$I$25,$K$24:$K$27,$L$22:$L$27,$L$29,$N$22:$N$27,$O$22:$O$29,$N$29)</f>
        <v>0.11850729443951345</v>
      </c>
      <c r="AA33" s="12">
        <f>_xlfn.STDEV.P($C$21,$D$19:$D$20,$F$19:$F$20,$G$21:$H$21,$I$17:$J$17,$N$17,$L$19:$N$21,$O$20:$O$21,)</f>
        <v>0.10480991130698906</v>
      </c>
      <c r="AB33" s="12">
        <f>_xlfn.STDEV.P($B$22:$B$23,$B$26,$C$22:$C$27,$D$22,$D$27,$D$29,$F$22:$F$25,$F$27:$F$29,$G$22,$G$26:$H$26,$G$28:$G$31,$H$28,$H$22:$H$23,$I$22:$I$24,$J$31,$K$24:$K$26,$L$25,$L$29,$L$22:$M$23,$N$23:$N$24,$O$22:$O$25,$N$27:$O$27,$O$28:$O$29,$N$29,)</f>
        <v>0.11524811385487571</v>
      </c>
    </row>
    <row r="34" spans="1:28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 t="s">
        <v>58</v>
      </c>
      <c r="R34" t="s">
        <v>109</v>
      </c>
      <c r="S34" s="12">
        <f>AVERAGE(C17:C20,E17:E18,F17:F19,G17:H21,I17:I19,J17:J21,K17:K20,L17:M19,O17:O20,)</f>
        <v>0.3019000507254101</v>
      </c>
      <c r="T34" s="12">
        <f>AVERAGE(E23:E25,E27,E29,G25,G27,G29,H25:H26,J22:J31)</f>
        <v>0.26457290251986909</v>
      </c>
      <c r="U34" s="12">
        <f>AVERAGE(B17:C17,C18:C20,D18:H18,E17:H17,E19,G19:H20,I18,J18:J21,K17:M18,N18,O17:O19,)</f>
        <v>0.29671592538424801</v>
      </c>
      <c r="V34" s="12">
        <f>AVERAGE(D23,D28,E22:E29,G23:G25,G27,H24:H25,J22:J30,O26,)</f>
        <v>0.27552681403986118</v>
      </c>
      <c r="X34" t="s">
        <v>64</v>
      </c>
      <c r="Y34" s="12">
        <f>_xlfn.STDEV.P($C$17:$C$20,$E$17:$E$18,$F$17:$F$19,$G$17:$H$21,$I$17:$I$19,$J$17:$J$21,$K$17:$K$20,$L$17:$M$19,$O$17:$O$20,)</f>
        <v>0.10253432024689961</v>
      </c>
      <c r="Z34" s="12">
        <f>_xlfn.STDEV.P($E$23:$E$25,$E$27,$E$29,$G$25,$G$27,$G$29,$H$25:$H$26,$J$22:$J$31)</f>
        <v>8.4249621572213926E-2</v>
      </c>
      <c r="AA34" s="12">
        <f>_xlfn.STDEV.P($B$17:$C$17,$C$18:$C$20,$D$18:$H$18,$E$17:$H$17,$E$19,$G$19:$H$20,$I$18,$J$18:$J$21,$K$17:$M$18,$N$18,$O$17:$O$19,)</f>
        <v>0.10522821114329056</v>
      </c>
      <c r="AB34" s="12">
        <f>_xlfn.STDEV.P($D$23,$D$28,$E$22:$E$29,$G$23:$G$25,$G$27,$H$24:$H$25,$J$22:$J$30,$O$26,)</f>
        <v>0.11629643989322931</v>
      </c>
    </row>
    <row r="35" spans="1:28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</row>
    <row r="36" spans="1:28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</row>
    <row r="37" spans="1:28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8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8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8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</row>
    <row r="41" spans="1:28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8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8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</row>
    <row r="44" spans="1:28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</row>
    <row r="45" spans="1:28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8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28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28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15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15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15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15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15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15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15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15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15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15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15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15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15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15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15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15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46</v>
      </c>
      <c r="B65">
        <f t="shared" ref="B65:O65" si="0">CORREL(B2:B16,B35:B49)</f>
        <v>0.18520036702787751</v>
      </c>
      <c r="C65">
        <f t="shared" si="0"/>
        <v>-0.49506790117018062</v>
      </c>
      <c r="D65">
        <f t="shared" si="0"/>
        <v>0.15263938944944133</v>
      </c>
      <c r="E65">
        <f t="shared" si="0"/>
        <v>0.4368238296751048</v>
      </c>
      <c r="F65">
        <f t="shared" si="0"/>
        <v>-0.25800456043162684</v>
      </c>
      <c r="G65">
        <f t="shared" si="0"/>
        <v>0.33763381455086844</v>
      </c>
      <c r="H65">
        <f t="shared" si="0"/>
        <v>0.16057725388112731</v>
      </c>
      <c r="I65">
        <f t="shared" si="0"/>
        <v>0.44247615030819121</v>
      </c>
      <c r="J65">
        <f t="shared" si="0"/>
        <v>-0.20990313088521981</v>
      </c>
      <c r="K65">
        <f t="shared" si="0"/>
        <v>-0.77662258751360169</v>
      </c>
      <c r="L65">
        <f t="shared" si="0"/>
        <v>0.21587137281427993</v>
      </c>
      <c r="M65">
        <f t="shared" si="0"/>
        <v>0.13363424696826545</v>
      </c>
      <c r="N65">
        <f t="shared" si="0"/>
        <v>-6.4739660281906877E-2</v>
      </c>
      <c r="O65">
        <f t="shared" si="0"/>
        <v>-1.33527726457428E-3</v>
      </c>
    </row>
    <row r="66" spans="1:15" x14ac:dyDescent="0.15">
      <c r="A66" s="2" t="s">
        <v>47</v>
      </c>
      <c r="B66">
        <f t="shared" ref="B66:O66" si="1">CORREL(B17:B31,B50:B64)</f>
        <v>0.74206074994773175</v>
      </c>
      <c r="C66">
        <f t="shared" si="1"/>
        <v>-0.17264389634101054</v>
      </c>
      <c r="D66">
        <f t="shared" si="1"/>
        <v>2.4508786949263364E-2</v>
      </c>
      <c r="E66">
        <f t="shared" si="1"/>
        <v>0.34534429727130722</v>
      </c>
      <c r="F66">
        <f t="shared" si="1"/>
        <v>0.25777939587825766</v>
      </c>
      <c r="G66">
        <f t="shared" si="1"/>
        <v>-8.8169230686156119E-2</v>
      </c>
      <c r="H66">
        <f t="shared" si="1"/>
        <v>-0.32682266253507575</v>
      </c>
      <c r="I66">
        <f t="shared" si="1"/>
        <v>0.74488671233534076</v>
      </c>
      <c r="J66">
        <f t="shared" si="1"/>
        <v>-6.7137880398838834E-2</v>
      </c>
      <c r="K66">
        <f t="shared" si="1"/>
        <v>0.39888912331726928</v>
      </c>
      <c r="L66">
        <f t="shared" si="1"/>
        <v>0.53659451815173598</v>
      </c>
      <c r="M66">
        <f t="shared" si="1"/>
        <v>0.52043060841227395</v>
      </c>
      <c r="N66">
        <f t="shared" si="1"/>
        <v>-0.22968724534452584</v>
      </c>
      <c r="O66">
        <f t="shared" si="1"/>
        <v>0.35041621864977263</v>
      </c>
    </row>
    <row r="67" spans="1:15" x14ac:dyDescent="0.15">
      <c r="A67" s="2"/>
    </row>
    <row r="68" spans="1:15" x14ac:dyDescent="0.15">
      <c r="A68" s="2"/>
    </row>
    <row r="69" spans="1:15" x14ac:dyDescent="0.15">
      <c r="A69" s="2" t="s">
        <v>45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46</v>
      </c>
      <c r="B101">
        <f t="shared" ref="B101:O101" si="2">CORREL(B2:B16,B71:B85)</f>
        <v>2.2475660830923047E-2</v>
      </c>
      <c r="C101">
        <f t="shared" si="2"/>
        <v>-0.56834319128085553</v>
      </c>
      <c r="D101">
        <f t="shared" si="2"/>
        <v>0.47727563897375674</v>
      </c>
      <c r="E101">
        <f t="shared" si="2"/>
        <v>0.57498224271166443</v>
      </c>
      <c r="F101">
        <f t="shared" si="2"/>
        <v>-0.1783049992700233</v>
      </c>
      <c r="G101">
        <f t="shared" si="2"/>
        <v>0.52053357431412051</v>
      </c>
      <c r="H101">
        <f t="shared" si="2"/>
        <v>0.14962557264417067</v>
      </c>
      <c r="I101">
        <f t="shared" si="2"/>
        <v>0.19696432273872597</v>
      </c>
      <c r="J101">
        <f t="shared" si="2"/>
        <v>-0.3092985992612895</v>
      </c>
      <c r="K101">
        <f t="shared" si="2"/>
        <v>-0.7631082346448782</v>
      </c>
      <c r="L101">
        <f t="shared" si="2"/>
        <v>0.51883558419760056</v>
      </c>
      <c r="M101">
        <f t="shared" si="2"/>
        <v>1.032526752134867E-2</v>
      </c>
      <c r="N101">
        <f t="shared" si="2"/>
        <v>-5.9474575252571077E-2</v>
      </c>
      <c r="O101">
        <f t="shared" si="2"/>
        <v>0.12229114488530826</v>
      </c>
    </row>
    <row r="102" spans="1:15" x14ac:dyDescent="0.15">
      <c r="A102" s="4" t="s">
        <v>47</v>
      </c>
      <c r="B102">
        <f t="shared" ref="B102:O102" si="3">CORREL(B50:B64,B86:B100)</f>
        <v>0.49076285018167559</v>
      </c>
      <c r="C102">
        <f t="shared" si="3"/>
        <v>0.93039497166541207</v>
      </c>
      <c r="D102">
        <f t="shared" si="3"/>
        <v>0.21283800174212827</v>
      </c>
      <c r="E102">
        <f t="shared" si="3"/>
        <v>0.60779881578965012</v>
      </c>
      <c r="F102">
        <f t="shared" si="3"/>
        <v>0.85403809305722755</v>
      </c>
      <c r="G102">
        <f t="shared" si="3"/>
        <v>0.81314037270029305</v>
      </c>
      <c r="H102">
        <f t="shared" si="3"/>
        <v>0.8835086722015526</v>
      </c>
      <c r="I102">
        <f t="shared" si="3"/>
        <v>0.70528727206928143</v>
      </c>
      <c r="J102">
        <f t="shared" si="3"/>
        <v>0.22876147129340274</v>
      </c>
      <c r="K102">
        <f t="shared" si="3"/>
        <v>0.66719860802097231</v>
      </c>
      <c r="L102">
        <f t="shared" si="3"/>
        <v>0.83676119973999574</v>
      </c>
      <c r="M102">
        <f t="shared" si="3"/>
        <v>0.70241057693068665</v>
      </c>
      <c r="N102">
        <f t="shared" si="3"/>
        <v>0.81954603988674635</v>
      </c>
      <c r="O102">
        <f t="shared" si="3"/>
        <v>0.9173480683188231</v>
      </c>
    </row>
  </sheetData>
  <phoneticPr fontId="2"/>
  <conditionalFormatting sqref="B2:O31">
    <cfRule type="expression" dxfId="9" priority="1">
      <formula>B35&gt;=81</formula>
    </cfRule>
    <cfRule type="expression" dxfId="8" priority="2">
      <formula>AND(B35&gt;=61,B35&lt;=80)</formula>
    </cfRule>
    <cfRule type="expression" dxfId="7" priority="3">
      <formula>AND(B35&gt;=41,B35&lt;=60)</formula>
    </cfRule>
    <cfRule type="expression" dxfId="6" priority="4">
      <formula>AND(B35&gt;=21,B35&lt;=40)</formula>
    </cfRule>
    <cfRule type="expression" dxfId="5" priority="5">
      <formula>B35&lt;=20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6BCC-BCA3-4238-BD04-E0F5A366C187}">
  <dimension ref="A1:EK102"/>
  <sheetViews>
    <sheetView topLeftCell="AF28" workbookViewId="0">
      <selection activeCell="AQ37" sqref="AQ37:AS47"/>
    </sheetView>
  </sheetViews>
  <sheetFormatPr defaultRowHeight="13.5" x14ac:dyDescent="0.15"/>
  <sheetData>
    <row r="1" spans="1:14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1" x14ac:dyDescent="0.15">
      <c r="A2" s="1" t="s">
        <v>14</v>
      </c>
      <c r="B2" s="5">
        <v>0.39884404838085169</v>
      </c>
      <c r="C2" s="6">
        <v>0.16122815608978269</v>
      </c>
      <c r="D2" s="6">
        <v>0.49279064290663782</v>
      </c>
      <c r="E2" s="6">
        <v>0.26594243330114031</v>
      </c>
      <c r="F2" s="6">
        <v>0.36500711739063257</v>
      </c>
      <c r="G2" s="6">
        <v>0.2302562713623047</v>
      </c>
      <c r="H2" s="6">
        <v>0.22285243084556181</v>
      </c>
      <c r="I2" s="6">
        <v>0.26890981992085777</v>
      </c>
      <c r="J2" s="6">
        <v>0.29577801102086121</v>
      </c>
      <c r="K2" s="6">
        <v>0.138451520134421</v>
      </c>
      <c r="L2" s="6">
        <v>0.24538646246257581</v>
      </c>
      <c r="M2" s="6">
        <v>0.23727818727493291</v>
      </c>
      <c r="N2" s="6">
        <v>0.2373886744181315</v>
      </c>
      <c r="O2" s="6">
        <v>0.34424360593159992</v>
      </c>
      <c r="P2">
        <f t="shared" ref="P2:AC2" si="0">B3</f>
        <v>0.14185869693756101</v>
      </c>
      <c r="Q2">
        <f t="shared" si="0"/>
        <v>0.23807066365292201</v>
      </c>
      <c r="R2">
        <f t="shared" si="0"/>
        <v>0.23348352644178599</v>
      </c>
      <c r="S2">
        <f t="shared" si="0"/>
        <v>0.26569491938540812</v>
      </c>
      <c r="T2">
        <f t="shared" si="0"/>
        <v>0.45114621851179337</v>
      </c>
      <c r="U2">
        <f t="shared" si="0"/>
        <v>0.41529926657676702</v>
      </c>
      <c r="V2">
        <f t="shared" si="0"/>
        <v>0.46956185102462772</v>
      </c>
      <c r="W2">
        <f t="shared" si="0"/>
        <v>0.28314307000901962</v>
      </c>
      <c r="X2">
        <f t="shared" si="0"/>
        <v>0.36796687631046071</v>
      </c>
      <c r="Y2">
        <f t="shared" si="0"/>
        <v>0.20495448112487791</v>
      </c>
      <c r="Z2">
        <f t="shared" si="0"/>
        <v>0.2470978647470474</v>
      </c>
      <c r="AA2">
        <f t="shared" si="0"/>
        <v>0.37992016006918522</v>
      </c>
      <c r="AB2">
        <f t="shared" si="0"/>
        <v>0.3136557277880217</v>
      </c>
      <c r="AC2">
        <f t="shared" si="0"/>
        <v>0.31725208461284637</v>
      </c>
      <c r="AD2">
        <f t="shared" ref="AD2:AQ2" si="1">B4</f>
        <v>0.28502319840823898</v>
      </c>
      <c r="AE2">
        <f t="shared" si="1"/>
        <v>0.20903956890106201</v>
      </c>
      <c r="AF2">
        <f t="shared" si="1"/>
        <v>0.33987459014443788</v>
      </c>
      <c r="AG2">
        <f t="shared" si="1"/>
        <v>0.25128601726732758</v>
      </c>
      <c r="AH2">
        <f t="shared" si="1"/>
        <v>4.9197146767064152E-2</v>
      </c>
      <c r="AI2">
        <f t="shared" si="1"/>
        <v>0.3484915432177092</v>
      </c>
      <c r="AJ2">
        <f t="shared" si="1"/>
        <v>0.32549250753302322</v>
      </c>
      <c r="AK2">
        <f t="shared" si="1"/>
        <v>0.19421874775606041</v>
      </c>
      <c r="AL2">
        <f t="shared" si="1"/>
        <v>0.23251899083455399</v>
      </c>
      <c r="AM2">
        <f t="shared" si="1"/>
        <v>0.2046847820281982</v>
      </c>
      <c r="AN2">
        <f t="shared" si="1"/>
        <v>0.30826387685887952</v>
      </c>
      <c r="AO2">
        <f t="shared" si="1"/>
        <v>0.2251948328579173</v>
      </c>
      <c r="AP2">
        <f t="shared" si="1"/>
        <v>0.19452059896368731</v>
      </c>
      <c r="AQ2">
        <f t="shared" si="1"/>
        <v>0.32202748248451629</v>
      </c>
      <c r="AR2">
        <f t="shared" ref="AR2:BE2" si="2">B5</f>
        <v>0.2069963773091634</v>
      </c>
      <c r="AS2">
        <f t="shared" si="2"/>
        <v>0.18234492672814259</v>
      </c>
      <c r="AT2">
        <f t="shared" si="2"/>
        <v>0.41387598855154861</v>
      </c>
      <c r="AU2">
        <f t="shared" si="2"/>
        <v>0.3355284438413732</v>
      </c>
      <c r="AV2">
        <f t="shared" si="2"/>
        <v>0.1087979555130005</v>
      </c>
      <c r="AW2">
        <f t="shared" si="2"/>
        <v>0.45679607110864978</v>
      </c>
      <c r="AX2">
        <f t="shared" si="2"/>
        <v>0.31135115358564591</v>
      </c>
      <c r="AY2">
        <f t="shared" si="2"/>
        <v>0.33960990344776831</v>
      </c>
      <c r="AZ2">
        <f t="shared" si="2"/>
        <v>0.22347300192889041</v>
      </c>
      <c r="BA2">
        <f t="shared" si="2"/>
        <v>0.29424765706062322</v>
      </c>
      <c r="BB2">
        <f t="shared" si="2"/>
        <v>0.30783722275181818</v>
      </c>
      <c r="BC2">
        <f t="shared" si="2"/>
        <v>0.28079258071051699</v>
      </c>
      <c r="BD2">
        <f t="shared" si="2"/>
        <v>0.25765866982309438</v>
      </c>
      <c r="BE2">
        <f t="shared" si="2"/>
        <v>0.3177512112785788</v>
      </c>
      <c r="BF2">
        <f t="shared" ref="BF2:BS2" si="3">B6</f>
        <v>0.33711439768473311</v>
      </c>
      <c r="BG2">
        <f t="shared" si="3"/>
        <v>0.33761093195746927</v>
      </c>
      <c r="BH2">
        <f t="shared" si="3"/>
        <v>0.30541475613911939</v>
      </c>
      <c r="BI2">
        <f t="shared" si="3"/>
        <v>0.4284655907574822</v>
      </c>
      <c r="BJ2">
        <f t="shared" si="3"/>
        <v>0.36573372167699469</v>
      </c>
      <c r="BK2">
        <f t="shared" si="3"/>
        <v>0.39265549884122958</v>
      </c>
      <c r="BL2">
        <f t="shared" si="3"/>
        <v>0.39681273348191198</v>
      </c>
      <c r="BM2">
        <f t="shared" si="3"/>
        <v>0.1979060305489434</v>
      </c>
      <c r="BN2">
        <f t="shared" si="3"/>
        <v>0.41764506171731391</v>
      </c>
      <c r="BO2">
        <f t="shared" si="3"/>
        <v>0.28129416353562298</v>
      </c>
      <c r="BP2">
        <f t="shared" si="3"/>
        <v>0.4291900098323822</v>
      </c>
      <c r="BQ2">
        <f t="shared" si="3"/>
        <v>0.26276681297703791</v>
      </c>
      <c r="BR2">
        <f t="shared" si="3"/>
        <v>0.22020532025231249</v>
      </c>
      <c r="BS2">
        <f t="shared" si="3"/>
        <v>0.49138681590557098</v>
      </c>
    </row>
    <row r="3" spans="1:141" x14ac:dyDescent="0.15">
      <c r="A3" s="1" t="s">
        <v>15</v>
      </c>
      <c r="B3" s="7">
        <v>0.14185869693756101</v>
      </c>
      <c r="C3">
        <v>0.23807066365292201</v>
      </c>
      <c r="D3">
        <v>0.23348352644178599</v>
      </c>
      <c r="E3">
        <v>0.26569491938540812</v>
      </c>
      <c r="F3">
        <v>0.45114621851179337</v>
      </c>
      <c r="G3">
        <v>0.41529926657676702</v>
      </c>
      <c r="H3">
        <v>0.46956185102462772</v>
      </c>
      <c r="I3">
        <v>0.28314307000901962</v>
      </c>
      <c r="J3">
        <v>0.36796687631046071</v>
      </c>
      <c r="K3">
        <v>0.20495448112487791</v>
      </c>
      <c r="L3">
        <v>0.2470978647470474</v>
      </c>
      <c r="M3">
        <v>0.37992016006918522</v>
      </c>
      <c r="N3">
        <v>0.3136557277880217</v>
      </c>
      <c r="O3">
        <v>0.31725208461284637</v>
      </c>
    </row>
    <row r="4" spans="1:141" x14ac:dyDescent="0.15">
      <c r="A4" s="1" t="s">
        <v>16</v>
      </c>
      <c r="B4" s="7">
        <v>0.28502319840823898</v>
      </c>
      <c r="C4">
        <v>0.20903956890106201</v>
      </c>
      <c r="D4">
        <v>0.33987459014443788</v>
      </c>
      <c r="E4">
        <v>0.25128601726732758</v>
      </c>
      <c r="F4">
        <v>4.9197146767064152E-2</v>
      </c>
      <c r="G4">
        <v>0.3484915432177092</v>
      </c>
      <c r="H4">
        <v>0.32549250753302322</v>
      </c>
      <c r="I4">
        <v>0.19421874775606041</v>
      </c>
      <c r="J4">
        <v>0.23251899083455399</v>
      </c>
      <c r="K4">
        <v>0.2046847820281982</v>
      </c>
      <c r="L4">
        <v>0.30826387685887952</v>
      </c>
      <c r="M4">
        <v>0.2251948328579173</v>
      </c>
      <c r="N4">
        <v>0.19452059896368731</v>
      </c>
      <c r="O4">
        <v>0.32202748248451629</v>
      </c>
    </row>
    <row r="5" spans="1:141" x14ac:dyDescent="0.15">
      <c r="A5" s="1" t="s">
        <v>17</v>
      </c>
      <c r="B5" s="7">
        <v>0.2069963773091634</v>
      </c>
      <c r="C5">
        <v>0.18234492672814259</v>
      </c>
      <c r="D5">
        <v>0.41387598855154861</v>
      </c>
      <c r="E5">
        <v>0.3355284438413732</v>
      </c>
      <c r="F5">
        <v>0.1087979555130005</v>
      </c>
      <c r="G5">
        <v>0.45679607110864978</v>
      </c>
      <c r="H5">
        <v>0.31135115358564591</v>
      </c>
      <c r="I5">
        <v>0.33960990344776831</v>
      </c>
      <c r="J5">
        <v>0.22347300192889041</v>
      </c>
      <c r="K5">
        <v>0.29424765706062322</v>
      </c>
      <c r="L5">
        <v>0.30783722275181818</v>
      </c>
      <c r="M5">
        <v>0.28079258071051699</v>
      </c>
      <c r="N5">
        <v>0.25765866982309438</v>
      </c>
      <c r="O5">
        <v>0.3177512112785788</v>
      </c>
    </row>
    <row r="6" spans="1:141" ht="14.25" thickBot="1" x14ac:dyDescent="0.2">
      <c r="A6" s="1" t="s">
        <v>18</v>
      </c>
      <c r="B6" s="8">
        <v>0.33711439768473311</v>
      </c>
      <c r="C6" s="9">
        <v>0.33761093195746927</v>
      </c>
      <c r="D6" s="9">
        <v>0.30541475613911939</v>
      </c>
      <c r="E6" s="9">
        <v>0.4284655907574822</v>
      </c>
      <c r="F6" s="9">
        <v>0.36573372167699469</v>
      </c>
      <c r="G6" s="9">
        <v>0.39265549884122958</v>
      </c>
      <c r="H6" s="9">
        <v>0.39681273348191198</v>
      </c>
      <c r="I6" s="9">
        <v>0.1979060305489434</v>
      </c>
      <c r="J6" s="9">
        <v>0.41764506171731391</v>
      </c>
      <c r="K6" s="9">
        <v>0.28129416353562298</v>
      </c>
      <c r="L6" s="9">
        <v>0.4291900098323822</v>
      </c>
      <c r="M6" s="9">
        <v>0.26276681297703791</v>
      </c>
      <c r="N6" s="9">
        <v>0.22020532025231249</v>
      </c>
      <c r="O6" s="9">
        <v>0.49138681590557098</v>
      </c>
    </row>
    <row r="7" spans="1:141" x14ac:dyDescent="0.15">
      <c r="A7" s="1" t="s">
        <v>19</v>
      </c>
      <c r="B7" s="10">
        <v>0.30130122689639821</v>
      </c>
      <c r="C7" s="11">
        <v>0.43449615107642281</v>
      </c>
      <c r="D7" s="11">
        <v>0.29924300511678059</v>
      </c>
      <c r="E7" s="11">
        <v>0.14182941913604741</v>
      </c>
      <c r="F7" s="11">
        <v>0.45217825384700999</v>
      </c>
      <c r="G7" s="11">
        <v>0.57906307776769006</v>
      </c>
      <c r="H7" s="11">
        <v>0.26121340857611758</v>
      </c>
      <c r="I7" s="11">
        <v>0.34944600217482619</v>
      </c>
      <c r="J7" s="11">
        <v>0.3862333960003323</v>
      </c>
      <c r="K7" s="11">
        <v>0.49488864839077001</v>
      </c>
      <c r="L7" s="11">
        <v>0.2104334831237793</v>
      </c>
      <c r="M7" s="11">
        <v>0.1262326380785774</v>
      </c>
      <c r="N7" s="11">
        <v>0.40136779679192441</v>
      </c>
      <c r="O7" s="11">
        <v>0.3724844753742218</v>
      </c>
      <c r="P7">
        <f t="shared" ref="P7:AC7" si="4">B8</f>
        <v>0.20884736846475041</v>
      </c>
      <c r="Q7">
        <f t="shared" si="4"/>
        <v>0.29283660336544642</v>
      </c>
      <c r="R7">
        <f t="shared" si="4"/>
        <v>0.22866520128752049</v>
      </c>
      <c r="S7">
        <f t="shared" si="4"/>
        <v>0.2305220365524292</v>
      </c>
      <c r="T7">
        <f t="shared" si="4"/>
        <v>0.42990582329886301</v>
      </c>
      <c r="U7">
        <f t="shared" si="4"/>
        <v>0.59679698944091797</v>
      </c>
      <c r="V7">
        <f t="shared" si="4"/>
        <v>0.40055960767409382</v>
      </c>
      <c r="W7">
        <f t="shared" si="4"/>
        <v>0.27773409731247839</v>
      </c>
      <c r="X7">
        <f t="shared" si="4"/>
        <v>0.37441769013038051</v>
      </c>
      <c r="Y7">
        <f t="shared" si="4"/>
        <v>0.45771656930446619</v>
      </c>
      <c r="Z7">
        <f t="shared" si="4"/>
        <v>0.20546702543894449</v>
      </c>
      <c r="AA7">
        <f t="shared" si="4"/>
        <v>0.26358357071876531</v>
      </c>
      <c r="AB7">
        <f t="shared" si="4"/>
        <v>0.203073777650532</v>
      </c>
      <c r="AC7">
        <f t="shared" si="4"/>
        <v>0.32690078682369661</v>
      </c>
      <c r="AD7">
        <f t="shared" ref="AD7:AQ7" si="5">B9</f>
        <v>9.2762975131764125E-2</v>
      </c>
      <c r="AE7">
        <f t="shared" si="5"/>
        <v>0.39491459528605138</v>
      </c>
      <c r="AF7">
        <f t="shared" si="5"/>
        <v>0.33402311100679283</v>
      </c>
      <c r="AG7">
        <f t="shared" si="5"/>
        <v>0.22856996953487399</v>
      </c>
      <c r="AH7">
        <f t="shared" si="5"/>
        <v>0.27282005862185832</v>
      </c>
      <c r="AI7">
        <f t="shared" si="5"/>
        <v>0.52825591143439798</v>
      </c>
      <c r="AJ7">
        <f t="shared" si="5"/>
        <v>0.24383254845937091</v>
      </c>
      <c r="AK7">
        <f t="shared" si="5"/>
        <v>0.1771928817033768</v>
      </c>
      <c r="AL7">
        <f t="shared" si="5"/>
        <v>0.45008333524068189</v>
      </c>
      <c r="AM7">
        <f t="shared" si="5"/>
        <v>0.51809930801391602</v>
      </c>
      <c r="AN7">
        <f t="shared" si="5"/>
        <v>0.1873337149620056</v>
      </c>
      <c r="AO7">
        <f t="shared" si="5"/>
        <v>0.29541640054611928</v>
      </c>
      <c r="AP7">
        <f t="shared" si="5"/>
        <v>0.38346772723727762</v>
      </c>
      <c r="AQ7">
        <f t="shared" si="5"/>
        <v>0.32728602091471348</v>
      </c>
      <c r="AR7">
        <f t="shared" ref="AR7:BE7" si="6">B10</f>
        <v>0.1257401767529939</v>
      </c>
      <c r="AS7">
        <f t="shared" si="6"/>
        <v>0.26835864120059538</v>
      </c>
      <c r="AT7">
        <f t="shared" si="6"/>
        <v>0.44986748695373541</v>
      </c>
      <c r="AU7">
        <f t="shared" si="6"/>
        <v>0.1919350226720174</v>
      </c>
      <c r="AV7">
        <f t="shared" si="6"/>
        <v>0.47654905319213869</v>
      </c>
      <c r="AW7">
        <f t="shared" si="6"/>
        <v>0.48204108874003088</v>
      </c>
      <c r="AX7">
        <f t="shared" si="6"/>
        <v>0.31172404791179459</v>
      </c>
      <c r="AY7">
        <f t="shared" si="6"/>
        <v>0.18791994783613419</v>
      </c>
      <c r="AZ7">
        <f t="shared" si="6"/>
        <v>0.37280628085136408</v>
      </c>
      <c r="BA7">
        <f t="shared" si="6"/>
        <v>0.40949716832902688</v>
      </c>
      <c r="BB7">
        <f t="shared" si="6"/>
        <v>0.38835073772229639</v>
      </c>
      <c r="BC7">
        <f t="shared" si="6"/>
        <v>0.29853495359420779</v>
      </c>
      <c r="BD7">
        <f t="shared" si="6"/>
        <v>0.36553918687920822</v>
      </c>
      <c r="BE7">
        <f t="shared" si="6"/>
        <v>0.42314516173468703</v>
      </c>
      <c r="BF7">
        <f t="shared" ref="BF7:BS7" si="7">B11</f>
        <v>2.2271055924265011E-3</v>
      </c>
      <c r="BG7">
        <f t="shared" si="7"/>
        <v>0.19607270391363851</v>
      </c>
      <c r="BH7">
        <f t="shared" si="7"/>
        <v>0.40496076856340679</v>
      </c>
      <c r="BI7">
        <f t="shared" si="7"/>
        <v>0.19353482127189639</v>
      </c>
      <c r="BJ7">
        <f t="shared" si="7"/>
        <v>0.3463626437717014</v>
      </c>
      <c r="BK7">
        <f t="shared" si="7"/>
        <v>0.38197093851426073</v>
      </c>
      <c r="BL7">
        <f t="shared" si="7"/>
        <v>0.41920665690773412</v>
      </c>
      <c r="BM7">
        <f t="shared" si="7"/>
        <v>0.2462417930364609</v>
      </c>
      <c r="BN7">
        <f t="shared" si="7"/>
        <v>0.28437599539756769</v>
      </c>
      <c r="BO7">
        <f t="shared" si="7"/>
        <v>0.30574585331810838</v>
      </c>
      <c r="BP7">
        <f t="shared" si="7"/>
        <v>0.2470497936010361</v>
      </c>
      <c r="BQ7">
        <f t="shared" si="7"/>
        <v>0.21182585954666139</v>
      </c>
      <c r="BR7">
        <f t="shared" si="7"/>
        <v>0.1407577364068282</v>
      </c>
      <c r="BS7">
        <f t="shared" si="7"/>
        <v>0.36611317333422211</v>
      </c>
      <c r="BT7">
        <f t="shared" ref="BT7:CG7" si="8">B12</f>
        <v>0.2123505788690904</v>
      </c>
      <c r="BU7">
        <f t="shared" si="8"/>
        <v>0.27775140369639678</v>
      </c>
      <c r="BV7">
        <f t="shared" si="8"/>
        <v>0.2154875463909573</v>
      </c>
      <c r="BW7">
        <f t="shared" si="8"/>
        <v>0.17164139747619631</v>
      </c>
      <c r="BX7">
        <f t="shared" si="8"/>
        <v>0.44747324287891388</v>
      </c>
      <c r="BY7">
        <f t="shared" si="8"/>
        <v>0.51994131505489349</v>
      </c>
      <c r="BZ7">
        <f t="shared" si="8"/>
        <v>0.25269728899002081</v>
      </c>
      <c r="CA7">
        <f t="shared" si="8"/>
        <v>0.27857711735893698</v>
      </c>
      <c r="CB7">
        <f t="shared" si="8"/>
        <v>0.39532934129238129</v>
      </c>
      <c r="CC7">
        <f t="shared" si="8"/>
        <v>0.33861338391023521</v>
      </c>
      <c r="CD7">
        <f t="shared" si="8"/>
        <v>0.24815580579969621</v>
      </c>
      <c r="CE7">
        <f t="shared" si="8"/>
        <v>0.38198533654212952</v>
      </c>
      <c r="CF7">
        <f t="shared" si="8"/>
        <v>0.29124291319596141</v>
      </c>
      <c r="CG7">
        <f t="shared" si="8"/>
        <v>0.41516208648681641</v>
      </c>
      <c r="CH7">
        <f t="shared" ref="CH7:CU7" si="9">B13</f>
        <v>0.14986249804496771</v>
      </c>
      <c r="CI7">
        <f t="shared" si="9"/>
        <v>0.3826994644968133</v>
      </c>
      <c r="CJ7">
        <f t="shared" si="9"/>
        <v>0.3092045783996582</v>
      </c>
      <c r="CK7">
        <f t="shared" si="9"/>
        <v>0.1713908463716507</v>
      </c>
      <c r="CL7">
        <f t="shared" si="9"/>
        <v>0.17147884649388931</v>
      </c>
      <c r="CM7">
        <f t="shared" si="9"/>
        <v>0.50358014447348454</v>
      </c>
      <c r="CN7">
        <f t="shared" si="9"/>
        <v>0.32760378893683939</v>
      </c>
      <c r="CO7">
        <f t="shared" si="9"/>
        <v>0.15454816818237299</v>
      </c>
      <c r="CP7">
        <f t="shared" si="9"/>
        <v>0.35944562691908621</v>
      </c>
      <c r="CQ7">
        <f t="shared" si="9"/>
        <v>0.45678652034086342</v>
      </c>
      <c r="CR7">
        <f t="shared" si="9"/>
        <v>0.28781978785991669</v>
      </c>
      <c r="CS7">
        <f t="shared" si="9"/>
        <v>0.38346144556999212</v>
      </c>
      <c r="CT7">
        <f t="shared" si="9"/>
        <v>0.24094418684641519</v>
      </c>
      <c r="CU7">
        <f t="shared" si="9"/>
        <v>0.37454957621438162</v>
      </c>
      <c r="CV7">
        <f t="shared" ref="CV7:DI7" si="10">B14</f>
        <v>9.1861107770134426E-2</v>
      </c>
      <c r="CW7">
        <f t="shared" si="10"/>
        <v>0.23322018455056581</v>
      </c>
      <c r="CX7">
        <f t="shared" si="10"/>
        <v>0.44466350972652441</v>
      </c>
      <c r="CY7">
        <f t="shared" si="10"/>
        <v>0.21900689601898191</v>
      </c>
      <c r="CZ7">
        <f t="shared" si="10"/>
        <v>0.26763634681701659</v>
      </c>
      <c r="DA7">
        <f t="shared" si="10"/>
        <v>0.29294693470001221</v>
      </c>
      <c r="DB7">
        <f t="shared" si="10"/>
        <v>0.39242214905588252</v>
      </c>
      <c r="DC7">
        <f t="shared" si="10"/>
        <v>0.2379720211029053</v>
      </c>
      <c r="DD7">
        <f t="shared" si="10"/>
        <v>0.32747602462768549</v>
      </c>
      <c r="DE7">
        <f t="shared" si="10"/>
        <v>0.47871904902988011</v>
      </c>
      <c r="DF7">
        <f t="shared" si="10"/>
        <v>0.24297095747555</v>
      </c>
      <c r="DG7">
        <f t="shared" si="10"/>
        <v>0.1999447686331613</v>
      </c>
      <c r="DH7">
        <f t="shared" si="10"/>
        <v>0.22255085496341481</v>
      </c>
      <c r="DI7">
        <f t="shared" si="10"/>
        <v>0.18296583961038029</v>
      </c>
      <c r="DJ7">
        <f t="shared" ref="DJ7:DW7" si="11">B15</f>
        <v>0.27081613540649407</v>
      </c>
      <c r="DK7">
        <f t="shared" si="11"/>
        <v>0.28389211261973663</v>
      </c>
      <c r="DL7">
        <f t="shared" si="11"/>
        <v>0.28721064329147339</v>
      </c>
      <c r="DM7">
        <f t="shared" si="11"/>
        <v>0.23277216208608531</v>
      </c>
      <c r="DN7">
        <f t="shared" si="11"/>
        <v>0.38110580163843488</v>
      </c>
      <c r="DO7">
        <f t="shared" si="11"/>
        <v>0.24647441175248891</v>
      </c>
      <c r="DP7">
        <f t="shared" si="11"/>
        <v>0.31390048776354113</v>
      </c>
      <c r="DQ7">
        <f t="shared" si="11"/>
        <v>0.14333164691925049</v>
      </c>
      <c r="DR7">
        <f t="shared" si="11"/>
        <v>0.31543183326721191</v>
      </c>
      <c r="DS7">
        <f t="shared" si="11"/>
        <v>0.18307727177937819</v>
      </c>
      <c r="DT7">
        <f t="shared" si="11"/>
        <v>0.11968675903652019</v>
      </c>
      <c r="DU7">
        <f t="shared" si="11"/>
        <v>0.33606068789958948</v>
      </c>
      <c r="DV7">
        <f t="shared" si="11"/>
        <v>0.20574753814273411</v>
      </c>
      <c r="DW7">
        <f t="shared" si="11"/>
        <v>0.33699190616607672</v>
      </c>
      <c r="DX7">
        <f t="shared" ref="DX7:EK7" si="12">B16</f>
        <v>0.18942968845367431</v>
      </c>
      <c r="DY7">
        <f t="shared" si="12"/>
        <v>0.20699789788987899</v>
      </c>
      <c r="DZ7">
        <f t="shared" si="12"/>
        <v>0.2466238588094711</v>
      </c>
      <c r="EA7">
        <f t="shared" si="12"/>
        <v>0.25643271558425013</v>
      </c>
      <c r="EB7">
        <f t="shared" si="12"/>
        <v>0.24354069373186901</v>
      </c>
      <c r="EC7">
        <f t="shared" si="12"/>
        <v>0.28491702344682479</v>
      </c>
      <c r="ED7">
        <f t="shared" si="12"/>
        <v>0.31731060931557098</v>
      </c>
      <c r="EE7">
        <f t="shared" si="12"/>
        <v>6.0162431315371863E-2</v>
      </c>
      <c r="EF7">
        <f t="shared" si="12"/>
        <v>0.25613179471757669</v>
      </c>
      <c r="EG7">
        <f t="shared" si="12"/>
        <v>0.37355396747589109</v>
      </c>
      <c r="EH7">
        <f t="shared" si="12"/>
        <v>0.2095785737037659</v>
      </c>
      <c r="EI7">
        <f t="shared" si="12"/>
        <v>0.38031002453395302</v>
      </c>
      <c r="EJ7">
        <f t="shared" si="12"/>
        <v>0.21119841407327089</v>
      </c>
      <c r="EK7">
        <f t="shared" si="12"/>
        <v>0.35745901219985071</v>
      </c>
    </row>
    <row r="8" spans="1:141" x14ac:dyDescent="0.15">
      <c r="A8" s="1" t="s">
        <v>20</v>
      </c>
      <c r="B8" s="7">
        <v>0.20884736846475041</v>
      </c>
      <c r="C8">
        <v>0.29283660336544642</v>
      </c>
      <c r="D8">
        <v>0.22866520128752049</v>
      </c>
      <c r="E8">
        <v>0.2305220365524292</v>
      </c>
      <c r="F8">
        <v>0.42990582329886301</v>
      </c>
      <c r="G8">
        <v>0.59679698944091797</v>
      </c>
      <c r="H8">
        <v>0.40055960767409382</v>
      </c>
      <c r="I8">
        <v>0.27773409731247839</v>
      </c>
      <c r="J8">
        <v>0.37441769013038051</v>
      </c>
      <c r="K8">
        <v>0.45771656930446619</v>
      </c>
      <c r="L8">
        <v>0.20546702543894449</v>
      </c>
      <c r="M8">
        <v>0.26358357071876531</v>
      </c>
      <c r="N8">
        <v>0.203073777650532</v>
      </c>
      <c r="O8">
        <v>0.32690078682369661</v>
      </c>
    </row>
    <row r="9" spans="1:141" x14ac:dyDescent="0.15">
      <c r="A9" s="1" t="s">
        <v>21</v>
      </c>
      <c r="B9" s="7">
        <v>9.2762975131764125E-2</v>
      </c>
      <c r="C9">
        <v>0.39491459528605138</v>
      </c>
      <c r="D9">
        <v>0.33402311100679283</v>
      </c>
      <c r="E9">
        <v>0.22856996953487399</v>
      </c>
      <c r="F9">
        <v>0.27282005862185832</v>
      </c>
      <c r="G9">
        <v>0.52825591143439798</v>
      </c>
      <c r="H9">
        <v>0.24383254845937091</v>
      </c>
      <c r="I9">
        <v>0.1771928817033768</v>
      </c>
      <c r="J9">
        <v>0.45008333524068189</v>
      </c>
      <c r="K9">
        <v>0.51809930801391602</v>
      </c>
      <c r="L9">
        <v>0.1873337149620056</v>
      </c>
      <c r="M9">
        <v>0.29541640054611928</v>
      </c>
      <c r="N9">
        <v>0.38346772723727762</v>
      </c>
      <c r="O9">
        <v>0.32728602091471348</v>
      </c>
    </row>
    <row r="10" spans="1:141" x14ac:dyDescent="0.15">
      <c r="A10" s="1" t="s">
        <v>22</v>
      </c>
      <c r="B10" s="7">
        <v>0.1257401767529939</v>
      </c>
      <c r="C10">
        <v>0.26835864120059538</v>
      </c>
      <c r="D10">
        <v>0.44986748695373541</v>
      </c>
      <c r="E10">
        <v>0.1919350226720174</v>
      </c>
      <c r="F10">
        <v>0.47654905319213869</v>
      </c>
      <c r="G10">
        <v>0.48204108874003088</v>
      </c>
      <c r="H10">
        <v>0.31172404791179459</v>
      </c>
      <c r="I10">
        <v>0.18791994783613419</v>
      </c>
      <c r="J10">
        <v>0.37280628085136408</v>
      </c>
      <c r="K10">
        <v>0.40949716832902688</v>
      </c>
      <c r="L10">
        <v>0.38835073772229639</v>
      </c>
      <c r="M10">
        <v>0.29853495359420779</v>
      </c>
      <c r="N10">
        <v>0.36553918687920822</v>
      </c>
      <c r="O10">
        <v>0.42314516173468703</v>
      </c>
    </row>
    <row r="11" spans="1:141" x14ac:dyDescent="0.15">
      <c r="A11" s="1" t="s">
        <v>23</v>
      </c>
      <c r="B11" s="7">
        <v>2.2271055924265011E-3</v>
      </c>
      <c r="C11">
        <v>0.19607270391363851</v>
      </c>
      <c r="D11">
        <v>0.40496076856340679</v>
      </c>
      <c r="E11">
        <v>0.19353482127189639</v>
      </c>
      <c r="F11">
        <v>0.3463626437717014</v>
      </c>
      <c r="G11">
        <v>0.38197093851426073</v>
      </c>
      <c r="H11">
        <v>0.41920665690773412</v>
      </c>
      <c r="I11">
        <v>0.2462417930364609</v>
      </c>
      <c r="J11">
        <v>0.28437599539756769</v>
      </c>
      <c r="K11">
        <v>0.30574585331810838</v>
      </c>
      <c r="L11">
        <v>0.2470497936010361</v>
      </c>
      <c r="M11">
        <v>0.21182585954666139</v>
      </c>
      <c r="N11">
        <v>0.1407577364068282</v>
      </c>
      <c r="O11">
        <v>0.36611317333422211</v>
      </c>
    </row>
    <row r="12" spans="1:141" x14ac:dyDescent="0.15">
      <c r="A12" s="1" t="s">
        <v>24</v>
      </c>
      <c r="B12" s="7">
        <v>0.2123505788690904</v>
      </c>
      <c r="C12">
        <v>0.27775140369639678</v>
      </c>
      <c r="D12">
        <v>0.2154875463909573</v>
      </c>
      <c r="E12">
        <v>0.17164139747619631</v>
      </c>
      <c r="F12">
        <v>0.44747324287891388</v>
      </c>
      <c r="G12">
        <v>0.51994131505489349</v>
      </c>
      <c r="H12">
        <v>0.25269728899002081</v>
      </c>
      <c r="I12">
        <v>0.27857711735893698</v>
      </c>
      <c r="J12">
        <v>0.39532934129238129</v>
      </c>
      <c r="K12">
        <v>0.33861338391023521</v>
      </c>
      <c r="L12">
        <v>0.24815580579969621</v>
      </c>
      <c r="M12">
        <v>0.38198533654212952</v>
      </c>
      <c r="N12">
        <v>0.29124291319596141</v>
      </c>
      <c r="O12">
        <v>0.41516208648681641</v>
      </c>
    </row>
    <row r="13" spans="1:141" x14ac:dyDescent="0.15">
      <c r="A13" s="1" t="s">
        <v>25</v>
      </c>
      <c r="B13" s="7">
        <v>0.14986249804496771</v>
      </c>
      <c r="C13">
        <v>0.3826994644968133</v>
      </c>
      <c r="D13">
        <v>0.3092045783996582</v>
      </c>
      <c r="E13">
        <v>0.1713908463716507</v>
      </c>
      <c r="F13">
        <v>0.17147884649388931</v>
      </c>
      <c r="G13">
        <v>0.50358014447348454</v>
      </c>
      <c r="H13">
        <v>0.32760378893683939</v>
      </c>
      <c r="I13">
        <v>0.15454816818237299</v>
      </c>
      <c r="J13">
        <v>0.35944562691908621</v>
      </c>
      <c r="K13">
        <v>0.45678652034086342</v>
      </c>
      <c r="L13">
        <v>0.28781978785991669</v>
      </c>
      <c r="M13">
        <v>0.38346144556999212</v>
      </c>
      <c r="N13">
        <v>0.24094418684641519</v>
      </c>
      <c r="O13">
        <v>0.37454957621438162</v>
      </c>
    </row>
    <row r="14" spans="1:141" x14ac:dyDescent="0.15">
      <c r="A14" s="1" t="s">
        <v>26</v>
      </c>
      <c r="B14" s="7">
        <v>9.1861107770134426E-2</v>
      </c>
      <c r="C14">
        <v>0.23322018455056581</v>
      </c>
      <c r="D14">
        <v>0.44466350972652441</v>
      </c>
      <c r="E14">
        <v>0.21900689601898191</v>
      </c>
      <c r="F14">
        <v>0.26763634681701659</v>
      </c>
      <c r="G14">
        <v>0.29294693470001221</v>
      </c>
      <c r="H14">
        <v>0.39242214905588252</v>
      </c>
      <c r="I14">
        <v>0.2379720211029053</v>
      </c>
      <c r="J14">
        <v>0.32747602462768549</v>
      </c>
      <c r="K14">
        <v>0.47871904902988011</v>
      </c>
      <c r="L14">
        <v>0.24297095747555</v>
      </c>
      <c r="M14">
        <v>0.1999447686331613</v>
      </c>
      <c r="N14">
        <v>0.22255085496341481</v>
      </c>
      <c r="O14">
        <v>0.18296583961038029</v>
      </c>
    </row>
    <row r="15" spans="1:141" x14ac:dyDescent="0.15">
      <c r="A15" s="1" t="s">
        <v>27</v>
      </c>
      <c r="B15" s="7">
        <v>0.27081613540649407</v>
      </c>
      <c r="C15">
        <v>0.28389211261973663</v>
      </c>
      <c r="D15">
        <v>0.28721064329147339</v>
      </c>
      <c r="E15">
        <v>0.23277216208608531</v>
      </c>
      <c r="F15">
        <v>0.38110580163843488</v>
      </c>
      <c r="G15">
        <v>0.24647441175248891</v>
      </c>
      <c r="H15">
        <v>0.31390048776354113</v>
      </c>
      <c r="I15">
        <v>0.14333164691925049</v>
      </c>
      <c r="J15">
        <v>0.31543183326721191</v>
      </c>
      <c r="K15">
        <v>0.18307727177937819</v>
      </c>
      <c r="L15">
        <v>0.11968675903652019</v>
      </c>
      <c r="M15">
        <v>0.33606068789958948</v>
      </c>
      <c r="N15">
        <v>0.20574753814273411</v>
      </c>
      <c r="O15">
        <v>0.33699190616607672</v>
      </c>
    </row>
    <row r="16" spans="1:141" ht="14.25" thickBot="1" x14ac:dyDescent="0.2">
      <c r="A16" s="1" t="s">
        <v>28</v>
      </c>
      <c r="B16" s="8">
        <v>0.18942968845367431</v>
      </c>
      <c r="C16" s="9">
        <v>0.20699789788987899</v>
      </c>
      <c r="D16" s="9">
        <v>0.2466238588094711</v>
      </c>
      <c r="E16" s="9">
        <v>0.25643271558425013</v>
      </c>
      <c r="F16" s="9">
        <v>0.24354069373186901</v>
      </c>
      <c r="G16" s="9">
        <v>0.28491702344682479</v>
      </c>
      <c r="H16" s="9">
        <v>0.31731060931557098</v>
      </c>
      <c r="I16" s="9">
        <v>6.0162431315371863E-2</v>
      </c>
      <c r="J16" s="9">
        <v>0.25613179471757669</v>
      </c>
      <c r="K16" s="9">
        <v>0.37355396747589109</v>
      </c>
      <c r="L16" s="9">
        <v>0.2095785737037659</v>
      </c>
      <c r="M16" s="9">
        <v>0.38031002453395302</v>
      </c>
      <c r="N16" s="9">
        <v>0.21119841407327089</v>
      </c>
      <c r="O16" s="9">
        <v>0.35745901219985071</v>
      </c>
    </row>
    <row r="17" spans="1:141" x14ac:dyDescent="0.15">
      <c r="A17" s="1" t="s">
        <v>29</v>
      </c>
      <c r="B17" s="10">
        <v>0.24077589511871339</v>
      </c>
      <c r="C17" s="11">
        <v>0.1757279634475708</v>
      </c>
      <c r="D17" s="11">
        <v>0.31577112939622659</v>
      </c>
      <c r="E17" s="11">
        <v>0.38972513675689702</v>
      </c>
      <c r="F17" s="11">
        <v>0.23674273490905759</v>
      </c>
      <c r="G17" s="11">
        <v>0.41765440834893119</v>
      </c>
      <c r="H17" s="11">
        <v>0.36702430248260498</v>
      </c>
      <c r="I17" s="11">
        <v>0.3328554630279541</v>
      </c>
      <c r="J17" s="11">
        <v>0.40561132960849339</v>
      </c>
      <c r="K17" s="11">
        <v>0.24080965518951419</v>
      </c>
      <c r="L17" s="11">
        <v>0.30951819419860838</v>
      </c>
      <c r="M17" s="11">
        <v>0.14890766143798831</v>
      </c>
      <c r="N17" s="11">
        <v>0.38410179615020751</v>
      </c>
      <c r="O17" s="11">
        <v>0.38479223251342781</v>
      </c>
      <c r="P17">
        <f t="shared" ref="P17:AC17" si="13">B18</f>
        <v>0.29460503657658887</v>
      </c>
      <c r="Q17">
        <f t="shared" si="13"/>
        <v>0.2503766616185506</v>
      </c>
      <c r="R17">
        <f t="shared" si="13"/>
        <v>0.25002928574879962</v>
      </c>
      <c r="S17">
        <f t="shared" si="13"/>
        <v>0.23229873180389399</v>
      </c>
      <c r="T17">
        <f t="shared" si="13"/>
        <v>0.35213428735733032</v>
      </c>
      <c r="U17">
        <f t="shared" si="13"/>
        <v>0.438956618309021</v>
      </c>
      <c r="V17">
        <f t="shared" si="13"/>
        <v>0.42046594619750982</v>
      </c>
      <c r="W17">
        <f t="shared" si="13"/>
        <v>0.2465716058557684</v>
      </c>
      <c r="X17">
        <f t="shared" si="13"/>
        <v>0.26418785254160571</v>
      </c>
      <c r="Y17">
        <f t="shared" si="13"/>
        <v>0.64853457609812415</v>
      </c>
      <c r="Z17">
        <f t="shared" si="13"/>
        <v>0.301566739877065</v>
      </c>
      <c r="AA17">
        <f t="shared" si="13"/>
        <v>0.2283284266789754</v>
      </c>
      <c r="AB17">
        <f t="shared" si="13"/>
        <v>0.24786426623662311</v>
      </c>
      <c r="AC17">
        <f t="shared" si="13"/>
        <v>0.38242568572362262</v>
      </c>
      <c r="AD17">
        <f t="shared" ref="AD17:AQ17" si="14">B19</f>
        <v>0.2639592427473802</v>
      </c>
      <c r="AE17">
        <f t="shared" si="14"/>
        <v>0.23490179502047029</v>
      </c>
      <c r="AF17">
        <f t="shared" si="14"/>
        <v>0.26352101105910081</v>
      </c>
      <c r="AG17">
        <f t="shared" si="14"/>
        <v>0.29459214210510248</v>
      </c>
      <c r="AH17">
        <f t="shared" si="14"/>
        <v>0.30257477362950641</v>
      </c>
      <c r="AI17">
        <f t="shared" si="14"/>
        <v>0.32663061221440631</v>
      </c>
      <c r="AJ17">
        <f t="shared" si="14"/>
        <v>0.31335403369023251</v>
      </c>
      <c r="AK17">
        <f t="shared" si="14"/>
        <v>0.25228575865427649</v>
      </c>
      <c r="AL17">
        <f t="shared" si="14"/>
        <v>0.31253202144916242</v>
      </c>
      <c r="AM17">
        <f t="shared" si="14"/>
        <v>0.28843824068705243</v>
      </c>
      <c r="AN17">
        <f t="shared" si="14"/>
        <v>0.17639699349036581</v>
      </c>
      <c r="AO17">
        <f t="shared" si="14"/>
        <v>0.41253959215604341</v>
      </c>
      <c r="AP17">
        <f t="shared" si="14"/>
        <v>0.1530794547154353</v>
      </c>
      <c r="AQ17">
        <f t="shared" si="14"/>
        <v>0.37738776206970209</v>
      </c>
      <c r="AR17">
        <f t="shared" ref="AR17:BE17" si="15">B20</f>
        <v>0.33255731142484218</v>
      </c>
      <c r="AS17">
        <f t="shared" si="15"/>
        <v>0.35325939005071472</v>
      </c>
      <c r="AT17">
        <f t="shared" si="15"/>
        <v>0.34840357303619379</v>
      </c>
      <c r="AU17">
        <f t="shared" si="15"/>
        <v>0.15458061144902149</v>
      </c>
      <c r="AV17">
        <f t="shared" si="15"/>
        <v>0.20835270484288529</v>
      </c>
      <c r="AW17">
        <f t="shared" si="15"/>
        <v>0.24226462841033941</v>
      </c>
      <c r="AX17">
        <f t="shared" si="15"/>
        <v>0.29623420421893781</v>
      </c>
      <c r="AY17">
        <f t="shared" si="15"/>
        <v>0.28139207579872832</v>
      </c>
      <c r="AZ17">
        <f t="shared" si="15"/>
        <v>0.20540901330801159</v>
      </c>
      <c r="BA17">
        <f t="shared" si="15"/>
        <v>0.31912416678208572</v>
      </c>
      <c r="BB17">
        <f t="shared" si="15"/>
        <v>0.24010828825143671</v>
      </c>
      <c r="BC17">
        <f t="shared" si="15"/>
        <v>0.30429655855352228</v>
      </c>
      <c r="BD17">
        <f t="shared" si="15"/>
        <v>0.15372192859649661</v>
      </c>
      <c r="BE17">
        <f t="shared" si="15"/>
        <v>0.35931768784156221</v>
      </c>
      <c r="BF17">
        <f t="shared" ref="BF17:BS17" si="16">B21</f>
        <v>0.2194151694958027</v>
      </c>
      <c r="BG17">
        <f t="shared" si="16"/>
        <v>0.24075537461500901</v>
      </c>
      <c r="BH17">
        <f t="shared" si="16"/>
        <v>0.35256464481353761</v>
      </c>
      <c r="BI17">
        <f t="shared" si="16"/>
        <v>0.1714842536232688</v>
      </c>
      <c r="BJ17">
        <f t="shared" si="16"/>
        <v>9.1120501359303788E-2</v>
      </c>
      <c r="BK17">
        <f t="shared" si="16"/>
        <v>0.30544414122899372</v>
      </c>
      <c r="BL17">
        <f t="shared" si="16"/>
        <v>0.1734181841214498</v>
      </c>
      <c r="BM17">
        <f t="shared" si="16"/>
        <v>0.1911095248328315</v>
      </c>
      <c r="BN17">
        <f t="shared" si="16"/>
        <v>0.25307291746139532</v>
      </c>
      <c r="BO17">
        <f t="shared" si="16"/>
        <v>0.3229400157928467</v>
      </c>
      <c r="BP17">
        <f t="shared" si="16"/>
        <v>0.21139192581176761</v>
      </c>
      <c r="BQ17">
        <f t="shared" si="16"/>
        <v>0.2321713964144389</v>
      </c>
      <c r="BR17">
        <f t="shared" si="16"/>
        <v>9.656232053583319E-2</v>
      </c>
      <c r="BS17">
        <f t="shared" si="16"/>
        <v>0.12307260433832801</v>
      </c>
    </row>
    <row r="18" spans="1:141" x14ac:dyDescent="0.15">
      <c r="A18" s="1" t="s">
        <v>30</v>
      </c>
      <c r="B18" s="7">
        <v>0.29460503657658887</v>
      </c>
      <c r="C18">
        <v>0.2503766616185506</v>
      </c>
      <c r="D18">
        <v>0.25002928574879962</v>
      </c>
      <c r="E18">
        <v>0.23229873180389399</v>
      </c>
      <c r="F18">
        <v>0.35213428735733032</v>
      </c>
      <c r="G18">
        <v>0.438956618309021</v>
      </c>
      <c r="H18">
        <v>0.42046594619750982</v>
      </c>
      <c r="I18">
        <v>0.2465716058557684</v>
      </c>
      <c r="J18">
        <v>0.26418785254160571</v>
      </c>
      <c r="K18">
        <v>0.64853457609812415</v>
      </c>
      <c r="L18">
        <v>0.301566739877065</v>
      </c>
      <c r="M18">
        <v>0.2283284266789754</v>
      </c>
      <c r="N18">
        <v>0.24786426623662311</v>
      </c>
      <c r="O18">
        <v>0.38242568572362262</v>
      </c>
    </row>
    <row r="19" spans="1:141" x14ac:dyDescent="0.15">
      <c r="A19" s="1" t="s">
        <v>31</v>
      </c>
      <c r="B19" s="7">
        <v>0.2639592427473802</v>
      </c>
      <c r="C19">
        <v>0.23490179502047029</v>
      </c>
      <c r="D19">
        <v>0.26352101105910081</v>
      </c>
      <c r="E19">
        <v>0.29459214210510248</v>
      </c>
      <c r="F19">
        <v>0.30257477362950641</v>
      </c>
      <c r="G19">
        <v>0.32663061221440631</v>
      </c>
      <c r="H19">
        <v>0.31335403369023251</v>
      </c>
      <c r="I19">
        <v>0.25228575865427649</v>
      </c>
      <c r="J19">
        <v>0.31253202144916242</v>
      </c>
      <c r="K19">
        <v>0.28843824068705243</v>
      </c>
      <c r="L19">
        <v>0.17639699349036581</v>
      </c>
      <c r="M19">
        <v>0.41253959215604341</v>
      </c>
      <c r="N19">
        <v>0.1530794547154353</v>
      </c>
      <c r="O19">
        <v>0.37738776206970209</v>
      </c>
    </row>
    <row r="20" spans="1:141" x14ac:dyDescent="0.15">
      <c r="A20" s="1" t="s">
        <v>32</v>
      </c>
      <c r="B20" s="7">
        <v>0.33255731142484218</v>
      </c>
      <c r="C20">
        <v>0.35325939005071472</v>
      </c>
      <c r="D20">
        <v>0.34840357303619379</v>
      </c>
      <c r="E20">
        <v>0.15458061144902149</v>
      </c>
      <c r="F20">
        <v>0.20835270484288529</v>
      </c>
      <c r="G20">
        <v>0.24226462841033941</v>
      </c>
      <c r="H20">
        <v>0.29623420421893781</v>
      </c>
      <c r="I20">
        <v>0.28139207579872832</v>
      </c>
      <c r="J20">
        <v>0.20540901330801159</v>
      </c>
      <c r="K20">
        <v>0.31912416678208572</v>
      </c>
      <c r="L20">
        <v>0.24010828825143671</v>
      </c>
      <c r="M20">
        <v>0.30429655855352228</v>
      </c>
      <c r="N20">
        <v>0.15372192859649661</v>
      </c>
      <c r="O20">
        <v>0.35931768784156221</v>
      </c>
    </row>
    <row r="21" spans="1:141" ht="14.25" thickBot="1" x14ac:dyDescent="0.2">
      <c r="A21" s="1" t="s">
        <v>33</v>
      </c>
      <c r="B21" s="8">
        <v>0.2194151694958027</v>
      </c>
      <c r="C21" s="9">
        <v>0.24075537461500901</v>
      </c>
      <c r="D21" s="9">
        <v>0.35256464481353761</v>
      </c>
      <c r="E21" s="9">
        <v>0.1714842536232688</v>
      </c>
      <c r="F21" s="9">
        <v>9.1120501359303788E-2</v>
      </c>
      <c r="G21" s="9">
        <v>0.30544414122899372</v>
      </c>
      <c r="H21" s="9">
        <v>0.1734181841214498</v>
      </c>
      <c r="I21" s="9">
        <v>0.1911095248328315</v>
      </c>
      <c r="J21" s="9">
        <v>0.25307291746139532</v>
      </c>
      <c r="K21" s="9">
        <v>0.3229400157928467</v>
      </c>
      <c r="L21" s="9">
        <v>0.21139192581176761</v>
      </c>
      <c r="M21" s="9">
        <v>0.2321713964144389</v>
      </c>
      <c r="N21" s="9">
        <v>9.656232053583319E-2</v>
      </c>
      <c r="O21" s="9">
        <v>0.12307260433832801</v>
      </c>
    </row>
    <row r="22" spans="1:141" x14ac:dyDescent="0.15">
      <c r="A22" s="1" t="s">
        <v>34</v>
      </c>
      <c r="B22">
        <v>0.20330262184143069</v>
      </c>
      <c r="C22">
        <v>0.20115621089935301</v>
      </c>
      <c r="D22">
        <v>0.33166810444423128</v>
      </c>
      <c r="E22">
        <v>0.11156565802437921</v>
      </c>
      <c r="F22">
        <v>0.2332713868882921</v>
      </c>
      <c r="G22">
        <v>0.20684507914951869</v>
      </c>
      <c r="H22">
        <v>0.43541240692138672</v>
      </c>
      <c r="I22">
        <v>0.15061717033386229</v>
      </c>
      <c r="J22">
        <v>0.2265651702880859</v>
      </c>
      <c r="K22">
        <v>0.19302794337272641</v>
      </c>
      <c r="L22">
        <v>0.13436943292617801</v>
      </c>
      <c r="M22">
        <v>0.15525415965488981</v>
      </c>
      <c r="N22">
        <v>0.39497184753417969</v>
      </c>
      <c r="O22">
        <v>0.51533186435699463</v>
      </c>
      <c r="P22">
        <f t="shared" ref="P22:AC22" si="17">B23</f>
        <v>0.2467087268829346</v>
      </c>
      <c r="Q22">
        <f t="shared" si="17"/>
        <v>0.25535673565334738</v>
      </c>
      <c r="R22">
        <f t="shared" si="17"/>
        <v>0.4237795557294573</v>
      </c>
      <c r="S22">
        <f t="shared" si="17"/>
        <v>0.20440200396946501</v>
      </c>
      <c r="T22">
        <f t="shared" si="17"/>
        <v>0.29457266330719001</v>
      </c>
      <c r="U22">
        <f t="shared" si="17"/>
        <v>0.41239378452301018</v>
      </c>
      <c r="V22">
        <f t="shared" si="17"/>
        <v>0.19338893890380859</v>
      </c>
      <c r="W22">
        <f t="shared" si="17"/>
        <v>0.22865162955390081</v>
      </c>
      <c r="X22">
        <f t="shared" si="17"/>
        <v>0.29713428020477289</v>
      </c>
      <c r="Y22">
        <f t="shared" si="17"/>
        <v>0.41385006904602051</v>
      </c>
      <c r="Z22">
        <f t="shared" si="17"/>
        <v>0.27213728427886957</v>
      </c>
      <c r="AA22">
        <f t="shared" si="17"/>
        <v>0.23768619696299231</v>
      </c>
      <c r="AB22">
        <f t="shared" si="17"/>
        <v>0.25131545066833488</v>
      </c>
      <c r="AC22">
        <f t="shared" si="17"/>
        <v>0.35382860898971558</v>
      </c>
      <c r="AD22">
        <f t="shared" ref="AD22:AQ22" si="18">B24</f>
        <v>0.17431215445200601</v>
      </c>
      <c r="AE22">
        <f t="shared" si="18"/>
        <v>0.2216108278794722</v>
      </c>
      <c r="AF22">
        <f t="shared" si="18"/>
        <v>0.40605249404907229</v>
      </c>
      <c r="AG22">
        <f t="shared" si="18"/>
        <v>0.1083983508023349</v>
      </c>
      <c r="AH22">
        <f t="shared" si="18"/>
        <v>0.26512320836385089</v>
      </c>
      <c r="AI22">
        <f t="shared" si="18"/>
        <v>0.27735817432403559</v>
      </c>
      <c r="AJ22">
        <f t="shared" si="18"/>
        <v>0.30946262677510578</v>
      </c>
      <c r="AK22">
        <f t="shared" si="18"/>
        <v>0.16972426934675741</v>
      </c>
      <c r="AL22">
        <f t="shared" si="18"/>
        <v>0.22107791900634771</v>
      </c>
      <c r="AM22">
        <f t="shared" si="18"/>
        <v>0.35973625712924528</v>
      </c>
      <c r="AN22">
        <f t="shared" si="18"/>
        <v>7.6508021354675299E-2</v>
      </c>
      <c r="AO22">
        <f t="shared" si="18"/>
        <v>5.3573250770568848E-2</v>
      </c>
      <c r="AP22">
        <f t="shared" si="18"/>
        <v>0.19796927769978839</v>
      </c>
      <c r="AQ22">
        <f t="shared" si="18"/>
        <v>0.42122462391853333</v>
      </c>
      <c r="AR22">
        <f t="shared" ref="AR22:BE22" si="19">B25</f>
        <v>0.2292182445526123</v>
      </c>
      <c r="AS22">
        <f t="shared" si="19"/>
        <v>0.26246587435404461</v>
      </c>
      <c r="AT22">
        <f t="shared" si="19"/>
        <v>0.19149000644683839</v>
      </c>
      <c r="AU22">
        <f t="shared" si="19"/>
        <v>0.21491203705469769</v>
      </c>
      <c r="AV22">
        <f t="shared" si="19"/>
        <v>0.29696319500605273</v>
      </c>
      <c r="AW22">
        <f t="shared" si="19"/>
        <v>0.33244588158347388</v>
      </c>
      <c r="AX22">
        <f t="shared" si="19"/>
        <v>0.4436105622185601</v>
      </c>
      <c r="AY22">
        <f t="shared" si="19"/>
        <v>0.2251772663810036</v>
      </c>
      <c r="AZ22">
        <f t="shared" si="19"/>
        <v>0.17265135049819949</v>
      </c>
      <c r="BA22">
        <f t="shared" si="19"/>
        <v>0.4561314582824707</v>
      </c>
      <c r="BB22">
        <f t="shared" si="19"/>
        <v>3.55827808380127E-3</v>
      </c>
      <c r="BC22">
        <f t="shared" si="19"/>
        <v>-2.580663892957899E-2</v>
      </c>
      <c r="BD22">
        <f t="shared" si="19"/>
        <v>0.31394209464391071</v>
      </c>
      <c r="BE22">
        <f t="shared" si="19"/>
        <v>0.20092294216156009</v>
      </c>
      <c r="BF22">
        <f t="shared" ref="BF22:BS22" si="20">B26</f>
        <v>0.17857747811537519</v>
      </c>
      <c r="BG22">
        <f t="shared" si="20"/>
        <v>0.17435592871445879</v>
      </c>
      <c r="BH22">
        <f t="shared" si="20"/>
        <v>0.17756748199462891</v>
      </c>
      <c r="BI22">
        <f t="shared" si="20"/>
        <v>0.35681021213531489</v>
      </c>
      <c r="BJ22">
        <f t="shared" si="20"/>
        <v>0.28858067591985059</v>
      </c>
      <c r="BK22">
        <f t="shared" si="20"/>
        <v>0.4005630933321439</v>
      </c>
      <c r="BL22">
        <f t="shared" si="20"/>
        <v>0.28485994868808318</v>
      </c>
      <c r="BM22">
        <f t="shared" si="20"/>
        <v>0.19028242429097489</v>
      </c>
      <c r="BN22">
        <f t="shared" si="20"/>
        <v>0.25267965977008527</v>
      </c>
      <c r="BO22">
        <f t="shared" si="20"/>
        <v>0.3207079263833853</v>
      </c>
      <c r="BP22">
        <f t="shared" si="20"/>
        <v>0.39755554632707069</v>
      </c>
      <c r="BQ22">
        <f t="shared" si="20"/>
        <v>0.31546962261199951</v>
      </c>
      <c r="BR22">
        <f t="shared" si="20"/>
        <v>0.30175040318415708</v>
      </c>
      <c r="BS22">
        <f t="shared" si="20"/>
        <v>0.49401421980424359</v>
      </c>
      <c r="BT22">
        <f t="shared" ref="BT22:CG22" si="21">B27</f>
        <v>0.2488537232081095</v>
      </c>
      <c r="BU22">
        <f t="shared" si="21"/>
        <v>0.1683663404904879</v>
      </c>
      <c r="BV22">
        <f t="shared" si="21"/>
        <v>3.1905719212123318E-2</v>
      </c>
      <c r="BW22">
        <f t="shared" si="21"/>
        <v>0.25679035981496168</v>
      </c>
      <c r="BX22">
        <f t="shared" si="21"/>
        <v>0.32471530254070569</v>
      </c>
      <c r="BY22">
        <f t="shared" si="21"/>
        <v>0.43154855874868542</v>
      </c>
      <c r="BZ22">
        <f t="shared" si="21"/>
        <v>0.53156724843111902</v>
      </c>
      <c r="CA22">
        <f t="shared" si="21"/>
        <v>0.38223028182983398</v>
      </c>
      <c r="CB22">
        <f t="shared" si="21"/>
        <v>0.22246628541212821</v>
      </c>
      <c r="CC22">
        <f t="shared" si="21"/>
        <v>0.3718400200208028</v>
      </c>
      <c r="CD22">
        <f t="shared" si="21"/>
        <v>0.10947077614920479</v>
      </c>
      <c r="CE22">
        <f t="shared" si="21"/>
        <v>7.6032121976216629E-2</v>
      </c>
      <c r="CF22">
        <f t="shared" si="21"/>
        <v>0.22662366353548491</v>
      </c>
      <c r="CG22">
        <f t="shared" si="21"/>
        <v>0.4614124114696796</v>
      </c>
      <c r="CH22">
        <f t="shared" ref="CH22:CU22" si="22">B28</f>
        <v>0.25579177416287929</v>
      </c>
      <c r="CI22">
        <f t="shared" si="22"/>
        <v>0.3046859044295091</v>
      </c>
      <c r="CJ22">
        <f t="shared" si="22"/>
        <v>0.37628734111785889</v>
      </c>
      <c r="CK22">
        <f t="shared" si="22"/>
        <v>0.15533530712127691</v>
      </c>
      <c r="CL22">
        <f t="shared" si="22"/>
        <v>0.29025637186490572</v>
      </c>
      <c r="CM22">
        <f t="shared" si="22"/>
        <v>0.5091077566146851</v>
      </c>
      <c r="CN22">
        <f t="shared" si="22"/>
        <v>0.44577094912528992</v>
      </c>
      <c r="CO22">
        <f t="shared" si="22"/>
        <v>0.1302056789398193</v>
      </c>
      <c r="CP22">
        <f t="shared" si="22"/>
        <v>0.35006568648598407</v>
      </c>
      <c r="CQ22">
        <f t="shared" si="22"/>
        <v>0.12008290820651581</v>
      </c>
      <c r="CR22">
        <f t="shared" si="22"/>
        <v>0.25896655188666451</v>
      </c>
      <c r="CS22">
        <f t="shared" si="22"/>
        <v>1.696324348449707E-2</v>
      </c>
      <c r="CT22">
        <f t="shared" si="22"/>
        <v>0.43546031071589542</v>
      </c>
      <c r="CU22">
        <f t="shared" si="22"/>
        <v>0.2387143075466156</v>
      </c>
      <c r="CV22">
        <f t="shared" ref="CV22:DI22" si="23">B29</f>
        <v>0.2050893306732178</v>
      </c>
      <c r="CW22">
        <f t="shared" si="23"/>
        <v>0.32189334355867832</v>
      </c>
      <c r="CX22">
        <f t="shared" si="23"/>
        <v>0.26048745049370658</v>
      </c>
      <c r="CY22">
        <f t="shared" si="23"/>
        <v>0.33164982795715331</v>
      </c>
      <c r="CZ22">
        <f t="shared" si="23"/>
        <v>0.22318106431227461</v>
      </c>
      <c r="DA22">
        <f t="shared" si="23"/>
        <v>0.25777704715728761</v>
      </c>
      <c r="DB22">
        <f t="shared" si="23"/>
        <v>0.47305009100172257</v>
      </c>
      <c r="DC22">
        <f t="shared" si="23"/>
        <v>-3.9708534876505532E-2</v>
      </c>
      <c r="DD22">
        <f t="shared" si="23"/>
        <v>0.1392435431480408</v>
      </c>
      <c r="DE22">
        <f t="shared" si="23"/>
        <v>0.43324746688206989</v>
      </c>
      <c r="DF22">
        <f t="shared" si="23"/>
        <v>0.16346848011016851</v>
      </c>
      <c r="DG22">
        <f t="shared" si="23"/>
        <v>0.1855154302385118</v>
      </c>
      <c r="DH22">
        <f t="shared" si="23"/>
        <v>0.26142460649663751</v>
      </c>
      <c r="DI22">
        <f t="shared" si="23"/>
        <v>0.45251500606536871</v>
      </c>
      <c r="DJ22">
        <f t="shared" ref="DJ22:DW22" si="24">B30</f>
        <v>0.1093433962927924</v>
      </c>
      <c r="DK22">
        <f t="shared" si="24"/>
        <v>0.17548444535997179</v>
      </c>
      <c r="DL22">
        <f t="shared" si="24"/>
        <v>0.14312209023369679</v>
      </c>
      <c r="DM22">
        <f t="shared" si="24"/>
        <v>0.40450600783030188</v>
      </c>
      <c r="DN22">
        <f t="shared" si="24"/>
        <v>8.5991309239314154E-2</v>
      </c>
      <c r="DO22">
        <f t="shared" si="24"/>
        <v>0.40811419486999512</v>
      </c>
      <c r="DP22">
        <f t="shared" si="24"/>
        <v>0.27971818712022573</v>
      </c>
      <c r="DQ22">
        <f t="shared" si="24"/>
        <v>-0.1958141803741455</v>
      </c>
      <c r="DR22">
        <f t="shared" si="24"/>
        <v>0.31657562255859367</v>
      </c>
      <c r="DS22">
        <f t="shared" si="24"/>
        <v>0.2242966890335083</v>
      </c>
      <c r="DT22">
        <f t="shared" si="24"/>
        <v>-6.7920605341593429E-2</v>
      </c>
      <c r="DU22">
        <f t="shared" si="24"/>
        <v>-9.8206996917724609E-3</v>
      </c>
      <c r="DV22">
        <f t="shared" si="24"/>
        <v>0.32709717750549322</v>
      </c>
      <c r="DW22">
        <f t="shared" si="24"/>
        <v>0.28927186131477362</v>
      </c>
      <c r="DX22">
        <f t="shared" ref="DX22:EK22" si="25">B31</f>
        <v>6.1056939038363373E-2</v>
      </c>
      <c r="DY22">
        <f t="shared" si="25"/>
        <v>0.37465977668762213</v>
      </c>
      <c r="DZ22">
        <f t="shared" si="25"/>
        <v>-2.195709943771362E-2</v>
      </c>
      <c r="EA22">
        <f t="shared" si="25"/>
        <v>0.17441942691802981</v>
      </c>
      <c r="EB22">
        <f t="shared" si="25"/>
        <v>0.2683072273547833</v>
      </c>
      <c r="EC22">
        <f t="shared" si="25"/>
        <v>0.38146071434020989</v>
      </c>
      <c r="ED22">
        <f t="shared" si="25"/>
        <v>0.46803049246470141</v>
      </c>
      <c r="EE22">
        <f t="shared" si="25"/>
        <v>-3.5190582275390621E-3</v>
      </c>
      <c r="EF22">
        <f t="shared" si="25"/>
        <v>0.22660395503044131</v>
      </c>
      <c r="EG22">
        <f t="shared" si="25"/>
        <v>0.2885361909866333</v>
      </c>
      <c r="EH22">
        <f t="shared" si="25"/>
        <v>1.03494439806257E-2</v>
      </c>
      <c r="EI22">
        <f t="shared" si="25"/>
        <v>0.1119744247860379</v>
      </c>
      <c r="EJ22">
        <f t="shared" si="25"/>
        <v>0.25471351146698001</v>
      </c>
      <c r="EK22">
        <f t="shared" si="25"/>
        <v>0.29942375421524048</v>
      </c>
    </row>
    <row r="23" spans="1:141" x14ac:dyDescent="0.15">
      <c r="A23" s="1" t="s">
        <v>35</v>
      </c>
      <c r="B23">
        <v>0.2467087268829346</v>
      </c>
      <c r="C23">
        <v>0.25535673565334738</v>
      </c>
      <c r="D23">
        <v>0.4237795557294573</v>
      </c>
      <c r="E23">
        <v>0.20440200396946501</v>
      </c>
      <c r="F23">
        <v>0.29457266330719001</v>
      </c>
      <c r="G23">
        <v>0.41239378452301018</v>
      </c>
      <c r="H23">
        <v>0.19338893890380859</v>
      </c>
      <c r="I23">
        <v>0.22865162955390081</v>
      </c>
      <c r="J23">
        <v>0.29713428020477289</v>
      </c>
      <c r="K23">
        <v>0.41385006904602051</v>
      </c>
      <c r="L23">
        <v>0.27213728427886957</v>
      </c>
      <c r="M23">
        <v>0.23768619696299231</v>
      </c>
      <c r="N23">
        <v>0.25131545066833488</v>
      </c>
      <c r="O23">
        <v>0.35382860898971558</v>
      </c>
    </row>
    <row r="24" spans="1:141" x14ac:dyDescent="0.15">
      <c r="A24" s="1" t="s">
        <v>36</v>
      </c>
      <c r="B24">
        <v>0.17431215445200601</v>
      </c>
      <c r="C24">
        <v>0.2216108278794722</v>
      </c>
      <c r="D24">
        <v>0.40605249404907229</v>
      </c>
      <c r="E24">
        <v>0.1083983508023349</v>
      </c>
      <c r="F24">
        <v>0.26512320836385089</v>
      </c>
      <c r="G24">
        <v>0.27735817432403559</v>
      </c>
      <c r="H24">
        <v>0.30946262677510578</v>
      </c>
      <c r="I24">
        <v>0.16972426934675741</v>
      </c>
      <c r="J24">
        <v>0.22107791900634771</v>
      </c>
      <c r="K24">
        <v>0.35973625712924528</v>
      </c>
      <c r="L24">
        <v>7.6508021354675299E-2</v>
      </c>
      <c r="M24">
        <v>5.3573250770568848E-2</v>
      </c>
      <c r="N24">
        <v>0.19796927769978839</v>
      </c>
      <c r="O24">
        <v>0.42122462391853333</v>
      </c>
    </row>
    <row r="25" spans="1:141" x14ac:dyDescent="0.15">
      <c r="A25" s="1" t="s">
        <v>37</v>
      </c>
      <c r="B25">
        <v>0.2292182445526123</v>
      </c>
      <c r="C25">
        <v>0.26246587435404461</v>
      </c>
      <c r="D25">
        <v>0.19149000644683839</v>
      </c>
      <c r="E25">
        <v>0.21491203705469769</v>
      </c>
      <c r="F25">
        <v>0.29696319500605273</v>
      </c>
      <c r="G25">
        <v>0.33244588158347388</v>
      </c>
      <c r="H25">
        <v>0.4436105622185601</v>
      </c>
      <c r="I25">
        <v>0.2251772663810036</v>
      </c>
      <c r="J25">
        <v>0.17265135049819949</v>
      </c>
      <c r="K25">
        <v>0.4561314582824707</v>
      </c>
      <c r="L25">
        <v>3.55827808380127E-3</v>
      </c>
      <c r="M25">
        <v>-2.580663892957899E-2</v>
      </c>
      <c r="N25">
        <v>0.31394209464391071</v>
      </c>
      <c r="O25">
        <v>0.20092294216156009</v>
      </c>
    </row>
    <row r="26" spans="1:141" x14ac:dyDescent="0.15">
      <c r="A26" s="1" t="s">
        <v>38</v>
      </c>
      <c r="B26">
        <v>0.17857747811537519</v>
      </c>
      <c r="C26">
        <v>0.17435592871445879</v>
      </c>
      <c r="D26">
        <v>0.17756748199462891</v>
      </c>
      <c r="E26">
        <v>0.35681021213531489</v>
      </c>
      <c r="F26">
        <v>0.28858067591985059</v>
      </c>
      <c r="G26">
        <v>0.4005630933321439</v>
      </c>
      <c r="H26">
        <v>0.28485994868808318</v>
      </c>
      <c r="I26">
        <v>0.19028242429097489</v>
      </c>
      <c r="J26">
        <v>0.25267965977008527</v>
      </c>
      <c r="K26">
        <v>0.3207079263833853</v>
      </c>
      <c r="L26">
        <v>0.39755554632707069</v>
      </c>
      <c r="M26">
        <v>0.31546962261199951</v>
      </c>
      <c r="N26">
        <v>0.30175040318415708</v>
      </c>
      <c r="O26">
        <v>0.49401421980424359</v>
      </c>
    </row>
    <row r="27" spans="1:141" x14ac:dyDescent="0.15">
      <c r="A27" s="1" t="s">
        <v>39</v>
      </c>
      <c r="B27">
        <v>0.2488537232081095</v>
      </c>
      <c r="C27">
        <v>0.1683663404904879</v>
      </c>
      <c r="D27">
        <v>3.1905719212123318E-2</v>
      </c>
      <c r="E27">
        <v>0.25679035981496168</v>
      </c>
      <c r="F27">
        <v>0.32471530254070569</v>
      </c>
      <c r="G27">
        <v>0.43154855874868542</v>
      </c>
      <c r="H27">
        <v>0.53156724843111902</v>
      </c>
      <c r="I27">
        <v>0.38223028182983398</v>
      </c>
      <c r="J27">
        <v>0.22246628541212821</v>
      </c>
      <c r="K27">
        <v>0.3718400200208028</v>
      </c>
      <c r="L27">
        <v>0.10947077614920479</v>
      </c>
      <c r="M27">
        <v>7.6032121976216629E-2</v>
      </c>
      <c r="N27">
        <v>0.22662366353548491</v>
      </c>
      <c r="O27">
        <v>0.4614124114696796</v>
      </c>
    </row>
    <row r="28" spans="1:141" x14ac:dyDescent="0.15">
      <c r="A28" s="1" t="s">
        <v>40</v>
      </c>
      <c r="B28">
        <v>0.25579177416287929</v>
      </c>
      <c r="C28">
        <v>0.3046859044295091</v>
      </c>
      <c r="D28">
        <v>0.37628734111785889</v>
      </c>
      <c r="E28">
        <v>0.15533530712127691</v>
      </c>
      <c r="F28">
        <v>0.29025637186490572</v>
      </c>
      <c r="G28">
        <v>0.5091077566146851</v>
      </c>
      <c r="H28">
        <v>0.44577094912528992</v>
      </c>
      <c r="I28">
        <v>0.1302056789398193</v>
      </c>
      <c r="J28">
        <v>0.35006568648598407</v>
      </c>
      <c r="K28">
        <v>0.12008290820651581</v>
      </c>
      <c r="L28">
        <v>0.25896655188666451</v>
      </c>
      <c r="M28">
        <v>1.696324348449707E-2</v>
      </c>
      <c r="N28">
        <v>0.43546031071589542</v>
      </c>
      <c r="O28">
        <v>0.2387143075466156</v>
      </c>
    </row>
    <row r="29" spans="1:141" x14ac:dyDescent="0.15">
      <c r="A29" s="1" t="s">
        <v>41</v>
      </c>
      <c r="B29">
        <v>0.2050893306732178</v>
      </c>
      <c r="C29">
        <v>0.32189334355867832</v>
      </c>
      <c r="D29">
        <v>0.26048745049370658</v>
      </c>
      <c r="E29">
        <v>0.33164982795715331</v>
      </c>
      <c r="F29">
        <v>0.22318106431227461</v>
      </c>
      <c r="G29">
        <v>0.25777704715728761</v>
      </c>
      <c r="H29">
        <v>0.47305009100172257</v>
      </c>
      <c r="I29">
        <v>-3.9708534876505532E-2</v>
      </c>
      <c r="J29">
        <v>0.1392435431480408</v>
      </c>
      <c r="K29">
        <v>0.43324746688206989</v>
      </c>
      <c r="L29">
        <v>0.16346848011016851</v>
      </c>
      <c r="M29">
        <v>0.1855154302385118</v>
      </c>
      <c r="N29">
        <v>0.26142460649663751</v>
      </c>
      <c r="O29">
        <v>0.45251500606536871</v>
      </c>
    </row>
    <row r="30" spans="1:141" x14ac:dyDescent="0.15">
      <c r="A30" s="1" t="s">
        <v>42</v>
      </c>
      <c r="B30">
        <v>0.1093433962927924</v>
      </c>
      <c r="C30">
        <v>0.17548444535997179</v>
      </c>
      <c r="D30">
        <v>0.14312209023369679</v>
      </c>
      <c r="E30">
        <v>0.40450600783030188</v>
      </c>
      <c r="F30">
        <v>8.5991309239314154E-2</v>
      </c>
      <c r="G30">
        <v>0.40811419486999512</v>
      </c>
      <c r="H30">
        <v>0.27971818712022573</v>
      </c>
      <c r="I30">
        <v>-0.1958141803741455</v>
      </c>
      <c r="J30">
        <v>0.31657562255859367</v>
      </c>
      <c r="K30">
        <v>0.2242966890335083</v>
      </c>
      <c r="L30">
        <v>-6.7920605341593429E-2</v>
      </c>
      <c r="M30">
        <v>-9.8206996917724609E-3</v>
      </c>
      <c r="N30">
        <v>0.32709717750549322</v>
      </c>
      <c r="O30">
        <v>0.28927186131477362</v>
      </c>
      <c r="P30" t="s">
        <v>65</v>
      </c>
      <c r="T30" t="s">
        <v>66</v>
      </c>
      <c r="V30" t="s">
        <v>67</v>
      </c>
    </row>
    <row r="31" spans="1:141" x14ac:dyDescent="0.15">
      <c r="A31" s="1" t="s">
        <v>43</v>
      </c>
      <c r="B31">
        <v>6.1056939038363373E-2</v>
      </c>
      <c r="C31">
        <v>0.37465977668762213</v>
      </c>
      <c r="D31">
        <v>-2.195709943771362E-2</v>
      </c>
      <c r="E31">
        <v>0.17441942691802981</v>
      </c>
      <c r="F31">
        <v>0.2683072273547833</v>
      </c>
      <c r="G31">
        <v>0.38146071434020989</v>
      </c>
      <c r="H31">
        <v>0.46803049246470141</v>
      </c>
      <c r="I31">
        <v>-3.5190582275390621E-3</v>
      </c>
      <c r="J31">
        <v>0.22660395503044131</v>
      </c>
      <c r="K31">
        <v>0.2885361909866333</v>
      </c>
      <c r="L31">
        <v>1.03494439806257E-2</v>
      </c>
      <c r="M31">
        <v>0.1119744247860379</v>
      </c>
      <c r="N31">
        <v>0.25471351146698001</v>
      </c>
      <c r="O31">
        <v>0.29942375421524048</v>
      </c>
      <c r="Q31" t="s">
        <v>68</v>
      </c>
      <c r="R31" t="s">
        <v>69</v>
      </c>
      <c r="T31" t="s">
        <v>70</v>
      </c>
      <c r="U31" t="s">
        <v>71</v>
      </c>
      <c r="V31" t="s">
        <v>70</v>
      </c>
      <c r="W31" t="s">
        <v>71</v>
      </c>
    </row>
    <row r="32" spans="1:141" x14ac:dyDescent="0.15">
      <c r="Q32">
        <f>CORREL(B2:O16,B35:O49)</f>
        <v>0.14354082025273718</v>
      </c>
      <c r="R32">
        <f>CORREL(B2:O16,B71:O85)</f>
        <v>0.14096978712633512</v>
      </c>
      <c r="T32">
        <f>Q32*SQRT(68)/SQRT(1-Q32^2)</f>
        <v>1.1960537848963486</v>
      </c>
      <c r="U32">
        <f>TDIST(ABS(T32),68,2)</f>
        <v>0.23582953135590587</v>
      </c>
      <c r="V32">
        <f>R32*SQRT(68)/SQRT(1-R32^2)</f>
        <v>1.1741922477142506</v>
      </c>
      <c r="W32">
        <f>TDIST(ABS(V32),68,2)</f>
        <v>0.24441390440195379</v>
      </c>
    </row>
    <row r="33" spans="1:45" x14ac:dyDescent="0.15">
      <c r="A33" s="2" t="s">
        <v>44</v>
      </c>
      <c r="Q33" t="s">
        <v>72</v>
      </c>
      <c r="R33" t="s">
        <v>73</v>
      </c>
      <c r="T33" t="s">
        <v>74</v>
      </c>
      <c r="V33" t="s">
        <v>75</v>
      </c>
    </row>
    <row r="34" spans="1:45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>
        <f>CORREL(B17:O31,B50:O64)</f>
        <v>0.3482512226383539</v>
      </c>
      <c r="R34">
        <f>CORREL(B17:O31,B86:O100)</f>
        <v>0.27200642305844075</v>
      </c>
      <c r="T34" t="s">
        <v>70</v>
      </c>
      <c r="U34" t="s">
        <v>71</v>
      </c>
      <c r="V34" t="s">
        <v>70</v>
      </c>
      <c r="W34" t="s">
        <v>71</v>
      </c>
    </row>
    <row r="35" spans="1:45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  <c r="T35">
        <f>Q34*SQRT(68)/SQRT(1-Q34^2)</f>
        <v>3.0635260824414865</v>
      </c>
      <c r="U35">
        <f>TDIST(ABS(T35),68,2)</f>
        <v>3.1338443210178735E-3</v>
      </c>
      <c r="V35">
        <f>R34*SQRT(68)/SQRT(1-R34^2)</f>
        <v>2.3309083081157289</v>
      </c>
      <c r="W35">
        <f>TDIST(ABS(V35),68,2)</f>
        <v>2.2730980274394255E-2</v>
      </c>
      <c r="Z35" t="s">
        <v>49</v>
      </c>
      <c r="AD35" t="s">
        <v>88</v>
      </c>
      <c r="AH35" t="s">
        <v>110</v>
      </c>
      <c r="AL35" t="s">
        <v>110</v>
      </c>
      <c r="AQ35" t="s">
        <v>110</v>
      </c>
    </row>
    <row r="36" spans="1:45" ht="14.25" thickBot="1" x14ac:dyDescent="0.2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  <c r="P36" t="s">
        <v>76</v>
      </c>
      <c r="Z36" t="s">
        <v>89</v>
      </c>
      <c r="AD36" t="s">
        <v>89</v>
      </c>
    </row>
    <row r="37" spans="1:45" ht="14.25" thickBot="1" x14ac:dyDescent="0.2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  <c r="Q37" t="s">
        <v>77</v>
      </c>
      <c r="AH37" s="14"/>
      <c r="AI37" s="14" t="s">
        <v>90</v>
      </c>
      <c r="AJ37" s="14" t="s">
        <v>91</v>
      </c>
      <c r="AL37" s="14"/>
      <c r="AM37" s="14" t="s">
        <v>90</v>
      </c>
      <c r="AN37" s="14" t="s">
        <v>91</v>
      </c>
      <c r="AR37" t="s">
        <v>90</v>
      </c>
      <c r="AS37" t="s">
        <v>91</v>
      </c>
    </row>
    <row r="38" spans="1:45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  <c r="R38" t="s">
        <v>50</v>
      </c>
      <c r="S38" t="s">
        <v>51</v>
      </c>
      <c r="T38" t="s">
        <v>52</v>
      </c>
      <c r="U38" t="s">
        <v>53</v>
      </c>
      <c r="Z38" s="14"/>
      <c r="AA38" s="14" t="s">
        <v>90</v>
      </c>
      <c r="AB38" s="14" t="s">
        <v>91</v>
      </c>
      <c r="AD38" s="14"/>
      <c r="AE38" s="14" t="s">
        <v>90</v>
      </c>
      <c r="AF38" s="14" t="s">
        <v>91</v>
      </c>
      <c r="AH38" t="s">
        <v>92</v>
      </c>
      <c r="AI38">
        <v>0.29463656688003187</v>
      </c>
      <c r="AJ38">
        <v>0.30031598906892021</v>
      </c>
      <c r="AL38" t="s">
        <v>92</v>
      </c>
      <c r="AM38">
        <v>0.28091574534153563</v>
      </c>
      <c r="AN38">
        <v>0.2505466419150455</v>
      </c>
      <c r="AQ38" t="s">
        <v>92</v>
      </c>
      <c r="AR38">
        <v>0.28091574534153563</v>
      </c>
      <c r="AS38">
        <v>0.2505466419150455</v>
      </c>
    </row>
    <row r="39" spans="1:45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  <c r="Q39" t="s">
        <v>78</v>
      </c>
      <c r="R39" s="12">
        <f>CORREL(B2:O6,B35:O39)</f>
        <v>9.359304116056265E-4</v>
      </c>
      <c r="S39" s="12">
        <f>CORREL(B7:O16,B40:O49)</f>
        <v>0.24870430689074147</v>
      </c>
      <c r="T39" s="12">
        <f>CORREL(B2:O6,B71:O75)</f>
        <v>0.29522207119741029</v>
      </c>
      <c r="U39" s="12">
        <f>CORREL(B7:O16,B76:O85)</f>
        <v>0.14415421580351007</v>
      </c>
      <c r="Z39" t="s">
        <v>92</v>
      </c>
      <c r="AA39">
        <v>0.29463656688003187</v>
      </c>
      <c r="AB39">
        <v>0.30031598906892021</v>
      </c>
      <c r="AD39" t="s">
        <v>92</v>
      </c>
      <c r="AE39">
        <v>0.28091574534153563</v>
      </c>
      <c r="AF39">
        <v>0.2505466419150455</v>
      </c>
      <c r="AH39" t="s">
        <v>93</v>
      </c>
      <c r="AI39">
        <v>8.6804666411390719E-3</v>
      </c>
      <c r="AJ39">
        <v>1.2284974843778317E-2</v>
      </c>
      <c r="AL39" t="s">
        <v>93</v>
      </c>
      <c r="AM39">
        <v>8.6271112533947755E-3</v>
      </c>
      <c r="AN39">
        <v>1.809901939530251E-2</v>
      </c>
      <c r="AQ39" t="s">
        <v>93</v>
      </c>
      <c r="AR39">
        <v>8.6271112533947755E-3</v>
      </c>
      <c r="AS39">
        <v>1.809901939530251E-2</v>
      </c>
    </row>
    <row r="40" spans="1:45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t="s">
        <v>79</v>
      </c>
      <c r="R40" s="12">
        <f>CORREL(B17:O21,B50:O54)</f>
        <v>0.2922321080118071</v>
      </c>
      <c r="S40" s="12">
        <f>CORREL(B22:O31,B55:O64)</f>
        <v>0.34509875318214783</v>
      </c>
      <c r="T40" s="12">
        <f>CORREL(B17:O21,B86:O90)</f>
        <v>0.26091801954279586</v>
      </c>
      <c r="U40" s="12">
        <f>CORREL(B22:O31,B91:O100)</f>
        <v>0.25119464978239509</v>
      </c>
      <c r="Z40" t="s">
        <v>93</v>
      </c>
      <c r="AA40">
        <v>8.6804666411390719E-3</v>
      </c>
      <c r="AB40">
        <v>1.2284974843778317E-2</v>
      </c>
      <c r="AD40" t="s">
        <v>93</v>
      </c>
      <c r="AE40">
        <v>8.6271112533947755E-3</v>
      </c>
      <c r="AF40">
        <v>1.809901939530251E-2</v>
      </c>
      <c r="AH40" t="s">
        <v>94</v>
      </c>
      <c r="AI40">
        <v>70</v>
      </c>
      <c r="AJ40">
        <v>140</v>
      </c>
      <c r="AL40" t="s">
        <v>94</v>
      </c>
      <c r="AM40">
        <v>70</v>
      </c>
      <c r="AN40">
        <v>140</v>
      </c>
      <c r="AQ40" t="s">
        <v>94</v>
      </c>
      <c r="AR40">
        <v>70</v>
      </c>
      <c r="AS40">
        <v>140</v>
      </c>
    </row>
    <row r="41" spans="1:45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Z41" t="s">
        <v>94</v>
      </c>
      <c r="AA41">
        <v>70</v>
      </c>
      <c r="AB41">
        <v>140</v>
      </c>
      <c r="AD41" t="s">
        <v>94</v>
      </c>
      <c r="AE41">
        <v>70</v>
      </c>
      <c r="AF41">
        <v>140</v>
      </c>
      <c r="AH41" t="s">
        <v>96</v>
      </c>
      <c r="AI41">
        <v>0</v>
      </c>
      <c r="AL41" t="s">
        <v>96</v>
      </c>
      <c r="AM41">
        <v>0</v>
      </c>
      <c r="AQ41" t="s">
        <v>96</v>
      </c>
      <c r="AR41">
        <v>0</v>
      </c>
    </row>
    <row r="42" spans="1:45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Q42" t="s">
        <v>80</v>
      </c>
      <c r="S42" t="s">
        <v>81</v>
      </c>
      <c r="U42" t="s">
        <v>82</v>
      </c>
      <c r="W42" t="s">
        <v>83</v>
      </c>
      <c r="Z42" t="s">
        <v>95</v>
      </c>
      <c r="AA42">
        <v>1.1089248565018183E-2</v>
      </c>
      <c r="AD42" t="s">
        <v>95</v>
      </c>
      <c r="AE42">
        <v>1.4956896021304272E-2</v>
      </c>
      <c r="AH42" t="s">
        <v>97</v>
      </c>
      <c r="AI42">
        <v>161</v>
      </c>
      <c r="AL42" t="s">
        <v>97</v>
      </c>
      <c r="AM42">
        <v>187</v>
      </c>
      <c r="AQ42" t="s">
        <v>97</v>
      </c>
      <c r="AR42">
        <v>187</v>
      </c>
    </row>
    <row r="43" spans="1:45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70</v>
      </c>
      <c r="R43" t="s">
        <v>71</v>
      </c>
      <c r="S43" t="s">
        <v>70</v>
      </c>
      <c r="T43" t="s">
        <v>71</v>
      </c>
      <c r="U43" t="s">
        <v>70</v>
      </c>
      <c r="V43" t="s">
        <v>71</v>
      </c>
      <c r="W43" t="s">
        <v>70</v>
      </c>
      <c r="X43" t="s">
        <v>71</v>
      </c>
      <c r="Z43" t="s">
        <v>96</v>
      </c>
      <c r="AA43">
        <v>0</v>
      </c>
      <c r="AD43" t="s">
        <v>96</v>
      </c>
      <c r="AE43">
        <v>0</v>
      </c>
      <c r="AH43" t="s">
        <v>98</v>
      </c>
      <c r="AI43">
        <v>-0.39028853386965373</v>
      </c>
      <c r="AL43" t="s">
        <v>98</v>
      </c>
      <c r="AM43">
        <v>1.9110909945881052</v>
      </c>
      <c r="AQ43" t="s">
        <v>98</v>
      </c>
      <c r="AR43">
        <v>1.9110909945881052</v>
      </c>
    </row>
    <row r="44" spans="1:45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R39*SQRT(68)/SQRT(1-R39^2)</f>
        <v>7.7178832708570105E-3</v>
      </c>
      <c r="R44">
        <f>TDIST(ABS(Q44),68,2)</f>
        <v>0.99386467915417898</v>
      </c>
      <c r="S44">
        <f>S39*SQRT(138)/SQRT(1-S39^2)</f>
        <v>3.0163907125540752</v>
      </c>
      <c r="T44">
        <f>TDIST(ABS(S44),138,2)</f>
        <v>3.0462869042110546E-3</v>
      </c>
      <c r="U44">
        <f>T39*SQRT(68)/SQRT(1-T39^2)</f>
        <v>2.5480327954043376</v>
      </c>
      <c r="V44">
        <f>TDIST(ABS(U44),68,2)</f>
        <v>1.3097709659222759E-2</v>
      </c>
      <c r="W44">
        <f>U39*SQRT(138)/SQRT(1-U39^2)</f>
        <v>1.7113027594947305</v>
      </c>
      <c r="X44">
        <f>TDIST(ABS(W44),138,2)</f>
        <v>8.9271922767302808E-2</v>
      </c>
      <c r="Z44" t="s">
        <v>97</v>
      </c>
      <c r="AA44">
        <v>208</v>
      </c>
      <c r="AD44" t="s">
        <v>97</v>
      </c>
      <c r="AE44">
        <v>208</v>
      </c>
      <c r="AH44" t="s">
        <v>99</v>
      </c>
      <c r="AI44">
        <v>0.34841954357368277</v>
      </c>
      <c r="AL44" t="s">
        <v>99</v>
      </c>
      <c r="AM44">
        <v>2.8761184353701501E-2</v>
      </c>
      <c r="AQ44" t="s">
        <v>99</v>
      </c>
      <c r="AR44">
        <v>2.8761184353701501E-2</v>
      </c>
    </row>
    <row r="45" spans="1:45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  <c r="Q45" t="s">
        <v>84</v>
      </c>
      <c r="S45" t="s">
        <v>85</v>
      </c>
      <c r="U45" t="s">
        <v>86</v>
      </c>
      <c r="W45" t="s">
        <v>87</v>
      </c>
      <c r="Z45" t="s">
        <v>98</v>
      </c>
      <c r="AA45">
        <v>-0.36843127176074397</v>
      </c>
      <c r="AD45" t="s">
        <v>98</v>
      </c>
      <c r="AE45">
        <v>1.6963467218229342</v>
      </c>
      <c r="AH45" t="s">
        <v>100</v>
      </c>
      <c r="AI45">
        <v>1.6543730574567295</v>
      </c>
      <c r="AL45" t="s">
        <v>100</v>
      </c>
      <c r="AM45">
        <v>1.6530428889466318</v>
      </c>
      <c r="AQ45" t="s">
        <v>100</v>
      </c>
      <c r="AR45">
        <v>1.6530428889466318</v>
      </c>
    </row>
    <row r="46" spans="1:45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70</v>
      </c>
      <c r="R46" t="s">
        <v>71</v>
      </c>
      <c r="S46" t="s">
        <v>70</v>
      </c>
      <c r="T46" t="s">
        <v>71</v>
      </c>
      <c r="U46" t="s">
        <v>70</v>
      </c>
      <c r="V46" t="s">
        <v>71</v>
      </c>
      <c r="W46" t="s">
        <v>70</v>
      </c>
      <c r="X46" t="s">
        <v>71</v>
      </c>
      <c r="Z46" t="s">
        <v>99</v>
      </c>
      <c r="AA46">
        <v>0.35646319190812847</v>
      </c>
      <c r="AD46" t="s">
        <v>99</v>
      </c>
      <c r="AE46">
        <v>4.5658133446839645E-2</v>
      </c>
      <c r="AH46" t="s">
        <v>101</v>
      </c>
      <c r="AI46">
        <v>0.69683908714736553</v>
      </c>
      <c r="AL46" t="s">
        <v>101</v>
      </c>
      <c r="AM46">
        <v>5.7522368707403002E-2</v>
      </c>
      <c r="AQ46" t="s">
        <v>101</v>
      </c>
      <c r="AR46">
        <v>5.7522368707403002E-2</v>
      </c>
    </row>
    <row r="47" spans="1:45" ht="14.25" thickBot="1" x14ac:dyDescent="0.2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R40*SQRT(68)/SQRT(1-R40^2)</f>
        <v>2.5198036163821724</v>
      </c>
      <c r="R47">
        <f>TDIST(ABS(Q47),68,2)</f>
        <v>1.4095926654985319E-2</v>
      </c>
      <c r="S47">
        <f>S40*SQRT(138)/SQRT(1-S40^2)</f>
        <v>4.319345455484096</v>
      </c>
      <c r="T47">
        <f>TDIST(ABS(S47),138,2)</f>
        <v>2.9710538269207312E-5</v>
      </c>
      <c r="U47">
        <f>T40*SQRT(68)/SQRT(1-T40^2)</f>
        <v>2.2287881869624968</v>
      </c>
      <c r="V47">
        <f>TDIST(ABS(U47),68,2)</f>
        <v>2.9136693080953274E-2</v>
      </c>
      <c r="W47">
        <f>U40*SQRT(138)/SQRT(1-U40^2)</f>
        <v>3.0486180706609325</v>
      </c>
      <c r="X47">
        <f>TDIST(ABS(W47),138,2)</f>
        <v>2.7563366383012012E-3</v>
      </c>
      <c r="Z47" t="s">
        <v>100</v>
      </c>
      <c r="AA47">
        <v>1.6522123760661407</v>
      </c>
      <c r="AD47" t="s">
        <v>100</v>
      </c>
      <c r="AE47">
        <v>1.6522123760661407</v>
      </c>
      <c r="AH47" s="13" t="s">
        <v>102</v>
      </c>
      <c r="AI47" s="13">
        <v>1.9748080917517898</v>
      </c>
      <c r="AJ47" s="13"/>
      <c r="AL47" s="13" t="s">
        <v>102</v>
      </c>
      <c r="AM47" s="13">
        <v>1.9727310334089139</v>
      </c>
      <c r="AN47" s="13"/>
      <c r="AQ47" t="s">
        <v>102</v>
      </c>
      <c r="AR47">
        <v>1.9727310334089139</v>
      </c>
    </row>
    <row r="48" spans="1:45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Z48" t="s">
        <v>101</v>
      </c>
      <c r="AA48">
        <v>0.71292638381625695</v>
      </c>
      <c r="AD48" t="s">
        <v>101</v>
      </c>
      <c r="AE48">
        <v>9.131626689367929E-2</v>
      </c>
    </row>
    <row r="49" spans="1:32" ht="14.25" thickBot="1" x14ac:dyDescent="0.2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Z49" s="13" t="s">
        <v>102</v>
      </c>
      <c r="AA49" s="13">
        <v>1.9714346585202402</v>
      </c>
      <c r="AB49" s="13"/>
      <c r="AD49" s="13" t="s">
        <v>102</v>
      </c>
      <c r="AE49" s="13">
        <v>1.9714346585202402</v>
      </c>
      <c r="AF49" s="13"/>
    </row>
    <row r="50" spans="1:32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32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32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32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32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32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32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32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32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32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32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32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32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32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32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46</v>
      </c>
      <c r="B65">
        <f t="shared" ref="B65:O65" si="26">CORREL(B2:B16,B35:B49)</f>
        <v>0.18520036702787751</v>
      </c>
      <c r="C65">
        <f t="shared" si="26"/>
        <v>-0.49506790117018062</v>
      </c>
      <c r="D65">
        <f t="shared" si="26"/>
        <v>0.15263938944944133</v>
      </c>
      <c r="E65">
        <f t="shared" si="26"/>
        <v>0.4368238296751048</v>
      </c>
      <c r="F65">
        <f t="shared" si="26"/>
        <v>-0.25800456043162684</v>
      </c>
      <c r="G65">
        <f t="shared" si="26"/>
        <v>0.33763381455086844</v>
      </c>
      <c r="H65">
        <f t="shared" si="26"/>
        <v>0.16057725388112731</v>
      </c>
      <c r="I65">
        <f t="shared" si="26"/>
        <v>0.44247615030819121</v>
      </c>
      <c r="J65">
        <f t="shared" si="26"/>
        <v>-0.20990313088521981</v>
      </c>
      <c r="K65">
        <f t="shared" si="26"/>
        <v>-0.77662258751360169</v>
      </c>
      <c r="L65">
        <f t="shared" si="26"/>
        <v>0.21587137281427993</v>
      </c>
      <c r="M65">
        <f t="shared" si="26"/>
        <v>0.13363424696826545</v>
      </c>
      <c r="N65">
        <f t="shared" si="26"/>
        <v>-6.4739660281906877E-2</v>
      </c>
      <c r="O65">
        <f t="shared" si="26"/>
        <v>-1.33527726457428E-3</v>
      </c>
    </row>
    <row r="66" spans="1:15" x14ac:dyDescent="0.15">
      <c r="A66" s="2" t="s">
        <v>47</v>
      </c>
      <c r="B66">
        <f t="shared" ref="B66:O66" si="27">CORREL(B17:B31,B50:B64)</f>
        <v>0.74206074994773175</v>
      </c>
      <c r="C66">
        <f t="shared" si="27"/>
        <v>-0.17264389634101054</v>
      </c>
      <c r="D66">
        <f t="shared" si="27"/>
        <v>2.4508786949263364E-2</v>
      </c>
      <c r="E66">
        <f t="shared" si="27"/>
        <v>0.34534429727130722</v>
      </c>
      <c r="F66">
        <f t="shared" si="27"/>
        <v>0.25777939587825766</v>
      </c>
      <c r="G66">
        <f t="shared" si="27"/>
        <v>-8.8169230686156119E-2</v>
      </c>
      <c r="H66">
        <f t="shared" si="27"/>
        <v>-0.32682266253507575</v>
      </c>
      <c r="I66">
        <f t="shared" si="27"/>
        <v>0.74488671233534076</v>
      </c>
      <c r="J66">
        <f t="shared" si="27"/>
        <v>-6.7137880398838834E-2</v>
      </c>
      <c r="K66">
        <f t="shared" si="27"/>
        <v>0.39888912331726928</v>
      </c>
      <c r="L66">
        <f t="shared" si="27"/>
        <v>0.53659451815173598</v>
      </c>
      <c r="M66">
        <f t="shared" si="27"/>
        <v>0.52043060841227395</v>
      </c>
      <c r="N66">
        <f t="shared" si="27"/>
        <v>-0.22968724534452584</v>
      </c>
      <c r="O66">
        <f t="shared" si="27"/>
        <v>0.35041621864977263</v>
      </c>
    </row>
    <row r="67" spans="1:15" x14ac:dyDescent="0.15">
      <c r="A67" s="2"/>
    </row>
    <row r="68" spans="1:15" x14ac:dyDescent="0.15">
      <c r="A68" s="2"/>
    </row>
    <row r="69" spans="1:15" x14ac:dyDescent="0.15">
      <c r="A69" s="2" t="s">
        <v>45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46</v>
      </c>
      <c r="B101">
        <f t="shared" ref="B101:O101" si="28">CORREL(B2:B16,B71:B85)</f>
        <v>2.2475660830923047E-2</v>
      </c>
      <c r="C101">
        <f t="shared" si="28"/>
        <v>-0.56834319128085553</v>
      </c>
      <c r="D101">
        <f t="shared" si="28"/>
        <v>0.47727563897375674</v>
      </c>
      <c r="E101">
        <f t="shared" si="28"/>
        <v>0.57498224271166443</v>
      </c>
      <c r="F101">
        <f t="shared" si="28"/>
        <v>-0.1783049992700233</v>
      </c>
      <c r="G101">
        <f t="shared" si="28"/>
        <v>0.52053357431412051</v>
      </c>
      <c r="H101">
        <f t="shared" si="28"/>
        <v>0.14962557264417067</v>
      </c>
      <c r="I101">
        <f t="shared" si="28"/>
        <v>0.19696432273872597</v>
      </c>
      <c r="J101">
        <f t="shared" si="28"/>
        <v>-0.3092985992612895</v>
      </c>
      <c r="K101">
        <f t="shared" si="28"/>
        <v>-0.7631082346448782</v>
      </c>
      <c r="L101">
        <f t="shared" si="28"/>
        <v>0.51883558419760056</v>
      </c>
      <c r="M101">
        <f t="shared" si="28"/>
        <v>1.032526752134867E-2</v>
      </c>
      <c r="N101">
        <f t="shared" si="28"/>
        <v>-5.9474575252571077E-2</v>
      </c>
      <c r="O101">
        <f t="shared" si="28"/>
        <v>0.12229114488530826</v>
      </c>
    </row>
    <row r="102" spans="1:15" x14ac:dyDescent="0.15">
      <c r="A102" s="4" t="s">
        <v>47</v>
      </c>
      <c r="B102">
        <f t="shared" ref="B102:O102" si="29">CORREL(B50:B64,B86:B100)</f>
        <v>0.49076285018167559</v>
      </c>
      <c r="C102">
        <f t="shared" si="29"/>
        <v>0.93039497166541207</v>
      </c>
      <c r="D102">
        <f t="shared" si="29"/>
        <v>0.21283800174212827</v>
      </c>
      <c r="E102">
        <f t="shared" si="29"/>
        <v>0.60779881578965012</v>
      </c>
      <c r="F102">
        <f t="shared" si="29"/>
        <v>0.85403809305722755</v>
      </c>
      <c r="G102">
        <f t="shared" si="29"/>
        <v>0.81314037270029305</v>
      </c>
      <c r="H102">
        <f t="shared" si="29"/>
        <v>0.8835086722015526</v>
      </c>
      <c r="I102">
        <f t="shared" si="29"/>
        <v>0.70528727206928143</v>
      </c>
      <c r="J102">
        <f t="shared" si="29"/>
        <v>0.22876147129340274</v>
      </c>
      <c r="K102">
        <f t="shared" si="29"/>
        <v>0.66719860802097231</v>
      </c>
      <c r="L102">
        <f t="shared" si="29"/>
        <v>0.83676119973999574</v>
      </c>
      <c r="M102">
        <f t="shared" si="29"/>
        <v>0.70241057693068665</v>
      </c>
      <c r="N102">
        <f t="shared" si="29"/>
        <v>0.81954603988674635</v>
      </c>
      <c r="O102">
        <f t="shared" si="29"/>
        <v>0.9173480683188231</v>
      </c>
    </row>
  </sheetData>
  <phoneticPr fontId="2"/>
  <conditionalFormatting sqref="B2:O31">
    <cfRule type="expression" dxfId="4" priority="1">
      <formula>B35&gt;=81</formula>
    </cfRule>
    <cfRule type="expression" dxfId="3" priority="2">
      <formula>AND(B35&gt;=61,B35&lt;=80)</formula>
    </cfRule>
    <cfRule type="expression" dxfId="2" priority="3">
      <formula>AND(B35&gt;=41,B35&lt;=60)</formula>
    </cfRule>
    <cfRule type="expression" dxfId="1" priority="4">
      <formula>AND(B35&gt;=21,B35&lt;=40)</formula>
    </cfRule>
    <cfRule type="expression" dxfId="0" priority="5">
      <formula>B35&lt;=20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2023-02-01T02:23:36Z</dcterms:created>
  <dcterms:modified xsi:type="dcterms:W3CDTF">2023-02-12T10:33:03Z</dcterms:modified>
</cp:coreProperties>
</file>