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haady\OneDrive\Desktop\"/>
    </mc:Choice>
  </mc:AlternateContent>
  <xr:revisionPtr revIDLastSave="0" documentId="13_ncr:1_{B4A79AD9-8FE2-47CB-BB60-9FF2D0914221}" xr6:coauthVersionLast="47" xr6:coauthVersionMax="47" xr10:uidLastSave="{00000000-0000-0000-0000-000000000000}"/>
  <bookViews>
    <workbookView xWindow="-120" yWindow="-120" windowWidth="20730" windowHeight="11040" firstSheet="1" activeTab="5" xr2:uid="{CA75DD00-A775-401A-8A25-A355072581D9}"/>
  </bookViews>
  <sheets>
    <sheet name="Guide" sheetId="7" r:id="rId1"/>
    <sheet name="Product Database" sheetId="1" r:id="rId2"/>
    <sheet name="Inventory Inflows" sheetId="2" r:id="rId3"/>
    <sheet name="Inventory Outflows" sheetId="3" r:id="rId4"/>
    <sheet name="Sales Transactions" sheetId="4" r:id="rId5"/>
    <sheet name="Reports" sheetId="6" r:id="rId6"/>
  </sheets>
  <calcPr calcId="191029"/>
  <pivotCaches>
    <pivotCache cacheId="13" r:id="rId7"/>
    <pivotCache cacheId="21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4" l="1"/>
  <c r="E3" i="4"/>
  <c r="E2" i="4"/>
  <c r="I3" i="1"/>
  <c r="I4" i="1"/>
  <c r="I5" i="1"/>
  <c r="I6" i="1"/>
  <c r="I2" i="1"/>
  <c r="H2" i="1"/>
  <c r="D3" i="4"/>
  <c r="H5" i="1"/>
  <c r="H3" i="1"/>
  <c r="H4" i="1"/>
  <c r="H6" i="1"/>
  <c r="E2" i="1"/>
  <c r="G6" i="1"/>
  <c r="G5" i="1"/>
  <c r="G4" i="1"/>
  <c r="G3" i="1"/>
  <c r="G2" i="1"/>
  <c r="F6" i="1"/>
  <c r="F5" i="1"/>
  <c r="F4" i="1"/>
  <c r="F3" i="1"/>
  <c r="F2" i="1"/>
  <c r="E6" i="1"/>
  <c r="E5" i="1"/>
  <c r="E4" i="1"/>
  <c r="E3" i="1"/>
  <c r="G1" i="1"/>
  <c r="F1" i="1"/>
  <c r="E1" i="1"/>
  <c r="D1" i="1"/>
  <c r="C1" i="1"/>
  <c r="B1" i="1"/>
  <c r="A1" i="1"/>
</calcChain>
</file>

<file path=xl/sharedStrings.xml><?xml version="1.0" encoding="utf-8"?>
<sst xmlns="http://schemas.openxmlformats.org/spreadsheetml/2006/main" count="67" uniqueCount="42">
  <si>
    <t>SKU001</t>
  </si>
  <si>
    <t>SKU002</t>
  </si>
  <si>
    <t>SKU003</t>
  </si>
  <si>
    <t>SKU004</t>
  </si>
  <si>
    <t>SKU005</t>
  </si>
  <si>
    <t>Laptop</t>
  </si>
  <si>
    <t>T-Shirt</t>
  </si>
  <si>
    <t>Desk</t>
  </si>
  <si>
    <t>Phone</t>
  </si>
  <si>
    <t>Jeans</t>
  </si>
  <si>
    <t>Electronics</t>
  </si>
  <si>
    <t>Clothing</t>
  </si>
  <si>
    <t>Furniture</t>
  </si>
  <si>
    <t>TechCorp</t>
  </si>
  <si>
    <t>FashionInc</t>
  </si>
  <si>
    <t>OfficeCo</t>
  </si>
  <si>
    <t>Date</t>
  </si>
  <si>
    <t>SKU</t>
  </si>
  <si>
    <t>Quantity Added</t>
  </si>
  <si>
    <t>Supplier</t>
  </si>
  <si>
    <t>Quantity Removed</t>
  </si>
  <si>
    <t>Reason</t>
  </si>
  <si>
    <t>Sale</t>
  </si>
  <si>
    <t>Return</t>
  </si>
  <si>
    <t>Current Stock</t>
  </si>
  <si>
    <t>Quantity Sold</t>
  </si>
  <si>
    <t>Total Sales Amount</t>
  </si>
  <si>
    <t>Row Labels</t>
  </si>
  <si>
    <t>Grand Total</t>
  </si>
  <si>
    <t>May</t>
  </si>
  <si>
    <t>Jun</t>
  </si>
  <si>
    <t>Sum of Total Sales Amount</t>
  </si>
  <si>
    <t>Sum of Current Stock</t>
  </si>
  <si>
    <t>Guidelines</t>
  </si>
  <si>
    <t>Adding a Product</t>
  </si>
  <si>
    <t>Recording Sales</t>
  </si>
  <si>
    <t>Viewing Reports</t>
  </si>
  <si>
    <t>Go to Product Database, enter details in a new row.</t>
  </si>
  <si>
    <t>In Sales Transactions, add date, SKU, and quantity; update Inventory Outflows.</t>
  </si>
  <si>
    <t>Go to Reports, refresh PivotTables by right-clicking &gt; Refresh.</t>
  </si>
  <si>
    <t>Profit per Unit</t>
  </si>
  <si>
    <t>Total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</si>
</sst>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409]yyyy\-mm\-dd;@"/>
  </numFmts>
  <fonts count="6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rgb="FF00B050"/>
      </top>
      <bottom/>
      <diagonal/>
    </border>
    <border>
      <left/>
      <right/>
      <top/>
      <bottom style="thin">
        <color rgb="FF00B050"/>
      </bottom>
      <diagonal/>
    </border>
    <border>
      <left style="thin">
        <color rgb="FF00B050"/>
      </left>
      <right/>
      <top/>
      <bottom/>
      <diagonal/>
    </border>
    <border>
      <left style="thin">
        <color rgb="FF00B050"/>
      </left>
      <right style="thin">
        <color rgb="FF00B050"/>
      </right>
      <top style="thin">
        <color rgb="FF00B050"/>
      </top>
      <bottom style="thin">
        <color rgb="FF00B050"/>
      </bottom>
      <diagonal/>
    </border>
    <border>
      <left style="thin">
        <color rgb="FF00B050"/>
      </left>
      <right style="thin">
        <color rgb="FF00B050"/>
      </right>
      <top style="thin">
        <color rgb="FF00B050"/>
      </top>
      <bottom/>
      <diagonal/>
    </border>
    <border>
      <left style="thin">
        <color rgb="FF00B050"/>
      </left>
      <right style="thin">
        <color rgb="FF00B050"/>
      </right>
      <top/>
      <bottom style="thin">
        <color rgb="FF00B050"/>
      </bottom>
      <diagonal/>
    </border>
    <border>
      <left/>
      <right style="thin">
        <color rgb="FF00B050"/>
      </right>
      <top/>
      <bottom style="thin">
        <color rgb="FF00B050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7">
    <xf numFmtId="0" fontId="0" fillId="0" borderId="0" xfId="0"/>
    <xf numFmtId="0" fontId="1" fillId="0" borderId="0" xfId="0" applyFont="1"/>
    <xf numFmtId="0" fontId="3" fillId="0" borderId="0" xfId="1"/>
    <xf numFmtId="0" fontId="0" fillId="2" borderId="0" xfId="0" applyFill="1"/>
    <xf numFmtId="0" fontId="0" fillId="2" borderId="1" xfId="0" applyFill="1" applyBorder="1"/>
    <xf numFmtId="0" fontId="0" fillId="2" borderId="3" xfId="0" applyFill="1" applyBorder="1"/>
    <xf numFmtId="0" fontId="4" fillId="4" borderId="5" xfId="0" applyFont="1" applyFill="1" applyBorder="1"/>
    <xf numFmtId="0" fontId="4" fillId="4" borderId="4" xfId="0" applyFont="1" applyFill="1" applyBorder="1"/>
    <xf numFmtId="0" fontId="0" fillId="4" borderId="2" xfId="0" applyFill="1" applyBorder="1"/>
    <xf numFmtId="0" fontId="4" fillId="4" borderId="6" xfId="0" applyFont="1" applyFill="1" applyBorder="1"/>
    <xf numFmtId="0" fontId="0" fillId="4" borderId="0" xfId="0" applyFill="1"/>
    <xf numFmtId="164" fontId="0" fillId="0" borderId="0" xfId="0" applyNumberFormat="1"/>
    <xf numFmtId="0" fontId="5" fillId="3" borderId="2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left"/>
    </xf>
    <xf numFmtId="0" fontId="0" fillId="0" borderId="0" xfId="0" applyNumberFormat="1" applyFill="1"/>
  </cellXfs>
  <cellStyles count="2">
    <cellStyle name="Hyperlink" xfId="1" builtinId="8"/>
    <cellStyle name="Normal" xfId="0" builtinId="0"/>
  </cellStyles>
  <dxfs count="44"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[Retail Inventory and Sales Management System.xlsx]Reports!PivotTable1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Reports!$B$1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Reports!$A$2:$A$4</c:f>
              <c:strCache>
                <c:ptCount val="2"/>
                <c:pt idx="0">
                  <c:v>May</c:v>
                </c:pt>
                <c:pt idx="1">
                  <c:v>Jun</c:v>
                </c:pt>
              </c:strCache>
            </c:strRef>
          </c:cat>
          <c:val>
            <c:numRef>
              <c:f>Reports!$B$2:$B$4</c:f>
              <c:numCache>
                <c:formatCode>General</c:formatCode>
                <c:ptCount val="2"/>
                <c:pt idx="0">
                  <c:v>2100</c:v>
                </c:pt>
                <c:pt idx="1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B7-4A6F-B380-6929830CB1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1228736"/>
        <c:axId val="941235456"/>
      </c:lineChart>
      <c:catAx>
        <c:axId val="9412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1235456"/>
        <c:crosses val="autoZero"/>
        <c:auto val="1"/>
        <c:lblAlgn val="ctr"/>
        <c:lblOffset val="100"/>
        <c:noMultiLvlLbl val="0"/>
      </c:catAx>
      <c:valAx>
        <c:axId val="94123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122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[Retail Inventory and Sales Management System.xlsx]Reports!PivotTable2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Reports!$B$6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Reports!$A$7:$A$10</c:f>
              <c:strCache>
                <c:ptCount val="3"/>
                <c:pt idx="0">
                  <c:v>Clothing</c:v>
                </c:pt>
                <c:pt idx="1">
                  <c:v>Electronics</c:v>
                </c:pt>
                <c:pt idx="2">
                  <c:v>Furniture</c:v>
                </c:pt>
              </c:strCache>
            </c:strRef>
          </c:cat>
          <c:val>
            <c:numRef>
              <c:f>Reports!$B$7:$B$10</c:f>
              <c:numCache>
                <c:formatCode>General</c:formatCode>
                <c:ptCount val="3"/>
                <c:pt idx="0">
                  <c:v>100</c:v>
                </c:pt>
                <c:pt idx="1">
                  <c:v>52</c:v>
                </c:pt>
                <c:pt idx="2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05-4C33-B31F-EC05202408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1239776"/>
        <c:axId val="941240256"/>
      </c:barChart>
      <c:catAx>
        <c:axId val="941239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1240256"/>
        <c:crosses val="autoZero"/>
        <c:auto val="1"/>
        <c:lblAlgn val="ctr"/>
        <c:lblOffset val="100"/>
        <c:noMultiLvlLbl val="0"/>
      </c:catAx>
      <c:valAx>
        <c:axId val="94124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1239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12</xdr:col>
      <xdr:colOff>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6127F8-747D-6804-8419-A7E7339578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609599</xdr:colOff>
      <xdr:row>0</xdr:row>
      <xdr:rowOff>0</xdr:rowOff>
    </xdr:from>
    <xdr:to>
      <xdr:col>22</xdr:col>
      <xdr:colOff>0</xdr:colOff>
      <xdr:row>16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492D9AB-A0D5-372C-63A7-A07817A0A3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ady" refreshedDate="45786.886350578701" createdVersion="8" refreshedVersion="8" minRefreshableVersion="3" recordCount="2" xr:uid="{24B6E8E3-78DC-44D6-BAA1-880702BF2DD3}">
  <cacheSource type="worksheet">
    <worksheetSource ref="A1:D3" sheet="Sales Transactions"/>
  </cacheSource>
  <cacheFields count="6">
    <cacheField name="Date" numFmtId="164">
      <sharedItems containsSemiMixedTypes="0" containsNonDate="0" containsDate="1" containsString="0" minDate="2023-05-10T00:00:00" maxDate="2023-06-11T00:00:00" count="2">
        <d v="2023-05-10T00:00:00"/>
        <d v="2023-06-10T00:00:00"/>
      </sharedItems>
      <fieldGroup par="5"/>
    </cacheField>
    <cacheField name="SKU" numFmtId="0">
      <sharedItems/>
    </cacheField>
    <cacheField name="Quantity Sold" numFmtId="0">
      <sharedItems containsSemiMixedTypes="0" containsString="0" containsNumber="1" containsInteger="1" minValue="3" maxValue="10"/>
    </cacheField>
    <cacheField name="Total Sales Amount" numFmtId="0">
      <sharedItems containsSemiMixedTypes="0" containsString="0" containsNumber="1" containsInteger="1" minValue="250" maxValue="2100"/>
    </cacheField>
    <cacheField name="Days (Date)" numFmtId="0" databaseField="0">
      <fieldGroup base="0">
        <rangePr groupBy="days" startDate="2023-05-10T00:00:00" endDate="2023-06-11T00:00:00"/>
        <groupItems count="368">
          <s v="&lt;10/5/2023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1/6/2023"/>
        </groupItems>
      </fieldGroup>
    </cacheField>
    <cacheField name="Months (Date)" numFmtId="0" databaseField="0">
      <fieldGroup base="0">
        <rangePr groupBy="months" startDate="2023-05-10T00:00:00" endDate="2023-06-11T00:00:00"/>
        <groupItems count="14">
          <s v="&lt;10/5/202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1/6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ady" refreshedDate="45786.901690046296" createdVersion="8" refreshedVersion="8" minRefreshableVersion="3" recordCount="5" xr:uid="{2B72B8BA-0DEA-450F-AA88-83D4CFEAE6CE}">
  <cacheSource type="worksheet">
    <worksheetSource ref="A1:H6" sheet="Product Database"/>
  </cacheSource>
  <cacheFields count="8">
    <cacheField name="SKU" numFmtId="0">
      <sharedItems/>
    </cacheField>
    <cacheField name="Product Name" numFmtId="0">
      <sharedItems/>
    </cacheField>
    <cacheField name="Category" numFmtId="0">
      <sharedItems count="3">
        <s v="Electronics"/>
        <s v="Clothing"/>
        <s v="Furniture"/>
      </sharedItems>
    </cacheField>
    <cacheField name="Supplier" numFmtId="0">
      <sharedItems/>
    </cacheField>
    <cacheField name="Cost Price" numFmtId="0">
      <sharedItems containsSemiMixedTypes="0" containsString="0" containsNumber="1" containsInteger="1" minValue="10" maxValue="500"/>
    </cacheField>
    <cacheField name="Selling Price" numFmtId="0">
      <sharedItems containsSemiMixedTypes="0" containsString="0" containsNumber="1" containsInteger="1" minValue="25" maxValue="700"/>
    </cacheField>
    <cacheField name="Initial Stock" numFmtId="0">
      <sharedItems containsSemiMixedTypes="0" containsString="0" containsNumber="1" containsInteger="1" minValue="15" maxValue="50"/>
    </cacheField>
    <cacheField name="Current Stock" numFmtId="0">
      <sharedItems containsSemiMixedTypes="0" containsString="0" containsNumber="1" containsInteger="1" minValue="13" maxValue="6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">
  <r>
    <x v="0"/>
    <s v="SKU001"/>
    <n v="3"/>
    <n v="2100"/>
  </r>
  <r>
    <x v="1"/>
    <s v="SKU002"/>
    <n v="10"/>
    <n v="25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s v="SKU001"/>
    <s v="Laptop"/>
    <x v="0"/>
    <s v="TechCorp"/>
    <n v="500"/>
    <n v="700"/>
    <n v="20"/>
    <n v="22"/>
  </r>
  <r>
    <s v="SKU002"/>
    <s v="T-Shirt"/>
    <x v="1"/>
    <s v="FashionInc"/>
    <n v="10"/>
    <n v="25"/>
    <n v="50"/>
    <n v="60"/>
  </r>
  <r>
    <s v="SKU003"/>
    <s v="Desk"/>
    <x v="2"/>
    <s v="OfficeCo"/>
    <n v="80"/>
    <n v="120"/>
    <n v="15"/>
    <n v="13"/>
  </r>
  <r>
    <s v="SKU004"/>
    <s v="Phone"/>
    <x v="0"/>
    <s v="TechCorp"/>
    <n v="300"/>
    <n v="450"/>
    <n v="30"/>
    <n v="30"/>
  </r>
  <r>
    <s v="SKU005"/>
    <s v="Jeans"/>
    <x v="1"/>
    <s v="FashionInc"/>
    <n v="20"/>
    <n v="40"/>
    <n v="40"/>
    <n v="4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E4FB03-4EB8-4FA2-9959-F0419419F392}" name="PivotTable1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1:B4" firstHeaderRow="1" firstDataRow="1" firstDataCol="1"/>
  <pivotFields count="6">
    <pivotField axis="axisRow" numFmtId="14" showAll="0">
      <items count="3">
        <item x="0"/>
        <item x="1"/>
        <item t="default"/>
      </items>
    </pivotField>
    <pivotField showAll="0"/>
    <pivotField showAll="0"/>
    <pivotField dataField="1" showAll="0"/>
    <pivotField axis="axisRow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3">
    <field x="5"/>
    <field x="4"/>
    <field x="0"/>
  </rowFields>
  <rowItems count="3">
    <i>
      <x v="5"/>
    </i>
    <i>
      <x v="6"/>
    </i>
    <i t="grand">
      <x/>
    </i>
  </rowItems>
  <colItems count="1">
    <i/>
  </colItems>
  <dataFields count="1">
    <dataField name="Sum of Total Sales Amount" fld="3" baseField="0" baseItem="0"/>
  </dataFields>
  <formats count="6">
    <format dxfId="37">
      <pivotArea type="all" dataOnly="0" outline="0" fieldPosition="0"/>
    </format>
    <format dxfId="36">
      <pivotArea outline="0" collapsedLevelsAreSubtotals="1" fieldPosition="0"/>
    </format>
    <format dxfId="35">
      <pivotArea field="5" type="button" dataOnly="0" labelOnly="1" outline="0" axis="axisRow" fieldPosition="0"/>
    </format>
    <format dxfId="34">
      <pivotArea dataOnly="0" labelOnly="1" fieldPosition="0">
        <references count="1">
          <reference field="5" count="2">
            <x v="5"/>
            <x v="6"/>
          </reference>
        </references>
      </pivotArea>
    </format>
    <format dxfId="33">
      <pivotArea dataOnly="0" labelOnly="1" grandRow="1" outline="0" fieldPosition="0"/>
    </format>
    <format dxfId="32">
      <pivotArea dataOnly="0" labelOnly="1" outline="0" axis="axisValues" fieldPosition="0"/>
    </format>
  </format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6945D0-287A-4247-96D2-DD3A23D858BE}" name="PivotTable2" cacheId="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6:B10" firstHeaderRow="1" firstDataRow="1" firstDataCol="1"/>
  <pivotFields count="8">
    <pivotField showAll="0"/>
    <pivotField showAll="0"/>
    <pivotField axis="axisRow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dataField="1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Current Stock" fld="7" baseField="0" baseItem="0"/>
  </dataFields>
  <formats count="6">
    <format dxfId="43">
      <pivotArea type="all" dataOnly="0" outline="0" fieldPosition="0"/>
    </format>
    <format dxfId="42">
      <pivotArea outline="0" collapsedLevelsAreSubtotals="1" fieldPosition="0"/>
    </format>
    <format dxfId="41">
      <pivotArea field="2" type="button" dataOnly="0" labelOnly="1" outline="0" axis="axisRow" fieldPosition="0"/>
    </format>
    <format dxfId="40">
      <pivotArea dataOnly="0" labelOnly="1" fieldPosition="0">
        <references count="1">
          <reference field="2" count="0"/>
        </references>
      </pivotArea>
    </format>
    <format dxfId="39">
      <pivotArea dataOnly="0" labelOnly="1" grandRow="1" outline="0" fieldPosition="0"/>
    </format>
    <format dxfId="38">
      <pivotArea dataOnly="0" labelOnly="1" outline="0" axis="axisValues" fieldPosition="0"/>
    </format>
  </format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079B6-85D1-49CB-9465-147A4F7611FA}">
  <dimension ref="A1:C5"/>
  <sheetViews>
    <sheetView workbookViewId="0">
      <selection activeCell="C13" sqref="C13"/>
    </sheetView>
  </sheetViews>
  <sheetFormatPr defaultColWidth="20.5703125" defaultRowHeight="15" x14ac:dyDescent="0.25"/>
  <cols>
    <col min="1" max="1" width="16.85546875" style="3" bestFit="1" customWidth="1"/>
    <col min="2" max="2" width="72" style="3" bestFit="1" customWidth="1"/>
    <col min="3" max="16384" width="20.5703125" style="3"/>
  </cols>
  <sheetData>
    <row r="1" spans="1:3" ht="18.75" x14ac:dyDescent="0.3">
      <c r="A1" s="12" t="s">
        <v>33</v>
      </c>
      <c r="B1" s="13"/>
      <c r="C1" s="5"/>
    </row>
    <row r="2" spans="1:3" ht="15.75" x14ac:dyDescent="0.25">
      <c r="A2" s="6" t="s">
        <v>34</v>
      </c>
      <c r="B2" s="7" t="s">
        <v>37</v>
      </c>
      <c r="C2" s="5"/>
    </row>
    <row r="3" spans="1:3" ht="15.75" x14ac:dyDescent="0.25">
      <c r="A3" s="7" t="s">
        <v>35</v>
      </c>
      <c r="B3" s="8" t="s">
        <v>38</v>
      </c>
      <c r="C3" s="5"/>
    </row>
    <row r="4" spans="1:3" ht="15.75" x14ac:dyDescent="0.25">
      <c r="A4" s="9" t="s">
        <v>36</v>
      </c>
      <c r="B4" s="10" t="s">
        <v>39</v>
      </c>
      <c r="C4" s="5"/>
    </row>
    <row r="5" spans="1:3" x14ac:dyDescent="0.25">
      <c r="B5" s="4"/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BAF512-8536-4AB0-BF7A-59DF631B9B52}">
  <dimension ref="A1:I6"/>
  <sheetViews>
    <sheetView workbookViewId="0">
      <selection activeCell="L6" sqref="L6"/>
    </sheetView>
  </sheetViews>
  <sheetFormatPr defaultRowHeight="15" x14ac:dyDescent="0.25"/>
  <cols>
    <col min="1" max="1" width="7.42578125" bestFit="1" customWidth="1"/>
    <col min="2" max="2" width="15.28515625" bestFit="1" customWidth="1"/>
    <col min="3" max="3" width="10.5703125" bestFit="1" customWidth="1"/>
    <col min="4" max="4" width="10.42578125" bestFit="1" customWidth="1"/>
    <col min="5" max="5" width="10.5703125" bestFit="1" customWidth="1"/>
    <col min="6" max="6" width="12.85546875" bestFit="1" customWidth="1"/>
    <col min="7" max="7" width="12.5703125" bestFit="1" customWidth="1"/>
    <col min="8" max="8" width="14.5703125" bestFit="1" customWidth="1"/>
    <col min="9" max="9" width="15.28515625" bestFit="1" customWidth="1"/>
  </cols>
  <sheetData>
    <row r="1" spans="1:9" ht="15.75" x14ac:dyDescent="0.25">
      <c r="A1" s="1" t="str">
        <f>"SKU"</f>
        <v>SKU</v>
      </c>
      <c r="B1" s="1" t="str">
        <f>"Product Name"</f>
        <v>Product Name</v>
      </c>
      <c r="C1" s="1" t="str">
        <f>"Category"</f>
        <v>Category</v>
      </c>
      <c r="D1" s="1" t="str">
        <f>"Supplier"</f>
        <v>Supplier</v>
      </c>
      <c r="E1" s="1" t="str">
        <f>"Cost Price"</f>
        <v>Cost Price</v>
      </c>
      <c r="F1" s="1" t="str">
        <f>"Selling Price"</f>
        <v>Selling Price</v>
      </c>
      <c r="G1" s="1" t="str">
        <f>"Initial Stock"</f>
        <v>Initial Stock</v>
      </c>
      <c r="H1" s="1" t="s">
        <v>24</v>
      </c>
      <c r="I1" s="1" t="s">
        <v>40</v>
      </c>
    </row>
    <row r="2" spans="1:9" x14ac:dyDescent="0.25">
      <c r="A2" t="s">
        <v>0</v>
      </c>
      <c r="B2" t="s">
        <v>5</v>
      </c>
      <c r="C2" t="s">
        <v>10</v>
      </c>
      <c r="D2" t="s">
        <v>13</v>
      </c>
      <c r="E2">
        <f>500</f>
        <v>500</v>
      </c>
      <c r="F2">
        <f>700</f>
        <v>700</v>
      </c>
      <c r="G2">
        <f>20</f>
        <v>20</v>
      </c>
      <c r="H2">
        <f>G2 + SUMIF('Inventory Inflows'!B:B, A2, 'Inventory Inflows'!C:C) - SUMIF('Inventory Outflows'!B:B, A2, 'Inventory Outflows'!C:C)</f>
        <v>22</v>
      </c>
      <c r="I2">
        <f>F2-E2</f>
        <v>200</v>
      </c>
    </row>
    <row r="3" spans="1:9" x14ac:dyDescent="0.25">
      <c r="A3" t="s">
        <v>1</v>
      </c>
      <c r="B3" t="s">
        <v>6</v>
      </c>
      <c r="C3" t="s">
        <v>11</v>
      </c>
      <c r="D3" t="s">
        <v>14</v>
      </c>
      <c r="E3">
        <f>10</f>
        <v>10</v>
      </c>
      <c r="F3">
        <f>25</f>
        <v>25</v>
      </c>
      <c r="G3">
        <f>50</f>
        <v>50</v>
      </c>
      <c r="H3">
        <f>G3 + SUMIF('Inventory Inflows'!B:B, A3, 'Inventory Inflows'!C:C) - SUMIF('Inventory Outflows'!B:B, A3, 'Inventory Outflows'!C:C)</f>
        <v>60</v>
      </c>
      <c r="I3">
        <f t="shared" ref="I3:I6" si="0">F3-E3</f>
        <v>15</v>
      </c>
    </row>
    <row r="4" spans="1:9" x14ac:dyDescent="0.25">
      <c r="A4" t="s">
        <v>2</v>
      </c>
      <c r="B4" t="s">
        <v>7</v>
      </c>
      <c r="C4" t="s">
        <v>12</v>
      </c>
      <c r="D4" t="s">
        <v>15</v>
      </c>
      <c r="E4">
        <f>80</f>
        <v>80</v>
      </c>
      <c r="F4">
        <f>120</f>
        <v>120</v>
      </c>
      <c r="G4">
        <f>15</f>
        <v>15</v>
      </c>
      <c r="H4">
        <f>G4 + SUMIF('Inventory Inflows'!B:B, A4, 'Inventory Inflows'!C:C) - SUMIF('Inventory Outflows'!B:B, A4, 'Inventory Outflows'!C:C)</f>
        <v>13</v>
      </c>
      <c r="I4">
        <f t="shared" si="0"/>
        <v>40</v>
      </c>
    </row>
    <row r="5" spans="1:9" x14ac:dyDescent="0.25">
      <c r="A5" t="s">
        <v>3</v>
      </c>
      <c r="B5" t="s">
        <v>8</v>
      </c>
      <c r="C5" t="s">
        <v>10</v>
      </c>
      <c r="D5" t="s">
        <v>13</v>
      </c>
      <c r="E5">
        <f>300</f>
        <v>300</v>
      </c>
      <c r="F5">
        <f>450</f>
        <v>450</v>
      </c>
      <c r="G5">
        <f>30</f>
        <v>30</v>
      </c>
      <c r="H5">
        <f>G5 + SUMIF('Inventory Inflows'!B:B, A5, 'Inventory Inflows'!C:C) - SUMIF('Inventory Outflows'!B:B, A5, 'Inventory Outflows'!C:C)</f>
        <v>30</v>
      </c>
      <c r="I5">
        <f t="shared" si="0"/>
        <v>150</v>
      </c>
    </row>
    <row r="6" spans="1:9" x14ac:dyDescent="0.25">
      <c r="A6" t="s">
        <v>4</v>
      </c>
      <c r="B6" t="s">
        <v>9</v>
      </c>
      <c r="C6" t="s">
        <v>11</v>
      </c>
      <c r="D6" t="s">
        <v>14</v>
      </c>
      <c r="E6">
        <f>20</f>
        <v>20</v>
      </c>
      <c r="F6">
        <f>40</f>
        <v>40</v>
      </c>
      <c r="G6">
        <f>40</f>
        <v>40</v>
      </c>
      <c r="H6">
        <f>G6 + SUMIF('Inventory Inflows'!B:B, A6, 'Inventory Inflows'!C:C) - SUMIF('Inventory Outflows'!B:B, A6, 'Inventory Outflows'!C:C)</f>
        <v>40</v>
      </c>
      <c r="I6">
        <f t="shared" si="0"/>
        <v>20</v>
      </c>
    </row>
  </sheetData>
  <phoneticPr fontId="2" type="noConversion"/>
  <conditionalFormatting sqref="H2:H6">
    <cfRule type="cellIs" dxfId="31" priority="1" operator="lessThan">
      <formula>20</formula>
    </cfRule>
    <cfRule type="cellIs" dxfId="30" priority="2" operator="lessThan">
      <formula>10</formula>
    </cfRule>
  </conditionalFormatting>
  <dataValidations count="2">
    <dataValidation type="textLength" allowBlank="1" showInputMessage="1" showErrorMessage="1" sqref="A2:A100" xr:uid="{A7471032-AD82-48E7-B0D5-168E532A7451}">
      <formula1>1</formula1>
      <formula2>100</formula2>
    </dataValidation>
    <dataValidation type="whole" allowBlank="1" showInputMessage="1" showErrorMessage="1" sqref="E2:G100" xr:uid="{B8B21FAB-E40E-45A4-A150-18936180D145}">
      <formula1>0</formula1>
      <formula2>100000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054DC-7E0B-43B4-913F-F5B29D7CE131}">
  <dimension ref="A1:D3"/>
  <sheetViews>
    <sheetView workbookViewId="0">
      <selection activeCell="D12" sqref="D12"/>
    </sheetView>
  </sheetViews>
  <sheetFormatPr defaultRowHeight="15" x14ac:dyDescent="0.25"/>
  <cols>
    <col min="1" max="1" width="10.42578125" bestFit="1" customWidth="1"/>
    <col min="2" max="2" width="7.42578125" bestFit="1" customWidth="1"/>
    <col min="3" max="3" width="16.85546875" bestFit="1" customWidth="1"/>
    <col min="4" max="4" width="10.42578125" bestFit="1" customWidth="1"/>
  </cols>
  <sheetData>
    <row r="1" spans="1:4" ht="15.75" x14ac:dyDescent="0.25">
      <c r="A1" s="1" t="s">
        <v>16</v>
      </c>
      <c r="B1" s="1" t="s">
        <v>17</v>
      </c>
      <c r="C1" s="1" t="s">
        <v>18</v>
      </c>
      <c r="D1" s="1" t="s">
        <v>19</v>
      </c>
    </row>
    <row r="2" spans="1:4" x14ac:dyDescent="0.25">
      <c r="A2" s="11">
        <v>44936</v>
      </c>
      <c r="B2" t="s">
        <v>0</v>
      </c>
      <c r="C2">
        <v>10</v>
      </c>
      <c r="D2" t="s">
        <v>13</v>
      </c>
    </row>
    <row r="3" spans="1:4" x14ac:dyDescent="0.25">
      <c r="A3" s="11">
        <v>44967</v>
      </c>
      <c r="B3" t="s">
        <v>1</v>
      </c>
      <c r="C3">
        <v>20</v>
      </c>
      <c r="D3" t="s">
        <v>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39296-771C-4456-A0E7-284745601BC4}">
  <dimension ref="A1:D5"/>
  <sheetViews>
    <sheetView workbookViewId="0"/>
  </sheetViews>
  <sheetFormatPr defaultRowHeight="15" x14ac:dyDescent="0.25"/>
  <cols>
    <col min="1" max="1" width="10.42578125" bestFit="1" customWidth="1"/>
    <col min="2" max="2" width="7.42578125" bestFit="1" customWidth="1"/>
    <col min="3" max="3" width="19.7109375" bestFit="1" customWidth="1"/>
    <col min="4" max="4" width="8" bestFit="1" customWidth="1"/>
  </cols>
  <sheetData>
    <row r="1" spans="1:4" ht="15.75" x14ac:dyDescent="0.25">
      <c r="A1" s="1" t="s">
        <v>16</v>
      </c>
      <c r="B1" s="1" t="s">
        <v>17</v>
      </c>
      <c r="C1" s="1" t="s">
        <v>20</v>
      </c>
      <c r="D1" s="1" t="s">
        <v>21</v>
      </c>
    </row>
    <row r="2" spans="1:4" x14ac:dyDescent="0.25">
      <c r="A2" s="11">
        <v>44995</v>
      </c>
      <c r="B2" t="s">
        <v>0</v>
      </c>
      <c r="C2">
        <v>5</v>
      </c>
      <c r="D2" t="s">
        <v>22</v>
      </c>
    </row>
    <row r="3" spans="1:4" x14ac:dyDescent="0.25">
      <c r="A3" s="11">
        <v>45026</v>
      </c>
      <c r="B3" t="s">
        <v>2</v>
      </c>
      <c r="C3">
        <v>2</v>
      </c>
      <c r="D3" t="s">
        <v>23</v>
      </c>
    </row>
    <row r="4" spans="1:4" x14ac:dyDescent="0.25">
      <c r="A4" s="11">
        <v>45047</v>
      </c>
      <c r="B4" t="s">
        <v>0</v>
      </c>
      <c r="C4">
        <v>3</v>
      </c>
      <c r="D4" t="s">
        <v>22</v>
      </c>
    </row>
    <row r="5" spans="1:4" x14ac:dyDescent="0.25">
      <c r="A5" s="11">
        <v>45078</v>
      </c>
      <c r="B5" t="s">
        <v>1</v>
      </c>
      <c r="C5">
        <v>10</v>
      </c>
      <c r="D5" t="s">
        <v>22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7AD54-4903-4F6B-8224-1B7E08ACA074}">
  <dimension ref="A1:E3"/>
  <sheetViews>
    <sheetView workbookViewId="0">
      <selection activeCell="A4" sqref="A4"/>
    </sheetView>
  </sheetViews>
  <sheetFormatPr defaultRowHeight="15" x14ac:dyDescent="0.25"/>
  <cols>
    <col min="1" max="1" width="10.42578125" bestFit="1" customWidth="1"/>
    <col min="2" max="2" width="7.42578125" bestFit="1" customWidth="1"/>
    <col min="3" max="3" width="14.7109375" bestFit="1" customWidth="1"/>
    <col min="4" max="4" width="20.28515625" bestFit="1" customWidth="1"/>
    <col min="5" max="5" width="12.140625" bestFit="1" customWidth="1"/>
  </cols>
  <sheetData>
    <row r="1" spans="1:5" ht="15.75" x14ac:dyDescent="0.25">
      <c r="A1" s="1" t="s">
        <v>16</v>
      </c>
      <c r="B1" s="1" t="s">
        <v>17</v>
      </c>
      <c r="C1" s="1" t="s">
        <v>25</v>
      </c>
      <c r="D1" s="1" t="s">
        <v>26</v>
      </c>
      <c r="E1" s="1" t="s">
        <v>41</v>
      </c>
    </row>
    <row r="2" spans="1:5" x14ac:dyDescent="0.25">
      <c r="A2" s="11">
        <v>45047</v>
      </c>
      <c r="B2" t="s">
        <v>0</v>
      </c>
      <c r="C2">
        <v>3</v>
      </c>
      <c r="D2" s="2">
        <f>C2 * VLOOKUP(B2, 'Product Database'!A:F, 6, FALSE)</f>
        <v>2100</v>
      </c>
      <c r="E2">
        <f>C2 * (VLOOKUP(B2, 'Product Database'!A:F, 6, FALSE) - VLOOKUP(B2, 'Product Database'!A:F, 5, FALSE))</f>
        <v>600</v>
      </c>
    </row>
    <row r="3" spans="1:5" x14ac:dyDescent="0.25">
      <c r="A3" s="11">
        <v>45078</v>
      </c>
      <c r="B3" t="s">
        <v>1</v>
      </c>
      <c r="C3">
        <v>10</v>
      </c>
      <c r="D3" s="2">
        <f>C3 * VLOOKUP(B3, 'Product Database'!A:F, 6, FALSE)</f>
        <v>250</v>
      </c>
      <c r="E3">
        <f>C3 * (VLOOKUP(B3, 'Product Database'!A:F, 6, FALSE) - VLOOKUP(B3, 'Product Database'!A:F, 5, FALSE))</f>
        <v>150</v>
      </c>
    </row>
  </sheetData>
  <hyperlinks>
    <hyperlink ref="D2:D3" location="'Inventory Outflows'!A1" display="'Inventory Outflows'!A1" xr:uid="{8C2BCE6E-B3D9-479B-9927-8DE556D713E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4506F-D9E6-4CBA-83CB-8C4137EC5BAF}">
  <dimension ref="A1:B10"/>
  <sheetViews>
    <sheetView tabSelected="1" workbookViewId="0">
      <selection activeCell="K20" sqref="K20"/>
    </sheetView>
  </sheetViews>
  <sheetFormatPr defaultRowHeight="15" x14ac:dyDescent="0.25"/>
  <cols>
    <col min="1" max="1" width="13.140625" style="3" bestFit="1" customWidth="1"/>
    <col min="2" max="2" width="25" style="3" bestFit="1" customWidth="1"/>
    <col min="3" max="16384" width="9.140625" style="3"/>
  </cols>
  <sheetData>
    <row r="1" spans="1:2" x14ac:dyDescent="0.25">
      <c r="A1" s="14" t="s">
        <v>27</v>
      </c>
      <c r="B1" s="14" t="s">
        <v>31</v>
      </c>
    </row>
    <row r="2" spans="1:2" x14ac:dyDescent="0.25">
      <c r="A2" s="15" t="s">
        <v>29</v>
      </c>
      <c r="B2" s="16">
        <v>2100</v>
      </c>
    </row>
    <row r="3" spans="1:2" x14ac:dyDescent="0.25">
      <c r="A3" s="15" t="s">
        <v>30</v>
      </c>
      <c r="B3" s="16">
        <v>250</v>
      </c>
    </row>
    <row r="4" spans="1:2" x14ac:dyDescent="0.25">
      <c r="A4" s="15" t="s">
        <v>28</v>
      </c>
      <c r="B4" s="16">
        <v>2350</v>
      </c>
    </row>
    <row r="6" spans="1:2" x14ac:dyDescent="0.25">
      <c r="A6" s="14" t="s">
        <v>27</v>
      </c>
      <c r="B6" s="14" t="s">
        <v>32</v>
      </c>
    </row>
    <row r="7" spans="1:2" x14ac:dyDescent="0.25">
      <c r="A7" s="15" t="s">
        <v>11</v>
      </c>
      <c r="B7" s="16">
        <v>100</v>
      </c>
    </row>
    <row r="8" spans="1:2" x14ac:dyDescent="0.25">
      <c r="A8" s="15" t="s">
        <v>10</v>
      </c>
      <c r="B8" s="16">
        <v>52</v>
      </c>
    </row>
    <row r="9" spans="1:2" x14ac:dyDescent="0.25">
      <c r="A9" s="15" t="s">
        <v>12</v>
      </c>
      <c r="B9" s="16">
        <v>13</v>
      </c>
    </row>
    <row r="10" spans="1:2" x14ac:dyDescent="0.25">
      <c r="A10" s="15" t="s">
        <v>28</v>
      </c>
      <c r="B10" s="16">
        <v>165</v>
      </c>
    </row>
  </sheetData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Guide</vt:lpstr>
      <vt:lpstr>Product Database</vt:lpstr>
      <vt:lpstr>Inventory Inflows</vt:lpstr>
      <vt:lpstr>Inventory Outflows</vt:lpstr>
      <vt:lpstr>Sales Transactions</vt:lpstr>
      <vt:lpstr>Reports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Haady Gordon</dc:creator>
  <cp:lastModifiedBy>Haady Gordon</cp:lastModifiedBy>
  <dcterms:created xsi:type="dcterms:W3CDTF">2025-05-08T15:33:07Z</dcterms:created>
  <dcterms:modified xsi:type="dcterms:W3CDTF">2025-05-09T13:38:32Z</dcterms:modified>
</cp:coreProperties>
</file>