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Drive\DataSharing\R\"/>
    </mc:Choice>
  </mc:AlternateContent>
  <xr:revisionPtr revIDLastSave="0" documentId="13_ncr:1_{4A3073BB-D58F-4046-ADCA-32123CCEA7AE}" xr6:coauthVersionLast="47" xr6:coauthVersionMax="47" xr10:uidLastSave="{00000000-0000-0000-0000-000000000000}"/>
  <bookViews>
    <workbookView xWindow="20370" yWindow="-120" windowWidth="28110" windowHeight="16440" activeTab="1" xr2:uid="{00000000-000D-0000-FFFF-FFFF00000000}"/>
  </bookViews>
  <sheets>
    <sheet name="onewaytrip0" sheetId="1" r:id="rId1"/>
    <sheet name="LogNLL" sheetId="2" r:id="rId2"/>
    <sheet name="SSQ" sheetId="3" r:id="rId3"/>
  </sheets>
  <definedNames>
    <definedName name="solver_adj" localSheetId="1" hidden="1">LogNLL!$B$1:$B$5</definedName>
    <definedName name="solver_adj" localSheetId="2" hidden="1">SSQ!$B$1:$B$4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LogNLL!$B$7</definedName>
    <definedName name="solver_opt" localSheetId="2" hidden="1">SSQ!$B$7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2" l="1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E10" i="3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F10" i="3" l="1"/>
  <c r="G10" i="3" s="1"/>
  <c r="H10" i="3"/>
  <c r="F11" i="3" l="1"/>
  <c r="G11" i="3" s="1"/>
  <c r="H11" i="3"/>
  <c r="H12" i="3" l="1"/>
  <c r="F12" i="3"/>
  <c r="G12" i="3" s="1"/>
  <c r="H13" i="3" l="1"/>
  <c r="F13" i="3"/>
  <c r="G13" i="3" s="1"/>
  <c r="F14" i="3" l="1"/>
  <c r="G14" i="3" s="1"/>
  <c r="H14" i="3"/>
  <c r="F15" i="3" l="1"/>
  <c r="G15" i="3" s="1"/>
  <c r="H15" i="3"/>
  <c r="H16" i="3" l="1"/>
  <c r="F16" i="3"/>
  <c r="G16" i="3" s="1"/>
  <c r="H17" i="3" l="1"/>
  <c r="F17" i="3"/>
  <c r="G17" i="3" s="1"/>
  <c r="F18" i="3" l="1"/>
  <c r="G18" i="3" s="1"/>
  <c r="H18" i="3"/>
  <c r="F19" i="3" l="1"/>
  <c r="G19" i="3" s="1"/>
  <c r="H19" i="3"/>
  <c r="H20" i="3" l="1"/>
  <c r="F20" i="3"/>
  <c r="G20" i="3" s="1"/>
  <c r="H21" i="3" l="1"/>
  <c r="F21" i="3"/>
  <c r="G21" i="3" s="1"/>
  <c r="F22" i="3" l="1"/>
  <c r="G22" i="3" s="1"/>
  <c r="H22" i="3"/>
  <c r="F23" i="3" l="1"/>
  <c r="G23" i="3" s="1"/>
  <c r="H23" i="3"/>
  <c r="H24" i="3" l="1"/>
  <c r="F24" i="3"/>
  <c r="G24" i="3" s="1"/>
  <c r="H25" i="3" l="1"/>
  <c r="F25" i="3"/>
  <c r="G25" i="3" s="1"/>
  <c r="F26" i="3" l="1"/>
  <c r="G26" i="3" s="1"/>
  <c r="H26" i="3"/>
  <c r="F27" i="3" l="1"/>
  <c r="G27" i="3" s="1"/>
  <c r="H27" i="3"/>
  <c r="H28" i="3" l="1"/>
  <c r="F28" i="3"/>
  <c r="G28" i="3" s="1"/>
  <c r="H29" i="3" l="1"/>
  <c r="E5" i="3" s="1"/>
  <c r="F29" i="3"/>
  <c r="G29" i="3" s="1"/>
  <c r="B7" i="3" l="1"/>
  <c r="E10" i="2" l="1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10" i="2"/>
  <c r="H10" i="2" l="1"/>
  <c r="E11" i="2"/>
  <c r="F10" i="2"/>
  <c r="G10" i="2" l="1"/>
  <c r="G8" i="2"/>
  <c r="E12" i="2"/>
  <c r="H11" i="2"/>
  <c r="F11" i="2"/>
  <c r="G11" i="2" s="1"/>
  <c r="H12" i="2" l="1"/>
  <c r="E13" i="2"/>
  <c r="F12" i="2"/>
  <c r="G12" i="2" s="1"/>
  <c r="E14" i="2" l="1"/>
  <c r="H13" i="2"/>
  <c r="F13" i="2"/>
  <c r="G13" i="2" s="1"/>
  <c r="E15" i="2" l="1"/>
  <c r="H14" i="2"/>
  <c r="F14" i="2"/>
  <c r="G14" i="2" s="1"/>
  <c r="E16" i="2" l="1"/>
  <c r="H15" i="2"/>
  <c r="F15" i="2"/>
  <c r="G15" i="2" s="1"/>
  <c r="E17" i="2" l="1"/>
  <c r="H16" i="2"/>
  <c r="F16" i="2"/>
  <c r="G16" i="2" s="1"/>
  <c r="E18" i="2" l="1"/>
  <c r="H17" i="2"/>
  <c r="F17" i="2"/>
  <c r="G17" i="2" s="1"/>
  <c r="E19" i="2" l="1"/>
  <c r="H18" i="2"/>
  <c r="F18" i="2"/>
  <c r="G18" i="2" s="1"/>
  <c r="E20" i="2" l="1"/>
  <c r="H19" i="2"/>
  <c r="F19" i="2"/>
  <c r="G19" i="2" s="1"/>
  <c r="E21" i="2" l="1"/>
  <c r="H20" i="2"/>
  <c r="F20" i="2"/>
  <c r="G20" i="2" s="1"/>
  <c r="E22" i="2" l="1"/>
  <c r="H21" i="2"/>
  <c r="F21" i="2"/>
  <c r="G21" i="2" s="1"/>
  <c r="E23" i="2" l="1"/>
  <c r="H22" i="2"/>
  <c r="F22" i="2"/>
  <c r="G22" i="2" s="1"/>
  <c r="E24" i="2" l="1"/>
  <c r="H23" i="2"/>
  <c r="F23" i="2"/>
  <c r="G23" i="2" s="1"/>
  <c r="E25" i="2" l="1"/>
  <c r="H24" i="2"/>
  <c r="F24" i="2"/>
  <c r="G24" i="2" s="1"/>
  <c r="E26" i="2" l="1"/>
  <c r="H25" i="2"/>
  <c r="F25" i="2"/>
  <c r="G25" i="2" s="1"/>
  <c r="E27" i="2" l="1"/>
  <c r="H26" i="2"/>
  <c r="F26" i="2"/>
  <c r="G26" i="2" s="1"/>
  <c r="E28" i="2" l="1"/>
  <c r="H27" i="2"/>
  <c r="F27" i="2"/>
  <c r="G27" i="2" s="1"/>
  <c r="E29" i="2" l="1"/>
  <c r="H28" i="2"/>
  <c r="F28" i="2"/>
  <c r="G28" i="2" s="1"/>
  <c r="H29" i="2" l="1"/>
  <c r="E5" i="2" s="1"/>
  <c r="F29" i="2"/>
  <c r="G29" i="2" s="1"/>
</calcChain>
</file>

<file path=xl/sharedStrings.xml><?xml version="1.0" encoding="utf-8"?>
<sst xmlns="http://schemas.openxmlformats.org/spreadsheetml/2006/main" count="35" uniqueCount="18">
  <si>
    <t>year</t>
  </si>
  <si>
    <t>catch</t>
  </si>
  <si>
    <t>effort</t>
  </si>
  <si>
    <t>K</t>
  </si>
  <si>
    <t>B0</t>
  </si>
  <si>
    <t>r</t>
  </si>
  <si>
    <t>q</t>
  </si>
  <si>
    <t>SUM</t>
  </si>
  <si>
    <t>trip</t>
  </si>
  <si>
    <t>CPUE</t>
  </si>
  <si>
    <t>pred_Bt</t>
  </si>
  <si>
    <t>pred_CPUEt</t>
  </si>
  <si>
    <t>LogNLL</t>
  </si>
  <si>
    <t>sigma</t>
  </si>
  <si>
    <t>C/B</t>
  </si>
  <si>
    <t>weight</t>
  </si>
  <si>
    <t>last year depletion</t>
  </si>
  <si>
    <t>SSQ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</si>
</sst>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LogNLL!$D$9</c:f>
              <c:strCache>
                <c:ptCount val="1"/>
                <c:pt idx="0">
                  <c:v>CPUE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LogNLL!$A$10:$A$29</c:f>
              <c:numCache>
                <c:formatCode>General</c:formatCode>
                <c:ptCount val="2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</c:numCache>
            </c:numRef>
          </c:xVal>
          <c:yVal>
            <c:numRef>
              <c:f>LogNLL!$D$10:$D$29</c:f>
              <c:numCache>
                <c:formatCode>General</c:formatCode>
                <c:ptCount val="20"/>
                <c:pt idx="0">
                  <c:v>0.25</c:v>
                </c:pt>
                <c:pt idx="1">
                  <c:v>0.2499375000000004</c:v>
                </c:pt>
                <c:pt idx="2">
                  <c:v>0.24824647549342108</c:v>
                </c:pt>
                <c:pt idx="3">
                  <c:v>0.24527279070595914</c:v>
                </c:pt>
                <c:pt idx="4">
                  <c:v>0.24130780863872928</c:v>
                </c:pt>
                <c:pt idx="5">
                  <c:v>0.23658797152678251</c:v>
                </c:pt>
                <c:pt idx="6">
                  <c:v>0.23130039015707662</c:v>
                </c:pt>
                <c:pt idx="7">
                  <c:v>0.22559072869978564</c:v>
                </c:pt>
                <c:pt idx="8">
                  <c:v>0.21957126663432305</c:v>
                </c:pt>
                <c:pt idx="9">
                  <c:v>0.21332812454987901</c:v>
                </c:pt>
                <c:pt idx="10">
                  <c:v>0.2069272984580493</c:v>
                </c:pt>
                <c:pt idx="11">
                  <c:v>0.20041949006698953</c:v>
                </c:pt>
                <c:pt idx="12">
                  <c:v>0.19384387164866801</c:v>
                </c:pt>
                <c:pt idx="13">
                  <c:v>0.18723097112578505</c:v>
                </c:pt>
                <c:pt idx="14">
                  <c:v>0.18060485955744721</c:v>
                </c:pt>
                <c:pt idx="15">
                  <c:v>0.17398479921653606</c:v>
                </c:pt>
                <c:pt idx="16">
                  <c:v>0.16738648112414972</c:v>
                </c:pt>
                <c:pt idx="17">
                  <c:v>0.1608229531453666</c:v>
                </c:pt>
                <c:pt idx="18">
                  <c:v>0.15430531613032908</c:v>
                </c:pt>
                <c:pt idx="19">
                  <c:v>0.14784324659162101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74-46EB-BA2D-ADEFCF3FB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971103"/>
        <c:axId val="1432928431"/>
      </c:scatterChart>
      <c:scatterChart>
        <c:scatterStyle val="smoothMarker"/>
        <c:varyColors val="0"/>
        <c:ser>
          <c:idx val="1"/>
          <c:order val="1"/>
          <c:tx>
            <c:strRef>
              <c:f>LogNLL!$F$9</c:f>
              <c:strCache>
                <c:ptCount val="1"/>
                <c:pt idx="0">
                  <c:v>pred_CPUEt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LogNLL!$A$10:$A$29</c:f>
              <c:numCache>
                <c:formatCode>General</c:formatCode>
                <c:ptCount val="2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</c:numCache>
            </c:numRef>
          </c:xVal>
          <c:yVal>
            <c:numRef>
              <c:f>LogNLL!$F$10:$F$29</c:f>
              <c:numCache>
                <c:formatCode>General</c:formatCode>
                <c:ptCount val="20"/>
                <c:pt idx="0">
                  <c:v>0.25</c:v>
                </c:pt>
                <c:pt idx="1">
                  <c:v>0.24993750000000001</c:v>
                </c:pt>
                <c:pt idx="2">
                  <c:v>0.24824647549342108</c:v>
                </c:pt>
                <c:pt idx="3">
                  <c:v>0.24527279070595953</c:v>
                </c:pt>
                <c:pt idx="4">
                  <c:v>0.24130780863872842</c:v>
                </c:pt>
                <c:pt idx="5">
                  <c:v>0.23658797152678238</c:v>
                </c:pt>
                <c:pt idx="6">
                  <c:v>0.23130039015707687</c:v>
                </c:pt>
                <c:pt idx="7">
                  <c:v>0.22559072869978589</c:v>
                </c:pt>
                <c:pt idx="8">
                  <c:v>0.21957126663432314</c:v>
                </c:pt>
                <c:pt idx="9">
                  <c:v>0.21332812454987918</c:v>
                </c:pt>
                <c:pt idx="10">
                  <c:v>0.206927298458049</c:v>
                </c:pt>
                <c:pt idx="11">
                  <c:v>0.20041949006698939</c:v>
                </c:pt>
                <c:pt idx="12">
                  <c:v>0.19384387164866795</c:v>
                </c:pt>
                <c:pt idx="13">
                  <c:v>0.18723097112578499</c:v>
                </c:pt>
                <c:pt idx="14">
                  <c:v>0.18060485955744732</c:v>
                </c:pt>
                <c:pt idx="15">
                  <c:v>0.17398479921653617</c:v>
                </c:pt>
                <c:pt idx="16">
                  <c:v>0.16738648112414964</c:v>
                </c:pt>
                <c:pt idx="17">
                  <c:v>0.1608229531453666</c:v>
                </c:pt>
                <c:pt idx="18">
                  <c:v>0.15430531613032897</c:v>
                </c:pt>
                <c:pt idx="19">
                  <c:v>0.14784324659162107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74-46EB-BA2D-ADEFCF3FB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971103"/>
        <c:axId val="1432928431"/>
      </c:scatterChart>
      <c:valAx>
        <c:axId val="149497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28431"/>
        <c:crosses val="autoZero"/>
        <c:crossBetween val="midCat"/>
      </c:valAx>
      <c:valAx>
        <c:axId val="1432928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971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SSQ!$D$9</c:f>
              <c:strCache>
                <c:ptCount val="1"/>
                <c:pt idx="0">
                  <c:v>CPUE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SSQ!$A$10:$A$29</c:f>
              <c:numCache>
                <c:formatCode>General</c:formatCode>
                <c:ptCount val="2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</c:numCache>
            </c:numRef>
          </c:xVal>
          <c:yVal>
            <c:numRef>
              <c:f>SSQ!$D$10:$D$29</c:f>
              <c:numCache>
                <c:formatCode>General</c:formatCode>
                <c:ptCount val="20"/>
                <c:pt idx="0">
                  <c:v>0.25</c:v>
                </c:pt>
                <c:pt idx="1">
                  <c:v>0.2499375000000004</c:v>
                </c:pt>
                <c:pt idx="2">
                  <c:v>0.24824647549342108</c:v>
                </c:pt>
                <c:pt idx="3">
                  <c:v>0.24527279070595914</c:v>
                </c:pt>
                <c:pt idx="4">
                  <c:v>0.24130780863872928</c:v>
                </c:pt>
                <c:pt idx="5">
                  <c:v>0.23658797152678251</c:v>
                </c:pt>
                <c:pt idx="6">
                  <c:v>0.23130039015707662</c:v>
                </c:pt>
                <c:pt idx="7">
                  <c:v>0.22559072869978564</c:v>
                </c:pt>
                <c:pt idx="8">
                  <c:v>0.21957126663432305</c:v>
                </c:pt>
                <c:pt idx="9">
                  <c:v>0.21332812454987901</c:v>
                </c:pt>
                <c:pt idx="10">
                  <c:v>0.2069272984580493</c:v>
                </c:pt>
                <c:pt idx="11">
                  <c:v>0.20041949006698953</c:v>
                </c:pt>
                <c:pt idx="12">
                  <c:v>0.19384387164866801</c:v>
                </c:pt>
                <c:pt idx="13">
                  <c:v>0.18723097112578505</c:v>
                </c:pt>
                <c:pt idx="14">
                  <c:v>0.18060485955744721</c:v>
                </c:pt>
                <c:pt idx="15">
                  <c:v>0.17398479921653606</c:v>
                </c:pt>
                <c:pt idx="16">
                  <c:v>0.16738648112414972</c:v>
                </c:pt>
                <c:pt idx="17">
                  <c:v>0.1608229531453666</c:v>
                </c:pt>
                <c:pt idx="18">
                  <c:v>0.15430531613032908</c:v>
                </c:pt>
                <c:pt idx="19">
                  <c:v>0.14784324659162101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4-0A44-A565-6CD526D29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971103"/>
        <c:axId val="1432928431"/>
      </c:scatterChart>
      <c:scatterChart>
        <c:scatterStyle val="smoothMarker"/>
        <c:varyColors val="0"/>
        <c:ser>
          <c:idx val="1"/>
          <c:order val="1"/>
          <c:tx>
            <c:strRef>
              <c:f>SSQ!$F$9</c:f>
              <c:strCache>
                <c:ptCount val="1"/>
                <c:pt idx="0">
                  <c:v>pred_CPUEt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SSQ!$A$10:$A$29</c:f>
              <c:numCache>
                <c:formatCode>General</c:formatCode>
                <c:ptCount val="2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</c:numCache>
            </c:numRef>
          </c:xVal>
          <c:yVal>
            <c:numRef>
              <c:f>SSQ!$F$10:$F$29</c:f>
              <c:numCache>
                <c:formatCode>General</c:formatCode>
                <c:ptCount val="20"/>
                <c:pt idx="0">
                  <c:v>0.25669313546982636</c:v>
                </c:pt>
                <c:pt idx="1">
                  <c:v>0.26527552545421912</c:v>
                </c:pt>
                <c:pt idx="2">
                  <c:v>0.25127690679728631</c:v>
                </c:pt>
                <c:pt idx="3">
                  <c:v>0.24917812582672033</c:v>
                </c:pt>
                <c:pt idx="4">
                  <c:v>0.24109346161712342</c:v>
                </c:pt>
                <c:pt idx="5">
                  <c:v>0.23536666099117673</c:v>
                </c:pt>
                <c:pt idx="6">
                  <c:v>0.22877693057063805</c:v>
                </c:pt>
                <c:pt idx="7">
                  <c:v>0.22242028969514066</c:v>
                </c:pt>
                <c:pt idx="8">
                  <c:v>0.21603558149181257</c:v>
                </c:pt>
                <c:pt idx="9">
                  <c:v>0.20969150210289175</c:v>
                </c:pt>
                <c:pt idx="10">
                  <c:v>0.20339203279233964</c:v>
                </c:pt>
                <c:pt idx="11">
                  <c:v>0.19714725212098247</c:v>
                </c:pt>
                <c:pt idx="12">
                  <c:v>0.19096612754271852</c:v>
                </c:pt>
                <c:pt idx="13">
                  <c:v>0.1848578044642156</c:v>
                </c:pt>
                <c:pt idx="14">
                  <c:v>0.17883234957421756</c:v>
                </c:pt>
                <c:pt idx="15">
                  <c:v>0.17290153356813834</c:v>
                </c:pt>
                <c:pt idx="16">
                  <c:v>0.16707974812593762</c:v>
                </c:pt>
                <c:pt idx="17">
                  <c:v>0.16138517451636755</c:v>
                </c:pt>
                <c:pt idx="18">
                  <c:v>0.15584135774977806</c:v>
                </c:pt>
                <c:pt idx="19">
                  <c:v>0.15047939740768662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04-0A44-A565-6CD526D29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971103"/>
        <c:axId val="1432928431"/>
      </c:scatterChart>
      <c:valAx>
        <c:axId val="149497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28431"/>
        <c:crosses val="autoZero"/>
        <c:crossBetween val="midCat"/>
      </c:valAx>
      <c:valAx>
        <c:axId val="1432928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971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738188</xdr:colOff>
      <xdr:row>30</xdr:row>
      <xdr:rowOff>59531</xdr:rowOff>
    </xdr:from>
    <xdr:to>
      <xdr:col>6</xdr:col>
      <xdr:colOff>123032</xdr:colOff>
      <xdr:row>43</xdr:row>
      <xdr:rowOff>161131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4C207-65DC-40A7-94B8-F8A45F7DE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741362</xdr:colOff>
      <xdr:row>30</xdr:row>
      <xdr:rowOff>38894</xdr:rowOff>
    </xdr:from>
    <xdr:to>
      <xdr:col>6</xdr:col>
      <xdr:colOff>126206</xdr:colOff>
      <xdr:row>43</xdr:row>
      <xdr:rowOff>140494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DEA74C-6808-E24A-B12E-A4BB4BDCD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workbookViewId="0">
      <selection activeCell="B2" sqref="B2:D21"/>
    </sheetView>
  </sheetViews>
  <sheetFormatPr defaultColWidth="11" defaultRowHeight="15.7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1981</v>
      </c>
      <c r="C2">
        <v>0.25</v>
      </c>
      <c r="D2">
        <v>1</v>
      </c>
    </row>
    <row r="3" spans="1:4" x14ac:dyDescent="0.25">
      <c r="A3">
        <v>2</v>
      </c>
      <c r="B3">
        <v>1982</v>
      </c>
      <c r="C3">
        <v>6.8140855263157896</v>
      </c>
      <c r="D3">
        <v>27.2631578947368</v>
      </c>
    </row>
    <row r="4" spans="1:4" x14ac:dyDescent="0.25">
      <c r="A4">
        <v>3</v>
      </c>
      <c r="B4">
        <v>1983</v>
      </c>
      <c r="C4">
        <v>13.2877192408847</v>
      </c>
      <c r="D4">
        <v>53.526315789473699</v>
      </c>
    </row>
    <row r="5" spans="1:4" x14ac:dyDescent="0.25">
      <c r="A5">
        <v>4</v>
      </c>
      <c r="B5">
        <v>1984</v>
      </c>
      <c r="C5">
        <v>19.570186879485998</v>
      </c>
      <c r="D5">
        <v>79.789473684210506</v>
      </c>
    </row>
    <row r="6" spans="1:4" x14ac:dyDescent="0.25">
      <c r="A6">
        <v>5</v>
      </c>
      <c r="B6">
        <v>1985</v>
      </c>
      <c r="C6">
        <v>25.5913281266862</v>
      </c>
      <c r="D6">
        <v>106.052631578947</v>
      </c>
    </row>
    <row r="7" spans="1:4" x14ac:dyDescent="0.25">
      <c r="A7">
        <v>6</v>
      </c>
      <c r="B7">
        <v>1986</v>
      </c>
      <c r="C7">
        <v>31.304324232543699</v>
      </c>
      <c r="D7">
        <v>132.31578947368399</v>
      </c>
    </row>
    <row r="8" spans="1:4" x14ac:dyDescent="0.25">
      <c r="A8">
        <v>7</v>
      </c>
      <c r="B8">
        <v>1987</v>
      </c>
      <c r="C8">
        <v>36.679372397014298</v>
      </c>
      <c r="D8">
        <v>158.57894736842101</v>
      </c>
    </row>
    <row r="9" spans="1:4" x14ac:dyDescent="0.25">
      <c r="A9">
        <v>8</v>
      </c>
      <c r="B9">
        <v>1988</v>
      </c>
      <c r="C9">
        <v>41.698665220718297</v>
      </c>
      <c r="D9">
        <v>184.842105263158</v>
      </c>
    </row>
    <row r="10" spans="1:4" x14ac:dyDescent="0.25">
      <c r="A10">
        <v>9</v>
      </c>
      <c r="B10">
        <v>1989</v>
      </c>
      <c r="C10">
        <v>46.3526500247511</v>
      </c>
      <c r="D10">
        <v>211.105263157895</v>
      </c>
    </row>
    <row r="11" spans="1:4" x14ac:dyDescent="0.25">
      <c r="A11">
        <v>10</v>
      </c>
      <c r="B11">
        <v>1990</v>
      </c>
      <c r="C11">
        <v>50.637360090523998</v>
      </c>
      <c r="D11">
        <v>237.36842105263199</v>
      </c>
    </row>
    <row r="12" spans="1:4" x14ac:dyDescent="0.25">
      <c r="A12">
        <v>11</v>
      </c>
      <c r="B12">
        <v>1991</v>
      </c>
      <c r="C12">
        <v>54.552570419808802</v>
      </c>
      <c r="D12">
        <v>263.63157894736798</v>
      </c>
    </row>
    <row r="13" spans="1:4" x14ac:dyDescent="0.25">
      <c r="A13">
        <v>12</v>
      </c>
      <c r="B13">
        <v>1992</v>
      </c>
      <c r="C13">
        <v>58.100555330998802</v>
      </c>
      <c r="D13">
        <v>289.89473684210498</v>
      </c>
    </row>
    <row r="14" spans="1:4" x14ac:dyDescent="0.25">
      <c r="A14">
        <v>13</v>
      </c>
      <c r="B14">
        <v>1993</v>
      </c>
      <c r="C14">
        <v>61.285270368081498</v>
      </c>
      <c r="D14">
        <v>316.15789473684202</v>
      </c>
    </row>
    <row r="15" spans="1:4" x14ac:dyDescent="0.25">
      <c r="A15">
        <v>14</v>
      </c>
      <c r="B15">
        <v>1994</v>
      </c>
      <c r="C15">
        <v>64.111826218124094</v>
      </c>
      <c r="D15">
        <v>342.42105263157902</v>
      </c>
    </row>
    <row r="16" spans="1:4" x14ac:dyDescent="0.25">
      <c r="A16">
        <v>15</v>
      </c>
      <c r="B16">
        <v>1995</v>
      </c>
      <c r="C16">
        <v>66.586160063153599</v>
      </c>
      <c r="D16">
        <v>368.68421052631601</v>
      </c>
    </row>
    <row r="17" spans="1:4" x14ac:dyDescent="0.25">
      <c r="A17">
        <v>16</v>
      </c>
      <c r="B17">
        <v>1996</v>
      </c>
      <c r="C17">
        <v>68.714838595836198</v>
      </c>
      <c r="D17">
        <v>394.947368421053</v>
      </c>
    </row>
    <row r="18" spans="1:4" x14ac:dyDescent="0.25">
      <c r="A18">
        <v>17</v>
      </c>
      <c r="B18">
        <v>1997</v>
      </c>
      <c r="C18">
        <v>70.504947812450993</v>
      </c>
      <c r="D18">
        <v>421.21052631578902</v>
      </c>
    </row>
    <row r="19" spans="1:4" x14ac:dyDescent="0.25">
      <c r="A19">
        <v>18</v>
      </c>
      <c r="B19">
        <v>1998</v>
      </c>
      <c r="C19">
        <v>71.964039349573994</v>
      </c>
      <c r="D19">
        <v>447.47368421052602</v>
      </c>
    </row>
    <row r="20" spans="1:4" x14ac:dyDescent="0.25">
      <c r="A20">
        <v>19</v>
      </c>
      <c r="B20">
        <v>1999</v>
      </c>
      <c r="C20">
        <v>73.100113183636395</v>
      </c>
      <c r="D20">
        <v>473.73684210526301</v>
      </c>
    </row>
    <row r="21" spans="1:4" x14ac:dyDescent="0.25">
      <c r="A21">
        <v>20</v>
      </c>
      <c r="B21">
        <v>2000</v>
      </c>
      <c r="C21">
        <v>73.921623295810505</v>
      </c>
      <c r="D21">
        <v>500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tabSelected="1" zoomScale="80" zoomScaleNormal="80" workbookViewId="0">
      <selection activeCell="B7" sqref="B7"/>
    </sheetView>
  </sheetViews>
  <sheetFormatPr defaultColWidth="11" defaultRowHeight="15.75" x14ac:dyDescent="0.25"/>
  <cols>
    <col min="5" max="5" width="13.875" customWidth="1"/>
  </cols>
  <sheetData>
    <row r="1" spans="1:8" x14ac:dyDescent="0.25">
      <c r="A1" t="s">
        <v>3</v>
      </c>
      <c r="B1">
        <v>1000</v>
      </c>
    </row>
    <row r="2" spans="1:8" x14ac:dyDescent="0.25">
      <c r="A2" t="s">
        <v>4</v>
      </c>
      <c r="B2">
        <v>1000</v>
      </c>
    </row>
    <row r="3" spans="1:8" x14ac:dyDescent="0.25">
      <c r="A3" t="s">
        <v>5</v>
      </c>
      <c r="B3">
        <v>0.2</v>
      </c>
    </row>
    <row r="4" spans="1:8" x14ac:dyDescent="0.25">
      <c r="A4" t="s">
        <v>6</v>
      </c>
      <c r="B4">
        <v>2.5000000000000001E-4</v>
      </c>
      <c r="D4" t="s">
        <v>15</v>
      </c>
      <c r="E4" t="s">
        <v>16</v>
      </c>
    </row>
    <row r="5" spans="1:8" x14ac:dyDescent="0.25">
      <c r="A5" t="s">
        <v>13</v>
      </c>
      <c r="B5">
        <v>0.1</v>
      </c>
      <c r="D5">
        <v>100</v>
      </c>
      <c r="E5">
        <f>H29</f>
        <v>0.12499999999999996</v>
      </c>
    </row>
    <row r="7" spans="1:8" x14ac:dyDescent="0.25">
      <c r="A7" t="s">
        <v>7</v>
      </c>
      <c r="B7">
        <f>SUM(G10:G29)+$D$5*($E$5-0.7)^2</f>
        <v>-26.413579461362183</v>
      </c>
    </row>
    <row r="8" spans="1:8" x14ac:dyDescent="0.25">
      <c r="G8">
        <f>-LN(_xlfn.LOGNORM.DIST(D10,LN(F10),$B$5,FALSE))</f>
        <v>-2.769940920909264</v>
      </c>
    </row>
    <row r="9" spans="1:8" x14ac:dyDescent="0.25">
      <c r="A9" t="s">
        <v>0</v>
      </c>
      <c r="B9" t="s">
        <v>1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14</v>
      </c>
    </row>
    <row r="10" spans="1:8" x14ac:dyDescent="0.25">
      <c r="A10">
        <v>1981</v>
      </c>
      <c r="B10">
        <v>0.25</v>
      </c>
      <c r="C10">
        <v>1</v>
      </c>
      <c r="D10">
        <f>B10/C10</f>
        <v>0.25</v>
      </c>
      <c r="E10">
        <f>MAX(B2,0.01)</f>
        <v>1000</v>
      </c>
      <c r="F10">
        <f>E10*$B$4</f>
        <v>0.25</v>
      </c>
      <c r="G10">
        <f>0.5*LN(2*PI())+LN($B$5)+LN(D10)+(LN(D10)-LN(F10))^2/(2*$B$5^2)</f>
        <v>-2.7699409209092636</v>
      </c>
      <c r="H10">
        <f>B10/E10</f>
        <v>2.5000000000000001E-4</v>
      </c>
    </row>
    <row r="11" spans="1:8" x14ac:dyDescent="0.25">
      <c r="A11">
        <v>1982</v>
      </c>
      <c r="B11">
        <v>6.8140855263157896</v>
      </c>
      <c r="C11">
        <v>27.2631578947368</v>
      </c>
      <c r="D11">
        <f t="shared" ref="D11:D29" si="0">B11/C11</f>
        <v>0.2499375000000004</v>
      </c>
      <c r="E11">
        <f>MAX(0.01, E10+E10*$B$3*(1-(E10/$B$1))-B10)</f>
        <v>999.75</v>
      </c>
      <c r="F11">
        <f t="shared" ref="F11:F29" si="1">E11*$B$4</f>
        <v>0.24993750000000001</v>
      </c>
      <c r="G11">
        <f t="shared" ref="G11:G29" si="2">0.5*LN(2*PI())+LN($B$5)+LN(D11)+(LN(D11)-LN(F11))^2/(2*$B$5^2)</f>
        <v>-2.7701909521644712</v>
      </c>
      <c r="H11">
        <f t="shared" ref="H11:H29" si="3">B11/E11</f>
        <v>6.8157894736842108E-3</v>
      </c>
    </row>
    <row r="12" spans="1:8" x14ac:dyDescent="0.25">
      <c r="A12">
        <v>1983</v>
      </c>
      <c r="B12">
        <v>13.2877192408847</v>
      </c>
      <c r="C12">
        <v>53.526315789473699</v>
      </c>
      <c r="D12">
        <f t="shared" si="0"/>
        <v>0.24824647549342108</v>
      </c>
      <c r="E12">
        <f t="shared" ref="E12:E29" si="4">MAX(0.01, E11+E11*$B$3*(1-(E11/$B$1))-B11)</f>
        <v>992.98590197368424</v>
      </c>
      <c r="F12">
        <f t="shared" si="1"/>
        <v>0.24824647549342108</v>
      </c>
      <c r="G12">
        <f t="shared" si="2"/>
        <v>-2.7769797333551849</v>
      </c>
      <c r="H12">
        <f t="shared" si="3"/>
        <v>1.3381578947368425E-2</v>
      </c>
    </row>
    <row r="13" spans="1:8" x14ac:dyDescent="0.25">
      <c r="A13">
        <v>1984</v>
      </c>
      <c r="B13">
        <v>19.570186879485998</v>
      </c>
      <c r="C13">
        <v>79.789473684210506</v>
      </c>
      <c r="D13">
        <f t="shared" si="0"/>
        <v>0.24527279070595914</v>
      </c>
      <c r="E13">
        <f t="shared" si="4"/>
        <v>981.09116282383809</v>
      </c>
      <c r="F13">
        <f t="shared" si="1"/>
        <v>0.24527279070595953</v>
      </c>
      <c r="G13">
        <f t="shared" si="2"/>
        <v>-2.7890308161789545</v>
      </c>
      <c r="H13">
        <f t="shared" si="3"/>
        <v>1.9947368421052596E-2</v>
      </c>
    </row>
    <row r="14" spans="1:8" x14ac:dyDescent="0.25">
      <c r="A14">
        <v>1985</v>
      </c>
      <c r="B14">
        <v>25.5913281266862</v>
      </c>
      <c r="C14">
        <v>106.052631578947</v>
      </c>
      <c r="D14">
        <f t="shared" si="0"/>
        <v>0.24130780863872928</v>
      </c>
      <c r="E14">
        <f t="shared" si="4"/>
        <v>965.23123455491361</v>
      </c>
      <c r="F14">
        <f t="shared" si="1"/>
        <v>0.24130780863872842</v>
      </c>
      <c r="G14">
        <f t="shared" si="2"/>
        <v>-2.8053285059565809</v>
      </c>
      <c r="H14">
        <f t="shared" si="3"/>
        <v>2.6513157894736846E-2</v>
      </c>
    </row>
    <row r="15" spans="1:8" x14ac:dyDescent="0.25">
      <c r="A15">
        <v>1986</v>
      </c>
      <c r="B15">
        <v>31.304324232543699</v>
      </c>
      <c r="C15">
        <v>132.31578947368399</v>
      </c>
      <c r="D15">
        <f t="shared" si="0"/>
        <v>0.23658797152678251</v>
      </c>
      <c r="E15">
        <f t="shared" si="4"/>
        <v>946.35188610712953</v>
      </c>
      <c r="F15">
        <f t="shared" si="1"/>
        <v>0.23658797152678238</v>
      </c>
      <c r="G15">
        <f t="shared" si="2"/>
        <v>-2.8250817273750881</v>
      </c>
      <c r="H15">
        <f t="shared" si="3"/>
        <v>3.307894736842102E-2</v>
      </c>
    </row>
    <row r="16" spans="1:8" x14ac:dyDescent="0.25">
      <c r="A16">
        <v>1987</v>
      </c>
      <c r="B16">
        <v>36.679372397014298</v>
      </c>
      <c r="C16">
        <v>158.57894736842101</v>
      </c>
      <c r="D16">
        <f t="shared" si="0"/>
        <v>0.23130039015707662</v>
      </c>
      <c r="E16">
        <f t="shared" si="4"/>
        <v>925.20156062830745</v>
      </c>
      <c r="F16">
        <f t="shared" si="1"/>
        <v>0.23130039015707687</v>
      </c>
      <c r="G16">
        <f t="shared" si="2"/>
        <v>-2.8476845827345159</v>
      </c>
      <c r="H16">
        <f t="shared" si="3"/>
        <v>3.9644736842105212E-2</v>
      </c>
    </row>
    <row r="17" spans="1:8" x14ac:dyDescent="0.25">
      <c r="A17">
        <v>1988</v>
      </c>
      <c r="B17">
        <v>41.698665220718297</v>
      </c>
      <c r="C17">
        <v>184.842105263158</v>
      </c>
      <c r="D17">
        <f t="shared" si="0"/>
        <v>0.22559072869978564</v>
      </c>
      <c r="E17">
        <f t="shared" si="4"/>
        <v>902.36291479914348</v>
      </c>
      <c r="F17">
        <f t="shared" si="1"/>
        <v>0.22559072869978589</v>
      </c>
      <c r="G17">
        <f t="shared" si="2"/>
        <v>-2.8726794161809712</v>
      </c>
      <c r="H17">
        <f t="shared" si="3"/>
        <v>4.6210526315789452E-2</v>
      </c>
    </row>
    <row r="18" spans="1:8" x14ac:dyDescent="0.25">
      <c r="A18">
        <v>1989</v>
      </c>
      <c r="B18">
        <v>46.3526500247511</v>
      </c>
      <c r="C18">
        <v>211.105263157895</v>
      </c>
      <c r="D18">
        <f t="shared" si="0"/>
        <v>0.21957126663432305</v>
      </c>
      <c r="E18">
        <f t="shared" si="4"/>
        <v>878.28506653729255</v>
      </c>
      <c r="F18">
        <f t="shared" si="1"/>
        <v>0.21957126663432314</v>
      </c>
      <c r="G18">
        <f t="shared" si="2"/>
        <v>-2.8997249818029678</v>
      </c>
      <c r="H18">
        <f t="shared" si="3"/>
        <v>5.2776315789473734E-2</v>
      </c>
    </row>
    <row r="19" spans="1:8" x14ac:dyDescent="0.25">
      <c r="A19">
        <v>1990</v>
      </c>
      <c r="B19">
        <v>50.637360090523998</v>
      </c>
      <c r="C19">
        <v>237.36842105263199</v>
      </c>
      <c r="D19">
        <f t="shared" si="0"/>
        <v>0.21332812454987901</v>
      </c>
      <c r="E19">
        <f t="shared" si="4"/>
        <v>853.31249819951665</v>
      </c>
      <c r="F19">
        <f t="shared" si="1"/>
        <v>0.21332812454987918</v>
      </c>
      <c r="G19">
        <f t="shared" si="2"/>
        <v>-2.9285703675564236</v>
      </c>
      <c r="H19">
        <f t="shared" si="3"/>
        <v>5.9342105263157953E-2</v>
      </c>
    </row>
    <row r="20" spans="1:8" x14ac:dyDescent="0.25">
      <c r="A20">
        <v>1991</v>
      </c>
      <c r="B20">
        <v>54.552570419808802</v>
      </c>
      <c r="C20">
        <v>263.63157894736798</v>
      </c>
      <c r="D20">
        <f t="shared" si="0"/>
        <v>0.2069272984580493</v>
      </c>
      <c r="E20">
        <f t="shared" si="4"/>
        <v>827.70919383219598</v>
      </c>
      <c r="F20">
        <f t="shared" si="1"/>
        <v>0.206927298458049</v>
      </c>
      <c r="G20">
        <f t="shared" si="2"/>
        <v>-2.9590343223751425</v>
      </c>
      <c r="H20">
        <f t="shared" si="3"/>
        <v>6.5907894736842096E-2</v>
      </c>
    </row>
    <row r="21" spans="1:8" x14ac:dyDescent="0.25">
      <c r="A21">
        <v>1992</v>
      </c>
      <c r="B21">
        <v>58.100555330998802</v>
      </c>
      <c r="C21">
        <v>289.89473684210498</v>
      </c>
      <c r="D21">
        <f t="shared" si="0"/>
        <v>0.20041949006698953</v>
      </c>
      <c r="E21">
        <f t="shared" si="4"/>
        <v>801.67796026795759</v>
      </c>
      <c r="F21">
        <f t="shared" si="1"/>
        <v>0.20041949006698939</v>
      </c>
      <c r="G21">
        <f t="shared" si="2"/>
        <v>-2.9909892184665399</v>
      </c>
      <c r="H21">
        <f t="shared" si="3"/>
        <v>7.2473684210526287E-2</v>
      </c>
    </row>
    <row r="22" spans="1:8" x14ac:dyDescent="0.25">
      <c r="A22">
        <v>1993</v>
      </c>
      <c r="B22">
        <v>61.285270368081498</v>
      </c>
      <c r="C22">
        <v>316.15789473684202</v>
      </c>
      <c r="D22">
        <f t="shared" si="0"/>
        <v>0.19384387164866801</v>
      </c>
      <c r="E22">
        <f t="shared" si="4"/>
        <v>775.37548659467177</v>
      </c>
      <c r="F22">
        <f t="shared" si="1"/>
        <v>0.19384387164866795</v>
      </c>
      <c r="G22">
        <f t="shared" si="2"/>
        <v>-3.0243487890378811</v>
      </c>
      <c r="H22">
        <f t="shared" si="3"/>
        <v>7.9039473684210534E-2</v>
      </c>
    </row>
    <row r="23" spans="1:8" x14ac:dyDescent="0.25">
      <c r="A23">
        <v>1994</v>
      </c>
      <c r="B23">
        <v>64.111826218124094</v>
      </c>
      <c r="C23">
        <v>342.42105263157902</v>
      </c>
      <c r="D23">
        <f t="shared" si="0"/>
        <v>0.18723097112578505</v>
      </c>
      <c r="E23">
        <f t="shared" si="4"/>
        <v>748.9238845031399</v>
      </c>
      <c r="F23">
        <f t="shared" si="1"/>
        <v>0.18723097112578499</v>
      </c>
      <c r="G23">
        <f t="shared" si="2"/>
        <v>-3.0590588443643782</v>
      </c>
      <c r="H23">
        <f t="shared" si="3"/>
        <v>8.5605263157894781E-2</v>
      </c>
    </row>
    <row r="24" spans="1:8" x14ac:dyDescent="0.25">
      <c r="A24">
        <v>1995</v>
      </c>
      <c r="B24">
        <v>66.586160063153599</v>
      </c>
      <c r="C24">
        <v>368.68421052631601</v>
      </c>
      <c r="D24">
        <f t="shared" si="0"/>
        <v>0.18060485955744721</v>
      </c>
      <c r="E24">
        <f t="shared" si="4"/>
        <v>722.41943822978931</v>
      </c>
      <c r="F24">
        <f t="shared" si="1"/>
        <v>0.18060485955744732</v>
      </c>
      <c r="G24">
        <f t="shared" si="2"/>
        <v>-3.0950902903020898</v>
      </c>
      <c r="H24">
        <f t="shared" si="3"/>
        <v>9.2171052631578931E-2</v>
      </c>
    </row>
    <row r="25" spans="1:8" x14ac:dyDescent="0.25">
      <c r="A25">
        <v>1996</v>
      </c>
      <c r="B25">
        <v>68.714838595836198</v>
      </c>
      <c r="C25">
        <v>394.947368421053</v>
      </c>
      <c r="D25">
        <f t="shared" si="0"/>
        <v>0.17398479921653606</v>
      </c>
      <c r="E25">
        <f t="shared" si="4"/>
        <v>695.9391968661447</v>
      </c>
      <c r="F25">
        <f t="shared" si="1"/>
        <v>0.17398479921653617</v>
      </c>
      <c r="G25">
        <f t="shared" si="2"/>
        <v>-3.132433904197665</v>
      </c>
      <c r="H25">
        <f t="shared" si="3"/>
        <v>9.8736842105263178E-2</v>
      </c>
    </row>
    <row r="26" spans="1:8" x14ac:dyDescent="0.25">
      <c r="A26">
        <v>1997</v>
      </c>
      <c r="B26">
        <v>70.504947812450993</v>
      </c>
      <c r="C26">
        <v>421.21052631578902</v>
      </c>
      <c r="D26">
        <f t="shared" si="0"/>
        <v>0.16738648112414972</v>
      </c>
      <c r="E26">
        <f t="shared" si="4"/>
        <v>669.54592449659856</v>
      </c>
      <c r="F26">
        <f t="shared" si="1"/>
        <v>0.16738648112414964</v>
      </c>
      <c r="G26">
        <f t="shared" si="2"/>
        <v>-3.1710964418974839</v>
      </c>
      <c r="H26">
        <f t="shared" si="3"/>
        <v>0.10530263157894731</v>
      </c>
    </row>
    <row r="27" spans="1:8" x14ac:dyDescent="0.25">
      <c r="A27">
        <v>1998</v>
      </c>
      <c r="B27">
        <v>71.964039349573994</v>
      </c>
      <c r="C27">
        <v>447.47368421052602</v>
      </c>
      <c r="D27">
        <f t="shared" si="0"/>
        <v>0.1608229531453666</v>
      </c>
      <c r="E27">
        <f t="shared" si="4"/>
        <v>643.29181258146639</v>
      </c>
      <c r="F27">
        <f t="shared" si="1"/>
        <v>0.1608229531453666</v>
      </c>
      <c r="G27">
        <f t="shared" si="2"/>
        <v>-3.2110977487721852</v>
      </c>
      <c r="H27">
        <f t="shared" si="3"/>
        <v>0.11186842105263151</v>
      </c>
    </row>
    <row r="28" spans="1:8" x14ac:dyDescent="0.25">
      <c r="A28">
        <v>1999</v>
      </c>
      <c r="B28">
        <v>73.100113183636395</v>
      </c>
      <c r="C28">
        <v>473.73684210526301</v>
      </c>
      <c r="D28">
        <f t="shared" si="0"/>
        <v>0.15430531613032908</v>
      </c>
      <c r="E28">
        <f t="shared" si="4"/>
        <v>617.2212645213159</v>
      </c>
      <c r="F28">
        <f t="shared" si="1"/>
        <v>0.15430531613032897</v>
      </c>
      <c r="G28">
        <f t="shared" si="2"/>
        <v>-3.2524686267857241</v>
      </c>
      <c r="H28">
        <f t="shared" si="3"/>
        <v>0.11843421052631582</v>
      </c>
    </row>
    <row r="29" spans="1:8" x14ac:dyDescent="0.25">
      <c r="A29">
        <v>2000</v>
      </c>
      <c r="B29">
        <v>73.921623295810505</v>
      </c>
      <c r="C29">
        <v>500</v>
      </c>
      <c r="D29">
        <f t="shared" si="0"/>
        <v>0.14784324659162101</v>
      </c>
      <c r="E29">
        <f t="shared" si="4"/>
        <v>591.37298636648427</v>
      </c>
      <c r="F29">
        <f t="shared" si="1"/>
        <v>0.14784324659162107</v>
      </c>
      <c r="G29">
        <f t="shared" si="2"/>
        <v>-3.29524927094866</v>
      </c>
      <c r="H29">
        <f t="shared" si="3"/>
        <v>0.12499999999999996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"/>
  <sheetViews>
    <sheetView zoomScale="80" zoomScaleNormal="80" workbookViewId="0">
      <selection activeCell="H40" sqref="H40"/>
    </sheetView>
  </sheetViews>
  <sheetFormatPr defaultColWidth="11" defaultRowHeight="15.75" x14ac:dyDescent="0.25"/>
  <cols>
    <col min="5" max="5" width="13.875" customWidth="1"/>
  </cols>
  <sheetData>
    <row r="1" spans="1:8" x14ac:dyDescent="0.25">
      <c r="A1" t="s">
        <v>3</v>
      </c>
      <c r="B1">
        <v>184.25270846420645</v>
      </c>
    </row>
    <row r="2" spans="1:8" x14ac:dyDescent="0.25">
      <c r="A2" t="s">
        <v>4</v>
      </c>
      <c r="B2">
        <v>180.13951149585495</v>
      </c>
    </row>
    <row r="3" spans="1:8" x14ac:dyDescent="0.25">
      <c r="A3" t="s">
        <v>5</v>
      </c>
      <c r="B3">
        <v>1.5598799731665274</v>
      </c>
    </row>
    <row r="4" spans="1:8" x14ac:dyDescent="0.25">
      <c r="A4" t="s">
        <v>6</v>
      </c>
      <c r="B4">
        <v>1.424968533212287E-3</v>
      </c>
      <c r="D4" t="s">
        <v>15</v>
      </c>
      <c r="E4" t="s">
        <v>16</v>
      </c>
    </row>
    <row r="5" spans="1:8" x14ac:dyDescent="0.25">
      <c r="A5" t="s">
        <v>13</v>
      </c>
      <c r="B5">
        <v>0.1</v>
      </c>
      <c r="D5">
        <v>100</v>
      </c>
      <c r="E5">
        <f>H29</f>
        <v>0.7000027175489052</v>
      </c>
    </row>
    <row r="7" spans="1:8" x14ac:dyDescent="0.25">
      <c r="A7" t="s">
        <v>7</v>
      </c>
      <c r="B7">
        <f>SUM(G10:G29)+$D$5*($E$5-0.7)^2</f>
        <v>7.0660460037869598E-3</v>
      </c>
    </row>
    <row r="9" spans="1:8" x14ac:dyDescent="0.25">
      <c r="A9" t="s">
        <v>0</v>
      </c>
      <c r="B9" t="s">
        <v>1</v>
      </c>
      <c r="C9" t="s">
        <v>8</v>
      </c>
      <c r="D9" t="s">
        <v>9</v>
      </c>
      <c r="E9" t="s">
        <v>10</v>
      </c>
      <c r="F9" t="s">
        <v>11</v>
      </c>
      <c r="G9" t="s">
        <v>17</v>
      </c>
      <c r="H9" t="s">
        <v>14</v>
      </c>
    </row>
    <row r="10" spans="1:8" x14ac:dyDescent="0.25">
      <c r="A10">
        <v>1981</v>
      </c>
      <c r="B10">
        <v>0.25</v>
      </c>
      <c r="C10">
        <v>1</v>
      </c>
      <c r="D10">
        <f>B10/C10</f>
        <v>0.25</v>
      </c>
      <c r="E10">
        <f>B2</f>
        <v>180.13951149585495</v>
      </c>
      <c r="F10">
        <f>E10*$B$4</f>
        <v>0.25669313546982636</v>
      </c>
      <c r="G10">
        <f>(LN(D10)-LN(F10))^2</f>
        <v>6.9803902666504584E-4</v>
      </c>
      <c r="H10">
        <f>B10/E10</f>
        <v>1.387813244990134E-3</v>
      </c>
    </row>
    <row r="11" spans="1:8" x14ac:dyDescent="0.25">
      <c r="A11">
        <v>1982</v>
      </c>
      <c r="B11">
        <v>6.8140855263157896</v>
      </c>
      <c r="C11">
        <v>27.2631578947368</v>
      </c>
      <c r="D11">
        <f t="shared" ref="D11:D29" si="0">B11/C11</f>
        <v>0.2499375000000004</v>
      </c>
      <c r="E11">
        <f>MAX(0.1,E10+E10*$B$3*(1-(E10/$B$1))-B10)</f>
        <v>186.16237430605722</v>
      </c>
      <c r="F11">
        <f t="shared" ref="F11:F29" si="1">E11*$B$4</f>
        <v>0.26527552545421912</v>
      </c>
      <c r="G11">
        <f t="shared" ref="G11:G29" si="2">(LN(D11)-LN(F11))^2</f>
        <v>3.5471694127010003E-3</v>
      </c>
      <c r="H11">
        <f t="shared" ref="H11:H29" si="3">B11/E11</f>
        <v>3.6602914803359796E-2</v>
      </c>
    </row>
    <row r="12" spans="1:8" x14ac:dyDescent="0.25">
      <c r="A12">
        <v>1983</v>
      </c>
      <c r="B12">
        <v>13.2877192408847</v>
      </c>
      <c r="C12">
        <v>53.526315789473699</v>
      </c>
      <c r="D12">
        <f t="shared" si="0"/>
        <v>0.24824647549342108</v>
      </c>
      <c r="E12">
        <f>MAX(0.01,E11+E11*$B$3*(1-(E11/$B$1))-B11)</f>
        <v>176.33856533718412</v>
      </c>
      <c r="F12">
        <f t="shared" si="1"/>
        <v>0.25127690679728631</v>
      </c>
      <c r="G12">
        <f t="shared" si="2"/>
        <v>1.472203651062414E-4</v>
      </c>
      <c r="H12">
        <f t="shared" si="3"/>
        <v>7.5353449856398191E-2</v>
      </c>
    </row>
    <row r="13" spans="1:8" x14ac:dyDescent="0.25">
      <c r="A13">
        <v>1984</v>
      </c>
      <c r="B13">
        <v>19.570186879485998</v>
      </c>
      <c r="C13">
        <v>79.789473684210506</v>
      </c>
      <c r="D13">
        <f t="shared" si="0"/>
        <v>0.24527279070595914</v>
      </c>
      <c r="E13">
        <f t="shared" ref="E13:E29" si="4">MAX(0.01,E12+E12*$B$3*(1-(E12/$B$1))-B12)</f>
        <v>174.86570406225147</v>
      </c>
      <c r="F13">
        <f t="shared" si="1"/>
        <v>0.24917812582672033</v>
      </c>
      <c r="G13">
        <f t="shared" si="2"/>
        <v>2.4954466832226318E-4</v>
      </c>
      <c r="H13">
        <f t="shared" si="3"/>
        <v>0.1119155238840836</v>
      </c>
    </row>
    <row r="14" spans="1:8" x14ac:dyDescent="0.25">
      <c r="A14">
        <v>1985</v>
      </c>
      <c r="B14">
        <v>25.5913281266862</v>
      </c>
      <c r="C14">
        <v>106.052631578947</v>
      </c>
      <c r="D14">
        <f t="shared" si="0"/>
        <v>0.24130780863872928</v>
      </c>
      <c r="E14">
        <f t="shared" si="4"/>
        <v>169.19213021050348</v>
      </c>
      <c r="F14">
        <f t="shared" si="1"/>
        <v>0.24109346161712342</v>
      </c>
      <c r="G14">
        <f t="shared" si="2"/>
        <v>7.8972896979678556E-7</v>
      </c>
      <c r="H14">
        <f t="shared" si="3"/>
        <v>0.15125601938368102</v>
      </c>
    </row>
    <row r="15" spans="1:8" x14ac:dyDescent="0.25">
      <c r="A15">
        <v>1986</v>
      </c>
      <c r="B15">
        <v>31.304324232543699</v>
      </c>
      <c r="C15">
        <v>132.31578947368399</v>
      </c>
      <c r="D15">
        <f t="shared" si="0"/>
        <v>0.23658797152678251</v>
      </c>
      <c r="E15">
        <f t="shared" si="4"/>
        <v>165.17323400860852</v>
      </c>
      <c r="F15">
        <f t="shared" si="1"/>
        <v>0.23536666099117673</v>
      </c>
      <c r="G15">
        <f t="shared" si="2"/>
        <v>2.6786355642283737E-5</v>
      </c>
      <c r="H15">
        <f t="shared" si="3"/>
        <v>0.1895241951302605</v>
      </c>
    </row>
    <row r="16" spans="1:8" x14ac:dyDescent="0.25">
      <c r="A16">
        <v>1987</v>
      </c>
      <c r="B16">
        <v>36.679372397014298</v>
      </c>
      <c r="C16">
        <v>158.57894736842101</v>
      </c>
      <c r="D16">
        <f t="shared" si="0"/>
        <v>0.23130039015707662</v>
      </c>
      <c r="E16">
        <f t="shared" si="4"/>
        <v>160.54875966622882</v>
      </c>
      <c r="F16">
        <f t="shared" si="1"/>
        <v>0.22877693057063805</v>
      </c>
      <c r="G16">
        <f t="shared" si="2"/>
        <v>1.2033716014457362E-4</v>
      </c>
      <c r="H16">
        <f t="shared" si="3"/>
        <v>0.22846250866882123</v>
      </c>
    </row>
    <row r="17" spans="1:8" x14ac:dyDescent="0.25">
      <c r="A17">
        <v>1988</v>
      </c>
      <c r="B17">
        <v>41.698665220718297</v>
      </c>
      <c r="C17">
        <v>184.842105263158</v>
      </c>
      <c r="D17">
        <f t="shared" si="0"/>
        <v>0.22559072869978564</v>
      </c>
      <c r="E17">
        <f t="shared" si="4"/>
        <v>156.08786054646529</v>
      </c>
      <c r="F17">
        <f t="shared" si="1"/>
        <v>0.22242028969514066</v>
      </c>
      <c r="G17">
        <f t="shared" si="2"/>
        <v>2.0032534781268992E-4</v>
      </c>
      <c r="H17">
        <f t="shared" si="3"/>
        <v>0.26714867559034261</v>
      </c>
    </row>
    <row r="18" spans="1:8" x14ac:dyDescent="0.25">
      <c r="A18">
        <v>1989</v>
      </c>
      <c r="B18">
        <v>46.3526500247511</v>
      </c>
      <c r="C18">
        <v>211.105263157895</v>
      </c>
      <c r="D18">
        <f t="shared" si="0"/>
        <v>0.21957126663432305</v>
      </c>
      <c r="E18">
        <f t="shared" si="4"/>
        <v>151.60726462135028</v>
      </c>
      <c r="F18">
        <f t="shared" si="1"/>
        <v>0.21603558149181257</v>
      </c>
      <c r="G18">
        <f t="shared" si="2"/>
        <v>2.6353411055576143E-4</v>
      </c>
      <c r="H18">
        <f t="shared" si="3"/>
        <v>0.30574161561795921</v>
      </c>
    </row>
    <row r="19" spans="1:8" x14ac:dyDescent="0.25">
      <c r="A19">
        <v>1990</v>
      </c>
      <c r="B19">
        <v>50.637360090523998</v>
      </c>
      <c r="C19">
        <v>237.36842105263199</v>
      </c>
      <c r="D19">
        <f t="shared" si="0"/>
        <v>0.21332812454987901</v>
      </c>
      <c r="E19">
        <f t="shared" si="4"/>
        <v>147.15518077454459</v>
      </c>
      <c r="F19">
        <f t="shared" si="1"/>
        <v>0.20969150210289175</v>
      </c>
      <c r="G19">
        <f t="shared" si="2"/>
        <v>2.9563563726690411E-4</v>
      </c>
      <c r="H19">
        <f t="shared" si="3"/>
        <v>0.34410857860386945</v>
      </c>
    </row>
    <row r="20" spans="1:8" x14ac:dyDescent="0.25">
      <c r="A20">
        <v>1991</v>
      </c>
      <c r="B20">
        <v>54.552570419808802</v>
      </c>
      <c r="C20">
        <v>263.63157894736798</v>
      </c>
      <c r="D20">
        <f t="shared" si="0"/>
        <v>0.2069272984580493</v>
      </c>
      <c r="E20">
        <f t="shared" si="4"/>
        <v>142.73440293719031</v>
      </c>
      <c r="F20">
        <f t="shared" si="1"/>
        <v>0.20339203279233964</v>
      </c>
      <c r="G20">
        <f t="shared" si="2"/>
        <v>2.9694884418256251E-4</v>
      </c>
      <c r="H20">
        <f t="shared" si="3"/>
        <v>0.38219636820013486</v>
      </c>
    </row>
    <row r="21" spans="1:8" x14ac:dyDescent="0.25">
      <c r="A21">
        <v>1992</v>
      </c>
      <c r="B21">
        <v>58.100555330998802</v>
      </c>
      <c r="C21">
        <v>289.89473684210498</v>
      </c>
      <c r="D21">
        <f t="shared" si="0"/>
        <v>0.20041949006698953</v>
      </c>
      <c r="E21">
        <f t="shared" si="4"/>
        <v>138.35200393973341</v>
      </c>
      <c r="F21">
        <f t="shared" si="1"/>
        <v>0.19714725212098247</v>
      </c>
      <c r="G21">
        <f t="shared" si="2"/>
        <v>2.7098750401367415E-4</v>
      </c>
      <c r="H21">
        <f t="shared" si="3"/>
        <v>0.41994733488867714</v>
      </c>
    </row>
    <row r="22" spans="1:8" x14ac:dyDescent="0.25">
      <c r="A22">
        <v>1993</v>
      </c>
      <c r="B22">
        <v>61.285270368081498</v>
      </c>
      <c r="C22">
        <v>316.15789473684202</v>
      </c>
      <c r="D22">
        <f t="shared" si="0"/>
        <v>0.19384387164866801</v>
      </c>
      <c r="E22">
        <f t="shared" si="4"/>
        <v>134.01427687124163</v>
      </c>
      <c r="F22">
        <f t="shared" si="1"/>
        <v>0.19096612754271852</v>
      </c>
      <c r="G22">
        <f t="shared" si="2"/>
        <v>2.2371125438056316E-4</v>
      </c>
      <c r="H22">
        <f t="shared" si="3"/>
        <v>0.45730404102365318</v>
      </c>
    </row>
    <row r="23" spans="1:8" x14ac:dyDescent="0.25">
      <c r="A23">
        <v>1994</v>
      </c>
      <c r="B23">
        <v>64.111826218124094</v>
      </c>
      <c r="C23">
        <v>342.42105263157902</v>
      </c>
      <c r="D23">
        <f t="shared" si="0"/>
        <v>0.18723097112578505</v>
      </c>
      <c r="E23">
        <f t="shared" si="4"/>
        <v>129.72763970267692</v>
      </c>
      <c r="F23">
        <f t="shared" si="1"/>
        <v>0.1848578044642156</v>
      </c>
      <c r="G23">
        <f t="shared" si="2"/>
        <v>1.6271781652148009E-4</v>
      </c>
      <c r="H23">
        <f t="shared" si="3"/>
        <v>0.49420328902200128</v>
      </c>
    </row>
    <row r="24" spans="1:8" x14ac:dyDescent="0.25">
      <c r="A24">
        <v>1995</v>
      </c>
      <c r="B24">
        <v>66.586160063153599</v>
      </c>
      <c r="C24">
        <v>368.68421052631601</v>
      </c>
      <c r="D24">
        <f t="shared" si="0"/>
        <v>0.18060485955744721</v>
      </c>
      <c r="E24">
        <f t="shared" si="4"/>
        <v>125.4991569330154</v>
      </c>
      <c r="F24">
        <f t="shared" si="1"/>
        <v>0.17883234957421756</v>
      </c>
      <c r="G24">
        <f t="shared" si="2"/>
        <v>9.7274351705325024E-5</v>
      </c>
      <c r="H24">
        <f t="shared" si="3"/>
        <v>0.53057057665091456</v>
      </c>
    </row>
    <row r="25" spans="1:8" x14ac:dyDescent="0.25">
      <c r="A25">
        <v>1996</v>
      </c>
      <c r="B25">
        <v>68.714838595836198</v>
      </c>
      <c r="C25">
        <v>394.947368421053</v>
      </c>
      <c r="D25">
        <f t="shared" si="0"/>
        <v>0.17398479921653606</v>
      </c>
      <c r="E25">
        <f t="shared" si="4"/>
        <v>121.3370888817936</v>
      </c>
      <c r="F25">
        <f t="shared" si="1"/>
        <v>0.17290153356813834</v>
      </c>
      <c r="G25">
        <f t="shared" si="2"/>
        <v>3.9008421744971713E-5</v>
      </c>
      <c r="H25">
        <f t="shared" si="3"/>
        <v>0.56631355860843247</v>
      </c>
    </row>
    <row r="26" spans="1:8" x14ac:dyDescent="0.25">
      <c r="A26">
        <v>1997</v>
      </c>
      <c r="B26">
        <v>70.504947812450993</v>
      </c>
      <c r="C26">
        <v>421.21052631578902</v>
      </c>
      <c r="D26">
        <f t="shared" si="0"/>
        <v>0.16738648112414972</v>
      </c>
      <c r="E26">
        <f t="shared" si="4"/>
        <v>117.25153519656467</v>
      </c>
      <c r="F26">
        <f t="shared" si="1"/>
        <v>0.16707974812593762</v>
      </c>
      <c r="G26">
        <f t="shared" si="2"/>
        <v>3.3641603372875634E-6</v>
      </c>
      <c r="H26">
        <f t="shared" si="3"/>
        <v>0.60131364330756076</v>
      </c>
    </row>
    <row r="27" spans="1:8" x14ac:dyDescent="0.25">
      <c r="A27">
        <v>1998</v>
      </c>
      <c r="B27">
        <v>71.964039349573994</v>
      </c>
      <c r="C27">
        <v>447.47368421052602</v>
      </c>
      <c r="D27">
        <f t="shared" si="0"/>
        <v>0.1608229531453666</v>
      </c>
      <c r="E27">
        <f t="shared" si="4"/>
        <v>113.25525494416298</v>
      </c>
      <c r="F27">
        <f t="shared" si="1"/>
        <v>0.16138517451636755</v>
      </c>
      <c r="G27">
        <f t="shared" si="2"/>
        <v>1.2178746481514002E-5</v>
      </c>
      <c r="H27">
        <f t="shared" si="3"/>
        <v>0.6354145720218779</v>
      </c>
    </row>
    <row r="28" spans="1:8" x14ac:dyDescent="0.25">
      <c r="A28">
        <v>1999</v>
      </c>
      <c r="B28">
        <v>73.100113183636395</v>
      </c>
      <c r="C28">
        <v>473.73684210526301</v>
      </c>
      <c r="D28">
        <f t="shared" si="0"/>
        <v>0.15430531613032908</v>
      </c>
      <c r="E28">
        <f t="shared" si="4"/>
        <v>109.36477130373331</v>
      </c>
      <c r="F28">
        <f t="shared" si="1"/>
        <v>0.15584135774977806</v>
      </c>
      <c r="G28">
        <f t="shared" si="2"/>
        <v>9.8115767064231853E-5</v>
      </c>
      <c r="H28">
        <f t="shared" si="3"/>
        <v>0.66840640100292548</v>
      </c>
    </row>
    <row r="29" spans="1:8" x14ac:dyDescent="0.25">
      <c r="A29">
        <v>2000</v>
      </c>
      <c r="B29">
        <v>73.921623295810505</v>
      </c>
      <c r="C29">
        <v>500</v>
      </c>
      <c r="D29">
        <f t="shared" si="0"/>
        <v>0.14784324659162101</v>
      </c>
      <c r="E29">
        <f t="shared" si="4"/>
        <v>105.60190902494035</v>
      </c>
      <c r="F29">
        <f t="shared" si="1"/>
        <v>0.15047939740768662</v>
      </c>
      <c r="G29">
        <f t="shared" si="2"/>
        <v>3.1235658566158457E-4</v>
      </c>
      <c r="H29">
        <f t="shared" si="3"/>
        <v>0.7000027175489052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onewaytrip0</vt:lpstr>
      <vt:lpstr>LogNLL</vt:lpstr>
      <vt:lpstr>SSQ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AHabibi</dc:creator>
  <cp:lastModifiedBy>AHabibi</cp:lastModifiedBy>
  <dcterms:created xsi:type="dcterms:W3CDTF">2022-05-03T21:58:41Z</dcterms:created>
  <dcterms:modified xsi:type="dcterms:W3CDTF">2022-05-04T01:30:22Z</dcterms:modified>
</cp:coreProperties>
</file>