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-15" yWindow="45" windowWidth="14715" windowHeight="15180" tabRatio="748"/>
  </bookViews>
  <sheets>
    <sheet name="Duct-Alc-David Tab" sheetId="13" r:id="rId1"/>
    <sheet name="Base-Date" sheetId="2" r:id="rId2"/>
    <sheet name="Korrigierte Tab SD" sheetId="5" r:id="rId3"/>
    <sheet name="ZunahmeAnalyse" sheetId="11" r:id="rId4"/>
    <sheet name="Changes" sheetId="12" r:id="rId5"/>
    <sheet name="old Tabelle SEM" sheetId="3" r:id="rId6"/>
    <sheet name="old Tabelle SD" sheetId="4" r:id="rId7"/>
    <sheet name="CORR nAlv " sheetId="8" r:id="rId8"/>
    <sheet name="CORR nValv" sheetId="9" r:id="rId9"/>
    <sheet name="Base Raw" sheetId="10" r:id="rId10"/>
    <sheet name="old nAlv" sheetId="6" r:id="rId11"/>
    <sheet name="old nValv" sheetId="7" r:id="rId12"/>
  </sheets>
  <definedNames>
    <definedName name="ACwvu.all21." localSheetId="1" hidden="1">'Base-Date'!$A$8</definedName>
    <definedName name="ACwvu.dlo21." localSheetId="1" hidden="1">'Base-Date'!$A$6</definedName>
    <definedName name="ACwvu.print21." localSheetId="1" hidden="1">'Base-Date'!$A$1</definedName>
    <definedName name="Cwvu.dlo21." localSheetId="1" hidden="1">'Base-Date'!$1:$5,'Base-Date'!$38:$97,'Base-Date'!$122:$150</definedName>
    <definedName name="Cwvu.print21." localSheetId="1" hidden="1">'Base-Date'!$14:$16,'Base-Date'!$25:$30,'Base-Date'!$38:$101,'Base-Date'!$111:$115,'Base-Date'!$122:$148</definedName>
    <definedName name="_xlnm.Print_Area" localSheetId="1">'Base-Date'!$A$1:$FF$94</definedName>
    <definedName name="_xlnm.Print_Area" localSheetId="11">'old nValv'!$A$1:$F$57</definedName>
    <definedName name="Rwvu.dlo21." localSheetId="1" hidden="1">'Base-Date'!$E:$DL,'Base-Date'!$DP:$FF,'Base-Date'!$FG:$FO</definedName>
    <definedName name="Rwvu.print21." localSheetId="1" hidden="1">'Base-Date'!$BA:$BA,'Base-Date'!$BE:$BE,'Base-Date'!$BI:$BI,'Base-Date'!$BM:$BM,'Base-Date'!$BQ:$BQ,'Base-Date'!$BU:$BU,'Base-Date'!$CG:$CG,'Base-Date'!$CO:$CO,'Base-Date'!$CS:$CS,'Base-Date'!$CW:$CW,'Base-Date'!$DE:$DE,'Base-Date'!#REF!</definedName>
    <definedName name="Swvu.all21." localSheetId="1" hidden="1">'Base-Date'!$A$8</definedName>
    <definedName name="Swvu.dlo21." localSheetId="1" hidden="1">'Base-Date'!$A$6</definedName>
    <definedName name="Swvu.print21." localSheetId="1" hidden="1">'Base-Date'!$A$1</definedName>
    <definedName name="wvu.all21." localSheetId="1" hidden="1">{TRUE,TRUE,-1.25,-15.5,604.5,366.75,FALSE,FALSE,TRUE,TRUE,0,1,7,8,14,4,6,1,TRUE,TRUE,3,TRUE,1,FALSE,75,"Swvu.all21.","ACwvu.all21.",#N/A,FALSE,FALSE,0.748031496062992,0.118110236220472,0.78740157480315,0.31496062992126,2,"&amp;C&amp;F  &amp;P of &amp;N / &amp;D","",FALSE,FALSE,FALSE,FALSE,1,100,#N/A,#N/A,"=R1C1:R98C94",FALSE,#N/A,#N/A,FALSE,FALSE,FALSE,9,300,300,FALSE,FALSE,TRUE,TRUE,TRUE}</definedName>
    <definedName name="wvu.dlo21." localSheetId="1" hidden="1">{TRUE,TRUE,-1.25,-15.5,604.5,366.75,FALSE,FALSE,TRUE,TRUE,0,1,#N/A,6,#N/A,83.0888888888889,53.1,1,FALSE,FALSE,3,TRUE,1,FALSE,50,"Swvu.dlo21.","ACwvu.dlo21.",#N/A,FALSE,FALSE,0.748031496062992,0.118110236220472,1.54,0.31496062992126,1,"&amp;C&amp;A  &amp;P of &amp;N / &amp;D","",FALSE,FALSE,FALSE,FALSE,1,#N/A,2,1,"=R1C1:R98C94",FALSE,"Rwvu.dlo21.","Cwvu.dlo21.",FALSE,FALSE,FALSE,9,300,300,FALSE,FALSE,TRUE,TRUE,TRUE}</definedName>
    <definedName name="wvu.print21." localSheetId="1" hidden="1">{TRUE,TRUE,-1.25,-15.5,604.5,366.75,FALSE,FALSE,TRUE,TRUE,0,1,#N/A,1,#N/A,21.4516129032258,67.6,1,FALSE,FALSE,3,TRUE,1,FALSE,50,"Swvu.print21.","ACwvu.print21.",#N/A,FALSE,FALSE,0.77,0.33,0.78740157480315,0.31496062992126,2,"&amp;C&amp;F  &amp;P of &amp;N / &amp;D","",FALSE,FALSE,FALSE,FALSE,1,#N/A,5,1,"=R1C1:R98C94",FALSE,"Rwvu.print21.","Cwvu.print21.",FALSE,FALSE,FALSE,9,300,300,FALSE,FALSE,TRUE,TRUE,TRUE}</definedName>
    <definedName name="Z_2A8CC78C_649C_11D1_B2A9_0020AF52675F_.wvu.Cols" localSheetId="1" hidden="1">'Base-Date'!$E:$DL,'Base-Date'!$DP:$FF,'Base-Date'!$FG:$FO</definedName>
    <definedName name="Z_2A8CC78C_649C_11D1_B2A9_0020AF52675F_.wvu.Rows" localSheetId="1" hidden="1">'Base-Date'!$1:$5,'Base-Date'!$38:$97,'Base-Date'!$122:$150</definedName>
    <definedName name="Z_2A8CC792_649C_11D1_B2A9_0020AF52675F_.wvu.Rows" localSheetId="1" hidden="1">'Base-Date'!$14:$16,'Base-Date'!$25:$30,'Base-Date'!$38:$101,'Base-Date'!$111:$115,'Base-Date'!$122:$148</definedName>
    <definedName name="Z_38DCD945_D1C0_11D3_AFE8_ECCC9D98C637_.wvu.PrintArea" localSheetId="1" hidden="1">'Base-Date'!$A$1:$FF$94</definedName>
    <definedName name="Z_38DCD94B_D1C0_11D3_AFE8_ECCC9D98C637_.wvu.Cols" localSheetId="1" hidden="1">'Base-Date'!$E:$DL,'Base-Date'!$DP:$FF,'Base-Date'!$FG:$FO</definedName>
    <definedName name="Z_38DCD94B_D1C0_11D3_AFE8_ECCC9D98C637_.wvu.PrintArea" localSheetId="1" hidden="1">'Base-Date'!$A$1:$FF$94</definedName>
    <definedName name="Z_38DCD94B_D1C0_11D3_AFE8_ECCC9D98C637_.wvu.Rows" localSheetId="1" hidden="1">'Base-Date'!$1:$5,'Base-Date'!$38:$97,'Base-Date'!$122:$150</definedName>
    <definedName name="Z_38DCD951_D1C0_11D3_AFE8_ECCC9D98C637_.wvu.PrintArea" localSheetId="1" hidden="1">'Base-Date'!$A$1:$FF$94</definedName>
    <definedName name="Z_38DCD951_D1C0_11D3_AFE8_ECCC9D98C637_.wvu.Rows" localSheetId="1" hidden="1">'Base-Date'!$14:$16,'Base-Date'!$25:$30,'Base-Date'!$38:$101,'Base-Date'!$111:$115,'Base-Date'!$122:$148</definedName>
    <definedName name="Z_3C09BECE_656C_11D1_B2A9_0020AF52675F_.wvu.Cols" localSheetId="1" hidden="1">'Base-Date'!$E:$DL,'Base-Date'!$DP:$FF,'Base-Date'!$FG:$FO</definedName>
    <definedName name="Z_3C09BECE_656C_11D1_B2A9_0020AF52675F_.wvu.Rows" localSheetId="1" hidden="1">'Base-Date'!$1:$5,'Base-Date'!$38:$97,'Base-Date'!$122:$150</definedName>
    <definedName name="Z_3C09BED4_656C_11D1_B2A9_0020AF52675F_.wvu.Rows" localSheetId="1" hidden="1">'Base-Date'!$14:$16,'Base-Date'!$25:$30,'Base-Date'!$38:$101,'Base-Date'!$111:$115,'Base-Date'!$122:$148</definedName>
    <definedName name="Z_5695C4A2_A397_11D1_B2A9_0020AF52675F_.wvu.PrintArea" localSheetId="1" hidden="1">'Base-Date'!$A$1:$FF$94</definedName>
    <definedName name="Z_A8A77D0C_6103_11D1_B2A9_0020AF52675F_.wvu.Cols" localSheetId="1" hidden="1">'Base-Date'!$E:$DL,'Base-Date'!$DP:$FF,'Base-Date'!$FG:$FO</definedName>
    <definedName name="Z_A8A77D0C_6103_11D1_B2A9_0020AF52675F_.wvu.Rows" localSheetId="1" hidden="1">'Base-Date'!$1:$5,'Base-Date'!$38:$97,'Base-Date'!$122:$150</definedName>
    <definedName name="Z_A8A77D12_6103_11D1_B2A9_0020AF52675F_.wvu.Rows" localSheetId="1" hidden="1">'Base-Date'!$14:$16,'Base-Date'!$25:$30,'Base-Date'!$38:$101,'Base-Date'!$111:$115,'Base-Date'!$122:$148</definedName>
    <definedName name="Z_B2A6128E_7850_11D1_B2A9_0020AF52675F_.wvu.Cols" localSheetId="1" hidden="1">'Base-Date'!$E:$DL,'Base-Date'!$DP:$FF,'Base-Date'!$FG:$FO</definedName>
    <definedName name="Z_B2A6128E_7850_11D1_B2A9_0020AF52675F_.wvu.Rows" localSheetId="1" hidden="1">'Base-Date'!$1:$5,'Base-Date'!$38:$97,'Base-Date'!$122:$150</definedName>
    <definedName name="Z_B2A61294_7850_11D1_B2A9_0020AF52675F_.wvu.Rows" localSheetId="1" hidden="1">'Base-Date'!$14:$16,'Base-Date'!$25:$30,'Base-Date'!$38:$101,'Base-Date'!$111:$115,'Base-Date'!$122:$148</definedName>
    <definedName name="Z_BE8F57FF_9188_11D1_B2A9_0020AF52675F_.wvu.Cols" localSheetId="1" hidden="1">'Base-Date'!$E:$DL,'Base-Date'!$DP:$FF,'Base-Date'!$FG:$FO</definedName>
    <definedName name="Z_BE8F57FF_9188_11D1_B2A9_0020AF52675F_.wvu.Rows" localSheetId="1" hidden="1">'Base-Date'!$1:$5,'Base-Date'!$38:$97,'Base-Date'!$122:$150</definedName>
    <definedName name="Z_BE8F5805_9188_11D1_B2A9_0020AF52675F_.wvu.Rows" localSheetId="1" hidden="1">'Base-Date'!$14:$16,'Base-Date'!$25:$30,'Base-Date'!$38:$101,'Base-Date'!$111:$115,'Base-Date'!$122:$148</definedName>
    <definedName name="Z_BE8F5811_9188_11D1_B2A9_0020AF52675F_.wvu.Cols" localSheetId="1" hidden="1">'Base-Date'!$E:$DL,'Base-Date'!$DP:$FF,'Base-Date'!$FG:$FO</definedName>
    <definedName name="Z_BE8F5811_9188_11D1_B2A9_0020AF52675F_.wvu.Rows" localSheetId="1" hidden="1">'Base-Date'!$1:$5,'Base-Date'!$38:$97,'Base-Date'!$122:$150</definedName>
    <definedName name="Z_BE8F5817_9188_11D1_B2A9_0020AF52675F_.wvu.Rows" localSheetId="1" hidden="1">'Base-Date'!$14:$16,'Base-Date'!$25:$30,'Base-Date'!$38:$101,'Base-Date'!$111:$115,'Base-Date'!$122:$148</definedName>
    <definedName name="Z_BF17A31F_664C_11D1_B2A9_0020AF52675F_.wvu.Cols" localSheetId="1" hidden="1">'Base-Date'!$E:$DL,'Base-Date'!$DP:$FF,'Base-Date'!$FG:$FO</definedName>
    <definedName name="Z_BF17A31F_664C_11D1_B2A9_0020AF52675F_.wvu.Rows" localSheetId="1" hidden="1">'Base-Date'!$1:$5,'Base-Date'!$38:$97,'Base-Date'!$122:$150</definedName>
    <definedName name="Z_BF17A325_664C_11D1_B2A9_0020AF52675F_.wvu.Rows" localSheetId="1" hidden="1">'Base-Date'!$14:$16,'Base-Date'!$25:$30,'Base-Date'!$38:$101,'Base-Date'!$111:$115,'Base-Date'!$122:$148</definedName>
  </definedNames>
  <calcPr calcId="145621"/>
  <customWorkbookViews>
    <customWorkbookView name="Stefan A. Tschanz - Persönliche Ansicht" guid="{5695C4A2-A397-11D1-B2A9-0020AF52675F}" mergeInterval="0" personalView="1" xWindow="5" yWindow="24" windowWidth="498" windowHeight="578" activeSheetId="1"/>
    <customWorkbookView name="print21 (DAY 4) (5)" guid="{BE8F5805-9188-11D1-B2A9-0020AF52675F}" maximized="1" xWindow="2" yWindow="2" windowWidth="796" windowHeight="460" activeSheetId="2"/>
    <customWorkbookView name="print21 (Alle Guppen) (5)" guid="{BE8F5804-9188-11D1-B2A9-0020AF52675F}" maximized="1" xWindow="2" yWindow="2" windowWidth="796" windowHeight="460" activeSheetId="1"/>
    <customWorkbookView name="print126 (DAY 60) (5)" guid="{BE8F5803-9188-11D1-B2A9-0020AF52675F}" maximized="1" xWindow="2" yWindow="2" windowWidth="796" windowHeight="460" activeSheetId="6"/>
    <customWorkbookView name="print126 (DAY 36) (5)" guid="{BE8F5802-9188-11D1-B2A9-0020AF52675F}" maximized="1" xWindow="2" yWindow="2" windowWidth="796" windowHeight="460" activeSheetId="5"/>
    <customWorkbookView name="print126 (DAY 21) (5)" guid="{BE8F5801-9188-11D1-B2A9-0020AF52675F}" maximized="1" xWindow="2" yWindow="2" windowWidth="796" windowHeight="460" activeSheetId="4"/>
    <customWorkbookView name="print126 (DAY 10) (5)" guid="{BE8F5800-9188-11D1-B2A9-0020AF52675F}" maximized="1" xWindow="2" yWindow="2" windowWidth="796" windowHeight="460" activeSheetId="3"/>
    <customWorkbookView name="dlo21 (DAY 4) (5)" guid="{BE8F57FF-9188-11D1-B2A9-0020AF52675F}" maximized="1" xWindow="2" yWindow="2" windowWidth="796" windowHeight="460" activeSheetId="2"/>
    <customWorkbookView name="dlo21 (Alle Guppen) (5)" guid="{BE8F57FE-9188-11D1-B2A9-0020AF52675F}" maximized="1" xWindow="2" yWindow="2" windowWidth="796" windowHeight="460" activeSheetId="1"/>
    <customWorkbookView name="dlo126 (DAY 60) (5)" guid="{BE8F57FD-9188-11D1-B2A9-0020AF52675F}" maximized="1" xWindow="2" yWindow="2" windowWidth="796" windowHeight="460" activeSheetId="6"/>
    <customWorkbookView name="dlo126 (DAY 36) (5)" guid="{BE8F57FC-9188-11D1-B2A9-0020AF52675F}" maximized="1" xWindow="2" yWindow="2" windowWidth="796" windowHeight="460" activeSheetId="5"/>
    <customWorkbookView name="dlo126 (DAY 21) (5)" guid="{BE8F57FB-9188-11D1-B2A9-0020AF52675F}" maximized="1" xWindow="2" yWindow="2" windowWidth="796" windowHeight="460" activeSheetId="4"/>
    <customWorkbookView name="dlo126 (DAY 10) (5)" guid="{BE8F57FA-9188-11D1-B2A9-0020AF52675F}" maximized="1" xWindow="2" yWindow="2" windowWidth="796" windowHeight="460" activeSheetId="3"/>
    <customWorkbookView name="all21 (DAY 4) (5)" guid="{BE8F57F9-9188-11D1-B2A9-0020AF52675F}" maximized="1" xWindow="2" yWindow="2" windowWidth="796" windowHeight="460" activeSheetId="2"/>
    <customWorkbookView name="all21 (Alle Guppen) (5)" guid="{BE8F57F8-9188-11D1-B2A9-0020AF52675F}" maximized="1" xWindow="2" yWindow="2" windowWidth="796" windowHeight="460" activeSheetId="1"/>
    <customWorkbookView name="all126 (DAY 60) (5)" guid="{BE8F57F7-9188-11D1-B2A9-0020AF52675F}" maximized="1" xWindow="2" yWindow="2" windowWidth="796" windowHeight="460" activeSheetId="6"/>
    <customWorkbookView name="all126 (DAY 36) (5)" guid="{BE8F57F6-9188-11D1-B2A9-0020AF52675F}" maximized="1" xWindow="2" yWindow="2" windowWidth="796" windowHeight="460" activeSheetId="5"/>
    <customWorkbookView name="all126 (DAY 21) (5)" guid="{BE8F57F5-9188-11D1-B2A9-0020AF52675F}" maximized="1" xWindow="2" yWindow="2" windowWidth="796" windowHeight="460" activeSheetId="4"/>
    <customWorkbookView name="all126 (DAY 10) (5)" guid="{BE8F57F4-9188-11D1-B2A9-0020AF52675F}" maximized="1" xWindow="2" yWindow="2" windowWidth="796" windowHeight="460" activeSheetId="3"/>
    <customWorkbookView name="print21 (DAY 4) (2)" guid="{3C09BED4-656C-11D1-B2A9-0020AF52675F}" maximized="1" xWindow="2" yWindow="2" windowWidth="796" windowHeight="460" activeSheetId="2"/>
    <customWorkbookView name="print21 (Alle Guppen) (2)" guid="{3C09BED3-656C-11D1-B2A9-0020AF52675F}" maximized="1" xWindow="2" yWindow="2" windowWidth="796" windowHeight="460" activeSheetId="1"/>
    <customWorkbookView name="print126 (DAY 60) (2)" guid="{3C09BED2-656C-11D1-B2A9-0020AF52675F}" maximized="1" xWindow="2" yWindow="2" windowWidth="796" windowHeight="460" activeSheetId="6"/>
    <customWorkbookView name="print126 (DAY 36) (2)" guid="{3C09BED1-656C-11D1-B2A9-0020AF52675F}" maximized="1" xWindow="2" yWindow="2" windowWidth="796" windowHeight="460" activeSheetId="5"/>
    <customWorkbookView name="print126 (DAY 21) (2)" guid="{3C09BED0-656C-11D1-B2A9-0020AF52675F}" maximized="1" xWindow="2" yWindow="2" windowWidth="796" windowHeight="460" activeSheetId="4"/>
    <customWorkbookView name="print126 (DAY 10) (2)" guid="{3C09BECF-656C-11D1-B2A9-0020AF52675F}" maximized="1" xWindow="2" yWindow="2" windowWidth="796" windowHeight="460" activeSheetId="3"/>
    <customWorkbookView name="dlo21 (DAY 4) (2)" guid="{3C09BECE-656C-11D1-B2A9-0020AF52675F}" maximized="1" xWindow="2" yWindow="2" windowWidth="796" windowHeight="460" activeSheetId="2"/>
    <customWorkbookView name="dlo21 (Alle Guppen) (2)" guid="{3C09BECD-656C-11D1-B2A9-0020AF52675F}" maximized="1" xWindow="2" yWindow="2" windowWidth="796" windowHeight="460" activeSheetId="1"/>
    <customWorkbookView name="dlo126 (DAY 60) (2)" guid="{3C09BECC-656C-11D1-B2A9-0020AF52675F}" maximized="1" xWindow="2" yWindow="2" windowWidth="796" windowHeight="460" activeSheetId="6"/>
    <customWorkbookView name="dlo126 (DAY 36) (2)" guid="{3C09BECB-656C-11D1-B2A9-0020AF52675F}" maximized="1" xWindow="2" yWindow="2" windowWidth="796" windowHeight="460" activeSheetId="5"/>
    <customWorkbookView name="dlo126 (DAY 21) (2)" guid="{3C09BECA-656C-11D1-B2A9-0020AF52675F}" maximized="1" xWindow="2" yWindow="2" windowWidth="796" windowHeight="460" activeSheetId="4"/>
    <customWorkbookView name="dlo126 (DAY 10) (2)" guid="{3C09BEC9-656C-11D1-B2A9-0020AF52675F}" maximized="1" xWindow="2" yWindow="2" windowWidth="796" windowHeight="460" activeSheetId="3"/>
    <customWorkbookView name="all21 (DAY 4) (2)" guid="{3C09BEC8-656C-11D1-B2A9-0020AF52675F}" maximized="1" xWindow="2" yWindow="2" windowWidth="796" windowHeight="460" activeSheetId="2"/>
    <customWorkbookView name="all21 (Alle Guppen) (2)" guid="{3C09BEC7-656C-11D1-B2A9-0020AF52675F}" maximized="1" xWindow="2" yWindow="2" windowWidth="796" windowHeight="460" activeSheetId="1"/>
    <customWorkbookView name="all126 (DAY 60) (2)" guid="{3C09BEC6-656C-11D1-B2A9-0020AF52675F}" maximized="1" xWindow="2" yWindow="2" windowWidth="796" windowHeight="460" activeSheetId="6"/>
    <customWorkbookView name="all126 (DAY 36) (2)" guid="{3C09BEC5-656C-11D1-B2A9-0020AF52675F}" maximized="1" xWindow="2" yWindow="2" windowWidth="796" windowHeight="460" activeSheetId="5"/>
    <customWorkbookView name="all126 (DAY 21) (2)" guid="{3C09BEC4-656C-11D1-B2A9-0020AF52675F}" maximized="1" xWindow="2" yWindow="2" windowWidth="796" windowHeight="460" activeSheetId="4"/>
    <customWorkbookView name="all126 (DAY 10) (2)" guid="{3C09BEC3-656C-11D1-B2A9-0020AF52675F}" maximized="1" xWindow="2" yWindow="2" windowWidth="796" windowHeight="460" activeSheetId="3"/>
    <customWorkbookView name="all126 (DAY 10)" guid="{2A8CC781-649C-11D1-B2A9-0020AF52675F}" maximized="1" xWindow="2" yWindow="2" windowWidth="796" windowHeight="460" activeSheetId="3"/>
    <customWorkbookView name="all126 (DAY 21)" guid="{2A8CC782-649C-11D1-B2A9-0020AF52675F}" maximized="1" xWindow="2" yWindow="2" windowWidth="796" windowHeight="460" activeSheetId="4"/>
    <customWorkbookView name="all126 (DAY 36)" guid="{2A8CC783-649C-11D1-B2A9-0020AF52675F}" maximized="1" xWindow="2" yWindow="2" windowWidth="796" windowHeight="460" activeSheetId="5"/>
    <customWorkbookView name="all126 (DAY 60)" guid="{2A8CC784-649C-11D1-B2A9-0020AF52675F}" maximized="1" xWindow="2" yWindow="2" windowWidth="796" windowHeight="460" activeSheetId="6"/>
    <customWorkbookView name="all21 (Alle Guppen)" guid="{2A8CC785-649C-11D1-B2A9-0020AF52675F}" maximized="1" xWindow="2" yWindow="2" windowWidth="796" windowHeight="460" activeSheetId="1"/>
    <customWorkbookView name="all21 (DAY 4)" guid="{2A8CC786-649C-11D1-B2A9-0020AF52675F}" maximized="1" xWindow="2" yWindow="2" windowWidth="796" windowHeight="460" activeSheetId="2"/>
    <customWorkbookView name="dlo126 (DAY 10)" guid="{2A8CC787-649C-11D1-B2A9-0020AF52675F}" maximized="1" xWindow="2" yWindow="2" windowWidth="796" windowHeight="460" activeSheetId="3"/>
    <customWorkbookView name="dlo126 (DAY 21)" guid="{2A8CC788-649C-11D1-B2A9-0020AF52675F}" maximized="1" xWindow="2" yWindow="2" windowWidth="796" windowHeight="460" activeSheetId="4"/>
    <customWorkbookView name="dlo126 (DAY 36)" guid="{2A8CC789-649C-11D1-B2A9-0020AF52675F}" maximized="1" xWindow="2" yWindow="2" windowWidth="796" windowHeight="460" activeSheetId="5"/>
    <customWorkbookView name="dlo126 (DAY 60)" guid="{2A8CC78A-649C-11D1-B2A9-0020AF52675F}" maximized="1" xWindow="2" yWindow="2" windowWidth="796" windowHeight="460" activeSheetId="6"/>
    <customWorkbookView name="dlo21 (Alle Guppen)" guid="{2A8CC78B-649C-11D1-B2A9-0020AF52675F}" maximized="1" xWindow="2" yWindow="2" windowWidth="796" windowHeight="460" activeSheetId="1"/>
    <customWorkbookView name="dlo21 (DAY 4)" guid="{2A8CC78C-649C-11D1-B2A9-0020AF52675F}" maximized="1" xWindow="2" yWindow="2" windowWidth="796" windowHeight="460" activeSheetId="2"/>
    <customWorkbookView name="print126 (DAY 10)" guid="{2A8CC78D-649C-11D1-B2A9-0020AF52675F}" maximized="1" xWindow="2" yWindow="2" windowWidth="796" windowHeight="460" activeSheetId="3"/>
    <customWorkbookView name="print126 (DAY 21)" guid="{2A8CC78E-649C-11D1-B2A9-0020AF52675F}" maximized="1" xWindow="2" yWindow="2" windowWidth="796" windowHeight="460" activeSheetId="4"/>
    <customWorkbookView name="print126 (DAY 36)" guid="{2A8CC78F-649C-11D1-B2A9-0020AF52675F}" maximized="1" xWindow="2" yWindow="2" windowWidth="796" windowHeight="460" activeSheetId="5"/>
    <customWorkbookView name="print126 (DAY 60)" guid="{2A8CC790-649C-11D1-B2A9-0020AF52675F}" maximized="1" xWindow="2" yWindow="2" windowWidth="796" windowHeight="460" activeSheetId="6"/>
    <customWorkbookView name="print21 (Alle Guppen)" guid="{2A8CC791-649C-11D1-B2A9-0020AF52675F}" maximized="1" xWindow="2" yWindow="2" windowWidth="796" windowHeight="460" activeSheetId="1"/>
    <customWorkbookView name="print21 (DAY 4)" guid="{2A8CC792-649C-11D1-B2A9-0020AF52675F}" maximized="1" xWindow="2" yWindow="2" windowWidth="796" windowHeight="460" activeSheetId="2"/>
    <customWorkbookView name="all126 (DAY 10) (3)" guid="{BF17A314-664C-11D1-B2A9-0020AF52675F}" maximized="1" xWindow="2" yWindow="2" windowWidth="796" windowHeight="460" activeSheetId="3"/>
    <customWorkbookView name="all126 (DAY 21) (3)" guid="{BF17A315-664C-11D1-B2A9-0020AF52675F}" maximized="1" xWindow="2" yWindow="2" windowWidth="796" windowHeight="460" activeSheetId="4"/>
    <customWorkbookView name="all126 (DAY 36) (3)" guid="{BF17A316-664C-11D1-B2A9-0020AF52675F}" maximized="1" xWindow="2" yWindow="2" windowWidth="796" windowHeight="460" activeSheetId="5"/>
    <customWorkbookView name="all126 (DAY 60) (3)" guid="{BF17A317-664C-11D1-B2A9-0020AF52675F}" maximized="1" xWindow="2" yWindow="2" windowWidth="796" windowHeight="460" activeSheetId="6"/>
    <customWorkbookView name="all21 (Alle Guppen) (3)" guid="{BF17A318-664C-11D1-B2A9-0020AF52675F}" maximized="1" xWindow="2" yWindow="2" windowWidth="796" windowHeight="460" activeSheetId="1"/>
    <customWorkbookView name="all21 (DAY 4) (3)" guid="{BF17A319-664C-11D1-B2A9-0020AF52675F}" maximized="1" xWindow="2" yWindow="2" windowWidth="796" windowHeight="460" activeSheetId="2"/>
    <customWorkbookView name="dlo126 (DAY 10) (3)" guid="{BF17A31A-664C-11D1-B2A9-0020AF52675F}" maximized="1" xWindow="2" yWindow="2" windowWidth="796" windowHeight="460" activeSheetId="3"/>
    <customWorkbookView name="dlo126 (DAY 21) (3)" guid="{BF17A31B-664C-11D1-B2A9-0020AF52675F}" maximized="1" xWindow="2" yWindow="2" windowWidth="796" windowHeight="460" activeSheetId="4"/>
    <customWorkbookView name="dlo126 (DAY 36) (3)" guid="{BF17A31C-664C-11D1-B2A9-0020AF52675F}" maximized="1" xWindow="2" yWindow="2" windowWidth="796" windowHeight="460" activeSheetId="5"/>
    <customWorkbookView name="dlo126 (DAY 60) (3)" guid="{BF17A31D-664C-11D1-B2A9-0020AF52675F}" maximized="1" xWindow="2" yWindow="2" windowWidth="796" windowHeight="460" activeSheetId="6"/>
    <customWorkbookView name="dlo21 (Alle Guppen) (3)" guid="{BF17A31E-664C-11D1-B2A9-0020AF52675F}" maximized="1" xWindow="2" yWindow="2" windowWidth="796" windowHeight="460" activeSheetId="1"/>
    <customWorkbookView name="dlo21 (DAY 4) (3)" guid="{BF17A31F-664C-11D1-B2A9-0020AF52675F}" maximized="1" xWindow="2" yWindow="2" windowWidth="796" windowHeight="460" activeSheetId="2"/>
    <customWorkbookView name="print126 (DAY 10) (3)" guid="{BF17A320-664C-11D1-B2A9-0020AF52675F}" maximized="1" xWindow="2" yWindow="2" windowWidth="796" windowHeight="460" activeSheetId="3"/>
    <customWorkbookView name="print126 (DAY 21) (3)" guid="{BF17A321-664C-11D1-B2A9-0020AF52675F}" maximized="1" xWindow="2" yWindow="2" windowWidth="796" windowHeight="460" activeSheetId="4"/>
    <customWorkbookView name="print126 (DAY 36) (3)" guid="{BF17A322-664C-11D1-B2A9-0020AF52675F}" maximized="1" xWindow="2" yWindow="2" windowWidth="796" windowHeight="460" activeSheetId="5"/>
    <customWorkbookView name="print126 (DAY 60) (3)" guid="{BF17A323-664C-11D1-B2A9-0020AF52675F}" maximized="1" xWindow="2" yWindow="2" windowWidth="796" windowHeight="460" activeSheetId="6"/>
    <customWorkbookView name="print21 (Alle Guppen) (3)" guid="{BF17A324-664C-11D1-B2A9-0020AF52675F}" maximized="1" xWindow="2" yWindow="2" windowWidth="796" windowHeight="460" activeSheetId="1"/>
    <customWorkbookView name="print21 (DAY 4) (3)" guid="{BF17A325-664C-11D1-B2A9-0020AF52675F}" maximized="1" xWindow="2" yWindow="2" windowWidth="796" windowHeight="460" activeSheetId="2"/>
    <customWorkbookView name="all126 (DAY 10) (4)" guid="{B2A61283-7850-11D1-B2A9-0020AF52675F}" maximized="1" xWindow="2" yWindow="2" windowWidth="796" windowHeight="460" activeSheetId="3"/>
    <customWorkbookView name="all126 (DAY 21) (4)" guid="{B2A61284-7850-11D1-B2A9-0020AF52675F}" maximized="1" xWindow="2" yWindow="2" windowWidth="796" windowHeight="460" activeSheetId="4"/>
    <customWorkbookView name="all126 (DAY 36) (4)" guid="{B2A61285-7850-11D1-B2A9-0020AF52675F}" maximized="1" xWindow="2" yWindow="2" windowWidth="796" windowHeight="460" activeSheetId="5"/>
    <customWorkbookView name="all126 (DAY 60) (4)" guid="{B2A61286-7850-11D1-B2A9-0020AF52675F}" maximized="1" xWindow="2" yWindow="2" windowWidth="796" windowHeight="460" activeSheetId="6"/>
    <customWorkbookView name="all21 (Alle Guppen) (4)" guid="{B2A61287-7850-11D1-B2A9-0020AF52675F}" maximized="1" xWindow="2" yWindow="2" windowWidth="796" windowHeight="460" activeSheetId="1"/>
    <customWorkbookView name="all21 (DAY 4) (4)" guid="{B2A61288-7850-11D1-B2A9-0020AF52675F}" maximized="1" xWindow="2" yWindow="2" windowWidth="796" windowHeight="460" activeSheetId="2"/>
    <customWorkbookView name="dlo126 (DAY 10) (4)" guid="{B2A61289-7850-11D1-B2A9-0020AF52675F}" maximized="1" xWindow="2" yWindow="2" windowWidth="796" windowHeight="460" activeSheetId="3"/>
    <customWorkbookView name="dlo126 (DAY 21) (4)" guid="{B2A6128A-7850-11D1-B2A9-0020AF52675F}" maximized="1" xWindow="2" yWindow="2" windowWidth="796" windowHeight="460" activeSheetId="4"/>
    <customWorkbookView name="dlo126 (DAY 36) (4)" guid="{B2A6128B-7850-11D1-B2A9-0020AF52675F}" maximized="1" xWindow="2" yWindow="2" windowWidth="796" windowHeight="460" activeSheetId="5"/>
    <customWorkbookView name="dlo126 (DAY 60) (4)" guid="{B2A6128C-7850-11D1-B2A9-0020AF52675F}" maximized="1" xWindow="2" yWindow="2" windowWidth="796" windowHeight="460" activeSheetId="6"/>
    <customWorkbookView name="dlo21 (Alle Guppen) (4)" guid="{B2A6128D-7850-11D1-B2A9-0020AF52675F}" maximized="1" xWindow="2" yWindow="2" windowWidth="796" windowHeight="460" activeSheetId="1"/>
    <customWorkbookView name="dlo21 (DAY 4) (4)" guid="{B2A6128E-7850-11D1-B2A9-0020AF52675F}" maximized="1" xWindow="2" yWindow="2" windowWidth="796" windowHeight="460" activeSheetId="2"/>
    <customWorkbookView name="print126 (DAY 10) (4)" guid="{B2A6128F-7850-11D1-B2A9-0020AF52675F}" maximized="1" xWindow="2" yWindow="2" windowWidth="796" windowHeight="460" activeSheetId="3"/>
    <customWorkbookView name="print126 (DAY 21) (4)" guid="{B2A61290-7850-11D1-B2A9-0020AF52675F}" maximized="1" xWindow="2" yWindow="2" windowWidth="796" windowHeight="460" activeSheetId="4"/>
    <customWorkbookView name="print126 (DAY 36) (4)" guid="{B2A61291-7850-11D1-B2A9-0020AF52675F}" maximized="1" xWindow="2" yWindow="2" windowWidth="796" windowHeight="460" activeSheetId="5"/>
    <customWorkbookView name="print126 (DAY 60) (4)" guid="{B2A61292-7850-11D1-B2A9-0020AF52675F}" maximized="1" xWindow="2" yWindow="2" windowWidth="796" windowHeight="460" activeSheetId="6"/>
    <customWorkbookView name="print21 (Alle Guppen) (4)" guid="{B2A61293-7850-11D1-B2A9-0020AF52675F}" maximized="1" xWindow="2" yWindow="2" windowWidth="796" windowHeight="460" activeSheetId="1"/>
    <customWorkbookView name="print21 (DAY 4) (4)" guid="{B2A61294-7850-11D1-B2A9-0020AF52675F}" maximized="1" xWindow="2" yWindow="2" windowWidth="796" windowHeight="460" activeSheetId="2"/>
    <customWorkbookView name="all126 (DAY 10) (6)" guid="{BE8F5806-9188-11D1-B2A9-0020AF52675F}" maximized="1" xWindow="2" yWindow="2" windowWidth="796" windowHeight="460" activeSheetId="3"/>
    <customWorkbookView name="all126 (DAY 21) (6)" guid="{BE8F5807-9188-11D1-B2A9-0020AF52675F}" maximized="1" xWindow="2" yWindow="2" windowWidth="796" windowHeight="460" activeSheetId="4"/>
    <customWorkbookView name="all126 (DAY 36) (6)" guid="{BE8F5808-9188-11D1-B2A9-0020AF52675F}" maximized="1" xWindow="2" yWindow="2" windowWidth="796" windowHeight="460" activeSheetId="5"/>
    <customWorkbookView name="all126 (DAY 60) (6)" guid="{BE8F5809-9188-11D1-B2A9-0020AF52675F}" maximized="1" xWindow="2" yWindow="2" windowWidth="796" windowHeight="460" activeSheetId="6"/>
    <customWorkbookView name="all21 (Alle Guppen) (6)" guid="{BE8F580A-9188-11D1-B2A9-0020AF52675F}" maximized="1" xWindow="2" yWindow="2" windowWidth="796" windowHeight="460" activeSheetId="1"/>
    <customWorkbookView name="all21 (DAY 4) (6)" guid="{BE8F580B-9188-11D1-B2A9-0020AF52675F}" maximized="1" xWindow="2" yWindow="2" windowWidth="796" windowHeight="460" activeSheetId="2"/>
    <customWorkbookView name="dlo126 (DAY 10) (6)" guid="{BE8F580C-9188-11D1-B2A9-0020AF52675F}" maximized="1" xWindow="2" yWindow="2" windowWidth="796" windowHeight="460" activeSheetId="3"/>
    <customWorkbookView name="dlo126 (DAY 21) (6)" guid="{BE8F580D-9188-11D1-B2A9-0020AF52675F}" maximized="1" xWindow="2" yWindow="2" windowWidth="796" windowHeight="460" activeSheetId="4"/>
    <customWorkbookView name="dlo126 (DAY 36) (6)" guid="{BE8F580E-9188-11D1-B2A9-0020AF52675F}" maximized="1" xWindow="2" yWindow="2" windowWidth="796" windowHeight="460" activeSheetId="5"/>
    <customWorkbookView name="dlo126 (DAY 60) (6)" guid="{BE8F580F-9188-11D1-B2A9-0020AF52675F}" maximized="1" xWindow="2" yWindow="2" windowWidth="796" windowHeight="460" activeSheetId="6"/>
    <customWorkbookView name="dlo21 (Alle Guppen) (6)" guid="{BE8F5810-9188-11D1-B2A9-0020AF52675F}" maximized="1" xWindow="2" yWindow="2" windowWidth="796" windowHeight="460" activeSheetId="1"/>
    <customWorkbookView name="dlo21 (DAY 4) (6)" guid="{BE8F5811-9188-11D1-B2A9-0020AF52675F}" maximized="1" xWindow="2" yWindow="2" windowWidth="796" windowHeight="460" activeSheetId="2"/>
    <customWorkbookView name="print126 (DAY 10) (6)" guid="{BE8F5812-9188-11D1-B2A9-0020AF52675F}" maximized="1" xWindow="2" yWindow="2" windowWidth="796" windowHeight="460" activeSheetId="3"/>
    <customWorkbookView name="print126 (DAY 21) (6)" guid="{BE8F5813-9188-11D1-B2A9-0020AF52675F}" maximized="1" xWindow="2" yWindow="2" windowWidth="796" windowHeight="460" activeSheetId="4"/>
    <customWorkbookView name="print126 (DAY 36) (6)" guid="{BE8F5814-9188-11D1-B2A9-0020AF52675F}" maximized="1" xWindow="2" yWindow="2" windowWidth="796" windowHeight="460" activeSheetId="5"/>
    <customWorkbookView name="print126 (DAY 60) (6)" guid="{BE8F5815-9188-11D1-B2A9-0020AF52675F}" maximized="1" xWindow="2" yWindow="2" windowWidth="796" windowHeight="460" activeSheetId="6"/>
    <customWorkbookView name="print21 (Alle Guppen) (6)" guid="{BE8F5816-9188-11D1-B2A9-0020AF52675F}" maximized="1" xWindow="2" yWindow="2" windowWidth="796" windowHeight="460" activeSheetId="1"/>
    <customWorkbookView name="print21 (DAY 4) (6)" guid="{BE8F5817-9188-11D1-B2A9-0020AF52675F}" maximized="1" xWindow="2" yWindow="2" windowWidth="796" windowHeight="460" activeSheetId="2"/>
    <customWorkbookView name="all126 (DAY 10) (7)" guid="{38DCD940-D1C0-11D3-AFE8-ECCC9D98C637}" maximized="1" xWindow="2" yWindow="2" windowWidth="796" windowHeight="460" activeSheetId="3"/>
    <customWorkbookView name="all126 (DAY 21) (7)" guid="{38DCD941-D1C0-11D3-AFE8-ECCC9D98C637}" maximized="1" xWindow="2" yWindow="2" windowWidth="796" windowHeight="460" activeSheetId="4"/>
    <customWorkbookView name="all126 (DAY 36) (7)" guid="{38DCD942-D1C0-11D3-AFE8-ECCC9D98C637}" maximized="1" xWindow="2" yWindow="2" windowWidth="796" windowHeight="460" activeSheetId="5"/>
    <customWorkbookView name="all126 (DAY 60) (7)" guid="{38DCD943-D1C0-11D3-AFE8-ECCC9D98C637}" maximized="1" xWindow="2" yWindow="2" windowWidth="796" windowHeight="460" activeSheetId="6"/>
    <customWorkbookView name="all21 (All Groups)" guid="{38DCD944-D1C0-11D3-AFE8-ECCC9D98C637}" maximized="1" xWindow="2" yWindow="2" windowWidth="796" windowHeight="460" activeSheetId="1"/>
    <customWorkbookView name="all21 (DAY 4) (7)" guid="{38DCD945-D1C0-11D3-AFE8-ECCC9D98C637}" maximized="1" xWindow="2" yWindow="2" windowWidth="796" windowHeight="460" activeSheetId="2"/>
    <customWorkbookView name="dlo126 (DAY 10) (7)" guid="{38DCD946-D1C0-11D3-AFE8-ECCC9D98C637}" maximized="1" xWindow="2" yWindow="2" windowWidth="796" windowHeight="460" activeSheetId="3"/>
    <customWorkbookView name="dlo126 (DAY 21) (7)" guid="{38DCD947-D1C0-11D3-AFE8-ECCC9D98C637}" maximized="1" xWindow="2" yWindow="2" windowWidth="796" windowHeight="460" activeSheetId="4"/>
    <customWorkbookView name="dlo126 (DAY 36) (7)" guid="{38DCD948-D1C0-11D3-AFE8-ECCC9D98C637}" maximized="1" xWindow="2" yWindow="2" windowWidth="796" windowHeight="460" activeSheetId="5"/>
    <customWorkbookView name="dlo126 (DAY 60) (7)" guid="{38DCD949-D1C0-11D3-AFE8-ECCC9D98C637}" maximized="1" xWindow="2" yWindow="2" windowWidth="796" windowHeight="460" activeSheetId="6"/>
    <customWorkbookView name="dlo21 (All Groups)" guid="{38DCD94A-D1C0-11D3-AFE8-ECCC9D98C637}" maximized="1" xWindow="2" yWindow="2" windowWidth="796" windowHeight="460" activeSheetId="1"/>
    <customWorkbookView name="dlo21 (DAY 4) (7)" guid="{38DCD94B-D1C0-11D3-AFE8-ECCC9D98C637}" maximized="1" xWindow="2" yWindow="2" windowWidth="796" windowHeight="460" activeSheetId="2"/>
    <customWorkbookView name="print126 (DAY 10) (7)" guid="{38DCD94C-D1C0-11D3-AFE8-ECCC9D98C637}" maximized="1" xWindow="2" yWindow="2" windowWidth="796" windowHeight="460" activeSheetId="3"/>
    <customWorkbookView name="print126 (DAY 21) (7)" guid="{38DCD94D-D1C0-11D3-AFE8-ECCC9D98C637}" maximized="1" xWindow="2" yWindow="2" windowWidth="796" windowHeight="460" activeSheetId="4"/>
    <customWorkbookView name="print126 (DAY 36) (7)" guid="{38DCD94E-D1C0-11D3-AFE8-ECCC9D98C637}" maximized="1" xWindow="2" yWindow="2" windowWidth="796" windowHeight="460" activeSheetId="5"/>
    <customWorkbookView name="print126 (DAY 60) (7)" guid="{38DCD94F-D1C0-11D3-AFE8-ECCC9D98C637}" maximized="1" xWindow="2" yWindow="2" windowWidth="796" windowHeight="460" activeSheetId="6"/>
    <customWorkbookView name="print21 (All Groups)" guid="{38DCD950-D1C0-11D3-AFE8-ECCC9D98C637}" maximized="1" xWindow="2" yWindow="2" windowWidth="796" windowHeight="460" activeSheetId="1"/>
    <customWorkbookView name="print21 (DAY 4) (7)" guid="{38DCD951-D1C0-11D3-AFE8-ECCC9D98C637}" maximized="1" xWindow="2" yWindow="2" windowWidth="796" windowHeight="460" activeSheetId="2"/>
  </customWorkbookViews>
</workbook>
</file>

<file path=xl/calcChain.xml><?xml version="1.0" encoding="utf-8"?>
<calcChain xmlns="http://schemas.openxmlformats.org/spreadsheetml/2006/main">
  <c r="FA20" i="2" l="1"/>
  <c r="U8" i="13" l="1"/>
  <c r="U7" i="13"/>
  <c r="U6" i="13"/>
  <c r="U5" i="13"/>
  <c r="U4" i="13"/>
  <c r="T8" i="13"/>
  <c r="T7" i="13"/>
  <c r="T6" i="13"/>
  <c r="T5" i="13"/>
  <c r="T4" i="13"/>
  <c r="R8" i="13"/>
  <c r="Q8" i="13"/>
  <c r="O8" i="13"/>
  <c r="N8" i="13"/>
  <c r="L8" i="13"/>
  <c r="K8" i="13"/>
  <c r="I8" i="13"/>
  <c r="H8" i="13"/>
  <c r="F8" i="13"/>
  <c r="E8" i="13"/>
  <c r="C8" i="13"/>
  <c r="B8" i="13"/>
  <c r="R7" i="13"/>
  <c r="Q7" i="13"/>
  <c r="O7" i="13"/>
  <c r="N7" i="13"/>
  <c r="L7" i="13"/>
  <c r="K7" i="13"/>
  <c r="I7" i="13"/>
  <c r="H7" i="13"/>
  <c r="F7" i="13"/>
  <c r="E7" i="13"/>
  <c r="C7" i="13"/>
  <c r="B7" i="13"/>
  <c r="R6" i="13"/>
  <c r="Q6" i="13"/>
  <c r="O6" i="13"/>
  <c r="N6" i="13"/>
  <c r="L6" i="13"/>
  <c r="K6" i="13"/>
  <c r="I6" i="13"/>
  <c r="H6" i="13"/>
  <c r="F6" i="13"/>
  <c r="E6" i="13"/>
  <c r="C6" i="13"/>
  <c r="B6" i="13"/>
  <c r="R5" i="13"/>
  <c r="Q5" i="13"/>
  <c r="O5" i="13"/>
  <c r="N5" i="13"/>
  <c r="L5" i="13"/>
  <c r="K5" i="13"/>
  <c r="I5" i="13"/>
  <c r="H5" i="13"/>
  <c r="F5" i="13"/>
  <c r="E5" i="13"/>
  <c r="C5" i="13"/>
  <c r="B5" i="13"/>
  <c r="R4" i="13"/>
  <c r="Q4" i="13"/>
  <c r="O4" i="13"/>
  <c r="N4" i="13"/>
  <c r="L4" i="13"/>
  <c r="K4" i="13"/>
  <c r="I4" i="13"/>
  <c r="H4" i="13"/>
  <c r="F4" i="13"/>
  <c r="E4" i="13"/>
  <c r="C4" i="13"/>
  <c r="B4" i="13"/>
  <c r="AG2" i="13"/>
  <c r="T4" i="5"/>
  <c r="FB75" i="2"/>
  <c r="FB74" i="2"/>
  <c r="FB73" i="2"/>
  <c r="FB72" i="2"/>
  <c r="FB71" i="2"/>
  <c r="FB60" i="2"/>
  <c r="FB59" i="2"/>
  <c r="FB58" i="2"/>
  <c r="FB57" i="2"/>
  <c r="FB56" i="2"/>
  <c r="FB45" i="2"/>
  <c r="FB44" i="2"/>
  <c r="FB43" i="2"/>
  <c r="FB42" i="2"/>
  <c r="FB41" i="2"/>
  <c r="FB30" i="2"/>
  <c r="FB29" i="2"/>
  <c r="FB28" i="2"/>
  <c r="FB27" i="2"/>
  <c r="FB26" i="2"/>
  <c r="FB15" i="2"/>
  <c r="FB16" i="2"/>
  <c r="FB17" i="2"/>
  <c r="FB18" i="2"/>
  <c r="FB14" i="2"/>
  <c r="ER96" i="2" l="1"/>
  <c r="D10" i="12"/>
  <c r="D11" i="12"/>
  <c r="D12" i="12"/>
  <c r="D13" i="12"/>
  <c r="D9" i="12"/>
  <c r="G3" i="11"/>
  <c r="F2" i="10" l="1"/>
  <c r="F3" i="10"/>
  <c r="F4" i="10"/>
  <c r="F5" i="10"/>
  <c r="F6" i="10"/>
  <c r="E2" i="10"/>
  <c r="E3" i="10"/>
  <c r="E4" i="10"/>
  <c r="E5" i="10"/>
  <c r="E6" i="10"/>
  <c r="D2" i="10"/>
  <c r="D3" i="10"/>
  <c r="D4" i="10"/>
  <c r="D5" i="10"/>
  <c r="D6" i="10"/>
  <c r="C2" i="10"/>
  <c r="C3" i="10"/>
  <c r="C4" i="10"/>
  <c r="C5" i="10"/>
  <c r="C6" i="10"/>
  <c r="B2" i="10"/>
  <c r="B3" i="10"/>
  <c r="B4" i="10"/>
  <c r="B5" i="10"/>
  <c r="B6" i="10"/>
  <c r="D7" i="10" l="1"/>
  <c r="B7" i="10"/>
  <c r="E8" i="10"/>
  <c r="E10" i="10" s="1"/>
  <c r="C7" i="10"/>
  <c r="F8" i="10"/>
  <c r="F10" i="10" s="1"/>
  <c r="D8" i="10"/>
  <c r="D10" i="10" s="1"/>
  <c r="E7" i="10"/>
  <c r="F7" i="10"/>
  <c r="B8" i="10"/>
  <c r="C8" i="10"/>
  <c r="D11" i="10" l="1"/>
  <c r="F9" i="10"/>
  <c r="F11" i="10"/>
  <c r="C11" i="10"/>
  <c r="E9" i="10"/>
  <c r="E11" i="10"/>
  <c r="D9" i="10"/>
  <c r="B9" i="10"/>
  <c r="B10" i="10"/>
  <c r="C9" i="10"/>
  <c r="C10" i="10"/>
  <c r="P75" i="2"/>
  <c r="P74" i="2"/>
  <c r="P73" i="2"/>
  <c r="Q73" i="2" s="1"/>
  <c r="P72" i="2"/>
  <c r="P71" i="2"/>
  <c r="P60" i="2"/>
  <c r="P59" i="2"/>
  <c r="P58" i="2"/>
  <c r="P57" i="2"/>
  <c r="P56" i="2"/>
  <c r="R73" i="2"/>
  <c r="T74" i="2"/>
  <c r="T73" i="2"/>
  <c r="T59" i="2"/>
  <c r="T58" i="2"/>
  <c r="T45" i="2"/>
  <c r="T44" i="2"/>
  <c r="T43" i="2"/>
  <c r="T30" i="2"/>
  <c r="T29" i="2"/>
  <c r="T16" i="2"/>
  <c r="T17" i="2"/>
  <c r="T18" i="2"/>
  <c r="R75" i="2" l="1"/>
  <c r="Q75" i="2"/>
  <c r="R58" i="2"/>
  <c r="Q58" i="2"/>
  <c r="R60" i="2"/>
  <c r="Q60" i="2"/>
  <c r="R56" i="2"/>
  <c r="Q56" i="2"/>
  <c r="R74" i="2"/>
  <c r="Q74" i="2"/>
  <c r="R57" i="2"/>
  <c r="Q57" i="2"/>
  <c r="R59" i="2"/>
  <c r="Q59" i="2"/>
  <c r="R71" i="2"/>
  <c r="Q71" i="2"/>
  <c r="R72" i="2"/>
  <c r="Q72" i="2"/>
  <c r="P45" i="2"/>
  <c r="P44" i="2"/>
  <c r="P43" i="2"/>
  <c r="P42" i="2"/>
  <c r="P41" i="2"/>
  <c r="P30" i="2"/>
  <c r="P29" i="2"/>
  <c r="P28" i="2"/>
  <c r="P27" i="2"/>
  <c r="P26" i="2"/>
  <c r="P15" i="2"/>
  <c r="P16" i="2"/>
  <c r="P17" i="2"/>
  <c r="P18" i="2"/>
  <c r="T77" i="2"/>
  <c r="S90" i="2"/>
  <c r="S89" i="2"/>
  <c r="S86" i="2"/>
  <c r="S85" i="2"/>
  <c r="S82" i="2"/>
  <c r="P82" i="2"/>
  <c r="S81" i="2"/>
  <c r="P81" i="2"/>
  <c r="T78" i="2"/>
  <c r="S78" i="2"/>
  <c r="S80" i="2" s="1"/>
  <c r="P78" i="2"/>
  <c r="S77" i="2"/>
  <c r="P77" i="2"/>
  <c r="P63" i="2"/>
  <c r="P65" i="2" s="1"/>
  <c r="P62" i="2"/>
  <c r="S67" i="2"/>
  <c r="S66" i="2"/>
  <c r="T63" i="2"/>
  <c r="S63" i="2"/>
  <c r="S62" i="2"/>
  <c r="T82" i="2"/>
  <c r="T32" i="2"/>
  <c r="S52" i="2"/>
  <c r="S51" i="2"/>
  <c r="S48" i="2"/>
  <c r="S47" i="2"/>
  <c r="S37" i="2"/>
  <c r="S36" i="2"/>
  <c r="T33" i="2"/>
  <c r="S33" i="2"/>
  <c r="S32" i="2"/>
  <c r="P14" i="2"/>
  <c r="S21" i="2"/>
  <c r="S23" i="2" s="1"/>
  <c r="S20" i="2"/>
  <c r="T21" i="2"/>
  <c r="T23" i="2" s="1"/>
  <c r="R82" i="2" l="1"/>
  <c r="R14" i="2"/>
  <c r="Q14" i="2"/>
  <c r="R17" i="2"/>
  <c r="Q17" i="2"/>
  <c r="R41" i="2"/>
  <c r="Q41" i="2"/>
  <c r="R78" i="2"/>
  <c r="R80" i="2" s="1"/>
  <c r="R16" i="2"/>
  <c r="Q16" i="2"/>
  <c r="R42" i="2"/>
  <c r="Q42" i="2"/>
  <c r="R62" i="2"/>
  <c r="R15" i="2"/>
  <c r="Q15" i="2"/>
  <c r="R43" i="2"/>
  <c r="R66" i="2" s="1"/>
  <c r="Q43" i="2"/>
  <c r="Q63" i="2"/>
  <c r="R26" i="2"/>
  <c r="Q26" i="2"/>
  <c r="R44" i="2"/>
  <c r="Q44" i="2"/>
  <c r="R27" i="2"/>
  <c r="Q27" i="2"/>
  <c r="R45" i="2"/>
  <c r="Q45" i="2"/>
  <c r="R81" i="2"/>
  <c r="R28" i="2"/>
  <c r="Q28" i="2"/>
  <c r="R77" i="2"/>
  <c r="R29" i="2"/>
  <c r="Q29" i="2"/>
  <c r="R63" i="2"/>
  <c r="R64" i="2" s="1"/>
  <c r="R18" i="2"/>
  <c r="Q18" i="2"/>
  <c r="R30" i="2"/>
  <c r="Q30" i="2"/>
  <c r="Q77" i="2"/>
  <c r="Q78" i="2"/>
  <c r="Q81" i="2"/>
  <c r="Q82" i="2"/>
  <c r="Q62" i="2"/>
  <c r="S38" i="2"/>
  <c r="T47" i="2"/>
  <c r="T87" i="2" s="1"/>
  <c r="T79" i="2"/>
  <c r="S91" i="2"/>
  <c r="T37" i="2"/>
  <c r="R79" i="2"/>
  <c r="T20" i="2"/>
  <c r="T38" i="2" s="1"/>
  <c r="T67" i="2"/>
  <c r="T90" i="2"/>
  <c r="S68" i="2"/>
  <c r="T36" i="2"/>
  <c r="T62" i="2"/>
  <c r="T66" i="2"/>
  <c r="T86" i="2"/>
  <c r="T48" i="2"/>
  <c r="T50" i="2" s="1"/>
  <c r="P79" i="2"/>
  <c r="S64" i="2"/>
  <c r="S53" i="2"/>
  <c r="T65" i="2"/>
  <c r="R65" i="2"/>
  <c r="S34" i="2"/>
  <c r="P33" i="2"/>
  <c r="P35" i="2" s="1"/>
  <c r="P85" i="2"/>
  <c r="P89" i="2"/>
  <c r="R67" i="2"/>
  <c r="P52" i="2"/>
  <c r="P47" i="2"/>
  <c r="P68" i="2" s="1"/>
  <c r="P86" i="2"/>
  <c r="P48" i="2"/>
  <c r="P66" i="2"/>
  <c r="P67" i="2"/>
  <c r="P32" i="2"/>
  <c r="P51" i="2"/>
  <c r="P20" i="2"/>
  <c r="P91" i="2" s="1"/>
  <c r="P36" i="2"/>
  <c r="P90" i="2"/>
  <c r="R90" i="2"/>
  <c r="P21" i="2"/>
  <c r="P37" i="2"/>
  <c r="T81" i="2"/>
  <c r="T85" i="2"/>
  <c r="T89" i="2"/>
  <c r="P80" i="2"/>
  <c r="S87" i="2"/>
  <c r="T80" i="2"/>
  <c r="S79" i="2"/>
  <c r="S83" i="2"/>
  <c r="P83" i="2"/>
  <c r="P64" i="2"/>
  <c r="S65" i="2"/>
  <c r="T52" i="2"/>
  <c r="T51" i="2"/>
  <c r="S49" i="2"/>
  <c r="S50" i="2"/>
  <c r="T34" i="2"/>
  <c r="S35" i="2"/>
  <c r="T35" i="2"/>
  <c r="S22" i="2"/>
  <c r="Q90" i="2" l="1"/>
  <c r="R83" i="2"/>
  <c r="R48" i="2"/>
  <c r="R50" i="2" s="1"/>
  <c r="Q79" i="2"/>
  <c r="Q80" i="2"/>
  <c r="R99" i="2"/>
  <c r="R20" i="2"/>
  <c r="R91" i="2" s="1"/>
  <c r="R85" i="2"/>
  <c r="Q83" i="2"/>
  <c r="Q33" i="2"/>
  <c r="Q32" i="2"/>
  <c r="Q51" i="2"/>
  <c r="Q52" i="2"/>
  <c r="Q66" i="2"/>
  <c r="Q67" i="2"/>
  <c r="Q85" i="2"/>
  <c r="Q48" i="2"/>
  <c r="Q47" i="2"/>
  <c r="Q53" i="2" s="1"/>
  <c r="Q86" i="2"/>
  <c r="R21" i="2"/>
  <c r="R23" i="2" s="1"/>
  <c r="R89" i="2"/>
  <c r="R37" i="2"/>
  <c r="Q65" i="2"/>
  <c r="Q64" i="2"/>
  <c r="R47" i="2"/>
  <c r="R68" i="2" s="1"/>
  <c r="Q20" i="2"/>
  <c r="Q91" i="2" s="1"/>
  <c r="Q100" i="2"/>
  <c r="Q21" i="2"/>
  <c r="Q23" i="2" s="1"/>
  <c r="Q89" i="2"/>
  <c r="Q37" i="2"/>
  <c r="Q36" i="2"/>
  <c r="R86" i="2"/>
  <c r="Q99" i="2"/>
  <c r="R100" i="2"/>
  <c r="R101" i="2" s="1"/>
  <c r="T53" i="2"/>
  <c r="T91" i="2"/>
  <c r="T22" i="2"/>
  <c r="T68" i="2"/>
  <c r="T64" i="2"/>
  <c r="T49" i="2"/>
  <c r="T83" i="2"/>
  <c r="R36" i="2"/>
  <c r="R52" i="2"/>
  <c r="R33" i="2"/>
  <c r="R32" i="2"/>
  <c r="R38" i="2" s="1"/>
  <c r="R51" i="2"/>
  <c r="R49" i="2"/>
  <c r="R87" i="2"/>
  <c r="P22" i="2"/>
  <c r="P38" i="2"/>
  <c r="P87" i="2"/>
  <c r="P53" i="2"/>
  <c r="P49" i="2"/>
  <c r="P50" i="2"/>
  <c r="P34" i="2"/>
  <c r="R22" i="2"/>
  <c r="P23" i="2"/>
  <c r="Q101" i="2" l="1"/>
  <c r="Q38" i="2"/>
  <c r="Q68" i="2"/>
  <c r="Q22" i="2"/>
  <c r="Q34" i="2"/>
  <c r="Q35" i="2"/>
  <c r="Q87" i="2"/>
  <c r="Q50" i="2"/>
  <c r="Q49" i="2"/>
  <c r="R34" i="2"/>
  <c r="R35" i="2"/>
  <c r="R53" i="2"/>
  <c r="CA3" i="2"/>
  <c r="EJ75" i="2" l="1"/>
  <c r="EK75" i="2" s="1"/>
  <c r="EJ74" i="2"/>
  <c r="EK74" i="2" s="1"/>
  <c r="EJ73" i="2"/>
  <c r="EK73" i="2" s="1"/>
  <c r="EJ72" i="2"/>
  <c r="EK72" i="2" s="1"/>
  <c r="EJ71" i="2"/>
  <c r="EK71" i="2" s="1"/>
  <c r="EJ60" i="2"/>
  <c r="EK60" i="2" s="1"/>
  <c r="EJ59" i="2"/>
  <c r="EK59" i="2" s="1"/>
  <c r="EJ58" i="2"/>
  <c r="EK58" i="2" s="1"/>
  <c r="EJ57" i="2"/>
  <c r="EK57" i="2" s="1"/>
  <c r="EJ56" i="2"/>
  <c r="EK56" i="2" s="1"/>
  <c r="EJ45" i="2"/>
  <c r="EK45" i="2" s="1"/>
  <c r="EJ44" i="2"/>
  <c r="EK44" i="2" s="1"/>
  <c r="EJ43" i="2"/>
  <c r="EK43" i="2" s="1"/>
  <c r="EJ42" i="2"/>
  <c r="EK42" i="2" s="1"/>
  <c r="EJ41" i="2"/>
  <c r="EK41" i="2" s="1"/>
  <c r="EJ30" i="2"/>
  <c r="EK30" i="2" s="1"/>
  <c r="EJ29" i="2"/>
  <c r="EK29" i="2" s="1"/>
  <c r="EJ28" i="2"/>
  <c r="EK28" i="2" s="1"/>
  <c r="EJ27" i="2"/>
  <c r="EK27" i="2" s="1"/>
  <c r="EJ26" i="2"/>
  <c r="EK26" i="2" s="1"/>
  <c r="EJ18" i="2"/>
  <c r="EK18" i="2" s="1"/>
  <c r="EJ17" i="2"/>
  <c r="EK17" i="2" s="1"/>
  <c r="EJ16" i="2"/>
  <c r="EK16" i="2" s="1"/>
  <c r="EJ15" i="2"/>
  <c r="EK15" i="2" s="1"/>
  <c r="EJ14" i="2"/>
  <c r="EK14" i="2" s="1"/>
  <c r="EK78" i="2" l="1"/>
  <c r="EK77" i="2"/>
  <c r="EK33" i="2"/>
  <c r="EK35" i="2" s="1"/>
  <c r="EK52" i="2"/>
  <c r="EK63" i="2"/>
  <c r="EK65" i="2" s="1"/>
  <c r="EK82" i="2"/>
  <c r="EK48" i="2"/>
  <c r="EK47" i="2"/>
  <c r="EK85" i="2"/>
  <c r="EK86" i="2"/>
  <c r="EK36" i="2"/>
  <c r="EK20" i="2"/>
  <c r="EK89" i="2"/>
  <c r="EK90" i="2"/>
  <c r="EK50" i="2"/>
  <c r="EK81" i="2"/>
  <c r="EK37" i="2"/>
  <c r="EK21" i="2"/>
  <c r="EK32" i="2"/>
  <c r="EK67" i="2"/>
  <c r="EK51" i="2"/>
  <c r="EK62" i="2"/>
  <c r="EK66" i="2"/>
  <c r="DJ90" i="2"/>
  <c r="DJ89" i="2"/>
  <c r="G89" i="2"/>
  <c r="H89" i="2"/>
  <c r="I89" i="2"/>
  <c r="K89" i="2"/>
  <c r="L89" i="2"/>
  <c r="G90" i="2"/>
  <c r="H90" i="2"/>
  <c r="I90" i="2"/>
  <c r="K90" i="2"/>
  <c r="L90" i="2"/>
  <c r="E90" i="2"/>
  <c r="E89" i="2"/>
  <c r="EK91" i="2" l="1"/>
  <c r="EK79" i="2"/>
  <c r="EK68" i="2"/>
  <c r="EK49" i="2"/>
  <c r="EK87" i="2"/>
  <c r="EK83" i="2"/>
  <c r="EK80" i="2"/>
  <c r="EK38" i="2"/>
  <c r="EK22" i="2"/>
  <c r="EK23" i="2"/>
  <c r="EK64" i="2"/>
  <c r="EK34" i="2"/>
  <c r="EK53" i="2"/>
  <c r="DJ86" i="2" l="1"/>
  <c r="DJ85" i="2"/>
  <c r="L86" i="2"/>
  <c r="L85" i="2"/>
  <c r="K86" i="2"/>
  <c r="K85" i="2"/>
  <c r="I86" i="2"/>
  <c r="I85" i="2"/>
  <c r="H86" i="2"/>
  <c r="H85" i="2"/>
  <c r="G86" i="2"/>
  <c r="G85" i="2"/>
  <c r="E86" i="2"/>
  <c r="E85" i="2"/>
  <c r="EO75" i="2"/>
  <c r="EO74" i="2"/>
  <c r="EO73" i="2"/>
  <c r="EO72" i="2"/>
  <c r="EO71" i="2"/>
  <c r="EO60" i="2"/>
  <c r="EO59" i="2"/>
  <c r="EO58" i="2"/>
  <c r="EO57" i="2"/>
  <c r="EO56" i="2"/>
  <c r="EO45" i="2"/>
  <c r="EO44" i="2"/>
  <c r="EO43" i="2"/>
  <c r="EO42" i="2"/>
  <c r="EO41" i="2"/>
  <c r="EO30" i="2"/>
  <c r="EO29" i="2"/>
  <c r="EO28" i="2"/>
  <c r="EO27" i="2"/>
  <c r="EO26" i="2"/>
  <c r="EO18" i="2"/>
  <c r="EO17" i="2"/>
  <c r="EO16" i="2"/>
  <c r="EO15" i="2"/>
  <c r="EG75" i="2"/>
  <c r="EG74" i="2"/>
  <c r="EG73" i="2"/>
  <c r="EG72" i="2"/>
  <c r="EG71" i="2"/>
  <c r="FB78" i="2" s="1"/>
  <c r="EG60" i="2"/>
  <c r="EG59" i="2"/>
  <c r="EG58" i="2"/>
  <c r="EG57" i="2"/>
  <c r="EG56" i="2"/>
  <c r="EG45" i="2"/>
  <c r="EG44" i="2"/>
  <c r="EG43" i="2"/>
  <c r="EG42" i="2"/>
  <c r="FB85" i="2" s="1"/>
  <c r="EG41" i="2"/>
  <c r="EG30" i="2"/>
  <c r="EG29" i="2"/>
  <c r="EG28" i="2"/>
  <c r="EG27" i="2"/>
  <c r="EG26" i="2"/>
  <c r="EG18" i="2"/>
  <c r="EG17" i="2"/>
  <c r="EG16" i="2"/>
  <c r="EG15" i="2"/>
  <c r="EC75" i="2"/>
  <c r="EC74" i="2"/>
  <c r="EC73" i="2"/>
  <c r="EC72" i="2"/>
  <c r="EC71" i="2"/>
  <c r="EC60" i="2"/>
  <c r="EC59" i="2"/>
  <c r="EC58" i="2"/>
  <c r="EC57" i="2"/>
  <c r="EC56" i="2"/>
  <c r="EC45" i="2"/>
  <c r="EC44" i="2"/>
  <c r="EC43" i="2"/>
  <c r="EC42" i="2"/>
  <c r="EC41" i="2"/>
  <c r="EC30" i="2"/>
  <c r="EC29" i="2"/>
  <c r="EC28" i="2"/>
  <c r="EC27" i="2"/>
  <c r="EC26" i="2"/>
  <c r="EC15" i="2"/>
  <c r="EC16" i="2"/>
  <c r="EC17" i="2"/>
  <c r="EC18" i="2"/>
  <c r="EC14" i="2"/>
  <c r="EO14" i="2"/>
  <c r="EG14" i="2"/>
  <c r="FB62" i="2" l="1"/>
  <c r="FB82" i="2"/>
  <c r="FB81" i="2"/>
  <c r="FB63" i="2"/>
  <c r="FB33" i="2"/>
  <c r="FB51" i="2"/>
  <c r="FB52" i="2"/>
  <c r="FB77" i="2"/>
  <c r="FB80" i="2"/>
  <c r="FB32" i="2"/>
  <c r="FB48" i="2"/>
  <c r="FB86" i="2"/>
  <c r="FB47" i="2"/>
  <c r="FB67" i="2"/>
  <c r="FB66" i="2"/>
  <c r="EC48" i="2"/>
  <c r="EC50" i="2" s="1"/>
  <c r="EG90" i="2"/>
  <c r="EG89" i="2"/>
  <c r="EC89" i="2"/>
  <c r="EC90" i="2"/>
  <c r="EO89" i="2"/>
  <c r="EO90" i="2"/>
  <c r="ET16" i="2"/>
  <c r="EU16" i="2" s="1"/>
  <c r="ET73" i="2"/>
  <c r="EU73" i="2" s="1"/>
  <c r="ET72" i="2"/>
  <c r="EU72" i="2" s="1"/>
  <c r="ET75" i="2"/>
  <c r="EU75" i="2" s="1"/>
  <c r="ET74" i="2"/>
  <c r="EU74" i="2" s="1"/>
  <c r="ET26" i="2"/>
  <c r="EU26" i="2" s="1"/>
  <c r="ET27" i="2"/>
  <c r="EU27" i="2" s="1"/>
  <c r="ET30" i="2"/>
  <c r="EU30" i="2" s="1"/>
  <c r="ET41" i="2"/>
  <c r="EU41" i="2" s="1"/>
  <c r="ET44" i="2"/>
  <c r="EU44" i="2" s="1"/>
  <c r="ET45" i="2"/>
  <c r="EU45" i="2" s="1"/>
  <c r="ET58" i="2"/>
  <c r="EU58" i="2" s="1"/>
  <c r="ET59" i="2"/>
  <c r="EU59" i="2" s="1"/>
  <c r="EC86" i="2"/>
  <c r="EC85" i="2"/>
  <c r="EG86" i="2"/>
  <c r="EG85" i="2"/>
  <c r="EO85" i="2"/>
  <c r="EO86" i="2"/>
  <c r="ET28" i="2"/>
  <c r="EU28" i="2" s="1"/>
  <c r="ET29" i="2"/>
  <c r="EU29" i="2" s="1"/>
  <c r="ET42" i="2"/>
  <c r="EU42" i="2" s="1"/>
  <c r="ET43" i="2"/>
  <c r="EU43" i="2" s="1"/>
  <c r="ET56" i="2"/>
  <c r="EU56" i="2" s="1"/>
  <c r="ET57" i="2"/>
  <c r="EU57" i="2" s="1"/>
  <c r="ET60" i="2"/>
  <c r="EU60" i="2" s="1"/>
  <c r="ET71" i="2"/>
  <c r="EU71" i="2" s="1"/>
  <c r="ET14" i="2"/>
  <c r="EU14" i="2" s="1"/>
  <c r="ET17" i="2"/>
  <c r="EU17" i="2" s="1"/>
  <c r="ET15" i="2"/>
  <c r="EU15" i="2" s="1"/>
  <c r="EO37" i="2"/>
  <c r="ET18" i="2"/>
  <c r="EU18" i="2" s="1"/>
  <c r="EG48" i="2"/>
  <c r="EG50" i="2" s="1"/>
  <c r="EC33" i="2"/>
  <c r="EC35" i="2" s="1"/>
  <c r="EG33" i="2"/>
  <c r="EG35" i="2" s="1"/>
  <c r="EG52" i="2"/>
  <c r="EG63" i="2"/>
  <c r="EG65" i="2" s="1"/>
  <c r="EC36" i="2"/>
  <c r="EC37" i="2"/>
  <c r="EG36" i="2"/>
  <c r="EG37" i="2"/>
  <c r="EG77" i="2"/>
  <c r="EO52" i="2"/>
  <c r="EO67" i="2"/>
  <c r="EC20" i="2"/>
  <c r="EC51" i="2"/>
  <c r="EC32" i="2"/>
  <c r="EC67" i="2"/>
  <c r="EC66" i="2"/>
  <c r="EC47" i="2"/>
  <c r="EC49" i="2" s="1"/>
  <c r="EC82" i="2"/>
  <c r="EC63" i="2"/>
  <c r="EC81" i="2"/>
  <c r="EC62" i="2"/>
  <c r="EC52" i="2"/>
  <c r="EC78" i="2"/>
  <c r="EC77" i="2"/>
  <c r="EC21" i="2"/>
  <c r="EG20" i="2"/>
  <c r="EG51" i="2"/>
  <c r="EG32" i="2"/>
  <c r="EG66" i="2"/>
  <c r="EG47" i="2"/>
  <c r="EG81" i="2"/>
  <c r="EG62" i="2"/>
  <c r="EG82" i="2"/>
  <c r="EG67" i="2"/>
  <c r="EG78" i="2"/>
  <c r="EO21" i="2"/>
  <c r="EO32" i="2"/>
  <c r="EO36" i="2"/>
  <c r="EO47" i="2"/>
  <c r="EO51" i="2"/>
  <c r="EO62" i="2"/>
  <c r="EO66" i="2"/>
  <c r="EO77" i="2"/>
  <c r="EO81" i="2"/>
  <c r="EG21" i="2"/>
  <c r="EO20" i="2"/>
  <c r="EO33" i="2"/>
  <c r="EO48" i="2"/>
  <c r="EO82" i="2"/>
  <c r="EO63" i="2"/>
  <c r="EO78" i="2"/>
  <c r="DJ82" i="2"/>
  <c r="L82" i="2"/>
  <c r="K82" i="2"/>
  <c r="I82" i="2"/>
  <c r="H82" i="2"/>
  <c r="G82" i="2"/>
  <c r="E82" i="2"/>
  <c r="DJ81" i="2"/>
  <c r="L81" i="2"/>
  <c r="K81" i="2"/>
  <c r="I81" i="2"/>
  <c r="H81" i="2"/>
  <c r="G81" i="2"/>
  <c r="E81" i="2"/>
  <c r="DJ67" i="2"/>
  <c r="L67" i="2"/>
  <c r="K67" i="2"/>
  <c r="I67" i="2"/>
  <c r="H67" i="2"/>
  <c r="G67" i="2"/>
  <c r="E67" i="2"/>
  <c r="DJ66" i="2"/>
  <c r="L66" i="2"/>
  <c r="K66" i="2"/>
  <c r="I66" i="2"/>
  <c r="H66" i="2"/>
  <c r="G66" i="2"/>
  <c r="E66" i="2"/>
  <c r="DS75" i="2"/>
  <c r="CG75" i="2"/>
  <c r="CK75" i="2" s="1"/>
  <c r="CL75" i="2" s="1"/>
  <c r="CD75" i="2"/>
  <c r="BZ75" i="2"/>
  <c r="BU75" i="2"/>
  <c r="BR75" i="2"/>
  <c r="BN75" i="2"/>
  <c r="BI75" i="2"/>
  <c r="BJ75" i="2" s="1"/>
  <c r="BF75" i="2"/>
  <c r="BB75" i="2"/>
  <c r="AH75" i="2"/>
  <c r="V75" i="2"/>
  <c r="F75" i="2"/>
  <c r="J75" i="2" s="1"/>
  <c r="DS74" i="2"/>
  <c r="CG74" i="2"/>
  <c r="CK74" i="2" s="1"/>
  <c r="CL74" i="2" s="1"/>
  <c r="CD74" i="2"/>
  <c r="BZ74" i="2"/>
  <c r="BU74" i="2"/>
  <c r="BR74" i="2"/>
  <c r="BN74" i="2"/>
  <c r="BI74" i="2"/>
  <c r="BJ74" i="2" s="1"/>
  <c r="BF74" i="2"/>
  <c r="BB74" i="2"/>
  <c r="AH74" i="2"/>
  <c r="V74" i="2"/>
  <c r="F74" i="2"/>
  <c r="DS73" i="2"/>
  <c r="CG73" i="2"/>
  <c r="CD73" i="2"/>
  <c r="BZ73" i="2"/>
  <c r="BU73" i="2"/>
  <c r="BR73" i="2"/>
  <c r="BN73" i="2"/>
  <c r="BI73" i="2"/>
  <c r="BJ73" i="2" s="1"/>
  <c r="BF73" i="2"/>
  <c r="BB73" i="2"/>
  <c r="AH73" i="2"/>
  <c r="V73" i="2"/>
  <c r="F73" i="2"/>
  <c r="DS72" i="2"/>
  <c r="CG72" i="2"/>
  <c r="CK72" i="2" s="1"/>
  <c r="CL72" i="2" s="1"/>
  <c r="CD72" i="2"/>
  <c r="BZ72" i="2"/>
  <c r="BU72" i="2"/>
  <c r="BR72" i="2"/>
  <c r="BN72" i="2"/>
  <c r="BI72" i="2"/>
  <c r="BJ72" i="2" s="1"/>
  <c r="BF72" i="2"/>
  <c r="BB72" i="2"/>
  <c r="AH72" i="2"/>
  <c r="V72" i="2"/>
  <c r="F72" i="2"/>
  <c r="DS71" i="2"/>
  <c r="CG71" i="2"/>
  <c r="CD71" i="2"/>
  <c r="BZ71" i="2"/>
  <c r="BU71" i="2"/>
  <c r="BR71" i="2"/>
  <c r="BN71" i="2"/>
  <c r="BI71" i="2"/>
  <c r="BJ71" i="2" s="1"/>
  <c r="BF71" i="2"/>
  <c r="BB71" i="2"/>
  <c r="AH71" i="2"/>
  <c r="V71" i="2"/>
  <c r="F71" i="2"/>
  <c r="DS60" i="2"/>
  <c r="CG60" i="2"/>
  <c r="DW60" i="2" s="1"/>
  <c r="CD60" i="2"/>
  <c r="BZ60" i="2"/>
  <c r="BU60" i="2"/>
  <c r="BV60" i="2" s="1"/>
  <c r="BR60" i="2"/>
  <c r="BN60" i="2"/>
  <c r="BI60" i="2"/>
  <c r="BJ60" i="2" s="1"/>
  <c r="BF60" i="2"/>
  <c r="BB60" i="2"/>
  <c r="AH60" i="2"/>
  <c r="V60" i="2"/>
  <c r="F60" i="2"/>
  <c r="DS59" i="2"/>
  <c r="CG59" i="2"/>
  <c r="CK59" i="2" s="1"/>
  <c r="CL59" i="2" s="1"/>
  <c r="CD59" i="2"/>
  <c r="BZ59" i="2"/>
  <c r="BU59" i="2"/>
  <c r="BR59" i="2"/>
  <c r="BN59" i="2"/>
  <c r="BI59" i="2"/>
  <c r="BJ59" i="2" s="1"/>
  <c r="BF59" i="2"/>
  <c r="BB59" i="2"/>
  <c r="AH59" i="2"/>
  <c r="V59" i="2"/>
  <c r="F59" i="2"/>
  <c r="DS58" i="2"/>
  <c r="CG58" i="2"/>
  <c r="CD58" i="2"/>
  <c r="BZ58" i="2"/>
  <c r="BU58" i="2"/>
  <c r="BR58" i="2"/>
  <c r="BN58" i="2"/>
  <c r="BI58" i="2"/>
  <c r="BJ58" i="2" s="1"/>
  <c r="BF58" i="2"/>
  <c r="BB58" i="2"/>
  <c r="AH58" i="2"/>
  <c r="V58" i="2"/>
  <c r="F58" i="2"/>
  <c r="DS57" i="2"/>
  <c r="CG57" i="2"/>
  <c r="CK57" i="2" s="1"/>
  <c r="CL57" i="2" s="1"/>
  <c r="CD57" i="2"/>
  <c r="BZ57" i="2"/>
  <c r="BU57" i="2"/>
  <c r="BR57" i="2"/>
  <c r="BN57" i="2"/>
  <c r="BI57" i="2"/>
  <c r="BJ57" i="2" s="1"/>
  <c r="BF57" i="2"/>
  <c r="BB57" i="2"/>
  <c r="AH57" i="2"/>
  <c r="V57" i="2"/>
  <c r="F57" i="2"/>
  <c r="DS56" i="2"/>
  <c r="CG56" i="2"/>
  <c r="DW56" i="2" s="1"/>
  <c r="CD56" i="2"/>
  <c r="BZ56" i="2"/>
  <c r="BU56" i="2"/>
  <c r="BR56" i="2"/>
  <c r="BN56" i="2"/>
  <c r="BI56" i="2"/>
  <c r="BJ56" i="2" s="1"/>
  <c r="BF56" i="2"/>
  <c r="BB56" i="2"/>
  <c r="AH56" i="2"/>
  <c r="V56" i="2"/>
  <c r="F56" i="2"/>
  <c r="DS45" i="2"/>
  <c r="CG45" i="2"/>
  <c r="CK45" i="2" s="1"/>
  <c r="CL45" i="2" s="1"/>
  <c r="CD45" i="2"/>
  <c r="BZ45" i="2"/>
  <c r="BU45" i="2"/>
  <c r="BR45" i="2"/>
  <c r="BN45" i="2"/>
  <c r="BI45" i="2"/>
  <c r="BJ45" i="2" s="1"/>
  <c r="BF45" i="2"/>
  <c r="BB45" i="2"/>
  <c r="AH45" i="2"/>
  <c r="V45" i="2"/>
  <c r="F45" i="2"/>
  <c r="DS44" i="2"/>
  <c r="CG44" i="2"/>
  <c r="DW44" i="2" s="1"/>
  <c r="CD44" i="2"/>
  <c r="BZ44" i="2"/>
  <c r="BU44" i="2"/>
  <c r="BR44" i="2"/>
  <c r="BN44" i="2"/>
  <c r="BI44" i="2"/>
  <c r="BJ44" i="2" s="1"/>
  <c r="BF44" i="2"/>
  <c r="BB44" i="2"/>
  <c r="AH44" i="2"/>
  <c r="V44" i="2"/>
  <c r="F44" i="2"/>
  <c r="DS43" i="2"/>
  <c r="CG43" i="2"/>
  <c r="CK43" i="2" s="1"/>
  <c r="CL43" i="2" s="1"/>
  <c r="CD43" i="2"/>
  <c r="BZ43" i="2"/>
  <c r="BU43" i="2"/>
  <c r="BR43" i="2"/>
  <c r="BN43" i="2"/>
  <c r="BI43" i="2"/>
  <c r="BJ43" i="2" s="1"/>
  <c r="BF43" i="2"/>
  <c r="BB43" i="2"/>
  <c r="AH43" i="2"/>
  <c r="V43" i="2"/>
  <c r="F43" i="2"/>
  <c r="DS42" i="2"/>
  <c r="CG42" i="2"/>
  <c r="DW42" i="2" s="1"/>
  <c r="CD42" i="2"/>
  <c r="BZ42" i="2"/>
  <c r="BU42" i="2"/>
  <c r="BR42" i="2"/>
  <c r="BN42" i="2"/>
  <c r="BI42" i="2"/>
  <c r="BJ42" i="2" s="1"/>
  <c r="BF42" i="2"/>
  <c r="BB42" i="2"/>
  <c r="AH42" i="2"/>
  <c r="V42" i="2"/>
  <c r="F42" i="2"/>
  <c r="DS41" i="2"/>
  <c r="CG41" i="2"/>
  <c r="CK41" i="2" s="1"/>
  <c r="CL41" i="2" s="1"/>
  <c r="CD41" i="2"/>
  <c r="BZ41" i="2"/>
  <c r="BU41" i="2"/>
  <c r="BR41" i="2"/>
  <c r="BN41" i="2"/>
  <c r="BI41" i="2"/>
  <c r="BJ41" i="2" s="1"/>
  <c r="BF41" i="2"/>
  <c r="BB41" i="2"/>
  <c r="AH41" i="2"/>
  <c r="V41" i="2"/>
  <c r="F41" i="2"/>
  <c r="DS30" i="2"/>
  <c r="CG30" i="2"/>
  <c r="DW30" i="2" s="1"/>
  <c r="CD30" i="2"/>
  <c r="BZ30" i="2"/>
  <c r="BU30" i="2"/>
  <c r="BR30" i="2"/>
  <c r="BN30" i="2"/>
  <c r="BI30" i="2"/>
  <c r="BJ30" i="2" s="1"/>
  <c r="BF30" i="2"/>
  <c r="BB30" i="2"/>
  <c r="AH30" i="2"/>
  <c r="V30" i="2"/>
  <c r="F30" i="2"/>
  <c r="DS29" i="2"/>
  <c r="CG29" i="2"/>
  <c r="CK29" i="2" s="1"/>
  <c r="CL29" i="2" s="1"/>
  <c r="CD29" i="2"/>
  <c r="BZ29" i="2"/>
  <c r="BU29" i="2"/>
  <c r="BR29" i="2"/>
  <c r="BN29" i="2"/>
  <c r="BI29" i="2"/>
  <c r="BJ29" i="2" s="1"/>
  <c r="BF29" i="2"/>
  <c r="BB29" i="2"/>
  <c r="AH29" i="2"/>
  <c r="V29" i="2"/>
  <c r="F29" i="2"/>
  <c r="DS28" i="2"/>
  <c r="CG28" i="2"/>
  <c r="DW28" i="2" s="1"/>
  <c r="CD28" i="2"/>
  <c r="BZ28" i="2"/>
  <c r="BU28" i="2"/>
  <c r="BR28" i="2"/>
  <c r="BN28" i="2"/>
  <c r="BI28" i="2"/>
  <c r="BJ28" i="2" s="1"/>
  <c r="BF28" i="2"/>
  <c r="BB28" i="2"/>
  <c r="AH28" i="2"/>
  <c r="V28" i="2"/>
  <c r="F28" i="2"/>
  <c r="DS27" i="2"/>
  <c r="CG27" i="2"/>
  <c r="CK27" i="2" s="1"/>
  <c r="CL27" i="2" s="1"/>
  <c r="CD27" i="2"/>
  <c r="BZ27" i="2"/>
  <c r="BU27" i="2"/>
  <c r="BV27" i="2" s="1"/>
  <c r="BR27" i="2"/>
  <c r="BN27" i="2"/>
  <c r="BI27" i="2"/>
  <c r="BJ27" i="2" s="1"/>
  <c r="BF27" i="2"/>
  <c r="BB27" i="2"/>
  <c r="AH27" i="2"/>
  <c r="V27" i="2"/>
  <c r="F27" i="2"/>
  <c r="DS26" i="2"/>
  <c r="CG26" i="2"/>
  <c r="DW26" i="2" s="1"/>
  <c r="CD26" i="2"/>
  <c r="BZ26" i="2"/>
  <c r="BU26" i="2"/>
  <c r="BR26" i="2"/>
  <c r="BN26" i="2"/>
  <c r="BI26" i="2"/>
  <c r="BJ26" i="2" s="1"/>
  <c r="BF26" i="2"/>
  <c r="BB26" i="2"/>
  <c r="AH26" i="2"/>
  <c r="V26" i="2"/>
  <c r="F26" i="2"/>
  <c r="FB87" i="2" l="1"/>
  <c r="FB83" i="2"/>
  <c r="EG49" i="2"/>
  <c r="FB53" i="2"/>
  <c r="FB79" i="2"/>
  <c r="FB50" i="2"/>
  <c r="FB49" i="2"/>
  <c r="FB64" i="2"/>
  <c r="FB65" i="2"/>
  <c r="FB34" i="2"/>
  <c r="FB35" i="2"/>
  <c r="FB68" i="2"/>
  <c r="D14" i="10"/>
  <c r="D19" i="10" s="1"/>
  <c r="J41" i="2"/>
  <c r="D18" i="10"/>
  <c r="J45" i="2"/>
  <c r="E17" i="10"/>
  <c r="J59" i="2"/>
  <c r="F16" i="10"/>
  <c r="J73" i="2"/>
  <c r="C17" i="10"/>
  <c r="J29" i="2"/>
  <c r="D16" i="10"/>
  <c r="J43" i="2"/>
  <c r="E15" i="10"/>
  <c r="J57" i="2"/>
  <c r="F14" i="10"/>
  <c r="J71" i="2"/>
  <c r="C14" i="10"/>
  <c r="C20" i="10" s="1"/>
  <c r="J26" i="2"/>
  <c r="C18" i="10"/>
  <c r="J30" i="2"/>
  <c r="D17" i="10"/>
  <c r="J44" i="2"/>
  <c r="E16" i="10"/>
  <c r="J58" i="2"/>
  <c r="F15" i="10"/>
  <c r="J72" i="2"/>
  <c r="C15" i="10"/>
  <c r="J27" i="2"/>
  <c r="C16" i="10"/>
  <c r="J28" i="2"/>
  <c r="D15" i="10"/>
  <c r="J42" i="2"/>
  <c r="E14" i="10"/>
  <c r="J56" i="2"/>
  <c r="E18" i="10"/>
  <c r="J60" i="2"/>
  <c r="F17" i="10"/>
  <c r="J74" i="2"/>
  <c r="M75" i="2"/>
  <c r="F18" i="10"/>
  <c r="EG38" i="2"/>
  <c r="E20" i="10"/>
  <c r="AU26" i="2"/>
  <c r="AV26" i="2" s="1"/>
  <c r="AW26" i="2" s="1"/>
  <c r="AI27" i="2"/>
  <c r="AJ27" i="2" s="1"/>
  <c r="AK27" i="2" s="1"/>
  <c r="AI75" i="2"/>
  <c r="AJ75" i="2" s="1"/>
  <c r="AK75" i="2" s="1"/>
  <c r="EU81" i="2"/>
  <c r="EU37" i="2"/>
  <c r="EU66" i="2"/>
  <c r="EU51" i="2"/>
  <c r="EU21" i="2"/>
  <c r="EU23" i="2" s="1"/>
  <c r="EU48" i="2"/>
  <c r="EU50" i="2" s="1"/>
  <c r="EU77" i="2"/>
  <c r="EU82" i="2"/>
  <c r="EU36" i="2"/>
  <c r="EU67" i="2"/>
  <c r="EG68" i="2"/>
  <c r="EC91" i="2"/>
  <c r="CO27" i="2"/>
  <c r="CP27" i="2" s="1"/>
  <c r="EU52" i="2"/>
  <c r="EU62" i="2"/>
  <c r="EU83" i="2" s="1"/>
  <c r="EU63" i="2"/>
  <c r="EU65" i="2" s="1"/>
  <c r="EU20" i="2"/>
  <c r="EU47" i="2"/>
  <c r="EU32" i="2"/>
  <c r="EU33" i="2"/>
  <c r="EU35" i="2" s="1"/>
  <c r="CH27" i="2"/>
  <c r="AU75" i="2"/>
  <c r="AV75" i="2" s="1"/>
  <c r="AW75" i="2" s="1"/>
  <c r="EU78" i="2"/>
  <c r="EU80" i="2" s="1"/>
  <c r="CO72" i="2"/>
  <c r="CP72" i="2" s="1"/>
  <c r="CO74" i="2"/>
  <c r="CS74" i="2" s="1"/>
  <c r="CT74" i="2" s="1"/>
  <c r="W75" i="2"/>
  <c r="EL75" i="2" s="1"/>
  <c r="EM75" i="2" s="1"/>
  <c r="M42" i="2"/>
  <c r="CO41" i="2"/>
  <c r="CO43" i="2"/>
  <c r="CS43" i="2" s="1"/>
  <c r="CT43" i="2" s="1"/>
  <c r="W44" i="2"/>
  <c r="X44" i="2" s="1"/>
  <c r="Y44" i="2" s="1"/>
  <c r="W56" i="2"/>
  <c r="EL56" i="2" s="1"/>
  <c r="AU58" i="2"/>
  <c r="AV58" i="2" s="1"/>
  <c r="AW58" i="2" s="1"/>
  <c r="AQ59" i="2"/>
  <c r="AR59" i="2" s="1"/>
  <c r="AS59" i="2" s="1"/>
  <c r="CO59" i="2"/>
  <c r="CS59" i="2" s="1"/>
  <c r="CT59" i="2" s="1"/>
  <c r="AU60" i="2"/>
  <c r="AV60" i="2" s="1"/>
  <c r="AW60" i="2" s="1"/>
  <c r="AI71" i="2"/>
  <c r="AJ71" i="2" s="1"/>
  <c r="AK71" i="2" s="1"/>
  <c r="EO91" i="2"/>
  <c r="EG91" i="2"/>
  <c r="EU90" i="2"/>
  <c r="EU89" i="2"/>
  <c r="M28" i="2"/>
  <c r="BJ85" i="2"/>
  <c r="BJ86" i="2"/>
  <c r="BB85" i="2"/>
  <c r="BB86" i="2"/>
  <c r="BN86" i="2"/>
  <c r="BN85" i="2"/>
  <c r="BZ85" i="2"/>
  <c r="BZ86" i="2"/>
  <c r="DS86" i="2"/>
  <c r="DS85" i="2"/>
  <c r="CO29" i="2"/>
  <c r="CP29" i="2" s="1"/>
  <c r="AU30" i="2"/>
  <c r="AV30" i="2" s="1"/>
  <c r="AW30" i="2" s="1"/>
  <c r="F85" i="2"/>
  <c r="F86" i="2"/>
  <c r="AI41" i="2"/>
  <c r="AJ41" i="2" s="1"/>
  <c r="BF86" i="2"/>
  <c r="BF85" i="2"/>
  <c r="BR85" i="2"/>
  <c r="BR86" i="2"/>
  <c r="BV41" i="2"/>
  <c r="CD85" i="2"/>
  <c r="CD86" i="2"/>
  <c r="CH41" i="2"/>
  <c r="AQ44" i="2"/>
  <c r="AR44" i="2" s="1"/>
  <c r="AS44" i="2" s="1"/>
  <c r="AQ45" i="2"/>
  <c r="AR45" i="2" s="1"/>
  <c r="AS45" i="2" s="1"/>
  <c r="AI58" i="2"/>
  <c r="AJ58" i="2" s="1"/>
  <c r="AK58" i="2" s="1"/>
  <c r="W59" i="2"/>
  <c r="X59" i="2" s="1"/>
  <c r="Y59" i="2" s="1"/>
  <c r="AU71" i="2"/>
  <c r="AV71" i="2" s="1"/>
  <c r="AW71" i="2" s="1"/>
  <c r="BV72" i="2"/>
  <c r="CH72" i="2"/>
  <c r="AA74" i="2"/>
  <c r="AB74" i="2" s="1"/>
  <c r="AC74" i="2" s="1"/>
  <c r="EO83" i="2"/>
  <c r="EO87" i="2"/>
  <c r="EC87" i="2"/>
  <c r="EG87" i="2"/>
  <c r="EU86" i="2"/>
  <c r="EU85" i="2"/>
  <c r="AU28" i="2"/>
  <c r="AV28" i="2" s="1"/>
  <c r="AW28" i="2" s="1"/>
  <c r="AI29" i="2"/>
  <c r="AJ29" i="2" s="1"/>
  <c r="AK29" i="2" s="1"/>
  <c r="BV29" i="2"/>
  <c r="CH29" i="2"/>
  <c r="M30" i="2"/>
  <c r="AU42" i="2"/>
  <c r="AV42" i="2" s="1"/>
  <c r="AW42" i="2" s="1"/>
  <c r="AI43" i="2"/>
  <c r="AJ43" i="2" s="1"/>
  <c r="AK43" i="2" s="1"/>
  <c r="BV43" i="2"/>
  <c r="CH43" i="2"/>
  <c r="DW43" i="2"/>
  <c r="M44" i="2"/>
  <c r="CO45" i="2"/>
  <c r="CS45" i="2" s="1"/>
  <c r="CT45" i="2" s="1"/>
  <c r="M56" i="2"/>
  <c r="CO57" i="2"/>
  <c r="CS57" i="2" s="1"/>
  <c r="CT57" i="2" s="1"/>
  <c r="M58" i="2"/>
  <c r="W58" i="2"/>
  <c r="X58" i="2" s="1"/>
  <c r="Y58" i="2" s="1"/>
  <c r="M59" i="2"/>
  <c r="M71" i="2"/>
  <c r="W71" i="2"/>
  <c r="X71" i="2" s="1"/>
  <c r="Y71" i="2" s="1"/>
  <c r="AQ73" i="2"/>
  <c r="AR73" i="2" s="1"/>
  <c r="AS73" i="2" s="1"/>
  <c r="EC83" i="2"/>
  <c r="AQ56" i="2"/>
  <c r="AR56" i="2" s="1"/>
  <c r="AE26" i="2"/>
  <c r="AF26" i="2" s="1"/>
  <c r="AG26" i="2" s="1"/>
  <c r="M26" i="2"/>
  <c r="W26" i="2"/>
  <c r="X26" i="2" s="1"/>
  <c r="Y26" i="2" s="1"/>
  <c r="AQ26" i="2"/>
  <c r="AR26" i="2" s="1"/>
  <c r="AS26" i="2" s="1"/>
  <c r="AQ27" i="2"/>
  <c r="AR27" i="2" s="1"/>
  <c r="AS27" i="2" s="1"/>
  <c r="DW27" i="2"/>
  <c r="W28" i="2"/>
  <c r="X28" i="2" s="1"/>
  <c r="Y28" i="2" s="1"/>
  <c r="AQ28" i="2"/>
  <c r="AR28" i="2" s="1"/>
  <c r="AS28" i="2" s="1"/>
  <c r="W30" i="2"/>
  <c r="X30" i="2" s="1"/>
  <c r="Y30" i="2" s="1"/>
  <c r="AQ30" i="2"/>
  <c r="AR30" i="2" s="1"/>
  <c r="AS30" i="2" s="1"/>
  <c r="AQ41" i="2"/>
  <c r="BB67" i="2"/>
  <c r="BB66" i="2"/>
  <c r="BN67" i="2"/>
  <c r="BN66" i="2"/>
  <c r="BZ67" i="2"/>
  <c r="BZ66" i="2"/>
  <c r="DS67" i="2"/>
  <c r="DS66" i="2"/>
  <c r="W42" i="2"/>
  <c r="X42" i="2" s="1"/>
  <c r="Y42" i="2" s="1"/>
  <c r="AQ42" i="2"/>
  <c r="AR42" i="2" s="1"/>
  <c r="AS42" i="2" s="1"/>
  <c r="AQ43" i="2"/>
  <c r="AR43" i="2" s="1"/>
  <c r="AS43" i="2" s="1"/>
  <c r="AU44" i="2"/>
  <c r="AV44" i="2" s="1"/>
  <c r="AW44" i="2" s="1"/>
  <c r="AE44" i="2"/>
  <c r="AF44" i="2" s="1"/>
  <c r="AG44" i="2" s="1"/>
  <c r="AI44" i="2"/>
  <c r="AJ44" i="2" s="1"/>
  <c r="AK44" i="2" s="1"/>
  <c r="M45" i="2"/>
  <c r="AI45" i="2"/>
  <c r="AJ45" i="2" s="1"/>
  <c r="AK45" i="2" s="1"/>
  <c r="BV45" i="2"/>
  <c r="CH45" i="2"/>
  <c r="F82" i="2"/>
  <c r="F81" i="2"/>
  <c r="AU56" i="2"/>
  <c r="AE56" i="2"/>
  <c r="AI56" i="2"/>
  <c r="BB82" i="2"/>
  <c r="BB81" i="2"/>
  <c r="BJ82" i="2"/>
  <c r="BJ81" i="2"/>
  <c r="BR82" i="2"/>
  <c r="BR81" i="2"/>
  <c r="BZ82" i="2"/>
  <c r="BZ81" i="2"/>
  <c r="M57" i="2"/>
  <c r="AI57" i="2"/>
  <c r="AJ57" i="2" s="1"/>
  <c r="AK57" i="2" s="1"/>
  <c r="BV57" i="2"/>
  <c r="CH57" i="2"/>
  <c r="AE58" i="2"/>
  <c r="AF58" i="2" s="1"/>
  <c r="AG58" i="2" s="1"/>
  <c r="AQ58" i="2"/>
  <c r="AR58" i="2" s="1"/>
  <c r="AS58" i="2" s="1"/>
  <c r="AU59" i="2"/>
  <c r="AV59" i="2" s="1"/>
  <c r="AW59" i="2" s="1"/>
  <c r="AE59" i="2"/>
  <c r="AF59" i="2" s="1"/>
  <c r="AG59" i="2" s="1"/>
  <c r="AI59" i="2"/>
  <c r="AJ59" i="2" s="1"/>
  <c r="AK59" i="2" s="1"/>
  <c r="AI60" i="2"/>
  <c r="AJ60" i="2" s="1"/>
  <c r="AK60" i="2" s="1"/>
  <c r="CH60" i="2"/>
  <c r="AE71" i="2"/>
  <c r="AF71" i="2" s="1"/>
  <c r="AG71" i="2" s="1"/>
  <c r="AQ71" i="2"/>
  <c r="AR71" i="2" s="1"/>
  <c r="AS71" i="2" s="1"/>
  <c r="M73" i="2"/>
  <c r="AE73" i="2"/>
  <c r="AF73" i="2" s="1"/>
  <c r="AG73" i="2" s="1"/>
  <c r="AI26" i="2"/>
  <c r="AJ26" i="2" s="1"/>
  <c r="AK26" i="2" s="1"/>
  <c r="M27" i="2"/>
  <c r="AE28" i="2"/>
  <c r="AF28" i="2" s="1"/>
  <c r="AG28" i="2" s="1"/>
  <c r="AI28" i="2"/>
  <c r="AJ28" i="2" s="1"/>
  <c r="AK28" i="2" s="1"/>
  <c r="AE30" i="2"/>
  <c r="AF30" i="2" s="1"/>
  <c r="AG30" i="2" s="1"/>
  <c r="AI30" i="2"/>
  <c r="AJ30" i="2" s="1"/>
  <c r="AK30" i="2" s="1"/>
  <c r="M41" i="2"/>
  <c r="F67" i="2"/>
  <c r="F66" i="2"/>
  <c r="BF67" i="2"/>
  <c r="BF66" i="2"/>
  <c r="BJ67" i="2"/>
  <c r="BJ66" i="2"/>
  <c r="BR67" i="2"/>
  <c r="BR66" i="2"/>
  <c r="CD67" i="2"/>
  <c r="CD66" i="2"/>
  <c r="AE42" i="2"/>
  <c r="AF42" i="2" s="1"/>
  <c r="AG42" i="2" s="1"/>
  <c r="AI42" i="2"/>
  <c r="AJ42" i="2" s="1"/>
  <c r="AK42" i="2" s="1"/>
  <c r="DW45" i="2"/>
  <c r="BF82" i="2"/>
  <c r="BF81" i="2"/>
  <c r="BN82" i="2"/>
  <c r="BN81" i="2"/>
  <c r="CD82" i="2"/>
  <c r="CD81" i="2"/>
  <c r="DS82" i="2"/>
  <c r="DS81" i="2"/>
  <c r="DW57" i="2"/>
  <c r="AU73" i="2"/>
  <c r="AV73" i="2" s="1"/>
  <c r="AW73" i="2" s="1"/>
  <c r="W73" i="2"/>
  <c r="X73" i="2" s="1"/>
  <c r="Y73" i="2" s="1"/>
  <c r="AI73" i="2"/>
  <c r="AJ73" i="2" s="1"/>
  <c r="AK73" i="2" s="1"/>
  <c r="DW72" i="2"/>
  <c r="BV74" i="2"/>
  <c r="CH74" i="2"/>
  <c r="AE75" i="2"/>
  <c r="AF75" i="2" s="1"/>
  <c r="AG75" i="2" s="1"/>
  <c r="AQ75" i="2"/>
  <c r="AR75" i="2" s="1"/>
  <c r="AS75" i="2" s="1"/>
  <c r="M74" i="2"/>
  <c r="DW74" i="2"/>
  <c r="EO53" i="2"/>
  <c r="EC53" i="2"/>
  <c r="EO65" i="2"/>
  <c r="EO64" i="2"/>
  <c r="EO50" i="2"/>
  <c r="EO49" i="2"/>
  <c r="EO68" i="2"/>
  <c r="EO38" i="2"/>
  <c r="EG79" i="2"/>
  <c r="EG80" i="2"/>
  <c r="EG64" i="2"/>
  <c r="EG34" i="2"/>
  <c r="EG83" i="2"/>
  <c r="EG53" i="2"/>
  <c r="EC80" i="2"/>
  <c r="EC79" i="2"/>
  <c r="EC68" i="2"/>
  <c r="EC65" i="2"/>
  <c r="EC64" i="2"/>
  <c r="EC38" i="2"/>
  <c r="EC34" i="2"/>
  <c r="EO80" i="2"/>
  <c r="EO79" i="2"/>
  <c r="EO35" i="2"/>
  <c r="EO34" i="2"/>
  <c r="EG23" i="2"/>
  <c r="EG22" i="2"/>
  <c r="EO22" i="2"/>
  <c r="EO23" i="2"/>
  <c r="EC23" i="2"/>
  <c r="EC22" i="2"/>
  <c r="BV71" i="2"/>
  <c r="DW71" i="2"/>
  <c r="CH71" i="2"/>
  <c r="CK71" i="2"/>
  <c r="CL71" i="2" s="1"/>
  <c r="CO71" i="2"/>
  <c r="AQ72" i="2"/>
  <c r="AR72" i="2" s="1"/>
  <c r="AS72" i="2" s="1"/>
  <c r="AE72" i="2"/>
  <c r="AF72" i="2" s="1"/>
  <c r="AG72" i="2" s="1"/>
  <c r="W72" i="2"/>
  <c r="X72" i="2" s="1"/>
  <c r="Y72" i="2" s="1"/>
  <c r="AU72" i="2"/>
  <c r="AV72" i="2" s="1"/>
  <c r="AW72" i="2" s="1"/>
  <c r="AA72" i="2"/>
  <c r="AB72" i="2" s="1"/>
  <c r="AC72" i="2" s="1"/>
  <c r="DT71" i="2"/>
  <c r="M72" i="2"/>
  <c r="AI72" i="2"/>
  <c r="AJ72" i="2" s="1"/>
  <c r="AK72" i="2" s="1"/>
  <c r="AM72" i="2"/>
  <c r="AN72" i="2" s="1"/>
  <c r="AO72" i="2" s="1"/>
  <c r="BV73" i="2"/>
  <c r="DW73" i="2"/>
  <c r="CH73" i="2"/>
  <c r="CI73" i="2" s="1"/>
  <c r="CK73" i="2"/>
  <c r="CL73" i="2" s="1"/>
  <c r="CO73" i="2"/>
  <c r="BV75" i="2"/>
  <c r="AA71" i="2"/>
  <c r="AB71" i="2" s="1"/>
  <c r="AC71" i="2" s="1"/>
  <c r="AM71" i="2"/>
  <c r="AN71" i="2" s="1"/>
  <c r="AO71" i="2" s="1"/>
  <c r="AQ74" i="2"/>
  <c r="AR74" i="2" s="1"/>
  <c r="AS74" i="2" s="1"/>
  <c r="AE74" i="2"/>
  <c r="AF74" i="2" s="1"/>
  <c r="AG74" i="2" s="1"/>
  <c r="W74" i="2"/>
  <c r="EH74" i="2" s="1"/>
  <c r="AM74" i="2"/>
  <c r="AN74" i="2" s="1"/>
  <c r="AO74" i="2" s="1"/>
  <c r="AU74" i="2"/>
  <c r="AV74" i="2" s="1"/>
  <c r="AW74" i="2" s="1"/>
  <c r="DW75" i="2"/>
  <c r="CH75" i="2"/>
  <c r="CO75" i="2"/>
  <c r="AA73" i="2"/>
  <c r="AB73" i="2" s="1"/>
  <c r="AC73" i="2" s="1"/>
  <c r="AM73" i="2"/>
  <c r="AN73" i="2" s="1"/>
  <c r="AO73" i="2" s="1"/>
  <c r="AI74" i="2"/>
  <c r="AJ74" i="2" s="1"/>
  <c r="AK74" i="2" s="1"/>
  <c r="AA75" i="2"/>
  <c r="AB75" i="2" s="1"/>
  <c r="AC75" i="2" s="1"/>
  <c r="AM75" i="2"/>
  <c r="AN75" i="2" s="1"/>
  <c r="AO75" i="2" s="1"/>
  <c r="CK26" i="2"/>
  <c r="CL26" i="2" s="1"/>
  <c r="CO26" i="2"/>
  <c r="AA27" i="2"/>
  <c r="AB27" i="2" s="1"/>
  <c r="AC27" i="2" s="1"/>
  <c r="AM27" i="2"/>
  <c r="AN27" i="2" s="1"/>
  <c r="AO27" i="2" s="1"/>
  <c r="AU27" i="2"/>
  <c r="AV27" i="2" s="1"/>
  <c r="AW27" i="2" s="1"/>
  <c r="CK28" i="2"/>
  <c r="CL28" i="2" s="1"/>
  <c r="CO28" i="2"/>
  <c r="M29" i="2"/>
  <c r="AA26" i="2"/>
  <c r="AB26" i="2" s="1"/>
  <c r="AC26" i="2" s="1"/>
  <c r="AM26" i="2"/>
  <c r="AN26" i="2" s="1"/>
  <c r="AO26" i="2" s="1"/>
  <c r="BV26" i="2"/>
  <c r="CH26" i="2"/>
  <c r="W27" i="2"/>
  <c r="X27" i="2" s="1"/>
  <c r="Y27" i="2" s="1"/>
  <c r="AE27" i="2"/>
  <c r="AF27" i="2" s="1"/>
  <c r="AG27" i="2" s="1"/>
  <c r="AA28" i="2"/>
  <c r="AB28" i="2" s="1"/>
  <c r="AC28" i="2" s="1"/>
  <c r="AM28" i="2"/>
  <c r="AN28" i="2" s="1"/>
  <c r="AO28" i="2" s="1"/>
  <c r="BV28" i="2"/>
  <c r="CH28" i="2"/>
  <c r="AQ29" i="2"/>
  <c r="AR29" i="2" s="1"/>
  <c r="AS29" i="2" s="1"/>
  <c r="AE29" i="2"/>
  <c r="AF29" i="2" s="1"/>
  <c r="AG29" i="2" s="1"/>
  <c r="W29" i="2"/>
  <c r="X29" i="2" s="1"/>
  <c r="Y29" i="2" s="1"/>
  <c r="AU29" i="2"/>
  <c r="AV29" i="2" s="1"/>
  <c r="AW29" i="2" s="1"/>
  <c r="AM29" i="2"/>
  <c r="AN29" i="2" s="1"/>
  <c r="AO29" i="2" s="1"/>
  <c r="AA29" i="2"/>
  <c r="AB29" i="2" s="1"/>
  <c r="AC29" i="2" s="1"/>
  <c r="CS41" i="2"/>
  <c r="CT41" i="2" s="1"/>
  <c r="CP41" i="2"/>
  <c r="DW29" i="2"/>
  <c r="CK30" i="2"/>
  <c r="CL30" i="2" s="1"/>
  <c r="CO30" i="2"/>
  <c r="AA41" i="2"/>
  <c r="AM41" i="2"/>
  <c r="AU41" i="2"/>
  <c r="DW41" i="2"/>
  <c r="CK42" i="2"/>
  <c r="CL42" i="2" s="1"/>
  <c r="CO42" i="2"/>
  <c r="AA43" i="2"/>
  <c r="AB43" i="2" s="1"/>
  <c r="AC43" i="2" s="1"/>
  <c r="AM43" i="2"/>
  <c r="AN43" i="2" s="1"/>
  <c r="AO43" i="2" s="1"/>
  <c r="AU43" i="2"/>
  <c r="AV43" i="2" s="1"/>
  <c r="AW43" i="2" s="1"/>
  <c r="AA30" i="2"/>
  <c r="AB30" i="2" s="1"/>
  <c r="AC30" i="2" s="1"/>
  <c r="AM30" i="2"/>
  <c r="AN30" i="2" s="1"/>
  <c r="AO30" i="2" s="1"/>
  <c r="BV30" i="2"/>
  <c r="CH30" i="2"/>
  <c r="W41" i="2"/>
  <c r="EL41" i="2" s="1"/>
  <c r="AE41" i="2"/>
  <c r="AA42" i="2"/>
  <c r="AB42" i="2" s="1"/>
  <c r="AC42" i="2" s="1"/>
  <c r="AM42" i="2"/>
  <c r="AN42" i="2" s="1"/>
  <c r="AO42" i="2" s="1"/>
  <c r="BV42" i="2"/>
  <c r="CH42" i="2"/>
  <c r="M43" i="2"/>
  <c r="W43" i="2"/>
  <c r="X43" i="2" s="1"/>
  <c r="Y43" i="2" s="1"/>
  <c r="AE43" i="2"/>
  <c r="AF43" i="2" s="1"/>
  <c r="AG43" i="2" s="1"/>
  <c r="CK44" i="2"/>
  <c r="CL44" i="2" s="1"/>
  <c r="CO44" i="2"/>
  <c r="AA45" i="2"/>
  <c r="AB45" i="2" s="1"/>
  <c r="AC45" i="2" s="1"/>
  <c r="AM45" i="2"/>
  <c r="AN45" i="2" s="1"/>
  <c r="AO45" i="2" s="1"/>
  <c r="AU45" i="2"/>
  <c r="AV45" i="2" s="1"/>
  <c r="AW45" i="2" s="1"/>
  <c r="CK56" i="2"/>
  <c r="CL56" i="2" s="1"/>
  <c r="CO56" i="2"/>
  <c r="AM57" i="2"/>
  <c r="AN57" i="2" s="1"/>
  <c r="AO57" i="2" s="1"/>
  <c r="BV58" i="2"/>
  <c r="DW58" i="2"/>
  <c r="CH58" i="2"/>
  <c r="CK58" i="2"/>
  <c r="CL58" i="2" s="1"/>
  <c r="CO58" i="2"/>
  <c r="AA44" i="2"/>
  <c r="AB44" i="2" s="1"/>
  <c r="AC44" i="2" s="1"/>
  <c r="AM44" i="2"/>
  <c r="AN44" i="2" s="1"/>
  <c r="AO44" i="2" s="1"/>
  <c r="BV44" i="2"/>
  <c r="CH44" i="2"/>
  <c r="W45" i="2"/>
  <c r="X45" i="2" s="1"/>
  <c r="Y45" i="2" s="1"/>
  <c r="AE45" i="2"/>
  <c r="AF45" i="2" s="1"/>
  <c r="AG45" i="2" s="1"/>
  <c r="AA56" i="2"/>
  <c r="AM56" i="2"/>
  <c r="BV56" i="2"/>
  <c r="CH56" i="2"/>
  <c r="AQ57" i="2"/>
  <c r="AR57" i="2" s="1"/>
  <c r="AS57" i="2" s="1"/>
  <c r="AE57" i="2"/>
  <c r="AF57" i="2" s="1"/>
  <c r="AG57" i="2" s="1"/>
  <c r="W57" i="2"/>
  <c r="X57" i="2" s="1"/>
  <c r="Y57" i="2" s="1"/>
  <c r="AA57" i="2"/>
  <c r="AB57" i="2" s="1"/>
  <c r="AC57" i="2" s="1"/>
  <c r="AU57" i="2"/>
  <c r="AV57" i="2" s="1"/>
  <c r="AW57" i="2" s="1"/>
  <c r="AA58" i="2"/>
  <c r="AB58" i="2" s="1"/>
  <c r="AC58" i="2" s="1"/>
  <c r="AM58" i="2"/>
  <c r="AN58" i="2" s="1"/>
  <c r="AO58" i="2" s="1"/>
  <c r="AA59" i="2"/>
  <c r="AB59" i="2" s="1"/>
  <c r="AC59" i="2" s="1"/>
  <c r="AM59" i="2"/>
  <c r="AN59" i="2" s="1"/>
  <c r="AO59" i="2" s="1"/>
  <c r="BV59" i="2"/>
  <c r="CH59" i="2"/>
  <c r="DW59" i="2"/>
  <c r="M60" i="2"/>
  <c r="W60" i="2"/>
  <c r="X60" i="2" s="1"/>
  <c r="Y60" i="2" s="1"/>
  <c r="AE60" i="2"/>
  <c r="AF60" i="2" s="1"/>
  <c r="AG60" i="2" s="1"/>
  <c r="AQ60" i="2"/>
  <c r="AR60" i="2" s="1"/>
  <c r="AS60" i="2" s="1"/>
  <c r="CK60" i="2"/>
  <c r="CL60" i="2" s="1"/>
  <c r="CO60" i="2"/>
  <c r="AA60" i="2"/>
  <c r="AB60" i="2" s="1"/>
  <c r="AC60" i="2" s="1"/>
  <c r="AM60" i="2"/>
  <c r="AN60" i="2" s="1"/>
  <c r="AO60" i="2" s="1"/>
  <c r="FE77" i="2"/>
  <c r="FD77" i="2"/>
  <c r="FC77" i="2"/>
  <c r="FE75" i="2"/>
  <c r="FD75" i="2"/>
  <c r="FC75" i="2"/>
  <c r="FE74" i="2"/>
  <c r="FD74" i="2"/>
  <c r="FC74" i="2"/>
  <c r="FE73" i="2"/>
  <c r="FD73" i="2"/>
  <c r="FC73" i="2"/>
  <c r="FE72" i="2"/>
  <c r="FD72" i="2"/>
  <c r="FC72" i="2"/>
  <c r="FE71" i="2"/>
  <c r="FD71" i="2"/>
  <c r="FC71" i="2"/>
  <c r="FD70" i="2"/>
  <c r="FC70" i="2"/>
  <c r="FE62" i="2"/>
  <c r="FD62" i="2"/>
  <c r="FC62" i="2"/>
  <c r="FE60" i="2"/>
  <c r="FD60" i="2"/>
  <c r="FC60" i="2"/>
  <c r="FE59" i="2"/>
  <c r="FD59" i="2"/>
  <c r="FC59" i="2"/>
  <c r="FE58" i="2"/>
  <c r="FD58" i="2"/>
  <c r="FC58" i="2"/>
  <c r="FE57" i="2"/>
  <c r="FD57" i="2"/>
  <c r="FC57" i="2"/>
  <c r="FE56" i="2"/>
  <c r="FD56" i="2"/>
  <c r="FC56" i="2"/>
  <c r="FD55" i="2"/>
  <c r="FC55" i="2"/>
  <c r="FE47" i="2"/>
  <c r="FD47" i="2"/>
  <c r="FC47" i="2"/>
  <c r="FE45" i="2"/>
  <c r="FD45" i="2"/>
  <c r="FC45" i="2"/>
  <c r="FE44" i="2"/>
  <c r="FD44" i="2"/>
  <c r="FC44" i="2"/>
  <c r="FE43" i="2"/>
  <c r="FD43" i="2"/>
  <c r="FC43" i="2"/>
  <c r="FE42" i="2"/>
  <c r="FD42" i="2"/>
  <c r="FC42" i="2"/>
  <c r="FE41" i="2"/>
  <c r="FD41" i="2"/>
  <c r="FC41" i="2"/>
  <c r="FD40" i="2"/>
  <c r="FC40" i="2"/>
  <c r="FE32" i="2"/>
  <c r="FD32" i="2"/>
  <c r="FC32" i="2"/>
  <c r="FE30" i="2"/>
  <c r="FD30" i="2"/>
  <c r="FC30" i="2"/>
  <c r="FE29" i="2"/>
  <c r="FD29" i="2"/>
  <c r="FC29" i="2"/>
  <c r="FE28" i="2"/>
  <c r="FD28" i="2"/>
  <c r="FC28" i="2"/>
  <c r="FE27" i="2"/>
  <c r="FD27" i="2"/>
  <c r="FC27" i="2"/>
  <c r="FE26" i="2"/>
  <c r="FD26" i="2"/>
  <c r="FC26" i="2"/>
  <c r="FD25" i="2"/>
  <c r="FC25" i="2"/>
  <c r="FE20" i="2"/>
  <c r="FD20" i="2"/>
  <c r="FC20" i="2"/>
  <c r="FE18" i="2"/>
  <c r="FD18" i="2"/>
  <c r="FC18" i="2"/>
  <c r="FE17" i="2"/>
  <c r="FD17" i="2"/>
  <c r="FC17" i="2"/>
  <c r="FE16" i="2"/>
  <c r="FD16" i="2"/>
  <c r="FC16" i="2"/>
  <c r="FE15" i="2"/>
  <c r="FD15" i="2"/>
  <c r="FC15" i="2"/>
  <c r="FE14" i="2"/>
  <c r="FD14" i="2"/>
  <c r="FC14" i="2"/>
  <c r="FD13" i="2"/>
  <c r="FC13" i="2"/>
  <c r="A70" i="2"/>
  <c r="A55" i="2"/>
  <c r="A40" i="2"/>
  <c r="A25" i="2"/>
  <c r="A13" i="2"/>
  <c r="L52" i="2"/>
  <c r="K52" i="2"/>
  <c r="I52" i="2"/>
  <c r="H52" i="2"/>
  <c r="G52" i="2"/>
  <c r="L51" i="2"/>
  <c r="K51" i="2"/>
  <c r="I51" i="2"/>
  <c r="H51" i="2"/>
  <c r="G51" i="2"/>
  <c r="E52" i="2"/>
  <c r="E51" i="2"/>
  <c r="B70" i="2"/>
  <c r="A77" i="2"/>
  <c r="C77" i="2"/>
  <c r="A72" i="2"/>
  <c r="B72" i="2"/>
  <c r="C72" i="2"/>
  <c r="A73" i="2"/>
  <c r="B73" i="2"/>
  <c r="C73" i="2"/>
  <c r="A74" i="2"/>
  <c r="B74" i="2"/>
  <c r="C74" i="2"/>
  <c r="A75" i="2"/>
  <c r="B75" i="2"/>
  <c r="C75" i="2"/>
  <c r="C71" i="2"/>
  <c r="A71" i="2"/>
  <c r="A57" i="2"/>
  <c r="A58" i="2"/>
  <c r="A59" i="2"/>
  <c r="A60" i="2"/>
  <c r="A56" i="2"/>
  <c r="C57" i="2"/>
  <c r="C58" i="2"/>
  <c r="C59" i="2"/>
  <c r="C60" i="2"/>
  <c r="C56" i="2"/>
  <c r="C62" i="2"/>
  <c r="A62" i="2"/>
  <c r="B55" i="2"/>
  <c r="C47" i="2"/>
  <c r="A47" i="2"/>
  <c r="B40" i="2"/>
  <c r="B25" i="2"/>
  <c r="B13" i="2"/>
  <c r="A42" i="2"/>
  <c r="B42" i="2"/>
  <c r="C42" i="2"/>
  <c r="A43" i="2"/>
  <c r="B43" i="2"/>
  <c r="C43" i="2"/>
  <c r="A44" i="2"/>
  <c r="B44" i="2"/>
  <c r="C44" i="2"/>
  <c r="A45" i="2"/>
  <c r="B45" i="2"/>
  <c r="C45" i="2"/>
  <c r="C41" i="2"/>
  <c r="A41" i="2"/>
  <c r="L78" i="2"/>
  <c r="L80" i="2" s="1"/>
  <c r="K78" i="2"/>
  <c r="K80" i="2" s="1"/>
  <c r="I78" i="2"/>
  <c r="I80" i="2" s="1"/>
  <c r="H78" i="2"/>
  <c r="H80" i="2" s="1"/>
  <c r="G78" i="2"/>
  <c r="G80" i="2" s="1"/>
  <c r="E78" i="2"/>
  <c r="C8" i="5" s="1"/>
  <c r="L77" i="2"/>
  <c r="K77" i="2"/>
  <c r="I77" i="2"/>
  <c r="I6" i="12" s="1"/>
  <c r="H77" i="2"/>
  <c r="G77" i="2"/>
  <c r="E77" i="2"/>
  <c r="B77" i="2"/>
  <c r="B71" i="2"/>
  <c r="L63" i="2"/>
  <c r="L65" i="2" s="1"/>
  <c r="K63" i="2"/>
  <c r="K65" i="2" s="1"/>
  <c r="I63" i="2"/>
  <c r="I65" i="2" s="1"/>
  <c r="H63" i="2"/>
  <c r="H65" i="2" s="1"/>
  <c r="G63" i="2"/>
  <c r="G65" i="2" s="1"/>
  <c r="E63" i="2"/>
  <c r="C7" i="5" s="1"/>
  <c r="L62" i="2"/>
  <c r="K62" i="2"/>
  <c r="I62" i="2"/>
  <c r="I5" i="12" s="1"/>
  <c r="H62" i="2"/>
  <c r="G62" i="2"/>
  <c r="E62" i="2"/>
  <c r="B62" i="2"/>
  <c r="B60" i="2"/>
  <c r="B59" i="2"/>
  <c r="B58" i="2"/>
  <c r="B57" i="2"/>
  <c r="B56" i="2"/>
  <c r="L48" i="2"/>
  <c r="L50" i="2" s="1"/>
  <c r="K48" i="2"/>
  <c r="K50" i="2" s="1"/>
  <c r="I48" i="2"/>
  <c r="I50" i="2" s="1"/>
  <c r="H48" i="2"/>
  <c r="H50" i="2" s="1"/>
  <c r="G48" i="2"/>
  <c r="G50" i="2" s="1"/>
  <c r="E48" i="2"/>
  <c r="C6" i="5" s="1"/>
  <c r="L47" i="2"/>
  <c r="K47" i="2"/>
  <c r="I47" i="2"/>
  <c r="I4" i="12" s="1"/>
  <c r="H47" i="2"/>
  <c r="G47" i="2"/>
  <c r="E47" i="2"/>
  <c r="B47" i="2"/>
  <c r="B41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2" i="2"/>
  <c r="B32" i="2"/>
  <c r="C32" i="2"/>
  <c r="E32" i="2"/>
  <c r="F32" i="2"/>
  <c r="G32" i="2"/>
  <c r="H32" i="2"/>
  <c r="I32" i="2"/>
  <c r="I3" i="12" s="1"/>
  <c r="K32" i="2"/>
  <c r="L32" i="2"/>
  <c r="DJ32" i="2"/>
  <c r="E33" i="2"/>
  <c r="F33" i="2"/>
  <c r="F5" i="5" s="1"/>
  <c r="G33" i="2"/>
  <c r="G34" i="2" s="1"/>
  <c r="H33" i="2"/>
  <c r="H34" i="2" s="1"/>
  <c r="I33" i="2"/>
  <c r="K33" i="2"/>
  <c r="K35" i="2" s="1"/>
  <c r="L33" i="2"/>
  <c r="L34" i="2" s="1"/>
  <c r="DJ33" i="2"/>
  <c r="DJ35" i="2" s="1"/>
  <c r="BO3" i="2"/>
  <c r="BQ3" i="2"/>
  <c r="DB17" i="2" s="1"/>
  <c r="BS3" i="2"/>
  <c r="A14" i="2"/>
  <c r="B14" i="2"/>
  <c r="C14" i="2"/>
  <c r="F14" i="2"/>
  <c r="BZ14" i="2"/>
  <c r="CG14" i="2"/>
  <c r="CH14" i="2" s="1"/>
  <c r="A15" i="2"/>
  <c r="B15" i="2"/>
  <c r="C15" i="2"/>
  <c r="F15" i="2"/>
  <c r="BI15" i="2"/>
  <c r="BJ15" i="2" s="1"/>
  <c r="CG15" i="2"/>
  <c r="CH15" i="2" s="1"/>
  <c r="DS15" i="2"/>
  <c r="A16" i="2"/>
  <c r="B16" i="2"/>
  <c r="C16" i="2"/>
  <c r="F16" i="2"/>
  <c r="BB16" i="2"/>
  <c r="BI16" i="2"/>
  <c r="BJ16" i="2" s="1"/>
  <c r="BR16" i="2"/>
  <c r="BZ16" i="2"/>
  <c r="CG16" i="2"/>
  <c r="CH16" i="2" s="1"/>
  <c r="A17" i="2"/>
  <c r="B17" i="2"/>
  <c r="C17" i="2"/>
  <c r="F17" i="2"/>
  <c r="BN17" i="2"/>
  <c r="BU17" i="2"/>
  <c r="BV17" i="2" s="1"/>
  <c r="CD17" i="2"/>
  <c r="DO17" i="2"/>
  <c r="DS17" i="2"/>
  <c r="A18" i="2"/>
  <c r="B18" i="2"/>
  <c r="C18" i="2"/>
  <c r="F18" i="2"/>
  <c r="BN18" i="2"/>
  <c r="BU18" i="2"/>
  <c r="BV18" i="2" s="1"/>
  <c r="CD18" i="2"/>
  <c r="A20" i="2"/>
  <c r="B20" i="2"/>
  <c r="C20" i="2"/>
  <c r="E20" i="2"/>
  <c r="G20" i="2"/>
  <c r="H20" i="2"/>
  <c r="I20" i="2"/>
  <c r="I2" i="12" s="1"/>
  <c r="K20" i="2"/>
  <c r="L20" i="2"/>
  <c r="DJ20" i="2"/>
  <c r="E21" i="2"/>
  <c r="G21" i="2"/>
  <c r="H21" i="2"/>
  <c r="H23" i="2" s="1"/>
  <c r="I21" i="2"/>
  <c r="K21" i="2"/>
  <c r="L21" i="2"/>
  <c r="E36" i="2"/>
  <c r="G36" i="2"/>
  <c r="H36" i="2"/>
  <c r="I36" i="2"/>
  <c r="K36" i="2"/>
  <c r="L36" i="2"/>
  <c r="E37" i="2"/>
  <c r="G37" i="2"/>
  <c r="H37" i="2"/>
  <c r="I37" i="2"/>
  <c r="K37" i="2"/>
  <c r="L37" i="2"/>
  <c r="BG28" i="2" l="1"/>
  <c r="BH28" i="2" s="1"/>
  <c r="F19" i="10"/>
  <c r="BK28" i="2"/>
  <c r="BL28" i="2" s="1"/>
  <c r="D20" i="10"/>
  <c r="D21" i="10" s="1"/>
  <c r="C19" i="10"/>
  <c r="E19" i="10"/>
  <c r="F23" i="10"/>
  <c r="I12" i="12"/>
  <c r="B18" i="10"/>
  <c r="J18" i="2"/>
  <c r="B16" i="10"/>
  <c r="J16" i="2"/>
  <c r="EY59" i="2"/>
  <c r="EY56" i="2"/>
  <c r="J78" i="2"/>
  <c r="J80" i="2" s="1"/>
  <c r="J77" i="2"/>
  <c r="B14" i="10"/>
  <c r="J14" i="2"/>
  <c r="F20" i="10"/>
  <c r="F21" i="10" s="1"/>
  <c r="E5" i="5"/>
  <c r="H3" i="12"/>
  <c r="EY75" i="2"/>
  <c r="J67" i="2"/>
  <c r="J62" i="2"/>
  <c r="J82" i="2"/>
  <c r="J63" i="2"/>
  <c r="J81" i="2"/>
  <c r="J32" i="2"/>
  <c r="J33" i="2"/>
  <c r="J52" i="2"/>
  <c r="J51" i="2"/>
  <c r="J47" i="2"/>
  <c r="J53" i="2" s="1"/>
  <c r="J66" i="2"/>
  <c r="J86" i="2"/>
  <c r="J85" i="2"/>
  <c r="J48" i="2"/>
  <c r="B17" i="10"/>
  <c r="J17" i="2"/>
  <c r="B15" i="10"/>
  <c r="J15" i="2"/>
  <c r="J90" i="2" s="1"/>
  <c r="I10" i="12"/>
  <c r="I11" i="12"/>
  <c r="I13" i="12"/>
  <c r="EY72" i="2"/>
  <c r="F3" i="8" s="1"/>
  <c r="M3" i="8" s="1"/>
  <c r="T3" i="8" s="1"/>
  <c r="EY28" i="2"/>
  <c r="E23" i="10"/>
  <c r="EI74" i="2"/>
  <c r="F41" i="10"/>
  <c r="EC96" i="2"/>
  <c r="E22" i="10"/>
  <c r="E21" i="10"/>
  <c r="CM30" i="2"/>
  <c r="CN30" i="2" s="1"/>
  <c r="F6" i="8"/>
  <c r="M6" i="8" s="1"/>
  <c r="T6" i="8" s="1"/>
  <c r="EY26" i="2"/>
  <c r="BO59" i="2"/>
  <c r="BP59" i="2" s="1"/>
  <c r="EH44" i="2"/>
  <c r="EY58" i="2"/>
  <c r="EY74" i="2"/>
  <c r="EY42" i="2"/>
  <c r="EY41" i="2"/>
  <c r="B6" i="12"/>
  <c r="B8" i="5"/>
  <c r="EY29" i="2"/>
  <c r="EY27" i="2"/>
  <c r="CP57" i="2"/>
  <c r="CQ57" i="2" s="1"/>
  <c r="CR57" i="2" s="1"/>
  <c r="EY43" i="2"/>
  <c r="EY71" i="2"/>
  <c r="C21" i="10"/>
  <c r="C22" i="10"/>
  <c r="EY30" i="2"/>
  <c r="EY73" i="2"/>
  <c r="C4" i="8"/>
  <c r="J4" i="8" s="1"/>
  <c r="Q4" i="8" s="1"/>
  <c r="E5" i="8"/>
  <c r="L5" i="8" s="1"/>
  <c r="S5" i="8" s="1"/>
  <c r="EY57" i="2"/>
  <c r="BW30" i="2"/>
  <c r="BX30" i="2" s="1"/>
  <c r="EY45" i="2"/>
  <c r="F22" i="10"/>
  <c r="CE59" i="2"/>
  <c r="CF59" i="2" s="1"/>
  <c r="CM28" i="2"/>
  <c r="CN28" i="2" s="1"/>
  <c r="D23" i="10"/>
  <c r="EY60" i="2"/>
  <c r="E2" i="8"/>
  <c r="EY44" i="2"/>
  <c r="B5" i="5"/>
  <c r="B3" i="12"/>
  <c r="B7" i="5"/>
  <c r="B5" i="12"/>
  <c r="B4" i="5"/>
  <c r="B2" i="12"/>
  <c r="B6" i="5"/>
  <c r="B4" i="12"/>
  <c r="E34" i="2"/>
  <c r="C5" i="5"/>
  <c r="C4" i="4"/>
  <c r="C4" i="5"/>
  <c r="BO75" i="2"/>
  <c r="BP75" i="2" s="1"/>
  <c r="BO71" i="2"/>
  <c r="BP71" i="2" s="1"/>
  <c r="EV75" i="2"/>
  <c r="CI42" i="2"/>
  <c r="DX42" i="2" s="1"/>
  <c r="BS75" i="2"/>
  <c r="BT75" i="2" s="1"/>
  <c r="BC71" i="2"/>
  <c r="BD71" i="2" s="1"/>
  <c r="CP59" i="2"/>
  <c r="BS71" i="2"/>
  <c r="CM71" i="2"/>
  <c r="CN71" i="2" s="1"/>
  <c r="CM42" i="2"/>
  <c r="CN42" i="2" s="1"/>
  <c r="BG71" i="2"/>
  <c r="BH71" i="2" s="1"/>
  <c r="CI71" i="2"/>
  <c r="CA71" i="2"/>
  <c r="CB71" i="2" s="1"/>
  <c r="CM58" i="2"/>
  <c r="CN58" i="2" s="1"/>
  <c r="BS26" i="2"/>
  <c r="BW75" i="2"/>
  <c r="BX75" i="2" s="1"/>
  <c r="BW71" i="2"/>
  <c r="BX71" i="2" s="1"/>
  <c r="BG58" i="2"/>
  <c r="BH58" i="2" s="1"/>
  <c r="BG43" i="2"/>
  <c r="BH43" i="2" s="1"/>
  <c r="EP44" i="2"/>
  <c r="EQ44" i="2" s="1"/>
  <c r="BW26" i="2"/>
  <c r="BX26" i="2" s="1"/>
  <c r="CE71" i="2"/>
  <c r="CF71" i="2" s="1"/>
  <c r="EP75" i="2"/>
  <c r="EQ75" i="2" s="1"/>
  <c r="I34" i="2"/>
  <c r="CI58" i="2"/>
  <c r="DX58" i="2" s="1"/>
  <c r="BO56" i="2"/>
  <c r="CQ59" i="2"/>
  <c r="CM26" i="2"/>
  <c r="CN26" i="2" s="1"/>
  <c r="ED56" i="2"/>
  <c r="EV42" i="2"/>
  <c r="D3" i="6" s="1"/>
  <c r="DT58" i="2"/>
  <c r="BO58" i="2"/>
  <c r="BP58" i="2" s="1"/>
  <c r="EV43" i="2"/>
  <c r="D4" i="6" s="1"/>
  <c r="BC58" i="2"/>
  <c r="BD58" i="2" s="1"/>
  <c r="CM44" i="2"/>
  <c r="CN44" i="2" s="1"/>
  <c r="BK58" i="2"/>
  <c r="BL58" i="2" s="1"/>
  <c r="ED75" i="2"/>
  <c r="F30" i="10" s="1"/>
  <c r="CP45" i="2"/>
  <c r="CQ45" i="2" s="1"/>
  <c r="CP43" i="2"/>
  <c r="CQ43" i="2" s="1"/>
  <c r="BC75" i="2"/>
  <c r="BD75" i="2" s="1"/>
  <c r="X75" i="2"/>
  <c r="Y75" i="2" s="1"/>
  <c r="EV72" i="2"/>
  <c r="F3" i="6" s="1"/>
  <c r="CS27" i="2"/>
  <c r="CT27" i="2" s="1"/>
  <c r="BG73" i="2"/>
  <c r="BH73" i="2" s="1"/>
  <c r="CE75" i="2"/>
  <c r="CF75" i="2" s="1"/>
  <c r="CM75" i="2"/>
  <c r="CN75" i="2" s="1"/>
  <c r="CA28" i="2"/>
  <c r="CB28" i="2" s="1"/>
  <c r="EP59" i="2"/>
  <c r="EQ59" i="2" s="1"/>
  <c r="CE28" i="2"/>
  <c r="CF28" i="2" s="1"/>
  <c r="CI75" i="2"/>
  <c r="DX75" i="2" s="1"/>
  <c r="BG75" i="2"/>
  <c r="BH75" i="2" s="1"/>
  <c r="EV73" i="2"/>
  <c r="F4" i="6" s="1"/>
  <c r="CI28" i="2"/>
  <c r="DX28" i="2" s="1"/>
  <c r="CA75" i="2"/>
  <c r="CB75" i="2" s="1"/>
  <c r="BO73" i="2"/>
  <c r="BP73" i="2" s="1"/>
  <c r="BS59" i="2"/>
  <c r="BT59" i="2" s="1"/>
  <c r="CM29" i="2"/>
  <c r="CN29" i="2" s="1"/>
  <c r="BK75" i="2"/>
  <c r="BL75" i="2" s="1"/>
  <c r="DT75" i="2"/>
  <c r="CM59" i="2"/>
  <c r="CN59" i="2" s="1"/>
  <c r="EV58" i="2"/>
  <c r="E4" i="6" s="1"/>
  <c r="CA59" i="2"/>
  <c r="CB59" i="2" s="1"/>
  <c r="CA56" i="2"/>
  <c r="CB56" i="2" s="1"/>
  <c r="EV28" i="2"/>
  <c r="C4" i="6" s="1"/>
  <c r="BW59" i="2"/>
  <c r="BX59" i="2" s="1"/>
  <c r="CE58" i="2"/>
  <c r="CF58" i="2" s="1"/>
  <c r="CA58" i="2"/>
  <c r="CB58" i="2" s="1"/>
  <c r="BS56" i="2"/>
  <c r="BT56" i="2" s="1"/>
  <c r="BG30" i="2"/>
  <c r="BH30" i="2" s="1"/>
  <c r="DT28" i="2"/>
  <c r="DU28" i="2" s="1"/>
  <c r="BK42" i="2"/>
  <c r="BL42" i="2" s="1"/>
  <c r="CA30" i="2"/>
  <c r="CB30" i="2" s="1"/>
  <c r="BC59" i="2"/>
  <c r="BD59" i="2" s="1"/>
  <c r="EV29" i="2"/>
  <c r="C5" i="6" s="1"/>
  <c r="EV57" i="2"/>
  <c r="E3" i="6" s="1"/>
  <c r="BC56" i="2"/>
  <c r="BD56" i="2" s="1"/>
  <c r="BS58" i="2"/>
  <c r="BT58" i="2" s="1"/>
  <c r="BW58" i="2"/>
  <c r="BX58" i="2" s="1"/>
  <c r="BG56" i="2"/>
  <c r="BH56" i="2" s="1"/>
  <c r="CI26" i="2"/>
  <c r="CJ26" i="2" s="1"/>
  <c r="DT26" i="2"/>
  <c r="DU26" i="2" s="1"/>
  <c r="BC30" i="2"/>
  <c r="BD30" i="2" s="1"/>
  <c r="BC44" i="2"/>
  <c r="BD44" i="2" s="1"/>
  <c r="BO30" i="2"/>
  <c r="BP30" i="2" s="1"/>
  <c r="BO26" i="2"/>
  <c r="BP26" i="2" s="1"/>
  <c r="CQ72" i="2"/>
  <c r="CR72" i="2" s="1"/>
  <c r="EV26" i="2"/>
  <c r="C2" i="6" s="1"/>
  <c r="EV30" i="2"/>
  <c r="C6" i="6" s="1"/>
  <c r="CI72" i="2"/>
  <c r="CJ72" i="2" s="1"/>
  <c r="BK56" i="2"/>
  <c r="BL56" i="2" s="1"/>
  <c r="EP56" i="2"/>
  <c r="EQ56" i="2" s="1"/>
  <c r="EV45" i="2"/>
  <c r="D6" i="6" s="1"/>
  <c r="EV44" i="2"/>
  <c r="D5" i="6" s="1"/>
  <c r="CU59" i="2"/>
  <c r="CV59" i="2" s="1"/>
  <c r="CI30" i="2"/>
  <c r="DX30" i="2" s="1"/>
  <c r="BW28" i="2"/>
  <c r="BX28" i="2" s="1"/>
  <c r="BS28" i="2"/>
  <c r="BT28" i="2" s="1"/>
  <c r="CE26" i="2"/>
  <c r="CF26" i="2" s="1"/>
  <c r="DT30" i="2"/>
  <c r="DU30" i="2" s="1"/>
  <c r="BC26" i="2"/>
  <c r="BD26" i="2" s="1"/>
  <c r="DT59" i="2"/>
  <c r="DU59" i="2" s="1"/>
  <c r="DT56" i="2"/>
  <c r="DU56" i="2" s="1"/>
  <c r="BO28" i="2"/>
  <c r="BP28" i="2" s="1"/>
  <c r="EH75" i="2"/>
  <c r="EH59" i="2"/>
  <c r="EV71" i="2"/>
  <c r="F2" i="6" s="1"/>
  <c r="EV27" i="2"/>
  <c r="C3" i="6" s="1"/>
  <c r="EV60" i="2"/>
  <c r="E6" i="6" s="1"/>
  <c r="X56" i="2"/>
  <c r="Y56" i="2" s="1"/>
  <c r="EH56" i="2"/>
  <c r="CE30" i="2"/>
  <c r="CF30" i="2" s="1"/>
  <c r="BG26" i="2"/>
  <c r="BH26" i="2" s="1"/>
  <c r="EV56" i="2"/>
  <c r="E2" i="6" s="1"/>
  <c r="BG59" i="2"/>
  <c r="BH59" i="2" s="1"/>
  <c r="CI59" i="2"/>
  <c r="DX59" i="2" s="1"/>
  <c r="CI44" i="2"/>
  <c r="CJ44" i="2" s="1"/>
  <c r="CE56" i="2"/>
  <c r="CF56" i="2" s="1"/>
  <c r="BG44" i="2"/>
  <c r="BH44" i="2" s="1"/>
  <c r="BS30" i="2"/>
  <c r="BT30" i="2" s="1"/>
  <c r="BO44" i="2"/>
  <c r="BP44" i="2" s="1"/>
  <c r="BC28" i="2"/>
  <c r="BD28" i="2" s="1"/>
  <c r="BK59" i="2"/>
  <c r="BL59" i="2" s="1"/>
  <c r="EL44" i="2"/>
  <c r="EM44" i="2" s="1"/>
  <c r="EU87" i="2"/>
  <c r="EV74" i="2"/>
  <c r="F5" i="6" s="1"/>
  <c r="EV41" i="2"/>
  <c r="D2" i="6" s="1"/>
  <c r="EV59" i="2"/>
  <c r="K38" i="2"/>
  <c r="H91" i="2"/>
  <c r="E80" i="2"/>
  <c r="C8" i="3" s="1"/>
  <c r="C8" i="4"/>
  <c r="B8" i="4"/>
  <c r="B8" i="3"/>
  <c r="H35" i="2"/>
  <c r="E91" i="2"/>
  <c r="B4" i="4"/>
  <c r="B4" i="3"/>
  <c r="F34" i="2"/>
  <c r="F5" i="4"/>
  <c r="E5" i="4"/>
  <c r="E5" i="3"/>
  <c r="B7" i="4"/>
  <c r="B7" i="3"/>
  <c r="B5" i="4"/>
  <c r="B5" i="3"/>
  <c r="E35" i="2"/>
  <c r="C5" i="3" s="1"/>
  <c r="C5" i="4"/>
  <c r="E50" i="2"/>
  <c r="C6" i="3" s="1"/>
  <c r="C6" i="4"/>
  <c r="B6" i="4"/>
  <c r="B6" i="3"/>
  <c r="E65" i="2"/>
  <c r="C7" i="3" s="1"/>
  <c r="C7" i="4"/>
  <c r="EU49" i="2"/>
  <c r="EU79" i="2"/>
  <c r="EU22" i="2"/>
  <c r="EU53" i="2"/>
  <c r="BS42" i="2"/>
  <c r="BT42" i="2" s="1"/>
  <c r="CS29" i="2"/>
  <c r="CT29" i="2" s="1"/>
  <c r="CU29" i="2" s="1"/>
  <c r="CV29" i="2" s="1"/>
  <c r="EU91" i="2"/>
  <c r="G35" i="2"/>
  <c r="BW44" i="2"/>
  <c r="BX44" i="2" s="1"/>
  <c r="CE44" i="2"/>
  <c r="CF44" i="2" s="1"/>
  <c r="BG42" i="2"/>
  <c r="BH42" i="2" s="1"/>
  <c r="CP74" i="2"/>
  <c r="CQ74" i="2" s="1"/>
  <c r="CR74" i="2" s="1"/>
  <c r="CE73" i="2"/>
  <c r="CF73" i="2" s="1"/>
  <c r="CA73" i="2"/>
  <c r="CB73" i="2" s="1"/>
  <c r="CA72" i="2"/>
  <c r="CB72" i="2" s="1"/>
  <c r="CA44" i="2"/>
  <c r="CB44" i="2" s="1"/>
  <c r="BO42" i="2"/>
  <c r="BP42" i="2" s="1"/>
  <c r="ED59" i="2"/>
  <c r="E29" i="10" s="1"/>
  <c r="EU34" i="2"/>
  <c r="EU38" i="2"/>
  <c r="CS72" i="2"/>
  <c r="CT72" i="2" s="1"/>
  <c r="CU72" i="2" s="1"/>
  <c r="DJ34" i="2"/>
  <c r="BS44" i="2"/>
  <c r="CA74" i="2"/>
  <c r="CB74" i="2" s="1"/>
  <c r="BK73" i="2"/>
  <c r="BL73" i="2" s="1"/>
  <c r="BK44" i="2"/>
  <c r="BL44" i="2" s="1"/>
  <c r="ED44" i="2"/>
  <c r="K91" i="2"/>
  <c r="H68" i="2"/>
  <c r="BC60" i="2"/>
  <c r="BD60" i="2" s="1"/>
  <c r="EU64" i="2"/>
  <c r="BW42" i="2"/>
  <c r="BX42" i="2" s="1"/>
  <c r="DT72" i="2"/>
  <c r="M81" i="2"/>
  <c r="BK72" i="2"/>
  <c r="BL72" i="2" s="1"/>
  <c r="I35" i="2"/>
  <c r="CE42" i="2"/>
  <c r="CF42" i="2" s="1"/>
  <c r="DT44" i="2"/>
  <c r="DU44" i="2" s="1"/>
  <c r="EU68" i="2"/>
  <c r="EM41" i="2"/>
  <c r="EL74" i="2"/>
  <c r="EM74" i="2" s="1"/>
  <c r="EL60" i="2"/>
  <c r="EM60" i="2" s="1"/>
  <c r="EL28" i="2"/>
  <c r="EM28" i="2" s="1"/>
  <c r="EL27" i="2"/>
  <c r="EL43" i="2"/>
  <c r="EM43" i="2" s="1"/>
  <c r="EL26" i="2"/>
  <c r="EL42" i="2"/>
  <c r="EM42" i="2" s="1"/>
  <c r="E38" i="2"/>
  <c r="L68" i="2"/>
  <c r="H38" i="2"/>
  <c r="L91" i="2"/>
  <c r="I91" i="2"/>
  <c r="G91" i="2"/>
  <c r="F90" i="2"/>
  <c r="F89" i="2"/>
  <c r="K34" i="2"/>
  <c r="CI57" i="2"/>
  <c r="DX57" i="2" s="1"/>
  <c r="BS73" i="2"/>
  <c r="BT73" i="2" s="1"/>
  <c r="DT73" i="2"/>
  <c r="DU73" i="2" s="1"/>
  <c r="CM73" i="2"/>
  <c r="CN73" i="2" s="1"/>
  <c r="BW73" i="2"/>
  <c r="BX73" i="2" s="1"/>
  <c r="BC73" i="2"/>
  <c r="BD73" i="2" s="1"/>
  <c r="BW72" i="2"/>
  <c r="BX72" i="2" s="1"/>
  <c r="BC72" i="2"/>
  <c r="BD72" i="2" s="1"/>
  <c r="CA42" i="2"/>
  <c r="CB42" i="2" s="1"/>
  <c r="BC42" i="2"/>
  <c r="BD42" i="2" s="1"/>
  <c r="DT42" i="2"/>
  <c r="DU42" i="2" s="1"/>
  <c r="BK30" i="2"/>
  <c r="BL30" i="2" s="1"/>
  <c r="BK71" i="2"/>
  <c r="BL71" i="2" s="1"/>
  <c r="EP26" i="2"/>
  <c r="EQ26" i="2" s="1"/>
  <c r="EP71" i="2"/>
  <c r="EQ71" i="2" s="1"/>
  <c r="ED71" i="2"/>
  <c r="EL72" i="2"/>
  <c r="EM72" i="2" s="1"/>
  <c r="EM56" i="2"/>
  <c r="EL30" i="2"/>
  <c r="EM30" i="2" s="1"/>
  <c r="EL73" i="2"/>
  <c r="EM73" i="2" s="1"/>
  <c r="EL71" i="2"/>
  <c r="EL59" i="2"/>
  <c r="EM59" i="2" s="1"/>
  <c r="EL57" i="2"/>
  <c r="EL45" i="2"/>
  <c r="EM45" i="2" s="1"/>
  <c r="EL29" i="2"/>
  <c r="EM29" i="2" s="1"/>
  <c r="EL58" i="2"/>
  <c r="EM58" i="2" s="1"/>
  <c r="I68" i="2"/>
  <c r="K68" i="2"/>
  <c r="F35" i="2"/>
  <c r="F5" i="3" s="1"/>
  <c r="I53" i="2"/>
  <c r="L35" i="2"/>
  <c r="G68" i="2"/>
  <c r="G87" i="2"/>
  <c r="I87" i="2"/>
  <c r="L87" i="2"/>
  <c r="AE86" i="2"/>
  <c r="AE85" i="2"/>
  <c r="AU86" i="2"/>
  <c r="AU85" i="2"/>
  <c r="AA85" i="2"/>
  <c r="AA86" i="2"/>
  <c r="M85" i="2"/>
  <c r="M86" i="2"/>
  <c r="AQ85" i="2"/>
  <c r="AQ86" i="2"/>
  <c r="CL85" i="2"/>
  <c r="EE75" i="2"/>
  <c r="CH86" i="2"/>
  <c r="CH85" i="2"/>
  <c r="AI85" i="2"/>
  <c r="AI86" i="2"/>
  <c r="DW16" i="2"/>
  <c r="E87" i="2"/>
  <c r="H87" i="2"/>
  <c r="K87" i="2"/>
  <c r="CA60" i="2"/>
  <c r="CB60" i="2" s="1"/>
  <c r="BW43" i="2"/>
  <c r="BX43" i="2" s="1"/>
  <c r="EH41" i="2"/>
  <c r="D38" i="10" s="1"/>
  <c r="W86" i="2"/>
  <c r="W85" i="2"/>
  <c r="DW86" i="2"/>
  <c r="DW85" i="2"/>
  <c r="AM86" i="2"/>
  <c r="AM85" i="2"/>
  <c r="DT29" i="2"/>
  <c r="CQ29" i="2"/>
  <c r="CR29" i="2" s="1"/>
  <c r="AJ86" i="2"/>
  <c r="AJ85" i="2"/>
  <c r="EH30" i="2"/>
  <c r="ED26" i="2"/>
  <c r="C26" i="10" s="1"/>
  <c r="CL86" i="2"/>
  <c r="BV86" i="2"/>
  <c r="BV85" i="2"/>
  <c r="BO60" i="2"/>
  <c r="BP60" i="2" s="1"/>
  <c r="CM60" i="2"/>
  <c r="CN60" i="2" s="1"/>
  <c r="BS57" i="2"/>
  <c r="BT57" i="2" s="1"/>
  <c r="BK74" i="2"/>
  <c r="BL74" i="2" s="1"/>
  <c r="CU74" i="2"/>
  <c r="CV74" i="2" s="1"/>
  <c r="DW82" i="2"/>
  <c r="BK26" i="2"/>
  <c r="BL26" i="2" s="1"/>
  <c r="EH28" i="2"/>
  <c r="EP30" i="2"/>
  <c r="EQ30" i="2" s="1"/>
  <c r="EP58" i="2"/>
  <c r="EQ58" i="2" s="1"/>
  <c r="EP43" i="2"/>
  <c r="EQ43" i="2" s="1"/>
  <c r="ED72" i="2"/>
  <c r="F27" i="10" s="1"/>
  <c r="EH42" i="2"/>
  <c r="ED41" i="2"/>
  <c r="D26" i="10" s="1"/>
  <c r="EH27" i="2"/>
  <c r="EH73" i="2"/>
  <c r="EP42" i="2"/>
  <c r="EQ42" i="2" s="1"/>
  <c r="EP60" i="2"/>
  <c r="EQ60" i="2" s="1"/>
  <c r="EH57" i="2"/>
  <c r="EP27" i="2"/>
  <c r="EQ27" i="2" s="1"/>
  <c r="EP45" i="2"/>
  <c r="EQ45" i="2" s="1"/>
  <c r="EP73" i="2"/>
  <c r="EQ73" i="2" s="1"/>
  <c r="ED30" i="2"/>
  <c r="EH26" i="2"/>
  <c r="EH58" i="2"/>
  <c r="ED60" i="2"/>
  <c r="E30" i="10" s="1"/>
  <c r="ED29" i="2"/>
  <c r="C29" i="10" s="1"/>
  <c r="EH71" i="2"/>
  <c r="ED57" i="2"/>
  <c r="E27" i="10" s="1"/>
  <c r="EH43" i="2"/>
  <c r="ED42" i="2"/>
  <c r="D27" i="10" s="1"/>
  <c r="EP72" i="2"/>
  <c r="EQ72" i="2" s="1"/>
  <c r="EP29" i="2"/>
  <c r="EQ29" i="2" s="1"/>
  <c r="EP57" i="2"/>
  <c r="EQ57" i="2" s="1"/>
  <c r="EH72" i="2"/>
  <c r="ED28" i="2"/>
  <c r="ED74" i="2"/>
  <c r="EH60" i="2"/>
  <c r="EH45" i="2"/>
  <c r="EP28" i="2"/>
  <c r="EQ28" i="2" s="1"/>
  <c r="EP74" i="2"/>
  <c r="EQ74" i="2" s="1"/>
  <c r="ED43" i="2"/>
  <c r="EH29" i="2"/>
  <c r="EP41" i="2"/>
  <c r="ED58" i="2"/>
  <c r="ED73" i="2"/>
  <c r="ED45" i="2"/>
  <c r="ED27" i="2"/>
  <c r="C27" i="10" s="1"/>
  <c r="M17" i="2"/>
  <c r="M16" i="2"/>
  <c r="M14" i="2"/>
  <c r="DI74" i="2"/>
  <c r="DI27" i="2"/>
  <c r="DI72" i="2"/>
  <c r="DI57" i="2"/>
  <c r="DI45" i="2"/>
  <c r="DI43" i="2"/>
  <c r="DO75" i="2"/>
  <c r="DO74" i="2"/>
  <c r="DO73" i="2"/>
  <c r="DO72" i="2"/>
  <c r="DO57" i="2"/>
  <c r="DO45" i="2"/>
  <c r="DO43" i="2"/>
  <c r="DO42" i="2"/>
  <c r="DO41" i="2"/>
  <c r="DO30" i="2"/>
  <c r="DO29" i="2"/>
  <c r="DO28" i="2"/>
  <c r="DO26" i="2"/>
  <c r="DO71" i="2"/>
  <c r="DO60" i="2"/>
  <c r="DO59" i="2"/>
  <c r="DO58" i="2"/>
  <c r="DO56" i="2"/>
  <c r="DO44" i="2"/>
  <c r="DO27" i="2"/>
  <c r="G83" i="2"/>
  <c r="I83" i="2"/>
  <c r="L83" i="2"/>
  <c r="DI59" i="2"/>
  <c r="BW56" i="2"/>
  <c r="BV82" i="2"/>
  <c r="BV81" i="2"/>
  <c r="AB56" i="2"/>
  <c r="AA82" i="2"/>
  <c r="AA81" i="2"/>
  <c r="AF41" i="2"/>
  <c r="AE67" i="2"/>
  <c r="AE66" i="2"/>
  <c r="DI41" i="2"/>
  <c r="AN41" i="2"/>
  <c r="AM67" i="2"/>
  <c r="AM66" i="2"/>
  <c r="DI75" i="2"/>
  <c r="CE74" i="2"/>
  <c r="CF74" i="2" s="1"/>
  <c r="DI71" i="2"/>
  <c r="DI56" i="2"/>
  <c r="W81" i="2"/>
  <c r="M82" i="2"/>
  <c r="DI44" i="2"/>
  <c r="CH66" i="2"/>
  <c r="BV66" i="2"/>
  <c r="AI66" i="2"/>
  <c r="AK41" i="2"/>
  <c r="AJ56" i="2"/>
  <c r="AJ66" i="2" s="1"/>
  <c r="AI82" i="2"/>
  <c r="AI81" i="2"/>
  <c r="AV56" i="2"/>
  <c r="AU82" i="2"/>
  <c r="AU81" i="2"/>
  <c r="DI42" i="2"/>
  <c r="CL66" i="2"/>
  <c r="AR41" i="2"/>
  <c r="AQ67" i="2"/>
  <c r="AQ66" i="2"/>
  <c r="CA26" i="2"/>
  <c r="CB26" i="2" s="1"/>
  <c r="AQ82" i="2"/>
  <c r="F20" i="2"/>
  <c r="M18" i="2"/>
  <c r="DI17" i="2"/>
  <c r="M15" i="2"/>
  <c r="DO14" i="2"/>
  <c r="DB75" i="2"/>
  <c r="DC75" i="2" s="1"/>
  <c r="DD75" i="2" s="1"/>
  <c r="DF74" i="2"/>
  <c r="DG74" i="2" s="1"/>
  <c r="CX74" i="2"/>
  <c r="CY74" i="2" s="1"/>
  <c r="DB73" i="2"/>
  <c r="DC73" i="2" s="1"/>
  <c r="DD73" i="2" s="1"/>
  <c r="DF75" i="2"/>
  <c r="DG75" i="2" s="1"/>
  <c r="CX75" i="2"/>
  <c r="CY75" i="2" s="1"/>
  <c r="DB74" i="2"/>
  <c r="DC74" i="2" s="1"/>
  <c r="DD74" i="2" s="1"/>
  <c r="DF73" i="2"/>
  <c r="DG73" i="2" s="1"/>
  <c r="CX73" i="2"/>
  <c r="CY73" i="2" s="1"/>
  <c r="DQ73" i="2" s="1"/>
  <c r="DF72" i="2"/>
  <c r="DG72" i="2" s="1"/>
  <c r="DH72" i="2" s="1"/>
  <c r="CX72" i="2"/>
  <c r="CY72" i="2" s="1"/>
  <c r="DF71" i="2"/>
  <c r="DG71" i="2" s="1"/>
  <c r="DH71" i="2" s="1"/>
  <c r="CX71" i="2"/>
  <c r="CY71" i="2" s="1"/>
  <c r="DQ71" i="2" s="1"/>
  <c r="DB72" i="2"/>
  <c r="DC72" i="2" s="1"/>
  <c r="DD72" i="2" s="1"/>
  <c r="DB71" i="2"/>
  <c r="DC71" i="2" s="1"/>
  <c r="DD71" i="2" s="1"/>
  <c r="DF60" i="2"/>
  <c r="DG60" i="2" s="1"/>
  <c r="CX60" i="2"/>
  <c r="CY60" i="2" s="1"/>
  <c r="CZ60" i="2" s="1"/>
  <c r="DF59" i="2"/>
  <c r="DG59" i="2" s="1"/>
  <c r="CX59" i="2"/>
  <c r="CY59" i="2" s="1"/>
  <c r="DF58" i="2"/>
  <c r="DG58" i="2" s="1"/>
  <c r="DH58" i="2" s="1"/>
  <c r="CX58" i="2"/>
  <c r="CY58" i="2" s="1"/>
  <c r="CZ58" i="2" s="1"/>
  <c r="DF57" i="2"/>
  <c r="DG57" i="2" s="1"/>
  <c r="CX57" i="2"/>
  <c r="CY57" i="2" s="1"/>
  <c r="DF56" i="2"/>
  <c r="CX56" i="2"/>
  <c r="DF45" i="2"/>
  <c r="DG45" i="2" s="1"/>
  <c r="CX45" i="2"/>
  <c r="DF44" i="2"/>
  <c r="DG44" i="2" s="1"/>
  <c r="CX44" i="2"/>
  <c r="CY44" i="2" s="1"/>
  <c r="DF43" i="2"/>
  <c r="DG43" i="2" s="1"/>
  <c r="CX43" i="2"/>
  <c r="CY43" i="2" s="1"/>
  <c r="CZ43" i="2" s="1"/>
  <c r="DB42" i="2"/>
  <c r="DC42" i="2" s="1"/>
  <c r="DD42" i="2" s="1"/>
  <c r="DB41" i="2"/>
  <c r="DC41" i="2" s="1"/>
  <c r="DB30" i="2"/>
  <c r="DC30" i="2" s="1"/>
  <c r="DD30" i="2" s="1"/>
  <c r="DB29" i="2"/>
  <c r="DC29" i="2" s="1"/>
  <c r="DD29" i="2" s="1"/>
  <c r="DB28" i="2"/>
  <c r="DC28" i="2" s="1"/>
  <c r="DD28" i="2" s="1"/>
  <c r="DB26" i="2"/>
  <c r="DC26" i="2" s="1"/>
  <c r="DD26" i="2" s="1"/>
  <c r="DB60" i="2"/>
  <c r="DC60" i="2" s="1"/>
  <c r="DD60" i="2" s="1"/>
  <c r="DB59" i="2"/>
  <c r="DC59" i="2" s="1"/>
  <c r="DD59" i="2" s="1"/>
  <c r="DB58" i="2"/>
  <c r="DC58" i="2" s="1"/>
  <c r="DD58" i="2" s="1"/>
  <c r="DB57" i="2"/>
  <c r="DC57" i="2" s="1"/>
  <c r="DD57" i="2" s="1"/>
  <c r="DB56" i="2"/>
  <c r="DB45" i="2"/>
  <c r="DC45" i="2" s="1"/>
  <c r="DD45" i="2" s="1"/>
  <c r="DB44" i="2"/>
  <c r="DC44" i="2" s="1"/>
  <c r="DD44" i="2" s="1"/>
  <c r="DB43" i="2"/>
  <c r="DC43" i="2" s="1"/>
  <c r="DD43" i="2" s="1"/>
  <c r="DF42" i="2"/>
  <c r="DG42" i="2" s="1"/>
  <c r="DM42" i="2" s="1"/>
  <c r="CX42" i="2"/>
  <c r="CY42" i="2" s="1"/>
  <c r="DF41" i="2"/>
  <c r="DG41" i="2" s="1"/>
  <c r="CX41" i="2"/>
  <c r="CY41" i="2" s="1"/>
  <c r="DF30" i="2"/>
  <c r="DG30" i="2" s="1"/>
  <c r="CX30" i="2"/>
  <c r="CY30" i="2" s="1"/>
  <c r="DF29" i="2"/>
  <c r="DG29" i="2" s="1"/>
  <c r="CX29" i="2"/>
  <c r="CY29" i="2" s="1"/>
  <c r="DF28" i="2"/>
  <c r="DG28" i="2" s="1"/>
  <c r="DH28" i="2" s="1"/>
  <c r="CX28" i="2"/>
  <c r="CY28" i="2" s="1"/>
  <c r="CZ28" i="2" s="1"/>
  <c r="DF27" i="2"/>
  <c r="DG27" i="2" s="1"/>
  <c r="CX27" i="2"/>
  <c r="CY27" i="2" s="1"/>
  <c r="DF26" i="2"/>
  <c r="DG26" i="2" s="1"/>
  <c r="DM26" i="2" s="1"/>
  <c r="CX26" i="2"/>
  <c r="CY26" i="2" s="1"/>
  <c r="DB27" i="2"/>
  <c r="DC27" i="2" s="1"/>
  <c r="DD27" i="2" s="1"/>
  <c r="E83" i="2"/>
  <c r="H83" i="2"/>
  <c r="K83" i="2"/>
  <c r="CA57" i="2"/>
  <c r="CB57" i="2" s="1"/>
  <c r="BK57" i="2"/>
  <c r="BL57" i="2" s="1"/>
  <c r="CI56" i="2"/>
  <c r="CJ56" i="2" s="1"/>
  <c r="CH82" i="2"/>
  <c r="CH81" i="2"/>
  <c r="AN56" i="2"/>
  <c r="AM82" i="2"/>
  <c r="AM81" i="2"/>
  <c r="DI58" i="2"/>
  <c r="CM56" i="2"/>
  <c r="CL82" i="2"/>
  <c r="CL81" i="2"/>
  <c r="CE43" i="2"/>
  <c r="CF43" i="2" s="1"/>
  <c r="BO43" i="2"/>
  <c r="BP43" i="2" s="1"/>
  <c r="X41" i="2"/>
  <c r="W67" i="2"/>
  <c r="W66" i="2"/>
  <c r="DW67" i="2"/>
  <c r="DW66" i="2"/>
  <c r="AV41" i="2"/>
  <c r="AU67" i="2"/>
  <c r="AU66" i="2"/>
  <c r="AB41" i="2"/>
  <c r="AA67" i="2"/>
  <c r="AA66" i="2"/>
  <c r="DI29" i="2"/>
  <c r="CI74" i="2"/>
  <c r="DX74" i="2" s="1"/>
  <c r="BS74" i="2"/>
  <c r="BT74" i="2" s="1"/>
  <c r="BC74" i="2"/>
  <c r="BD74" i="2" s="1"/>
  <c r="CM74" i="2"/>
  <c r="CN74" i="2" s="1"/>
  <c r="BG74" i="2"/>
  <c r="BH74" i="2" s="1"/>
  <c r="DI73" i="2"/>
  <c r="DX71" i="2"/>
  <c r="DI60" i="2"/>
  <c r="BP56" i="2"/>
  <c r="W82" i="2"/>
  <c r="CH67" i="2"/>
  <c r="BV67" i="2"/>
  <c r="AI67" i="2"/>
  <c r="M67" i="2"/>
  <c r="M66" i="2"/>
  <c r="DW81" i="2"/>
  <c r="AF56" i="2"/>
  <c r="AE82" i="2"/>
  <c r="AE81" i="2"/>
  <c r="CL67" i="2"/>
  <c r="DI30" i="2"/>
  <c r="DI28" i="2"/>
  <c r="DI26" i="2"/>
  <c r="AQ81" i="2"/>
  <c r="AS56" i="2"/>
  <c r="AR82" i="2"/>
  <c r="AR81" i="2"/>
  <c r="E53" i="2"/>
  <c r="E68" i="2"/>
  <c r="CJ75" i="2"/>
  <c r="CP73" i="2"/>
  <c r="CQ73" i="2" s="1"/>
  <c r="CS73" i="2"/>
  <c r="CT73" i="2" s="1"/>
  <c r="CU73" i="2" s="1"/>
  <c r="CJ73" i="2"/>
  <c r="DU71" i="2"/>
  <c r="CZ71" i="2"/>
  <c r="CP75" i="2"/>
  <c r="CQ75" i="2" s="1"/>
  <c r="CS75" i="2"/>
  <c r="CT75" i="2" s="1"/>
  <c r="CU75" i="2" s="1"/>
  <c r="X74" i="2"/>
  <c r="Y74" i="2" s="1"/>
  <c r="BO74" i="2"/>
  <c r="BP74" i="2" s="1"/>
  <c r="DU75" i="2"/>
  <c r="DV75" i="2"/>
  <c r="DT74" i="2"/>
  <c r="BW74" i="2"/>
  <c r="BX74" i="2" s="1"/>
  <c r="DX73" i="2"/>
  <c r="CE72" i="2"/>
  <c r="CF72" i="2" s="1"/>
  <c r="BS72" i="2"/>
  <c r="BG72" i="2"/>
  <c r="BH72" i="2" s="1"/>
  <c r="BO72" i="2"/>
  <c r="BP72" i="2" s="1"/>
  <c r="BT71" i="2"/>
  <c r="CM72" i="2"/>
  <c r="CN72" i="2" s="1"/>
  <c r="CP71" i="2"/>
  <c r="CQ71" i="2" s="1"/>
  <c r="CS71" i="2"/>
  <c r="CT71" i="2" s="1"/>
  <c r="CU71" i="2" s="1"/>
  <c r="CJ71" i="2"/>
  <c r="CI60" i="2"/>
  <c r="BW60" i="2"/>
  <c r="BX60" i="2" s="1"/>
  <c r="BK60" i="2"/>
  <c r="CE57" i="2"/>
  <c r="CF57" i="2" s="1"/>
  <c r="BO57" i="2"/>
  <c r="BP57" i="2" s="1"/>
  <c r="BC57" i="2"/>
  <c r="BD57" i="2" s="1"/>
  <c r="CA45" i="2"/>
  <c r="CB45" i="2" s="1"/>
  <c r="BC45" i="2"/>
  <c r="BD45" i="2" s="1"/>
  <c r="CM57" i="2"/>
  <c r="CN57" i="2" s="1"/>
  <c r="CM45" i="2"/>
  <c r="CN45" i="2" s="1"/>
  <c r="CU45" i="2"/>
  <c r="CJ42" i="2"/>
  <c r="DT45" i="2"/>
  <c r="CI45" i="2"/>
  <c r="BW45" i="2"/>
  <c r="BX45" i="2" s="1"/>
  <c r="BK45" i="2"/>
  <c r="CM43" i="2"/>
  <c r="CN43" i="2" s="1"/>
  <c r="CA43" i="2"/>
  <c r="CB43" i="2" s="1"/>
  <c r="BK43" i="2"/>
  <c r="CA41" i="2"/>
  <c r="BC41" i="2"/>
  <c r="CU43" i="2"/>
  <c r="CM41" i="2"/>
  <c r="CU41" i="2"/>
  <c r="CE41" i="2"/>
  <c r="BS41" i="2"/>
  <c r="BG41" i="2"/>
  <c r="CE29" i="2"/>
  <c r="CF29" i="2" s="1"/>
  <c r="BS29" i="2"/>
  <c r="BG29" i="2"/>
  <c r="BH29" i="2" s="1"/>
  <c r="BC29" i="2"/>
  <c r="BD29" i="2" s="1"/>
  <c r="CA29" i="2"/>
  <c r="CB29" i="2" s="1"/>
  <c r="CS28" i="2"/>
  <c r="CT28" i="2" s="1"/>
  <c r="CU28" i="2" s="1"/>
  <c r="CP28" i="2"/>
  <c r="CQ28" i="2" s="1"/>
  <c r="BO27" i="2"/>
  <c r="BP27" i="2" s="1"/>
  <c r="BT26" i="2"/>
  <c r="CE27" i="2"/>
  <c r="CF27" i="2" s="1"/>
  <c r="BS27" i="2"/>
  <c r="BG27" i="2"/>
  <c r="BH27" i="2" s="1"/>
  <c r="CQ27" i="2"/>
  <c r="H53" i="2"/>
  <c r="K53" i="2"/>
  <c r="CP60" i="2"/>
  <c r="CQ60" i="2" s="1"/>
  <c r="CS60" i="2"/>
  <c r="CT60" i="2" s="1"/>
  <c r="CU60" i="2" s="1"/>
  <c r="CJ59" i="2"/>
  <c r="DT60" i="2"/>
  <c r="DK59" i="2"/>
  <c r="CR59" i="2"/>
  <c r="DU58" i="2"/>
  <c r="CE60" i="2"/>
  <c r="CF60" i="2" s="1"/>
  <c r="BS60" i="2"/>
  <c r="BG60" i="2"/>
  <c r="BH60" i="2" s="1"/>
  <c r="CP58" i="2"/>
  <c r="CQ58" i="2" s="1"/>
  <c r="CS58" i="2"/>
  <c r="CT58" i="2" s="1"/>
  <c r="CU58" i="2" s="1"/>
  <c r="DT57" i="2"/>
  <c r="BW57" i="2"/>
  <c r="BX57" i="2" s="1"/>
  <c r="BG57" i="2"/>
  <c r="BH57" i="2" s="1"/>
  <c r="CS56" i="2"/>
  <c r="CT56" i="2" s="1"/>
  <c r="CP56" i="2"/>
  <c r="CY45" i="2"/>
  <c r="BO45" i="2"/>
  <c r="BP45" i="2" s="1"/>
  <c r="CP44" i="2"/>
  <c r="CQ44" i="2" s="1"/>
  <c r="CS44" i="2"/>
  <c r="CT44" i="2" s="1"/>
  <c r="CU44" i="2" s="1"/>
  <c r="CU57" i="2"/>
  <c r="CE45" i="2"/>
  <c r="CF45" i="2" s="1"/>
  <c r="BS45" i="2"/>
  <c r="BG45" i="2"/>
  <c r="BH45" i="2" s="1"/>
  <c r="DT43" i="2"/>
  <c r="CI43" i="2"/>
  <c r="BS43" i="2"/>
  <c r="BC43" i="2"/>
  <c r="BD43" i="2" s="1"/>
  <c r="CP42" i="2"/>
  <c r="CQ42" i="2" s="1"/>
  <c r="CS42" i="2"/>
  <c r="CT42" i="2" s="1"/>
  <c r="CU42" i="2" s="1"/>
  <c r="BO41" i="2"/>
  <c r="CP30" i="2"/>
  <c r="CQ30" i="2" s="1"/>
  <c r="CS30" i="2"/>
  <c r="CT30" i="2" s="1"/>
  <c r="CU30" i="2" s="1"/>
  <c r="DT41" i="2"/>
  <c r="CQ41" i="2"/>
  <c r="CI41" i="2"/>
  <c r="BW41" i="2"/>
  <c r="BK41" i="2"/>
  <c r="CI29" i="2"/>
  <c r="BW29" i="2"/>
  <c r="BX29" i="2" s="1"/>
  <c r="BK29" i="2"/>
  <c r="BO29" i="2"/>
  <c r="BP29" i="2" s="1"/>
  <c r="CA27" i="2"/>
  <c r="CB27" i="2" s="1"/>
  <c r="BC27" i="2"/>
  <c r="BD27" i="2" s="1"/>
  <c r="CP26" i="2"/>
  <c r="CQ26" i="2" s="1"/>
  <c r="CS26" i="2"/>
  <c r="CT26" i="2" s="1"/>
  <c r="CU26" i="2" s="1"/>
  <c r="DT27" i="2"/>
  <c r="CI27" i="2"/>
  <c r="BW27" i="2"/>
  <c r="BX27" i="2" s="1"/>
  <c r="BK27" i="2"/>
  <c r="CM27" i="2"/>
  <c r="CN27" i="2" s="1"/>
  <c r="CU27" i="2"/>
  <c r="K23" i="2"/>
  <c r="H22" i="2"/>
  <c r="DS18" i="2"/>
  <c r="DF18" i="2"/>
  <c r="CX18" i="2"/>
  <c r="BF18" i="2"/>
  <c r="CK16" i="2"/>
  <c r="CL16" i="2" s="1"/>
  <c r="CD16" i="2"/>
  <c r="BU16" i="2"/>
  <c r="BN16" i="2"/>
  <c r="BF16" i="2"/>
  <c r="DJ21" i="2"/>
  <c r="DJ23" i="2" s="1"/>
  <c r="DB15" i="2"/>
  <c r="BZ15" i="2"/>
  <c r="BN15" i="2"/>
  <c r="DW14" i="2"/>
  <c r="DF14" i="2"/>
  <c r="CX14" i="2"/>
  <c r="BI14" i="2"/>
  <c r="BJ14" i="2" s="1"/>
  <c r="V14" i="2"/>
  <c r="CX16" i="2"/>
  <c r="DO15" i="2"/>
  <c r="FD78" i="2"/>
  <c r="L38" i="2"/>
  <c r="G38" i="2"/>
  <c r="BB47" i="2"/>
  <c r="BZ47" i="2"/>
  <c r="CH62" i="2"/>
  <c r="G53" i="2"/>
  <c r="L53" i="2"/>
  <c r="I38" i="2"/>
  <c r="DJ37" i="2"/>
  <c r="F37" i="2"/>
  <c r="DJ36" i="2"/>
  <c r="F36" i="2"/>
  <c r="K22" i="2"/>
  <c r="F21" i="2"/>
  <c r="DB18" i="2"/>
  <c r="CG18" i="2"/>
  <c r="BZ18" i="2"/>
  <c r="BR18" i="2"/>
  <c r="BI18" i="2"/>
  <c r="BJ18" i="2" s="1"/>
  <c r="BB18" i="2"/>
  <c r="BF17" i="2"/>
  <c r="DS16" i="2"/>
  <c r="DF16" i="2"/>
  <c r="DB16" i="2"/>
  <c r="DW15" i="2"/>
  <c r="DF15" i="2"/>
  <c r="CX15" i="2"/>
  <c r="CD15" i="2"/>
  <c r="BR15" i="2"/>
  <c r="BB15" i="2"/>
  <c r="V15" i="2"/>
  <c r="DS14" i="2"/>
  <c r="DB14" i="2"/>
  <c r="CK14" i="2"/>
  <c r="CL14" i="2" s="1"/>
  <c r="CD14" i="2"/>
  <c r="BR14" i="2"/>
  <c r="BB14" i="2"/>
  <c r="CD32" i="2"/>
  <c r="BN32" i="2"/>
  <c r="DJ52" i="2"/>
  <c r="F51" i="2"/>
  <c r="F52" i="2"/>
  <c r="DJ51" i="2"/>
  <c r="BZ33" i="2"/>
  <c r="BB33" i="2"/>
  <c r="F48" i="2"/>
  <c r="F6" i="5" s="1"/>
  <c r="BF47" i="2"/>
  <c r="BR52" i="2"/>
  <c r="CD47" i="2"/>
  <c r="DJ48" i="2"/>
  <c r="DJ50" i="2" s="1"/>
  <c r="CD63" i="2"/>
  <c r="BN78" i="2"/>
  <c r="DI18" i="2"/>
  <c r="DF17" i="2"/>
  <c r="CX17" i="2"/>
  <c r="CG17" i="2"/>
  <c r="CO17" i="2" s="1"/>
  <c r="BZ17" i="2"/>
  <c r="BR17" i="2"/>
  <c r="BI17" i="2"/>
  <c r="BJ17" i="2" s="1"/>
  <c r="BB17" i="2"/>
  <c r="AH17" i="2"/>
  <c r="V17" i="2"/>
  <c r="CK15" i="2"/>
  <c r="CL15" i="2" s="1"/>
  <c r="BU15" i="2"/>
  <c r="BF15" i="2"/>
  <c r="BU3" i="2"/>
  <c r="BU14" i="2"/>
  <c r="BN14" i="2"/>
  <c r="BF14" i="2"/>
  <c r="CD33" i="2"/>
  <c r="BN33" i="2"/>
  <c r="BF32" i="2"/>
  <c r="BF33" i="2"/>
  <c r="DI16" i="2"/>
  <c r="AH15" i="2"/>
  <c r="AH14" i="2"/>
  <c r="M32" i="2"/>
  <c r="M33" i="2"/>
  <c r="BZ32" i="2"/>
  <c r="BR32" i="2"/>
  <c r="BJ32" i="2"/>
  <c r="BB32" i="2"/>
  <c r="BB48" i="2"/>
  <c r="BN48" i="2"/>
  <c r="BN47" i="2"/>
  <c r="BZ48" i="2"/>
  <c r="DS48" i="2"/>
  <c r="DS47" i="2"/>
  <c r="CD62" i="2"/>
  <c r="CD68" i="2" s="1"/>
  <c r="BF48" i="2"/>
  <c r="BR48" i="2"/>
  <c r="BR47" i="2"/>
  <c r="CD48" i="2"/>
  <c r="CH63" i="2"/>
  <c r="DS63" i="2"/>
  <c r="DS62" i="2"/>
  <c r="H49" i="2"/>
  <c r="K49" i="2"/>
  <c r="F63" i="2"/>
  <c r="F62" i="2"/>
  <c r="F47" i="2"/>
  <c r="DJ47" i="2"/>
  <c r="E49" i="2"/>
  <c r="G49" i="2"/>
  <c r="I49" i="2"/>
  <c r="L49" i="2"/>
  <c r="M63" i="2"/>
  <c r="M62" i="2"/>
  <c r="DJ63" i="2"/>
  <c r="DJ62" i="2"/>
  <c r="H64" i="2"/>
  <c r="K64" i="2"/>
  <c r="DS78" i="2"/>
  <c r="DS77" i="2"/>
  <c r="BF77" i="2"/>
  <c r="BR78" i="2"/>
  <c r="BR77" i="2"/>
  <c r="CD77" i="2"/>
  <c r="E64" i="2"/>
  <c r="G64" i="2"/>
  <c r="I64" i="2"/>
  <c r="L64" i="2"/>
  <c r="BB78" i="2"/>
  <c r="BB77" i="2"/>
  <c r="BN77" i="2"/>
  <c r="BZ78" i="2"/>
  <c r="BZ77" i="2"/>
  <c r="F78" i="2"/>
  <c r="F77" i="2"/>
  <c r="DJ78" i="2"/>
  <c r="DJ77" i="2"/>
  <c r="H79" i="2"/>
  <c r="K79" i="2"/>
  <c r="E79" i="2"/>
  <c r="G79" i="2"/>
  <c r="I79" i="2"/>
  <c r="L79" i="2"/>
  <c r="DJ38" i="2"/>
  <c r="AH18" i="2"/>
  <c r="V18" i="2"/>
  <c r="AH16" i="2"/>
  <c r="V16" i="2"/>
  <c r="L23" i="2"/>
  <c r="I23" i="2"/>
  <c r="G23" i="2"/>
  <c r="E23" i="2"/>
  <c r="C4" i="3" s="1"/>
  <c r="L22" i="2"/>
  <c r="I22" i="2"/>
  <c r="G22" i="2"/>
  <c r="E22" i="2"/>
  <c r="DO18" i="2"/>
  <c r="DO16" i="2"/>
  <c r="DV59" i="2" l="1"/>
  <c r="D22" i="10"/>
  <c r="DQ42" i="2"/>
  <c r="B20" i="10"/>
  <c r="B22" i="10" s="1"/>
  <c r="B19" i="10"/>
  <c r="C23" i="10" s="1"/>
  <c r="E8" i="5"/>
  <c r="H6" i="12"/>
  <c r="E6" i="5"/>
  <c r="H4" i="12"/>
  <c r="E7" i="5"/>
  <c r="H5" i="12"/>
  <c r="J35" i="2"/>
  <c r="J34" i="2"/>
  <c r="J65" i="2"/>
  <c r="J64" i="2"/>
  <c r="J20" i="2"/>
  <c r="J38" i="2" s="1"/>
  <c r="J89" i="2"/>
  <c r="J36" i="2"/>
  <c r="J21" i="2"/>
  <c r="J37" i="2"/>
  <c r="J97" i="2"/>
  <c r="AA17" i="2"/>
  <c r="AB17" i="2" s="1"/>
  <c r="AC17" i="2" s="1"/>
  <c r="J49" i="2"/>
  <c r="J50" i="2"/>
  <c r="J98" i="2"/>
  <c r="E4" i="5"/>
  <c r="H2" i="12"/>
  <c r="H10" i="12" s="1"/>
  <c r="FA59" i="2"/>
  <c r="E5" i="9" s="1"/>
  <c r="FA72" i="2"/>
  <c r="F3" i="9" s="1"/>
  <c r="J68" i="2"/>
  <c r="J79" i="2"/>
  <c r="J87" i="2"/>
  <c r="J83" i="2"/>
  <c r="B10" i="12"/>
  <c r="B11" i="12"/>
  <c r="B12" i="12"/>
  <c r="EX73" i="2"/>
  <c r="F4" i="7" s="1"/>
  <c r="F28" i="10"/>
  <c r="EI60" i="2"/>
  <c r="E42" i="10"/>
  <c r="EI43" i="2"/>
  <c r="D40" i="10"/>
  <c r="FA30" i="2"/>
  <c r="C6" i="9" s="1"/>
  <c r="C6" i="8"/>
  <c r="J6" i="8" s="1"/>
  <c r="Q6" i="8" s="1"/>
  <c r="CJ58" i="2"/>
  <c r="EX58" i="2"/>
  <c r="E4" i="7" s="1"/>
  <c r="E28" i="10"/>
  <c r="EX74" i="2"/>
  <c r="F5" i="7" s="1"/>
  <c r="F29" i="10"/>
  <c r="EI42" i="2"/>
  <c r="D39" i="10"/>
  <c r="EI75" i="2"/>
  <c r="F42" i="10"/>
  <c r="EX28" i="2"/>
  <c r="C4" i="7" s="1"/>
  <c r="C28" i="10"/>
  <c r="EI71" i="2"/>
  <c r="F38" i="10"/>
  <c r="EI30" i="2"/>
  <c r="C42" i="10"/>
  <c r="EW59" i="2"/>
  <c r="E5" i="6"/>
  <c r="E7" i="6" s="1"/>
  <c r="C8" i="6"/>
  <c r="C7" i="6"/>
  <c r="FA57" i="2"/>
  <c r="E3" i="9" s="1"/>
  <c r="E3" i="8"/>
  <c r="L3" i="8" s="1"/>
  <c r="S3" i="8" s="1"/>
  <c r="EI59" i="2"/>
  <c r="E41" i="10"/>
  <c r="FA60" i="2"/>
  <c r="E6" i="9" s="1"/>
  <c r="E6" i="8"/>
  <c r="L6" i="8" s="1"/>
  <c r="S6" i="8" s="1"/>
  <c r="EI44" i="2"/>
  <c r="D41" i="10"/>
  <c r="EI72" i="2"/>
  <c r="F39" i="10"/>
  <c r="EI57" i="2"/>
  <c r="E39" i="10"/>
  <c r="FA71" i="2"/>
  <c r="F2" i="9" s="1"/>
  <c r="F2" i="8"/>
  <c r="FA26" i="2"/>
  <c r="C2" i="9" s="1"/>
  <c r="C2" i="8"/>
  <c r="F8" i="4"/>
  <c r="F8" i="5"/>
  <c r="EE56" i="2"/>
  <c r="E26" i="10"/>
  <c r="DX26" i="2"/>
  <c r="EI58" i="2"/>
  <c r="E40" i="10"/>
  <c r="EE44" i="2"/>
  <c r="D29" i="10"/>
  <c r="FA44" i="2"/>
  <c r="D5" i="9" s="1"/>
  <c r="D5" i="8"/>
  <c r="K5" i="8" s="1"/>
  <c r="R5" i="8" s="1"/>
  <c r="FA42" i="2"/>
  <c r="D3" i="9" s="1"/>
  <c r="D3" i="8"/>
  <c r="K3" i="8" s="1"/>
  <c r="R3" i="8" s="1"/>
  <c r="FA75" i="2"/>
  <c r="F6" i="9" s="1"/>
  <c r="EI29" i="2"/>
  <c r="C41" i="10"/>
  <c r="D7" i="6"/>
  <c r="EI56" i="2"/>
  <c r="E38" i="10"/>
  <c r="EX43" i="2"/>
  <c r="D4" i="7" s="1"/>
  <c r="D28" i="10"/>
  <c r="D8" i="6"/>
  <c r="FA43" i="2"/>
  <c r="D4" i="9" s="1"/>
  <c r="D4" i="8"/>
  <c r="K4" i="8" s="1"/>
  <c r="R4" i="8" s="1"/>
  <c r="FA41" i="2"/>
  <c r="D2" i="9" s="1"/>
  <c r="D2" i="8"/>
  <c r="EI26" i="2"/>
  <c r="C38" i="10"/>
  <c r="EI73" i="2"/>
  <c r="F40" i="10"/>
  <c r="EI28" i="2"/>
  <c r="C40" i="10"/>
  <c r="EU96" i="2"/>
  <c r="EW75" i="2"/>
  <c r="F6" i="6"/>
  <c r="F7" i="6" s="1"/>
  <c r="L2" i="8"/>
  <c r="FA28" i="2"/>
  <c r="C4" i="9" s="1"/>
  <c r="FA27" i="2"/>
  <c r="C3" i="9" s="1"/>
  <c r="C3" i="8"/>
  <c r="J3" i="8" s="1"/>
  <c r="Q3" i="8" s="1"/>
  <c r="FA74" i="2"/>
  <c r="F5" i="9" s="1"/>
  <c r="F5" i="8"/>
  <c r="M5" i="8" s="1"/>
  <c r="T5" i="8" s="1"/>
  <c r="DV26" i="2"/>
  <c r="CJ28" i="2"/>
  <c r="DM59" i="2"/>
  <c r="EX45" i="2"/>
  <c r="D6" i="7" s="1"/>
  <c r="D30" i="10"/>
  <c r="EI45" i="2"/>
  <c r="D42" i="10"/>
  <c r="EX30" i="2"/>
  <c r="C6" i="7" s="1"/>
  <c r="C30" i="10"/>
  <c r="EI27" i="2"/>
  <c r="C39" i="10"/>
  <c r="EE71" i="2"/>
  <c r="F26" i="10"/>
  <c r="F8" i="6"/>
  <c r="B13" i="12"/>
  <c r="FA56" i="2"/>
  <c r="E2" i="9" s="1"/>
  <c r="FA45" i="2"/>
  <c r="D6" i="9" s="1"/>
  <c r="D6" i="8"/>
  <c r="K6" i="8" s="1"/>
  <c r="R6" i="8" s="1"/>
  <c r="FA73" i="2"/>
  <c r="F4" i="9" s="1"/>
  <c r="F4" i="8"/>
  <c r="M4" i="8" s="1"/>
  <c r="T4" i="8" s="1"/>
  <c r="FA29" i="2"/>
  <c r="C5" i="9" s="1"/>
  <c r="C5" i="8"/>
  <c r="J5" i="8" s="1"/>
  <c r="Q5" i="8" s="1"/>
  <c r="FA58" i="2"/>
  <c r="E4" i="9" s="1"/>
  <c r="E4" i="8"/>
  <c r="L4" i="8" s="1"/>
  <c r="S4" i="8" s="1"/>
  <c r="F4" i="4"/>
  <c r="F4" i="5"/>
  <c r="F7" i="4"/>
  <c r="F7" i="5"/>
  <c r="DM71" i="2"/>
  <c r="EX41" i="2"/>
  <c r="D2" i="7" s="1"/>
  <c r="DM75" i="2"/>
  <c r="EX27" i="2"/>
  <c r="C3" i="7" s="1"/>
  <c r="EX75" i="2"/>
  <c r="F6" i="7" s="1"/>
  <c r="EX42" i="2"/>
  <c r="D3" i="7" s="1"/>
  <c r="DM58" i="2"/>
  <c r="EX57" i="2"/>
  <c r="E3" i="7" s="1"/>
  <c r="AQ14" i="2"/>
  <c r="BJ37" i="2"/>
  <c r="M21" i="2"/>
  <c r="M23" i="2" s="1"/>
  <c r="EX56" i="2"/>
  <c r="E2" i="7" s="1"/>
  <c r="EZ59" i="2"/>
  <c r="BZ36" i="2"/>
  <c r="DX44" i="2"/>
  <c r="DQ28" i="2"/>
  <c r="W15" i="2"/>
  <c r="EZ75" i="2"/>
  <c r="BF21" i="2"/>
  <c r="BF23" i="2" s="1"/>
  <c r="DY44" i="2"/>
  <c r="DQ44" i="2"/>
  <c r="EX60" i="2"/>
  <c r="E6" i="7" s="1"/>
  <c r="DM44" i="2"/>
  <c r="EX71" i="2"/>
  <c r="F2" i="7" s="1"/>
  <c r="EX29" i="2"/>
  <c r="C5" i="7" s="1"/>
  <c r="EX72" i="2"/>
  <c r="F3" i="7" s="1"/>
  <c r="DJ87" i="2"/>
  <c r="DQ75" i="2"/>
  <c r="DV73" i="2"/>
  <c r="DP58" i="2"/>
  <c r="BT44" i="2"/>
  <c r="DL75" i="2"/>
  <c r="DQ58" i="2"/>
  <c r="DM30" i="2"/>
  <c r="DM28" i="2"/>
  <c r="DX72" i="2"/>
  <c r="DM73" i="2"/>
  <c r="BZ21" i="2"/>
  <c r="BZ23" i="2" s="1"/>
  <c r="EX26" i="2"/>
  <c r="C2" i="7" s="1"/>
  <c r="CZ73" i="2"/>
  <c r="EX44" i="2"/>
  <c r="D5" i="7" s="1"/>
  <c r="EW56" i="2"/>
  <c r="DF21" i="2"/>
  <c r="DF23" i="2" s="1"/>
  <c r="DP28" i="2"/>
  <c r="DY28" i="2"/>
  <c r="DZ28" i="2" s="1"/>
  <c r="EA28" i="2" s="1"/>
  <c r="CA82" i="2"/>
  <c r="M20" i="2"/>
  <c r="M38" i="2" s="1"/>
  <c r="AQ15" i="2"/>
  <c r="AR15" i="2" s="1"/>
  <c r="AS15" i="2" s="1"/>
  <c r="BJ21" i="2"/>
  <c r="BJ23" i="2" s="1"/>
  <c r="BZ37" i="2"/>
  <c r="CX37" i="2"/>
  <c r="BB21" i="2"/>
  <c r="BB23" i="2" s="1"/>
  <c r="CZ75" i="2"/>
  <c r="DY26" i="2"/>
  <c r="DQ30" i="2"/>
  <c r="DN59" i="2"/>
  <c r="CJ57" i="2"/>
  <c r="CJ30" i="2"/>
  <c r="DP73" i="2"/>
  <c r="DV29" i="2"/>
  <c r="CX21" i="2"/>
  <c r="CX23" i="2" s="1"/>
  <c r="DL28" i="2"/>
  <c r="DK29" i="2"/>
  <c r="DY58" i="2"/>
  <c r="DZ58" i="2" s="1"/>
  <c r="EA58" i="2" s="1"/>
  <c r="DY71" i="2"/>
  <c r="DZ71" i="2" s="1"/>
  <c r="EA71" i="2" s="1"/>
  <c r="ED77" i="2"/>
  <c r="DV72" i="2"/>
  <c r="EE59" i="2"/>
  <c r="EX59" i="2"/>
  <c r="E5" i="7" s="1"/>
  <c r="E8" i="4"/>
  <c r="E8" i="3"/>
  <c r="E6" i="4"/>
  <c r="E6" i="3"/>
  <c r="F50" i="2"/>
  <c r="F6" i="3" s="1"/>
  <c r="F6" i="4"/>
  <c r="E4" i="4"/>
  <c r="E4" i="3"/>
  <c r="E7" i="4"/>
  <c r="E7" i="3"/>
  <c r="EW72" i="2"/>
  <c r="EW57" i="2"/>
  <c r="EW44" i="2"/>
  <c r="EW29" i="2"/>
  <c r="EW28" i="2"/>
  <c r="EW60" i="2"/>
  <c r="EW74" i="2"/>
  <c r="EW45" i="2"/>
  <c r="EW73" i="2"/>
  <c r="EW42" i="2"/>
  <c r="EW58" i="2"/>
  <c r="EW43" i="2"/>
  <c r="EW30" i="2"/>
  <c r="EW27" i="2"/>
  <c r="EV62" i="2"/>
  <c r="M37" i="2"/>
  <c r="DB21" i="2"/>
  <c r="DB23" i="2" s="1"/>
  <c r="DU29" i="2"/>
  <c r="DT81" i="2"/>
  <c r="DU72" i="2"/>
  <c r="ED78" i="2"/>
  <c r="M36" i="2"/>
  <c r="BZ90" i="2"/>
  <c r="DQ26" i="2"/>
  <c r="DY30" i="2"/>
  <c r="DZ30" i="2" s="1"/>
  <c r="EA30" i="2" s="1"/>
  <c r="DM57" i="2"/>
  <c r="CJ74" i="2"/>
  <c r="EV63" i="2"/>
  <c r="DY59" i="2"/>
  <c r="DZ59" i="2" s="1"/>
  <c r="EA59" i="2" s="1"/>
  <c r="AM17" i="2"/>
  <c r="AN17" i="2" s="1"/>
  <c r="AO17" i="2" s="1"/>
  <c r="AI14" i="2"/>
  <c r="AJ14" i="2" s="1"/>
  <c r="BB37" i="2"/>
  <c r="CD21" i="2"/>
  <c r="BF37" i="2"/>
  <c r="DL58" i="2"/>
  <c r="DY42" i="2"/>
  <c r="DZ42" i="2" s="1"/>
  <c r="EA42" i="2" s="1"/>
  <c r="DL73" i="2"/>
  <c r="AE15" i="2"/>
  <c r="AF15" i="2" s="1"/>
  <c r="AG15" i="2" s="1"/>
  <c r="F87" i="2"/>
  <c r="BR37" i="2"/>
  <c r="DQ59" i="2"/>
  <c r="DX56" i="2"/>
  <c r="DH73" i="2"/>
  <c r="BK81" i="2"/>
  <c r="DP75" i="2"/>
  <c r="CA81" i="2"/>
  <c r="DL71" i="2"/>
  <c r="DP71" i="2"/>
  <c r="DY73" i="2"/>
  <c r="DZ73" i="2" s="1"/>
  <c r="EA73" i="2" s="1"/>
  <c r="DH75" i="2"/>
  <c r="DY75" i="2"/>
  <c r="DZ75" i="2" s="1"/>
  <c r="EA75" i="2" s="1"/>
  <c r="BN87" i="2"/>
  <c r="BR90" i="2"/>
  <c r="BR89" i="2"/>
  <c r="DS36" i="2"/>
  <c r="DS90" i="2"/>
  <c r="DS89" i="2"/>
  <c r="DF37" i="2"/>
  <c r="BJ90" i="2"/>
  <c r="BJ89" i="2"/>
  <c r="DF90" i="2"/>
  <c r="DF89" i="2"/>
  <c r="DB37" i="2"/>
  <c r="DO90" i="2"/>
  <c r="DO89" i="2"/>
  <c r="F91" i="2"/>
  <c r="EL81" i="2"/>
  <c r="EM57" i="2"/>
  <c r="EM66" i="2" s="1"/>
  <c r="EL78" i="2"/>
  <c r="EL80" i="2" s="1"/>
  <c r="EM71" i="2"/>
  <c r="EM85" i="2" s="1"/>
  <c r="EL77" i="2"/>
  <c r="EL62" i="2"/>
  <c r="BZ89" i="2"/>
  <c r="EM26" i="2"/>
  <c r="EL33" i="2"/>
  <c r="EL52" i="2"/>
  <c r="EL51" i="2"/>
  <c r="EL32" i="2"/>
  <c r="EM27" i="2"/>
  <c r="DJ91" i="2"/>
  <c r="EM48" i="2"/>
  <c r="EM47" i="2"/>
  <c r="EL66" i="2"/>
  <c r="EL67" i="2"/>
  <c r="BZ87" i="2"/>
  <c r="BR87" i="2"/>
  <c r="BF87" i="2"/>
  <c r="BN21" i="2"/>
  <c r="BN89" i="2"/>
  <c r="BN90" i="2"/>
  <c r="DS20" i="2"/>
  <c r="DS91" i="2" s="1"/>
  <c r="CD37" i="2"/>
  <c r="BB87" i="2"/>
  <c r="BF89" i="2"/>
  <c r="BF90" i="2"/>
  <c r="BB90" i="2"/>
  <c r="BB89" i="2"/>
  <c r="CD89" i="2"/>
  <c r="CD90" i="2"/>
  <c r="DB89" i="2"/>
  <c r="DB90" i="2"/>
  <c r="CX90" i="2"/>
  <c r="CX89" i="2"/>
  <c r="EL63" i="2"/>
  <c r="EL82" i="2"/>
  <c r="EL86" i="2"/>
  <c r="EL85" i="2"/>
  <c r="EL47" i="2"/>
  <c r="EL48" i="2"/>
  <c r="DJ22" i="2"/>
  <c r="BW85" i="2"/>
  <c r="BW86" i="2"/>
  <c r="CQ86" i="2"/>
  <c r="CQ85" i="2"/>
  <c r="BO85" i="2"/>
  <c r="BO86" i="2"/>
  <c r="BG85" i="2"/>
  <c r="BG86" i="2"/>
  <c r="CE86" i="2"/>
  <c r="CE85" i="2"/>
  <c r="CU86" i="2"/>
  <c r="CU85" i="2"/>
  <c r="BC86" i="2"/>
  <c r="BC85" i="2"/>
  <c r="DG85" i="2"/>
  <c r="DG86" i="2"/>
  <c r="AV85" i="2"/>
  <c r="AV86" i="2"/>
  <c r="DF86" i="2"/>
  <c r="DF85" i="2"/>
  <c r="DI85" i="2"/>
  <c r="DI86" i="2"/>
  <c r="EE45" i="2"/>
  <c r="EE58" i="2"/>
  <c r="EE74" i="2"/>
  <c r="EE42" i="2"/>
  <c r="EE57" i="2"/>
  <c r="EE29" i="2"/>
  <c r="EE30" i="2"/>
  <c r="EV78" i="2"/>
  <c r="O8" i="4" s="1"/>
  <c r="EW71" i="2"/>
  <c r="EV77" i="2"/>
  <c r="EV33" i="2"/>
  <c r="O5" i="4" s="1"/>
  <c r="EW26" i="2"/>
  <c r="EV32" i="2"/>
  <c r="EE26" i="2"/>
  <c r="CP85" i="2"/>
  <c r="EI41" i="2"/>
  <c r="EH85" i="2"/>
  <c r="EH86" i="2"/>
  <c r="CT85" i="2"/>
  <c r="BN37" i="2"/>
  <c r="CD83" i="2"/>
  <c r="CD87" i="2"/>
  <c r="DS83" i="2"/>
  <c r="DS87" i="2"/>
  <c r="BK86" i="2"/>
  <c r="BK85" i="2"/>
  <c r="CI85" i="2"/>
  <c r="CI86" i="2"/>
  <c r="DT85" i="2"/>
  <c r="DT86" i="2"/>
  <c r="CY85" i="2"/>
  <c r="CY86" i="2"/>
  <c r="BS82" i="2"/>
  <c r="BS86" i="2"/>
  <c r="BS85" i="2"/>
  <c r="DC86" i="2"/>
  <c r="DC85" i="2"/>
  <c r="CM86" i="2"/>
  <c r="CM85" i="2"/>
  <c r="CA85" i="2"/>
  <c r="CA86" i="2"/>
  <c r="DM74" i="2"/>
  <c r="AB86" i="2"/>
  <c r="AB85" i="2"/>
  <c r="X85" i="2"/>
  <c r="X86" i="2"/>
  <c r="CX86" i="2"/>
  <c r="CX85" i="2"/>
  <c r="DB85" i="2"/>
  <c r="DB86" i="2"/>
  <c r="AR86" i="2"/>
  <c r="AR85" i="2"/>
  <c r="AK85" i="2"/>
  <c r="AK86" i="2"/>
  <c r="AN85" i="2"/>
  <c r="AN86" i="2"/>
  <c r="AF85" i="2"/>
  <c r="AF86" i="2"/>
  <c r="DO85" i="2"/>
  <c r="DO86" i="2"/>
  <c r="EE27" i="2"/>
  <c r="EE73" i="2"/>
  <c r="EQ41" i="2"/>
  <c r="EQ47" i="2" s="1"/>
  <c r="EP86" i="2"/>
  <c r="EP85" i="2"/>
  <c r="EE43" i="2"/>
  <c r="EE28" i="2"/>
  <c r="EE60" i="2"/>
  <c r="EE41" i="2"/>
  <c r="ED86" i="2"/>
  <c r="ED85" i="2"/>
  <c r="EE72" i="2"/>
  <c r="EV86" i="2"/>
  <c r="EV85" i="2"/>
  <c r="EW41" i="2"/>
  <c r="EV47" i="2"/>
  <c r="EV48" i="2"/>
  <c r="O6" i="4" s="1"/>
  <c r="CP86" i="2"/>
  <c r="CT86" i="2"/>
  <c r="BR21" i="2"/>
  <c r="AU14" i="2"/>
  <c r="AV14" i="2" s="1"/>
  <c r="BN20" i="2"/>
  <c r="BN91" i="2" s="1"/>
  <c r="BF20" i="2"/>
  <c r="BF91" i="2" s="1"/>
  <c r="BJ36" i="2"/>
  <c r="CD53" i="2"/>
  <c r="EV15" i="2"/>
  <c r="B3" i="6" s="1"/>
  <c r="ED15" i="2"/>
  <c r="BK82" i="2"/>
  <c r="DF20" i="2"/>
  <c r="AA14" i="2"/>
  <c r="AB14" i="2" s="1"/>
  <c r="AU17" i="2"/>
  <c r="AV17" i="2" s="1"/>
  <c r="AW17" i="2" s="1"/>
  <c r="DJ83" i="2"/>
  <c r="F83" i="2"/>
  <c r="BX41" i="2"/>
  <c r="BW67" i="2"/>
  <c r="BW66" i="2"/>
  <c r="DT67" i="2"/>
  <c r="DT66" i="2"/>
  <c r="CQ56" i="2"/>
  <c r="CQ67" i="2" s="1"/>
  <c r="CP82" i="2"/>
  <c r="CP81" i="2"/>
  <c r="BH41" i="2"/>
  <c r="BG67" i="2"/>
  <c r="BG66" i="2"/>
  <c r="CF41" i="2"/>
  <c r="CE67" i="2"/>
  <c r="CE66" i="2"/>
  <c r="BD41" i="2"/>
  <c r="BC67" i="2"/>
  <c r="BC66" i="2"/>
  <c r="AS82" i="2"/>
  <c r="AS81" i="2"/>
  <c r="DT82" i="2"/>
  <c r="BC81" i="2"/>
  <c r="BD82" i="2"/>
  <c r="BD81" i="2"/>
  <c r="EH78" i="2"/>
  <c r="EH77" i="2"/>
  <c r="K8" i="5" s="1"/>
  <c r="EV52" i="2"/>
  <c r="EV51" i="2"/>
  <c r="ED67" i="2"/>
  <c r="ED66" i="2"/>
  <c r="ED48" i="2"/>
  <c r="ED47" i="2"/>
  <c r="BO81" i="2"/>
  <c r="BP82" i="2"/>
  <c r="BP81" i="2"/>
  <c r="CP66" i="2"/>
  <c r="AW41" i="2"/>
  <c r="AV67" i="2"/>
  <c r="AV66" i="2"/>
  <c r="BS81" i="2"/>
  <c r="CN56" i="2"/>
  <c r="CM82" i="2"/>
  <c r="CM81" i="2"/>
  <c r="AO56" i="2"/>
  <c r="AN82" i="2"/>
  <c r="AN81" i="2"/>
  <c r="DP26" i="2"/>
  <c r="DH26" i="2"/>
  <c r="DH30" i="2"/>
  <c r="DP30" i="2"/>
  <c r="DF67" i="2"/>
  <c r="DF66" i="2"/>
  <c r="DP42" i="2"/>
  <c r="DH42" i="2"/>
  <c r="DB82" i="2"/>
  <c r="DB81" i="2"/>
  <c r="DC56" i="2"/>
  <c r="DC66" i="2" s="1"/>
  <c r="DH44" i="2"/>
  <c r="DP44" i="2"/>
  <c r="DF82" i="2"/>
  <c r="DF81" i="2"/>
  <c r="DG56" i="2"/>
  <c r="DG67" i="2" s="1"/>
  <c r="DP59" i="2"/>
  <c r="DH59" i="2"/>
  <c r="EP51" i="2"/>
  <c r="EP52" i="2"/>
  <c r="EP32" i="2"/>
  <c r="EP33" i="2"/>
  <c r="EP62" i="2"/>
  <c r="EP81" i="2"/>
  <c r="EP82" i="2"/>
  <c r="AK56" i="2"/>
  <c r="AK66" i="2" s="1"/>
  <c r="AJ82" i="2"/>
  <c r="AJ81" i="2"/>
  <c r="EH63" i="2"/>
  <c r="EH82" i="2"/>
  <c r="EH81" i="2"/>
  <c r="EH62" i="2"/>
  <c r="K7" i="5" s="1"/>
  <c r="EP78" i="2"/>
  <c r="EH33" i="2"/>
  <c r="EH51" i="2"/>
  <c r="EH52" i="2"/>
  <c r="EH32" i="2"/>
  <c r="K5" i="5" s="1"/>
  <c r="EH67" i="2"/>
  <c r="EH47" i="2"/>
  <c r="K6" i="5" s="1"/>
  <c r="EH48" i="2"/>
  <c r="EH66" i="2"/>
  <c r="AJ67" i="2"/>
  <c r="X82" i="2"/>
  <c r="CT67" i="2"/>
  <c r="DI67" i="2"/>
  <c r="DI66" i="2"/>
  <c r="BG81" i="2"/>
  <c r="BH82" i="2"/>
  <c r="BH81" i="2"/>
  <c r="CE82" i="2"/>
  <c r="AC56" i="2"/>
  <c r="AB82" i="2"/>
  <c r="AB81" i="2"/>
  <c r="DO82" i="2"/>
  <c r="DO81" i="2"/>
  <c r="EP67" i="2"/>
  <c r="EP48" i="2"/>
  <c r="DS68" i="2"/>
  <c r="BK67" i="2"/>
  <c r="BK66" i="2"/>
  <c r="CI67" i="2"/>
  <c r="CI66" i="2"/>
  <c r="BP41" i="2"/>
  <c r="BO67" i="2"/>
  <c r="BO66" i="2"/>
  <c r="CU56" i="2"/>
  <c r="CU66" i="2" s="1"/>
  <c r="CT82" i="2"/>
  <c r="CT81" i="2"/>
  <c r="BS67" i="2"/>
  <c r="BS66" i="2"/>
  <c r="DD41" i="2"/>
  <c r="CN41" i="2"/>
  <c r="CM67" i="2"/>
  <c r="CM66" i="2"/>
  <c r="CB41" i="2"/>
  <c r="CA67" i="2"/>
  <c r="CA66" i="2"/>
  <c r="AG56" i="2"/>
  <c r="AF82" i="2"/>
  <c r="AF81" i="2"/>
  <c r="BC82" i="2"/>
  <c r="CB82" i="2"/>
  <c r="CB81" i="2"/>
  <c r="ED62" i="2"/>
  <c r="ED63" i="2"/>
  <c r="ED81" i="2"/>
  <c r="ED82" i="2"/>
  <c r="EV67" i="2"/>
  <c r="EV66" i="2"/>
  <c r="BO82" i="2"/>
  <c r="CP67" i="2"/>
  <c r="AC41" i="2"/>
  <c r="AB67" i="2"/>
  <c r="AB66" i="2"/>
  <c r="Y41" i="2"/>
  <c r="X67" i="2"/>
  <c r="X66" i="2"/>
  <c r="CI82" i="2"/>
  <c r="CI81" i="2"/>
  <c r="DL26" i="2"/>
  <c r="CZ26" i="2"/>
  <c r="CZ30" i="2"/>
  <c r="DL30" i="2"/>
  <c r="CX67" i="2"/>
  <c r="CX66" i="2"/>
  <c r="DL42" i="2"/>
  <c r="CZ42" i="2"/>
  <c r="DB67" i="2"/>
  <c r="DB66" i="2"/>
  <c r="DL44" i="2"/>
  <c r="CZ44" i="2"/>
  <c r="CX82" i="2"/>
  <c r="CX81" i="2"/>
  <c r="CY56" i="2"/>
  <c r="CZ59" i="2"/>
  <c r="DL59" i="2"/>
  <c r="EH15" i="2"/>
  <c r="ED52" i="2"/>
  <c r="ED32" i="2"/>
  <c r="ED33" i="2"/>
  <c r="ED51" i="2"/>
  <c r="AS41" i="2"/>
  <c r="AR67" i="2"/>
  <c r="AR66" i="2"/>
  <c r="EP63" i="2"/>
  <c r="EQ82" i="2"/>
  <c r="EQ63" i="2"/>
  <c r="EQ81" i="2"/>
  <c r="EQ62" i="2"/>
  <c r="AW56" i="2"/>
  <c r="AV82" i="2"/>
  <c r="AV81" i="2"/>
  <c r="EV82" i="2"/>
  <c r="EV81" i="2"/>
  <c r="EQ78" i="2"/>
  <c r="EQ77" i="2"/>
  <c r="EP77" i="2"/>
  <c r="X81" i="2"/>
  <c r="Y82" i="2"/>
  <c r="Y81" i="2"/>
  <c r="DI82" i="2"/>
  <c r="DI81" i="2"/>
  <c r="CT66" i="2"/>
  <c r="AO41" i="2"/>
  <c r="AN67" i="2"/>
  <c r="AN66" i="2"/>
  <c r="AG41" i="2"/>
  <c r="AF67" i="2"/>
  <c r="AF66" i="2"/>
  <c r="BG82" i="2"/>
  <c r="CE81" i="2"/>
  <c r="CF82" i="2"/>
  <c r="CF81" i="2"/>
  <c r="BX56" i="2"/>
  <c r="BW82" i="2"/>
  <c r="BW81" i="2"/>
  <c r="DO67" i="2"/>
  <c r="DO66" i="2"/>
  <c r="EP47" i="2"/>
  <c r="EP66" i="2"/>
  <c r="F53" i="2"/>
  <c r="F68" i="2"/>
  <c r="DJ53" i="2"/>
  <c r="DJ68" i="2"/>
  <c r="CR71" i="2"/>
  <c r="DK71" i="2"/>
  <c r="DM72" i="2"/>
  <c r="BT72" i="2"/>
  <c r="DV74" i="2"/>
  <c r="DU74" i="2"/>
  <c r="CZ74" i="2"/>
  <c r="DY74" i="2"/>
  <c r="DZ74" i="2" s="1"/>
  <c r="EA74" i="2" s="1"/>
  <c r="DN74" i="2"/>
  <c r="CR75" i="2"/>
  <c r="DK75" i="2"/>
  <c r="DQ74" i="2"/>
  <c r="DV71" i="2"/>
  <c r="DN73" i="2"/>
  <c r="CV73" i="2"/>
  <c r="DN71" i="2"/>
  <c r="CV71" i="2"/>
  <c r="DN72" i="2"/>
  <c r="CV72" i="2"/>
  <c r="DY72" i="2"/>
  <c r="CZ72" i="2"/>
  <c r="DH74" i="2"/>
  <c r="DP74" i="2"/>
  <c r="DN75" i="2"/>
  <c r="CV75" i="2"/>
  <c r="DK72" i="2"/>
  <c r="DP72" i="2"/>
  <c r="DL72" i="2"/>
  <c r="DQ72" i="2"/>
  <c r="CR73" i="2"/>
  <c r="DK73" i="2"/>
  <c r="DL74" i="2"/>
  <c r="DK74" i="2"/>
  <c r="DN27" i="2"/>
  <c r="CV27" i="2"/>
  <c r="DZ26" i="2"/>
  <c r="EA26" i="2" s="1"/>
  <c r="DV27" i="2"/>
  <c r="DU27" i="2"/>
  <c r="CR26" i="2"/>
  <c r="DK26" i="2"/>
  <c r="CZ29" i="2"/>
  <c r="DY29" i="2"/>
  <c r="DL29" i="2"/>
  <c r="BL29" i="2"/>
  <c r="DQ29" i="2"/>
  <c r="CJ29" i="2"/>
  <c r="DL41" i="2"/>
  <c r="BL41" i="2"/>
  <c r="DQ41" i="2"/>
  <c r="CJ41" i="2"/>
  <c r="DK41" i="2"/>
  <c r="CR41" i="2"/>
  <c r="DN30" i="2"/>
  <c r="CV30" i="2"/>
  <c r="DN42" i="2"/>
  <c r="CV42" i="2"/>
  <c r="DH43" i="2"/>
  <c r="DP43" i="2"/>
  <c r="DM43" i="2"/>
  <c r="BT43" i="2"/>
  <c r="DK43" i="2"/>
  <c r="CR43" i="2"/>
  <c r="DN57" i="2"/>
  <c r="CV57" i="2"/>
  <c r="CR44" i="2"/>
  <c r="DK44" i="2"/>
  <c r="DV44" i="2"/>
  <c r="CZ45" i="2"/>
  <c r="DY45" i="2"/>
  <c r="DV57" i="2"/>
  <c r="DU57" i="2"/>
  <c r="DK58" i="2"/>
  <c r="CR58" i="2"/>
  <c r="DV58" i="2"/>
  <c r="CR60" i="2"/>
  <c r="DK60" i="2"/>
  <c r="DY60" i="2"/>
  <c r="CZ27" i="2"/>
  <c r="DY27" i="2"/>
  <c r="DN28" i="2"/>
  <c r="CV28" i="2"/>
  <c r="DN43" i="2"/>
  <c r="CV43" i="2"/>
  <c r="DH41" i="2"/>
  <c r="DP41" i="2"/>
  <c r="DL43" i="2"/>
  <c r="BL43" i="2"/>
  <c r="DV45" i="2"/>
  <c r="DU45" i="2"/>
  <c r="DN45" i="2"/>
  <c r="CV45" i="2"/>
  <c r="DH45" i="2"/>
  <c r="DP45" i="2"/>
  <c r="DH57" i="2"/>
  <c r="DP57" i="2"/>
  <c r="DP60" i="2"/>
  <c r="DH60" i="2"/>
  <c r="DL27" i="2"/>
  <c r="BL27" i="2"/>
  <c r="DQ27" i="2"/>
  <c r="CJ27" i="2"/>
  <c r="DX27" i="2"/>
  <c r="DN26" i="2"/>
  <c r="CV26" i="2"/>
  <c r="DH27" i="2"/>
  <c r="DP27" i="2"/>
  <c r="DV41" i="2"/>
  <c r="DU41" i="2"/>
  <c r="CR30" i="2"/>
  <c r="DK30" i="2"/>
  <c r="DV30" i="2"/>
  <c r="CZ41" i="2"/>
  <c r="DY41" i="2"/>
  <c r="CR42" i="2"/>
  <c r="DK42" i="2"/>
  <c r="DV42" i="2"/>
  <c r="DQ43" i="2"/>
  <c r="CJ43" i="2"/>
  <c r="DX43" i="2"/>
  <c r="DV43" i="2"/>
  <c r="DU43" i="2"/>
  <c r="DM45" i="2"/>
  <c r="BT45" i="2"/>
  <c r="DK45" i="2"/>
  <c r="CR45" i="2"/>
  <c r="DN44" i="2"/>
  <c r="CV44" i="2"/>
  <c r="CZ57" i="2"/>
  <c r="DY57" i="2"/>
  <c r="DZ57" i="2" s="1"/>
  <c r="EA57" i="2" s="1"/>
  <c r="DN58" i="2"/>
  <c r="CV58" i="2"/>
  <c r="DQ57" i="2"/>
  <c r="BT60" i="2"/>
  <c r="DM60" i="2"/>
  <c r="DU60" i="2"/>
  <c r="DV60" i="2"/>
  <c r="DN60" i="2"/>
  <c r="CV60" i="2"/>
  <c r="DK27" i="2"/>
  <c r="CR27" i="2"/>
  <c r="DM27" i="2"/>
  <c r="BT27" i="2"/>
  <c r="CR28" i="2"/>
  <c r="DK28" i="2"/>
  <c r="DV28" i="2"/>
  <c r="DH29" i="2"/>
  <c r="DP29" i="2"/>
  <c r="DM29" i="2"/>
  <c r="BT29" i="2"/>
  <c r="DM41" i="2"/>
  <c r="BT41" i="2"/>
  <c r="DN29" i="2"/>
  <c r="DN41" i="2"/>
  <c r="CV41" i="2"/>
  <c r="DX29" i="2"/>
  <c r="DX41" i="2"/>
  <c r="DL45" i="2"/>
  <c r="BL45" i="2"/>
  <c r="DQ45" i="2"/>
  <c r="CJ45" i="2"/>
  <c r="DX45" i="2"/>
  <c r="DY43" i="2"/>
  <c r="DL57" i="2"/>
  <c r="DK57" i="2"/>
  <c r="DL60" i="2"/>
  <c r="BL60" i="2"/>
  <c r="BL82" i="2" s="1"/>
  <c r="CJ60" i="2"/>
  <c r="DQ60" i="2"/>
  <c r="DX60" i="2"/>
  <c r="AI16" i="2"/>
  <c r="AJ16" i="2" s="1"/>
  <c r="AK16" i="2" s="1"/>
  <c r="AI18" i="2"/>
  <c r="AJ18" i="2" s="1"/>
  <c r="AK18" i="2" s="1"/>
  <c r="W17" i="2"/>
  <c r="BB36" i="2"/>
  <c r="CD20" i="2"/>
  <c r="CD91" i="2" s="1"/>
  <c r="DB20" i="2"/>
  <c r="AM15" i="2"/>
  <c r="AN15" i="2" s="1"/>
  <c r="AO15" i="2" s="1"/>
  <c r="BR36" i="2"/>
  <c r="CX36" i="2"/>
  <c r="DS21" i="2"/>
  <c r="DS23" i="2" s="1"/>
  <c r="BZ53" i="2"/>
  <c r="BB53" i="2"/>
  <c r="BV16" i="2"/>
  <c r="CO16" i="2"/>
  <c r="BF53" i="2"/>
  <c r="DF52" i="2"/>
  <c r="DF51" i="2"/>
  <c r="CX52" i="2"/>
  <c r="CX51" i="2"/>
  <c r="DO51" i="2"/>
  <c r="DO52" i="2"/>
  <c r="CH18" i="2"/>
  <c r="CK18" i="2"/>
  <c r="CL18" i="2" s="1"/>
  <c r="F22" i="2"/>
  <c r="F23" i="2"/>
  <c r="F4" i="3" s="1"/>
  <c r="BJ52" i="2"/>
  <c r="BJ51" i="2"/>
  <c r="AE14" i="2"/>
  <c r="AU15" i="2"/>
  <c r="AV15" i="2" s="1"/>
  <c r="AW15" i="2" s="1"/>
  <c r="AA15" i="2"/>
  <c r="AB15" i="2" s="1"/>
  <c r="AC15" i="2" s="1"/>
  <c r="BB20" i="2"/>
  <c r="BB91" i="2" s="1"/>
  <c r="BJ20" i="2"/>
  <c r="BR20" i="2"/>
  <c r="BR91" i="2" s="1"/>
  <c r="BZ20" i="2"/>
  <c r="BZ91" i="2" s="1"/>
  <c r="CX20" i="2"/>
  <c r="DF36" i="2"/>
  <c r="AM14" i="2"/>
  <c r="AN14" i="2" s="1"/>
  <c r="W14" i="2"/>
  <c r="DS37" i="2"/>
  <c r="BF36" i="2"/>
  <c r="BN36" i="2"/>
  <c r="CD36" i="2"/>
  <c r="DB36" i="2"/>
  <c r="AQ17" i="2"/>
  <c r="AR17" i="2" s="1"/>
  <c r="AS17" i="2" s="1"/>
  <c r="AE17" i="2"/>
  <c r="AF17" i="2" s="1"/>
  <c r="AG17" i="2" s="1"/>
  <c r="CD78" i="2"/>
  <c r="CD79" i="2" s="1"/>
  <c r="BF78" i="2"/>
  <c r="BF80" i="2" s="1"/>
  <c r="BR53" i="2"/>
  <c r="BN53" i="2"/>
  <c r="BJ33" i="2"/>
  <c r="BJ34" i="2" s="1"/>
  <c r="BR33" i="2"/>
  <c r="BR34" i="2" s="1"/>
  <c r="DB51" i="2"/>
  <c r="DB52" i="2"/>
  <c r="AI15" i="2"/>
  <c r="AJ15" i="2" s="1"/>
  <c r="AK15" i="2" s="1"/>
  <c r="DI32" i="2"/>
  <c r="BR51" i="2"/>
  <c r="BB51" i="2"/>
  <c r="BB52" i="2"/>
  <c r="BZ52" i="2"/>
  <c r="BZ51" i="2"/>
  <c r="M51" i="2"/>
  <c r="M52" i="2"/>
  <c r="BN51" i="2"/>
  <c r="BN52" i="2"/>
  <c r="CD51" i="2"/>
  <c r="CD52" i="2"/>
  <c r="DS52" i="2"/>
  <c r="DS51" i="2"/>
  <c r="DS32" i="2"/>
  <c r="DS53" i="2" s="1"/>
  <c r="DS33" i="2"/>
  <c r="CO18" i="2"/>
  <c r="DW18" i="2"/>
  <c r="BF52" i="2"/>
  <c r="BF51" i="2"/>
  <c r="CP17" i="2"/>
  <c r="CQ17" i="2" s="1"/>
  <c r="CS17" i="2"/>
  <c r="CT17" i="2" s="1"/>
  <c r="DJ80" i="2"/>
  <c r="DJ79" i="2"/>
  <c r="DO77" i="2"/>
  <c r="DO78" i="2"/>
  <c r="BR80" i="2"/>
  <c r="BR79" i="2"/>
  <c r="DS80" i="2"/>
  <c r="DS79" i="2"/>
  <c r="DJ65" i="2"/>
  <c r="DJ64" i="2"/>
  <c r="BR63" i="2"/>
  <c r="BR62" i="2"/>
  <c r="BR68" i="2" s="1"/>
  <c r="BF63" i="2"/>
  <c r="BF62" i="2"/>
  <c r="BF68" i="2" s="1"/>
  <c r="M65" i="2"/>
  <c r="M64" i="2"/>
  <c r="DO63" i="2"/>
  <c r="DO62" i="2"/>
  <c r="BJ63" i="2"/>
  <c r="BJ62" i="2"/>
  <c r="DS65" i="2"/>
  <c r="DS64" i="2"/>
  <c r="CP63" i="2"/>
  <c r="CP62" i="2"/>
  <c r="BR50" i="2"/>
  <c r="BR49" i="2"/>
  <c r="DO48" i="2"/>
  <c r="DO47" i="2"/>
  <c r="DW63" i="2"/>
  <c r="DW62" i="2"/>
  <c r="CD65" i="2"/>
  <c r="CD64" i="2"/>
  <c r="BZ50" i="2"/>
  <c r="BZ49" i="2"/>
  <c r="BB50" i="2"/>
  <c r="BB49" i="2"/>
  <c r="BZ34" i="2"/>
  <c r="BZ35" i="2"/>
  <c r="M34" i="2"/>
  <c r="M35" i="2"/>
  <c r="DF32" i="2"/>
  <c r="DF33" i="2"/>
  <c r="CX32" i="2"/>
  <c r="CX33" i="2"/>
  <c r="DB48" i="2"/>
  <c r="DB47" i="2"/>
  <c r="CX63" i="2"/>
  <c r="CX62" i="2"/>
  <c r="DF63" i="2"/>
  <c r="DF62" i="2"/>
  <c r="DB77" i="2"/>
  <c r="DB78" i="2"/>
  <c r="BF34" i="2"/>
  <c r="BF35" i="2"/>
  <c r="DO32" i="2"/>
  <c r="DO33" i="2"/>
  <c r="BV14" i="2"/>
  <c r="CO14" i="2"/>
  <c r="DI14" i="2"/>
  <c r="AI17" i="2"/>
  <c r="AJ17" i="2" s="1"/>
  <c r="AK17" i="2" s="1"/>
  <c r="M78" i="2"/>
  <c r="M77" i="2"/>
  <c r="DW78" i="2"/>
  <c r="DW77" i="2"/>
  <c r="CH78" i="2"/>
  <c r="CH77" i="2"/>
  <c r="BJ78" i="2"/>
  <c r="BJ77" i="2"/>
  <c r="BJ91" i="2" s="1"/>
  <c r="F80" i="2"/>
  <c r="F8" i="3" s="1"/>
  <c r="F79" i="2"/>
  <c r="BZ80" i="2"/>
  <c r="BZ79" i="2"/>
  <c r="BN80" i="2"/>
  <c r="BN79" i="2"/>
  <c r="BB80" i="2"/>
  <c r="BB79" i="2"/>
  <c r="BZ63" i="2"/>
  <c r="BZ62" i="2"/>
  <c r="BZ68" i="2" s="1"/>
  <c r="BN63" i="2"/>
  <c r="BN62" i="2"/>
  <c r="BN68" i="2" s="1"/>
  <c r="BB63" i="2"/>
  <c r="BB62" i="2"/>
  <c r="BB68" i="2" s="1"/>
  <c r="M48" i="2"/>
  <c r="M47" i="2"/>
  <c r="CT63" i="2"/>
  <c r="CT62" i="2"/>
  <c r="F65" i="2"/>
  <c r="F7" i="3" s="1"/>
  <c r="F64" i="2"/>
  <c r="CH48" i="2"/>
  <c r="CH47" i="2"/>
  <c r="CH68" i="2" s="1"/>
  <c r="BJ48" i="2"/>
  <c r="BJ47" i="2"/>
  <c r="BJ53" i="2" s="1"/>
  <c r="CH65" i="2"/>
  <c r="CH64" i="2"/>
  <c r="BV63" i="2"/>
  <c r="BV62" i="2"/>
  <c r="DJ49" i="2"/>
  <c r="CD50" i="2"/>
  <c r="CD49" i="2"/>
  <c r="BF50" i="2"/>
  <c r="BF49" i="2"/>
  <c r="F49" i="2"/>
  <c r="CL63" i="2"/>
  <c r="CL62" i="2"/>
  <c r="DS50" i="2"/>
  <c r="DS49" i="2"/>
  <c r="BN50" i="2"/>
  <c r="BN49" i="2"/>
  <c r="BB34" i="2"/>
  <c r="BB35" i="2"/>
  <c r="DB32" i="2"/>
  <c r="DB33" i="2"/>
  <c r="CX48" i="2"/>
  <c r="CX47" i="2"/>
  <c r="DF48" i="2"/>
  <c r="DF47" i="2"/>
  <c r="DB63" i="2"/>
  <c r="DB62" i="2"/>
  <c r="CX78" i="2"/>
  <c r="CX77" i="2"/>
  <c r="DF78" i="2"/>
  <c r="DF77" i="2"/>
  <c r="BN34" i="2"/>
  <c r="BN35" i="2"/>
  <c r="CD34" i="2"/>
  <c r="CD35" i="2"/>
  <c r="DI33" i="2"/>
  <c r="DI63" i="2"/>
  <c r="DI62" i="2"/>
  <c r="BV15" i="2"/>
  <c r="BW15" i="2" s="1"/>
  <c r="BX15" i="2" s="1"/>
  <c r="CO15" i="2"/>
  <c r="DI15" i="2"/>
  <c r="CH17" i="2"/>
  <c r="CK17" i="2"/>
  <c r="CL17" i="2" s="1"/>
  <c r="DW17" i="2"/>
  <c r="DO20" i="2"/>
  <c r="DO21" i="2"/>
  <c r="DO36" i="2"/>
  <c r="DO37" i="2"/>
  <c r="F38" i="2"/>
  <c r="W16" i="2"/>
  <c r="W18" i="2"/>
  <c r="CA15" i="2"/>
  <c r="CB15" i="2" s="1"/>
  <c r="DG15" i="2"/>
  <c r="AQ16" i="2"/>
  <c r="AR16" i="2" s="1"/>
  <c r="AS16" i="2" s="1"/>
  <c r="AM18" i="2"/>
  <c r="AN18" i="2" s="1"/>
  <c r="AO18" i="2" s="1"/>
  <c r="BO15" i="2"/>
  <c r="BP15" i="2" s="1"/>
  <c r="CE15" i="2"/>
  <c r="CF15" i="2" s="1"/>
  <c r="AA16" i="2"/>
  <c r="AB16" i="2" s="1"/>
  <c r="AC16" i="2" s="1"/>
  <c r="AU16" i="2"/>
  <c r="AV16" i="2" s="1"/>
  <c r="AW16" i="2" s="1"/>
  <c r="AE18" i="2"/>
  <c r="AF18" i="2" s="1"/>
  <c r="AG18" i="2" s="1"/>
  <c r="AR14" i="2"/>
  <c r="CI15" i="2"/>
  <c r="CY15" i="2"/>
  <c r="AE16" i="2"/>
  <c r="AF16" i="2" s="1"/>
  <c r="AG16" i="2" s="1"/>
  <c r="AA18" i="2"/>
  <c r="AB18" i="2" s="1"/>
  <c r="AC18" i="2" s="1"/>
  <c r="AU18" i="2"/>
  <c r="AV18" i="2" s="1"/>
  <c r="AW18" i="2" s="1"/>
  <c r="CM15" i="2"/>
  <c r="CN15" i="2" s="1"/>
  <c r="DC15" i="2"/>
  <c r="DD15" i="2" s="1"/>
  <c r="AM16" i="2"/>
  <c r="AN16" i="2" s="1"/>
  <c r="AO16" i="2" s="1"/>
  <c r="AQ18" i="2"/>
  <c r="AR18" i="2" s="1"/>
  <c r="AS18" i="2" s="1"/>
  <c r="B21" i="10" l="1"/>
  <c r="DZ72" i="2"/>
  <c r="EA72" i="2" s="1"/>
  <c r="J91" i="2"/>
  <c r="DC67" i="2"/>
  <c r="D43" i="10"/>
  <c r="F7" i="7"/>
  <c r="E8" i="7"/>
  <c r="E10" i="7" s="1"/>
  <c r="H11" i="12"/>
  <c r="J99" i="2"/>
  <c r="J22" i="2"/>
  <c r="J23" i="2"/>
  <c r="H12" i="12"/>
  <c r="H13" i="12"/>
  <c r="F96" i="2"/>
  <c r="C31" i="10"/>
  <c r="D32" i="10"/>
  <c r="D34" i="10" s="1"/>
  <c r="BG17" i="2"/>
  <c r="BH17" i="2" s="1"/>
  <c r="EY17" i="2"/>
  <c r="L7" i="4"/>
  <c r="L7" i="5"/>
  <c r="E6" i="12"/>
  <c r="H8" i="5"/>
  <c r="D7" i="7"/>
  <c r="D8" i="7"/>
  <c r="E7" i="9"/>
  <c r="E8" i="9"/>
  <c r="E8" i="8"/>
  <c r="C43" i="10"/>
  <c r="C44" i="10"/>
  <c r="M2" i="8"/>
  <c r="F7" i="8"/>
  <c r="F8" i="8"/>
  <c r="D31" i="10"/>
  <c r="EL16" i="2"/>
  <c r="EM16" i="2" s="1"/>
  <c r="EY16" i="2"/>
  <c r="L8" i="4"/>
  <c r="L8" i="5"/>
  <c r="X15" i="2"/>
  <c r="Y15" i="2" s="1"/>
  <c r="EY15" i="2"/>
  <c r="E43" i="10"/>
  <c r="E47" i="10" s="1"/>
  <c r="E44" i="10"/>
  <c r="F7" i="9"/>
  <c r="F8" i="9"/>
  <c r="C10" i="6"/>
  <c r="C9" i="6"/>
  <c r="I5" i="4"/>
  <c r="I5" i="5"/>
  <c r="EM81" i="2"/>
  <c r="F10" i="6"/>
  <c r="F9" i="6"/>
  <c r="K2" i="8"/>
  <c r="D7" i="8"/>
  <c r="D8" i="8"/>
  <c r="E31" i="10"/>
  <c r="E32" i="10"/>
  <c r="E3" i="12"/>
  <c r="H5" i="5"/>
  <c r="C7" i="7"/>
  <c r="C8" i="7"/>
  <c r="D7" i="9"/>
  <c r="D8" i="9"/>
  <c r="CI14" i="2"/>
  <c r="DX14" i="2" s="1"/>
  <c r="EY14" i="2"/>
  <c r="DV56" i="2"/>
  <c r="DV66" i="2" s="1"/>
  <c r="L6" i="4"/>
  <c r="L6" i="5"/>
  <c r="F32" i="10"/>
  <c r="F31" i="10"/>
  <c r="E8" i="6"/>
  <c r="C32" i="10"/>
  <c r="L5" i="4"/>
  <c r="L5" i="5"/>
  <c r="E4" i="12"/>
  <c r="H6" i="5"/>
  <c r="CR56" i="2"/>
  <c r="EI15" i="2"/>
  <c r="B39" i="10"/>
  <c r="I7" i="4"/>
  <c r="I7" i="5"/>
  <c r="CQ66" i="2"/>
  <c r="D44" i="10"/>
  <c r="EX15" i="2"/>
  <c r="B3" i="7" s="1"/>
  <c r="B27" i="10"/>
  <c r="L7" i="8"/>
  <c r="L8" i="8"/>
  <c r="S2" i="8"/>
  <c r="C8" i="9"/>
  <c r="C7" i="9"/>
  <c r="EL18" i="2"/>
  <c r="EM18" i="2" s="1"/>
  <c r="EY18" i="2"/>
  <c r="I6" i="4"/>
  <c r="I6" i="5"/>
  <c r="E5" i="12"/>
  <c r="H7" i="5"/>
  <c r="I8" i="4"/>
  <c r="I8" i="5"/>
  <c r="DZ44" i="2"/>
  <c r="EA44" i="2" s="1"/>
  <c r="E7" i="7"/>
  <c r="E9" i="7" s="1"/>
  <c r="E7" i="8"/>
  <c r="D10" i="6"/>
  <c r="D9" i="6"/>
  <c r="C8" i="8"/>
  <c r="J2" i="8"/>
  <c r="C7" i="8"/>
  <c r="F44" i="10"/>
  <c r="F43" i="10"/>
  <c r="F8" i="7"/>
  <c r="BC15" i="2"/>
  <c r="BD15" i="2" s="1"/>
  <c r="DF22" i="2"/>
  <c r="BG15" i="2"/>
  <c r="BH15" i="2" s="1"/>
  <c r="DW89" i="2"/>
  <c r="BF38" i="2"/>
  <c r="DK56" i="2"/>
  <c r="DK67" i="2" s="1"/>
  <c r="DT15" i="2"/>
  <c r="DU15" i="2" s="1"/>
  <c r="EP15" i="2"/>
  <c r="EQ15" i="2" s="1"/>
  <c r="EL15" i="2"/>
  <c r="EM15" i="2" s="1"/>
  <c r="CD22" i="2"/>
  <c r="BS15" i="2"/>
  <c r="DM15" i="2" s="1"/>
  <c r="BK15" i="2"/>
  <c r="BL15" i="2" s="1"/>
  <c r="EZ58" i="2"/>
  <c r="EZ44" i="2"/>
  <c r="BN38" i="2"/>
  <c r="BT81" i="2"/>
  <c r="EM62" i="2"/>
  <c r="EM68" i="2" s="1"/>
  <c r="EZ42" i="2"/>
  <c r="EZ57" i="2"/>
  <c r="FA82" i="2"/>
  <c r="EZ72" i="2"/>
  <c r="EZ45" i="2"/>
  <c r="BR22" i="2"/>
  <c r="EE78" i="2"/>
  <c r="EE80" i="2" s="1"/>
  <c r="EL53" i="2"/>
  <c r="EZ74" i="2"/>
  <c r="EZ73" i="2"/>
  <c r="EZ27" i="2"/>
  <c r="EZ30" i="2"/>
  <c r="EZ28" i="2"/>
  <c r="FA32" i="2"/>
  <c r="EZ60" i="2"/>
  <c r="CX53" i="2"/>
  <c r="DB38" i="2"/>
  <c r="CJ82" i="2"/>
  <c r="EZ43" i="2"/>
  <c r="EZ29" i="2"/>
  <c r="M22" i="2"/>
  <c r="BK14" i="2"/>
  <c r="BL14" i="2" s="1"/>
  <c r="EY32" i="2"/>
  <c r="EY33" i="2"/>
  <c r="O5" i="5" s="1"/>
  <c r="EY52" i="2"/>
  <c r="EZ26" i="2"/>
  <c r="EY51" i="2"/>
  <c r="CD23" i="2"/>
  <c r="CV56" i="2"/>
  <c r="CV81" i="2" s="1"/>
  <c r="EP53" i="2"/>
  <c r="EY78" i="2"/>
  <c r="O8" i="5" s="1"/>
  <c r="EY77" i="2"/>
  <c r="EZ71" i="2"/>
  <c r="EM63" i="2"/>
  <c r="EY81" i="2"/>
  <c r="EY62" i="2"/>
  <c r="EZ56" i="2"/>
  <c r="EY63" i="2"/>
  <c r="O7" i="5" s="1"/>
  <c r="EY82" i="2"/>
  <c r="BS14" i="2"/>
  <c r="BT14" i="2" s="1"/>
  <c r="DG17" i="2"/>
  <c r="DH17" i="2" s="1"/>
  <c r="CX91" i="2"/>
  <c r="EY66" i="2"/>
  <c r="EY67" i="2"/>
  <c r="EZ41" i="2"/>
  <c r="EY85" i="2"/>
  <c r="EY48" i="2"/>
  <c r="O6" i="5" s="1"/>
  <c r="EY86" i="2"/>
  <c r="EY47" i="2"/>
  <c r="EM86" i="2"/>
  <c r="BB22" i="2"/>
  <c r="DF38" i="2"/>
  <c r="K7" i="4"/>
  <c r="K7" i="3"/>
  <c r="ED79" i="2"/>
  <c r="EV53" i="2"/>
  <c r="N5" i="4"/>
  <c r="N5" i="3"/>
  <c r="H8" i="4"/>
  <c r="H8" i="3"/>
  <c r="K6" i="4"/>
  <c r="K6" i="3"/>
  <c r="BC14" i="2"/>
  <c r="BD14" i="2" s="1"/>
  <c r="BB38" i="2"/>
  <c r="X14" i="2"/>
  <c r="DG14" i="2"/>
  <c r="DH14" i="2" s="1"/>
  <c r="AI21" i="2"/>
  <c r="AI23" i="2" s="1"/>
  <c r="CU17" i="2"/>
  <c r="CV17" i="2" s="1"/>
  <c r="AK67" i="2"/>
  <c r="K5" i="4"/>
  <c r="K5" i="3"/>
  <c r="N8" i="4"/>
  <c r="N8" i="3"/>
  <c r="AJ20" i="2"/>
  <c r="EM67" i="2"/>
  <c r="BR23" i="2"/>
  <c r="H7" i="4"/>
  <c r="H7" i="3"/>
  <c r="CL89" i="2"/>
  <c r="BF79" i="2"/>
  <c r="CX22" i="2"/>
  <c r="EQ67" i="2"/>
  <c r="N7" i="4"/>
  <c r="N7" i="3"/>
  <c r="H5" i="4"/>
  <c r="H5" i="3"/>
  <c r="EV65" i="2"/>
  <c r="O7" i="3" s="1"/>
  <c r="O7" i="4"/>
  <c r="DX82" i="2"/>
  <c r="ED87" i="2"/>
  <c r="H6" i="4"/>
  <c r="H6" i="3"/>
  <c r="ED80" i="2"/>
  <c r="I8" i="3" s="1"/>
  <c r="EE77" i="2"/>
  <c r="K8" i="4"/>
  <c r="K8" i="3"/>
  <c r="EV68" i="2"/>
  <c r="N6" i="4"/>
  <c r="N6" i="3"/>
  <c r="DO91" i="2"/>
  <c r="BN22" i="2"/>
  <c r="DS22" i="2"/>
  <c r="DS38" i="2"/>
  <c r="EW62" i="2"/>
  <c r="EW63" i="2"/>
  <c r="EW65" i="2" s="1"/>
  <c r="EW15" i="2"/>
  <c r="EV64" i="2"/>
  <c r="AK14" i="2"/>
  <c r="AK90" i="2" s="1"/>
  <c r="BJ35" i="2"/>
  <c r="CY17" i="2"/>
  <c r="CZ17" i="2" s="1"/>
  <c r="BC17" i="2"/>
  <c r="BD17" i="2" s="1"/>
  <c r="EQ48" i="2"/>
  <c r="EQ49" i="2" s="1"/>
  <c r="CM14" i="2"/>
  <c r="CN14" i="2" s="1"/>
  <c r="BR38" i="2"/>
  <c r="CX38" i="2"/>
  <c r="BS17" i="2"/>
  <c r="BT17" i="2" s="1"/>
  <c r="DN56" i="2"/>
  <c r="DN82" i="2" s="1"/>
  <c r="EQ66" i="2"/>
  <c r="EM82" i="2"/>
  <c r="DB22" i="2"/>
  <c r="BN23" i="2"/>
  <c r="BR35" i="2"/>
  <c r="EX47" i="2"/>
  <c r="AI20" i="2"/>
  <c r="CA17" i="2"/>
  <c r="CB17" i="2" s="1"/>
  <c r="CD38" i="2"/>
  <c r="BK17" i="2"/>
  <c r="BF22" i="2"/>
  <c r="AB89" i="2"/>
  <c r="AB90" i="2"/>
  <c r="AR89" i="2"/>
  <c r="AR90" i="2"/>
  <c r="AV90" i="2"/>
  <c r="AV89" i="2"/>
  <c r="DB68" i="2"/>
  <c r="DI90" i="2"/>
  <c r="DI89" i="2"/>
  <c r="BV89" i="2"/>
  <c r="BV90" i="2"/>
  <c r="DB87" i="2"/>
  <c r="DB91" i="2"/>
  <c r="AM89" i="2"/>
  <c r="AM90" i="2"/>
  <c r="DC17" i="2"/>
  <c r="DD17" i="2" s="1"/>
  <c r="EL17" i="2"/>
  <c r="EM17" i="2" s="1"/>
  <c r="AA90" i="2"/>
  <c r="AA89" i="2"/>
  <c r="DW90" i="2"/>
  <c r="AI90" i="2"/>
  <c r="EM50" i="2"/>
  <c r="EM49" i="2"/>
  <c r="EM32" i="2"/>
  <c r="EM51" i="2"/>
  <c r="EM33" i="2"/>
  <c r="EM52" i="2"/>
  <c r="EL68" i="2"/>
  <c r="EM77" i="2"/>
  <c r="EM78" i="2"/>
  <c r="CL90" i="2"/>
  <c r="AQ89" i="2"/>
  <c r="AN90" i="2"/>
  <c r="AN89" i="2"/>
  <c r="CH89" i="2"/>
  <c r="CH90" i="2"/>
  <c r="EH14" i="2"/>
  <c r="B38" i="10" s="1"/>
  <c r="W89" i="2"/>
  <c r="W90" i="2"/>
  <c r="EL14" i="2"/>
  <c r="AF14" i="2"/>
  <c r="AF20" i="2" s="1"/>
  <c r="AE89" i="2"/>
  <c r="AE90" i="2"/>
  <c r="DF91" i="2"/>
  <c r="AU89" i="2"/>
  <c r="AU90" i="2"/>
  <c r="EX81" i="2"/>
  <c r="EL49" i="2"/>
  <c r="EL50" i="2"/>
  <c r="EL65" i="2"/>
  <c r="EL64" i="2"/>
  <c r="AI89" i="2"/>
  <c r="AJ89" i="2"/>
  <c r="AJ90" i="2"/>
  <c r="EL35" i="2"/>
  <c r="EL34" i="2"/>
  <c r="EL79" i="2"/>
  <c r="EL87" i="2"/>
  <c r="EL83" i="2"/>
  <c r="AQ90" i="2"/>
  <c r="DO68" i="2"/>
  <c r="M90" i="2"/>
  <c r="M89" i="2"/>
  <c r="DF83" i="2"/>
  <c r="DF87" i="2"/>
  <c r="CX83" i="2"/>
  <c r="CX87" i="2"/>
  <c r="DO83" i="2"/>
  <c r="DO87" i="2"/>
  <c r="DX85" i="2"/>
  <c r="DX86" i="2"/>
  <c r="CV85" i="2"/>
  <c r="CV86" i="2"/>
  <c r="DM85" i="2"/>
  <c r="DM86" i="2"/>
  <c r="DY86" i="2"/>
  <c r="DY85" i="2"/>
  <c r="DV85" i="2"/>
  <c r="DV86" i="2"/>
  <c r="DH86" i="2"/>
  <c r="DH85" i="2"/>
  <c r="CR85" i="2"/>
  <c r="CR86" i="2"/>
  <c r="CJ86" i="2"/>
  <c r="CJ85" i="2"/>
  <c r="BL85" i="2"/>
  <c r="BL86" i="2"/>
  <c r="AG86" i="2"/>
  <c r="AG85" i="2"/>
  <c r="EP83" i="2"/>
  <c r="EP87" i="2"/>
  <c r="AS85" i="2"/>
  <c r="AS86" i="2"/>
  <c r="AC85" i="2"/>
  <c r="AC86" i="2"/>
  <c r="CB86" i="2"/>
  <c r="CB85" i="2"/>
  <c r="DD85" i="2"/>
  <c r="DD86" i="2"/>
  <c r="BP86" i="2"/>
  <c r="BP85" i="2"/>
  <c r="EH87" i="2"/>
  <c r="BD86" i="2"/>
  <c r="BD85" i="2"/>
  <c r="BH86" i="2"/>
  <c r="BH85" i="2"/>
  <c r="BX86" i="2"/>
  <c r="BX85" i="2"/>
  <c r="EX85" i="2"/>
  <c r="EX86" i="2"/>
  <c r="EX66" i="2"/>
  <c r="EX67" i="2"/>
  <c r="EX48" i="2"/>
  <c r="R6" i="4" s="1"/>
  <c r="EQ85" i="2"/>
  <c r="EQ86" i="2"/>
  <c r="EI86" i="2"/>
  <c r="EI85" i="2"/>
  <c r="EX63" i="2"/>
  <c r="R7" i="4" s="1"/>
  <c r="EX82" i="2"/>
  <c r="EX51" i="2"/>
  <c r="EX52" i="2"/>
  <c r="EX32" i="2"/>
  <c r="EX33" i="2"/>
  <c r="R5" i="4" s="1"/>
  <c r="EV34" i="2"/>
  <c r="EV35" i="2"/>
  <c r="O5" i="3" s="1"/>
  <c r="EW78" i="2"/>
  <c r="EW77" i="2"/>
  <c r="BJ83" i="2"/>
  <c r="BJ87" i="2"/>
  <c r="CH83" i="2"/>
  <c r="CH87" i="2"/>
  <c r="DW83" i="2"/>
  <c r="M83" i="2"/>
  <c r="M87" i="2"/>
  <c r="DN86" i="2"/>
  <c r="DN85" i="2"/>
  <c r="BT85" i="2"/>
  <c r="BT86" i="2"/>
  <c r="CZ86" i="2"/>
  <c r="CZ85" i="2"/>
  <c r="DU86" i="2"/>
  <c r="DU85" i="2"/>
  <c r="DP86" i="2"/>
  <c r="DP85" i="2"/>
  <c r="DK86" i="2"/>
  <c r="DK85" i="2"/>
  <c r="DQ85" i="2"/>
  <c r="DQ86" i="2"/>
  <c r="DL86" i="2"/>
  <c r="DL85" i="2"/>
  <c r="AO86" i="2"/>
  <c r="AO85" i="2"/>
  <c r="EQ83" i="2"/>
  <c r="EQ87" i="2"/>
  <c r="Y86" i="2"/>
  <c r="Y85" i="2"/>
  <c r="CN85" i="2"/>
  <c r="CN86" i="2"/>
  <c r="AW86" i="2"/>
  <c r="AW85" i="2"/>
  <c r="CF85" i="2"/>
  <c r="CF86" i="2"/>
  <c r="EX78" i="2"/>
  <c r="R8" i="4" s="1"/>
  <c r="EX77" i="2"/>
  <c r="EV50" i="2"/>
  <c r="O6" i="3" s="1"/>
  <c r="EV49" i="2"/>
  <c r="EW86" i="2"/>
  <c r="EW85" i="2"/>
  <c r="EW48" i="2"/>
  <c r="EW47" i="2"/>
  <c r="EE85" i="2"/>
  <c r="EE86" i="2"/>
  <c r="EX62" i="2"/>
  <c r="EW32" i="2"/>
  <c r="EW33" i="2"/>
  <c r="EV87" i="2"/>
  <c r="EV80" i="2"/>
  <c r="O8" i="3" s="1"/>
  <c r="EV79" i="2"/>
  <c r="ED16" i="2"/>
  <c r="B28" i="10" s="1"/>
  <c r="EV16" i="2"/>
  <c r="B4" i="6" s="1"/>
  <c r="CE17" i="2"/>
  <c r="CF17" i="2" s="1"/>
  <c r="DZ29" i="2"/>
  <c r="EA29" i="2" s="1"/>
  <c r="DU81" i="2"/>
  <c r="EE15" i="2"/>
  <c r="ED18" i="2"/>
  <c r="B30" i="10" s="1"/>
  <c r="EV18" i="2"/>
  <c r="EV17" i="2"/>
  <c r="B5" i="6" s="1"/>
  <c r="ED17" i="2"/>
  <c r="B29" i="10" s="1"/>
  <c r="EH53" i="2"/>
  <c r="W21" i="2"/>
  <c r="W23" i="2" s="1"/>
  <c r="EP16" i="2"/>
  <c r="EQ16" i="2" s="1"/>
  <c r="EH16" i="2"/>
  <c r="DB83" i="2"/>
  <c r="EP17" i="2"/>
  <c r="EQ17" i="2" s="1"/>
  <c r="EH17" i="2"/>
  <c r="DZ41" i="2"/>
  <c r="DX67" i="2"/>
  <c r="DX66" i="2"/>
  <c r="BX82" i="2"/>
  <c r="BX81" i="2"/>
  <c r="AO67" i="2"/>
  <c r="AO66" i="2"/>
  <c r="EW81" i="2"/>
  <c r="EW82" i="2"/>
  <c r="EQ68" i="2"/>
  <c r="EQ64" i="2"/>
  <c r="EQ65" i="2"/>
  <c r="EP64" i="2"/>
  <c r="EP65" i="2"/>
  <c r="DL56" i="2"/>
  <c r="CY82" i="2"/>
  <c r="CY81" i="2"/>
  <c r="CZ56" i="2"/>
  <c r="CZ66" i="2" s="1"/>
  <c r="DQ56" i="2"/>
  <c r="DY56" i="2"/>
  <c r="DY67" i="2" s="1"/>
  <c r="AC67" i="2"/>
  <c r="AC66" i="2"/>
  <c r="EV83" i="2"/>
  <c r="ED68" i="2"/>
  <c r="ED83" i="2"/>
  <c r="CJ81" i="2"/>
  <c r="CB67" i="2"/>
  <c r="CB66" i="2"/>
  <c r="BP67" i="2"/>
  <c r="BP66" i="2"/>
  <c r="BB83" i="2"/>
  <c r="BL81" i="2"/>
  <c r="EH35" i="2"/>
  <c r="L5" i="3" s="1"/>
  <c r="EH34" i="2"/>
  <c r="EP80" i="2"/>
  <c r="EP79" i="2"/>
  <c r="EH65" i="2"/>
  <c r="L7" i="3" s="1"/>
  <c r="EH64" i="2"/>
  <c r="AK82" i="2"/>
  <c r="AK81" i="2"/>
  <c r="EQ33" i="2"/>
  <c r="EQ32" i="2"/>
  <c r="EQ53" i="2" s="1"/>
  <c r="EQ52" i="2"/>
  <c r="EQ51" i="2"/>
  <c r="DD56" i="2"/>
  <c r="DD66" i="2" s="1"/>
  <c r="DC82" i="2"/>
  <c r="DC81" i="2"/>
  <c r="CN82" i="2"/>
  <c r="CN81" i="2"/>
  <c r="DU82" i="2"/>
  <c r="ED53" i="2"/>
  <c r="EH83" i="2"/>
  <c r="EI77" i="2"/>
  <c r="EI78" i="2"/>
  <c r="BT82" i="2"/>
  <c r="CF67" i="2"/>
  <c r="CF66" i="2"/>
  <c r="CQ82" i="2"/>
  <c r="CQ81" i="2"/>
  <c r="CY67" i="2"/>
  <c r="BR83" i="2"/>
  <c r="BZ83" i="2"/>
  <c r="EH18" i="2"/>
  <c r="EP18" i="2"/>
  <c r="EQ18" i="2" s="1"/>
  <c r="CX68" i="2"/>
  <c r="BJ68" i="2"/>
  <c r="DT14" i="2"/>
  <c r="EV14" i="2"/>
  <c r="B2" i="6" s="1"/>
  <c r="ED14" i="2"/>
  <c r="EP14" i="2"/>
  <c r="BO17" i="2"/>
  <c r="BP17" i="2" s="1"/>
  <c r="DT17" i="2"/>
  <c r="DU17" i="2" s="1"/>
  <c r="BW17" i="2"/>
  <c r="BX17" i="2" s="1"/>
  <c r="X17" i="2"/>
  <c r="Y17" i="2" s="1"/>
  <c r="DZ60" i="2"/>
  <c r="EA60" i="2" s="1"/>
  <c r="DZ45" i="2"/>
  <c r="EA45" i="2" s="1"/>
  <c r="BT67" i="2"/>
  <c r="BT66" i="2"/>
  <c r="CR82" i="2"/>
  <c r="CR81" i="2"/>
  <c r="DU67" i="2"/>
  <c r="DU66" i="2"/>
  <c r="DZ27" i="2"/>
  <c r="EA27" i="2" s="1"/>
  <c r="CR67" i="2"/>
  <c r="CR66" i="2"/>
  <c r="CJ67" i="2"/>
  <c r="CJ66" i="2"/>
  <c r="BL67" i="2"/>
  <c r="BL66" i="2"/>
  <c r="AG67" i="2"/>
  <c r="AG66" i="2"/>
  <c r="EQ79" i="2"/>
  <c r="EQ80" i="2"/>
  <c r="AW82" i="2"/>
  <c r="AW81" i="2"/>
  <c r="AS67" i="2"/>
  <c r="AS66" i="2"/>
  <c r="ED35" i="2"/>
  <c r="I5" i="3" s="1"/>
  <c r="ED34" i="2"/>
  <c r="EE32" i="2"/>
  <c r="EE33" i="2"/>
  <c r="EE51" i="2"/>
  <c r="EE52" i="2"/>
  <c r="Y67" i="2"/>
  <c r="Y66" i="2"/>
  <c r="EW66" i="2"/>
  <c r="EW67" i="2"/>
  <c r="ED65" i="2"/>
  <c r="I7" i="3" s="1"/>
  <c r="ED64" i="2"/>
  <c r="EE82" i="2"/>
  <c r="EE81" i="2"/>
  <c r="EE63" i="2"/>
  <c r="EE62" i="2"/>
  <c r="AG82" i="2"/>
  <c r="AG81" i="2"/>
  <c r="CN67" i="2"/>
  <c r="CN66" i="2"/>
  <c r="CU82" i="2"/>
  <c r="CU81" i="2"/>
  <c r="EP50" i="2"/>
  <c r="EP49" i="2"/>
  <c r="AC82" i="2"/>
  <c r="AC81" i="2"/>
  <c r="EH50" i="2"/>
  <c r="L6" i="3" s="1"/>
  <c r="EH49" i="2"/>
  <c r="EI66" i="2"/>
  <c r="EI67" i="2"/>
  <c r="EI47" i="2"/>
  <c r="EI48" i="2"/>
  <c r="EI32" i="2"/>
  <c r="EI33" i="2"/>
  <c r="EI51" i="2"/>
  <c r="EI52" i="2"/>
  <c r="EH68" i="2"/>
  <c r="EI81" i="2"/>
  <c r="EI82" i="2"/>
  <c r="EI62" i="2"/>
  <c r="EI63" i="2"/>
  <c r="EP68" i="2"/>
  <c r="EP34" i="2"/>
  <c r="EP35" i="2"/>
  <c r="DG82" i="2"/>
  <c r="DG81" i="2"/>
  <c r="DP56" i="2"/>
  <c r="DP67" i="2" s="1"/>
  <c r="DM56" i="2"/>
  <c r="DH56" i="2"/>
  <c r="DH66" i="2" s="1"/>
  <c r="AO82" i="2"/>
  <c r="AO81" i="2"/>
  <c r="AW67" i="2"/>
  <c r="AW66" i="2"/>
  <c r="ED49" i="2"/>
  <c r="ED50" i="2"/>
  <c r="I6" i="3" s="1"/>
  <c r="EE47" i="2"/>
  <c r="EE48" i="2"/>
  <c r="EE67" i="2"/>
  <c r="EE66" i="2"/>
  <c r="EW51" i="2"/>
  <c r="EW52" i="2"/>
  <c r="EH80" i="2"/>
  <c r="L8" i="3" s="1"/>
  <c r="EH79" i="2"/>
  <c r="DX81" i="2"/>
  <c r="DG66" i="2"/>
  <c r="BD67" i="2"/>
  <c r="BD66" i="2"/>
  <c r="CU67" i="2"/>
  <c r="BH67" i="2"/>
  <c r="BH66" i="2"/>
  <c r="CY66" i="2"/>
  <c r="BX67" i="2"/>
  <c r="BX66" i="2"/>
  <c r="BF83" i="2"/>
  <c r="BN83" i="2"/>
  <c r="DF53" i="2"/>
  <c r="DF68" i="2"/>
  <c r="M53" i="2"/>
  <c r="M68" i="2"/>
  <c r="CD80" i="2"/>
  <c r="DZ43" i="2"/>
  <c r="EA43" i="2" s="1"/>
  <c r="CP16" i="2"/>
  <c r="CQ16" i="2" s="1"/>
  <c r="CS16" i="2"/>
  <c r="CT16" i="2" s="1"/>
  <c r="CU16" i="2" s="1"/>
  <c r="CP18" i="2"/>
  <c r="CQ18" i="2" s="1"/>
  <c r="CS18" i="2"/>
  <c r="CT18" i="2" s="1"/>
  <c r="CU18" i="2" s="1"/>
  <c r="CH52" i="2"/>
  <c r="CH51" i="2"/>
  <c r="CH33" i="2"/>
  <c r="CH32" i="2"/>
  <c r="BV51" i="2"/>
  <c r="BV52" i="2"/>
  <c r="BV32" i="2"/>
  <c r="BV33" i="2"/>
  <c r="BZ38" i="2"/>
  <c r="BJ38" i="2"/>
  <c r="DC14" i="2"/>
  <c r="DD14" i="2" s="1"/>
  <c r="CE14" i="2"/>
  <c r="BW14" i="2"/>
  <c r="BX14" i="2" s="1"/>
  <c r="BO14" i="2"/>
  <c r="BG14" i="2"/>
  <c r="BH14" i="2" s="1"/>
  <c r="W20" i="2"/>
  <c r="BZ22" i="2"/>
  <c r="BJ22" i="2"/>
  <c r="AJ21" i="2"/>
  <c r="CY14" i="2"/>
  <c r="DQ14" i="2" s="1"/>
  <c r="CA14" i="2"/>
  <c r="CB14" i="2" s="1"/>
  <c r="DB53" i="2"/>
  <c r="DO53" i="2"/>
  <c r="DS34" i="2"/>
  <c r="DS35" i="2"/>
  <c r="DW52" i="2"/>
  <c r="DW51" i="2"/>
  <c r="DW32" i="2"/>
  <c r="DW33" i="2"/>
  <c r="DI51" i="2"/>
  <c r="DI52" i="2"/>
  <c r="CL51" i="2"/>
  <c r="CL52" i="2"/>
  <c r="CL32" i="2"/>
  <c r="CL33" i="2"/>
  <c r="CL21" i="2"/>
  <c r="CL37" i="2"/>
  <c r="CL20" i="2"/>
  <c r="CL36" i="2"/>
  <c r="CM17" i="2"/>
  <c r="CN17" i="2" s="1"/>
  <c r="DI64" i="2"/>
  <c r="DI65" i="2"/>
  <c r="DI34" i="2"/>
  <c r="DI35" i="2"/>
  <c r="DF80" i="2"/>
  <c r="DF79" i="2"/>
  <c r="CX50" i="2"/>
  <c r="CX49" i="2"/>
  <c r="CL65" i="2"/>
  <c r="CL64" i="2"/>
  <c r="BJ50" i="2"/>
  <c r="BJ49" i="2"/>
  <c r="CT64" i="2"/>
  <c r="CT65" i="2"/>
  <c r="BB65" i="2"/>
  <c r="BB64" i="2"/>
  <c r="BZ65" i="2"/>
  <c r="BZ64" i="2"/>
  <c r="BJ80" i="2"/>
  <c r="BJ79" i="2"/>
  <c r="DW80" i="2"/>
  <c r="DW79" i="2"/>
  <c r="M80" i="2"/>
  <c r="M79" i="2"/>
  <c r="CS14" i="2"/>
  <c r="CT14" i="2" s="1"/>
  <c r="CP14" i="2"/>
  <c r="DO34" i="2"/>
  <c r="DO35" i="2"/>
  <c r="DF65" i="2"/>
  <c r="DF64" i="2"/>
  <c r="CX34" i="2"/>
  <c r="CX35" i="2"/>
  <c r="CP65" i="2"/>
  <c r="CP64" i="2"/>
  <c r="CL48" i="2"/>
  <c r="CL47" i="2"/>
  <c r="CL68" i="2" s="1"/>
  <c r="BJ65" i="2"/>
  <c r="BJ64" i="2"/>
  <c r="DO65" i="2"/>
  <c r="DO64" i="2"/>
  <c r="BF65" i="2"/>
  <c r="BF64" i="2"/>
  <c r="CL77" i="2"/>
  <c r="CL78" i="2"/>
  <c r="AM21" i="2"/>
  <c r="AM23" i="2" s="1"/>
  <c r="DW20" i="2"/>
  <c r="DW91" i="2" s="1"/>
  <c r="DW36" i="2"/>
  <c r="DW21" i="2"/>
  <c r="DW37" i="2"/>
  <c r="CI17" i="2"/>
  <c r="CH21" i="2"/>
  <c r="CH37" i="2"/>
  <c r="CH36" i="2"/>
  <c r="CH20" i="2"/>
  <c r="CH91" i="2" s="1"/>
  <c r="CP15" i="2"/>
  <c r="CQ15" i="2" s="1"/>
  <c r="CR15" i="2" s="1"/>
  <c r="CS15" i="2"/>
  <c r="CT15" i="2" s="1"/>
  <c r="CU15" i="2" s="1"/>
  <c r="CV15" i="2" s="1"/>
  <c r="DI77" i="2"/>
  <c r="DI78" i="2"/>
  <c r="CX80" i="2"/>
  <c r="CX79" i="2"/>
  <c r="DB65" i="2"/>
  <c r="DB64" i="2"/>
  <c r="DF50" i="2"/>
  <c r="DF49" i="2"/>
  <c r="DB34" i="2"/>
  <c r="DB35" i="2"/>
  <c r="AU32" i="2"/>
  <c r="AU33" i="2"/>
  <c r="BV65" i="2"/>
  <c r="BV64" i="2"/>
  <c r="CH50" i="2"/>
  <c r="CH49" i="2"/>
  <c r="M50" i="2"/>
  <c r="M49" i="2"/>
  <c r="AM47" i="2"/>
  <c r="BN65" i="2"/>
  <c r="BN64" i="2"/>
  <c r="CH80" i="2"/>
  <c r="CH79" i="2"/>
  <c r="DI20" i="2"/>
  <c r="DI36" i="2"/>
  <c r="DI21" i="2"/>
  <c r="DI37" i="2"/>
  <c r="BV21" i="2"/>
  <c r="BV37" i="2"/>
  <c r="BV20" i="2"/>
  <c r="BV36" i="2"/>
  <c r="DI48" i="2"/>
  <c r="DI47" i="2"/>
  <c r="DI68" i="2" s="1"/>
  <c r="DB80" i="2"/>
  <c r="DB79" i="2"/>
  <c r="CX65" i="2"/>
  <c r="CX64" i="2"/>
  <c r="DB50" i="2"/>
  <c r="DB49" i="2"/>
  <c r="DF34" i="2"/>
  <c r="DF35" i="2"/>
  <c r="DW65" i="2"/>
  <c r="DW64" i="2"/>
  <c r="DO50" i="2"/>
  <c r="DO49" i="2"/>
  <c r="BV48" i="2"/>
  <c r="BV47" i="2"/>
  <c r="BV68" i="2" s="1"/>
  <c r="DW48" i="2"/>
  <c r="DW47" i="2"/>
  <c r="DW68" i="2" s="1"/>
  <c r="BR65" i="2"/>
  <c r="BR64" i="2"/>
  <c r="BV77" i="2"/>
  <c r="BV78" i="2"/>
  <c r="DO80" i="2"/>
  <c r="DO79" i="2"/>
  <c r="Y14" i="2"/>
  <c r="AM20" i="2"/>
  <c r="AM36" i="2"/>
  <c r="CZ15" i="2"/>
  <c r="DY15" i="2"/>
  <c r="AQ20" i="2"/>
  <c r="AS14" i="2"/>
  <c r="AR20" i="2"/>
  <c r="AR21" i="2"/>
  <c r="CR17" i="2"/>
  <c r="CJ14" i="2"/>
  <c r="AA20" i="2"/>
  <c r="AA36" i="2"/>
  <c r="AC14" i="2"/>
  <c r="AB20" i="2"/>
  <c r="AB21" i="2"/>
  <c r="AU36" i="2"/>
  <c r="AU20" i="2"/>
  <c r="DL15" i="2"/>
  <c r="X18" i="2"/>
  <c r="Y18" i="2" s="1"/>
  <c r="DT18" i="2"/>
  <c r="DC18" i="2"/>
  <c r="DD18" i="2" s="1"/>
  <c r="CI18" i="2"/>
  <c r="CA18" i="2"/>
  <c r="CB18" i="2" s="1"/>
  <c r="BS18" i="2"/>
  <c r="BK18" i="2"/>
  <c r="BC18" i="2"/>
  <c r="BD18" i="2" s="1"/>
  <c r="DG18" i="2"/>
  <c r="CY18" i="2"/>
  <c r="CM18" i="2"/>
  <c r="CN18" i="2" s="1"/>
  <c r="CE18" i="2"/>
  <c r="CF18" i="2" s="1"/>
  <c r="BW18" i="2"/>
  <c r="BX18" i="2" s="1"/>
  <c r="BO18" i="2"/>
  <c r="BP18" i="2" s="1"/>
  <c r="BG18" i="2"/>
  <c r="BH18" i="2" s="1"/>
  <c r="AE21" i="2"/>
  <c r="DO38" i="2"/>
  <c r="AO14" i="2"/>
  <c r="AN21" i="2"/>
  <c r="AN20" i="2"/>
  <c r="CJ15" i="2"/>
  <c r="DQ15" i="2"/>
  <c r="DX15" i="2"/>
  <c r="AQ21" i="2"/>
  <c r="AA37" i="2"/>
  <c r="AA21" i="2"/>
  <c r="AU37" i="2"/>
  <c r="AU21" i="2"/>
  <c r="AW14" i="2"/>
  <c r="AV21" i="2"/>
  <c r="AV20" i="2"/>
  <c r="AB36" i="2"/>
  <c r="DH15" i="2"/>
  <c r="DP15" i="2"/>
  <c r="AI37" i="2"/>
  <c r="X16" i="2"/>
  <c r="Y16" i="2" s="1"/>
  <c r="DG16" i="2"/>
  <c r="CY16" i="2"/>
  <c r="CM16" i="2"/>
  <c r="CN16" i="2" s="1"/>
  <c r="CE16" i="2"/>
  <c r="CF16" i="2" s="1"/>
  <c r="BW16" i="2"/>
  <c r="BX16" i="2" s="1"/>
  <c r="BO16" i="2"/>
  <c r="BP16" i="2" s="1"/>
  <c r="BG16" i="2"/>
  <c r="BH16" i="2" s="1"/>
  <c r="DT16" i="2"/>
  <c r="DC16" i="2"/>
  <c r="DD16" i="2" s="1"/>
  <c r="CI16" i="2"/>
  <c r="CA16" i="2"/>
  <c r="CB16" i="2" s="1"/>
  <c r="BS16" i="2"/>
  <c r="BK16" i="2"/>
  <c r="BC16" i="2"/>
  <c r="BD16" i="2" s="1"/>
  <c r="AE36" i="2"/>
  <c r="AE20" i="2"/>
  <c r="DO22" i="2"/>
  <c r="DO23" i="2"/>
  <c r="DV67" i="2" l="1"/>
  <c r="B26" i="10"/>
  <c r="F47" i="10"/>
  <c r="D35" i="10"/>
  <c r="AK89" i="2"/>
  <c r="W22" i="2"/>
  <c r="DV81" i="2"/>
  <c r="AK20" i="2"/>
  <c r="AK22" i="2" s="1"/>
  <c r="AK21" i="2"/>
  <c r="DV82" i="2"/>
  <c r="EI18" i="2"/>
  <c r="B42" i="10"/>
  <c r="F46" i="10"/>
  <c r="F45" i="10"/>
  <c r="D46" i="10"/>
  <c r="D45" i="10"/>
  <c r="F10" i="9"/>
  <c r="F9" i="9"/>
  <c r="FA16" i="2"/>
  <c r="B4" i="9" s="1"/>
  <c r="B4" i="8"/>
  <c r="I4" i="8" s="1"/>
  <c r="P4" i="8" s="1"/>
  <c r="E10" i="8"/>
  <c r="E9" i="8"/>
  <c r="EI17" i="2"/>
  <c r="B41" i="10"/>
  <c r="C5" i="12"/>
  <c r="N7" i="5"/>
  <c r="E10" i="9"/>
  <c r="E9" i="9"/>
  <c r="FA17" i="2"/>
  <c r="B5" i="9" s="1"/>
  <c r="B5" i="8"/>
  <c r="I5" i="8" s="1"/>
  <c r="P5" i="8" s="1"/>
  <c r="F3" i="12"/>
  <c r="Q5" i="5"/>
  <c r="FA18" i="2"/>
  <c r="B6" i="9" s="1"/>
  <c r="B6" i="8"/>
  <c r="I6" i="8" s="1"/>
  <c r="P6" i="8" s="1"/>
  <c r="FA14" i="2"/>
  <c r="B2" i="9" s="1"/>
  <c r="B2" i="8"/>
  <c r="E34" i="10"/>
  <c r="E33" i="10"/>
  <c r="E46" i="10"/>
  <c r="E45" i="10"/>
  <c r="C10" i="8"/>
  <c r="C9" i="8"/>
  <c r="S7" i="8"/>
  <c r="S8" i="8"/>
  <c r="C33" i="10"/>
  <c r="C34" i="10"/>
  <c r="E35" i="10"/>
  <c r="F9" i="8"/>
  <c r="F10" i="8"/>
  <c r="D10" i="7"/>
  <c r="D9" i="7"/>
  <c r="CZ67" i="2"/>
  <c r="EI16" i="2"/>
  <c r="B40" i="10"/>
  <c r="C4" i="12"/>
  <c r="N6" i="5"/>
  <c r="L10" i="8"/>
  <c r="L9" i="8"/>
  <c r="E10" i="6"/>
  <c r="E9" i="6"/>
  <c r="D10" i="9"/>
  <c r="D9" i="9"/>
  <c r="D10" i="8"/>
  <c r="D9" i="8"/>
  <c r="FA15" i="2"/>
  <c r="B3" i="9" s="1"/>
  <c r="B3" i="8"/>
  <c r="I3" i="8" s="1"/>
  <c r="P3" i="8" s="1"/>
  <c r="D47" i="10"/>
  <c r="EX18" i="2"/>
  <c r="B6" i="7" s="1"/>
  <c r="B6" i="6"/>
  <c r="B8" i="6" s="1"/>
  <c r="C10" i="9"/>
  <c r="C9" i="9"/>
  <c r="C6" i="12"/>
  <c r="N8" i="5"/>
  <c r="F35" i="10"/>
  <c r="M8" i="8"/>
  <c r="T2" i="8"/>
  <c r="M7" i="8"/>
  <c r="D33" i="10"/>
  <c r="B31" i="10"/>
  <c r="B32" i="10"/>
  <c r="B34" i="10" s="1"/>
  <c r="J8" i="8"/>
  <c r="J10" i="8" s="1"/>
  <c r="J7" i="8"/>
  <c r="Q2" i="8"/>
  <c r="BT15" i="2"/>
  <c r="C3" i="12"/>
  <c r="N5" i="5"/>
  <c r="F9" i="7"/>
  <c r="F10" i="7"/>
  <c r="F34" i="10"/>
  <c r="F33" i="10"/>
  <c r="C9" i="7"/>
  <c r="C10" i="7"/>
  <c r="K8" i="8"/>
  <c r="K10" i="8" s="1"/>
  <c r="R2" i="8"/>
  <c r="K7" i="8"/>
  <c r="C45" i="10"/>
  <c r="C46" i="10"/>
  <c r="E8" i="11"/>
  <c r="C8" i="11"/>
  <c r="CV66" i="2"/>
  <c r="FA67" i="2"/>
  <c r="CV82" i="2"/>
  <c r="FA48" i="2"/>
  <c r="FA85" i="2"/>
  <c r="DM17" i="2"/>
  <c r="EX17" i="2"/>
  <c r="B5" i="7" s="1"/>
  <c r="EE79" i="2"/>
  <c r="DN66" i="2"/>
  <c r="DK81" i="2"/>
  <c r="FA52" i="2"/>
  <c r="FA66" i="2"/>
  <c r="DN67" i="2"/>
  <c r="EX14" i="2"/>
  <c r="B2" i="7" s="1"/>
  <c r="DK82" i="2"/>
  <c r="FA78" i="2"/>
  <c r="FA47" i="2"/>
  <c r="EM64" i="2"/>
  <c r="DK66" i="2"/>
  <c r="FA63" i="2"/>
  <c r="BS89" i="2"/>
  <c r="FA81" i="2"/>
  <c r="FA51" i="2"/>
  <c r="FA62" i="2"/>
  <c r="DL17" i="2"/>
  <c r="DL14" i="2"/>
  <c r="FA86" i="2"/>
  <c r="EE87" i="2"/>
  <c r="DN81" i="2"/>
  <c r="CV67" i="2"/>
  <c r="FA77" i="2"/>
  <c r="FA33" i="2"/>
  <c r="R5" i="5" s="1"/>
  <c r="AF21" i="2"/>
  <c r="AF22" i="2" s="1"/>
  <c r="EZ15" i="2"/>
  <c r="EM65" i="2"/>
  <c r="AI22" i="2"/>
  <c r="EZ85" i="2"/>
  <c r="EZ67" i="2"/>
  <c r="EZ48" i="2"/>
  <c r="EZ86" i="2"/>
  <c r="EZ66" i="2"/>
  <c r="EZ47" i="2"/>
  <c r="EZ81" i="2"/>
  <c r="EZ62" i="2"/>
  <c r="EZ82" i="2"/>
  <c r="EZ63" i="2"/>
  <c r="EY83" i="2"/>
  <c r="EY87" i="2"/>
  <c r="EW83" i="2"/>
  <c r="EY68" i="2"/>
  <c r="DM14" i="2"/>
  <c r="EZ33" i="2"/>
  <c r="EZ51" i="2"/>
  <c r="EZ32" i="2"/>
  <c r="EZ52" i="2"/>
  <c r="BL17" i="2"/>
  <c r="EY53" i="2"/>
  <c r="EZ78" i="2"/>
  <c r="EZ77" i="2"/>
  <c r="EY34" i="2"/>
  <c r="EY35" i="2"/>
  <c r="EY49" i="2"/>
  <c r="EY50" i="2"/>
  <c r="EY80" i="2"/>
  <c r="EY79" i="2"/>
  <c r="AJ22" i="2"/>
  <c r="EQ50" i="2"/>
  <c r="EY65" i="2"/>
  <c r="EY64" i="2"/>
  <c r="Q7" i="4"/>
  <c r="Q7" i="3"/>
  <c r="DP14" i="2"/>
  <c r="EX16" i="2"/>
  <c r="B4" i="7" s="1"/>
  <c r="EW64" i="2"/>
  <c r="Q6" i="4"/>
  <c r="Q6" i="3"/>
  <c r="Q8" i="4"/>
  <c r="Q8" i="3"/>
  <c r="DG89" i="2"/>
  <c r="DN17" i="2"/>
  <c r="AG14" i="2"/>
  <c r="AG89" i="2" s="1"/>
  <c r="Q5" i="4"/>
  <c r="Q5" i="3"/>
  <c r="BK89" i="2"/>
  <c r="M91" i="2"/>
  <c r="EW16" i="2"/>
  <c r="EW18" i="2"/>
  <c r="EW17" i="2"/>
  <c r="CI89" i="2"/>
  <c r="DV17" i="2"/>
  <c r="DY14" i="2"/>
  <c r="DZ14" i="2" s="1"/>
  <c r="BV91" i="2"/>
  <c r="CL91" i="2"/>
  <c r="DP17" i="2"/>
  <c r="DZ15" i="2"/>
  <c r="EA15" i="2" s="1"/>
  <c r="DY17" i="2"/>
  <c r="EX68" i="2"/>
  <c r="DN15" i="2"/>
  <c r="DK17" i="2"/>
  <c r="DD89" i="2"/>
  <c r="DD90" i="2"/>
  <c r="CB90" i="2"/>
  <c r="CB89" i="2"/>
  <c r="AC90" i="2"/>
  <c r="AC89" i="2"/>
  <c r="BD90" i="2"/>
  <c r="BD89" i="2"/>
  <c r="CT89" i="2"/>
  <c r="CT90" i="2"/>
  <c r="AW89" i="2"/>
  <c r="AW90" i="2"/>
  <c r="AO89" i="2"/>
  <c r="AO90" i="2"/>
  <c r="BH89" i="2"/>
  <c r="BH90" i="2"/>
  <c r="AS90" i="2"/>
  <c r="AS89" i="2"/>
  <c r="Y89" i="2"/>
  <c r="Y90" i="2"/>
  <c r="DI91" i="2"/>
  <c r="CP90" i="2"/>
  <c r="CP89" i="2"/>
  <c r="CZ14" i="2"/>
  <c r="CY89" i="2"/>
  <c r="CY90" i="2"/>
  <c r="BP14" i="2"/>
  <c r="BP20" i="2" s="1"/>
  <c r="BO90" i="2"/>
  <c r="BO89" i="2"/>
  <c r="CF14" i="2"/>
  <c r="CF20" i="2" s="1"/>
  <c r="CE90" i="2"/>
  <c r="CE89" i="2"/>
  <c r="EP90" i="2"/>
  <c r="EP89" i="2"/>
  <c r="EV90" i="2"/>
  <c r="EV89" i="2"/>
  <c r="EM14" i="2"/>
  <c r="EL90" i="2"/>
  <c r="EL21" i="2"/>
  <c r="EL37" i="2"/>
  <c r="EL20" i="2"/>
  <c r="EL36" i="2"/>
  <c r="EL89" i="2"/>
  <c r="BC90" i="2"/>
  <c r="BS90" i="2"/>
  <c r="EM80" i="2"/>
  <c r="EM79" i="2"/>
  <c r="EM34" i="2"/>
  <c r="EM35" i="2"/>
  <c r="EM53" i="2"/>
  <c r="CI90" i="2"/>
  <c r="X89" i="2"/>
  <c r="BK90" i="2"/>
  <c r="CM89" i="2"/>
  <c r="DG90" i="2"/>
  <c r="BX89" i="2"/>
  <c r="BX90" i="2"/>
  <c r="CN89" i="2"/>
  <c r="CN90" i="2"/>
  <c r="CA89" i="2"/>
  <c r="CA90" i="2"/>
  <c r="BG90" i="2"/>
  <c r="BG89" i="2"/>
  <c r="BW90" i="2"/>
  <c r="BW89" i="2"/>
  <c r="DC90" i="2"/>
  <c r="DC89" i="2"/>
  <c r="ED90" i="2"/>
  <c r="ED89" i="2"/>
  <c r="DU14" i="2"/>
  <c r="DT89" i="2"/>
  <c r="DT90" i="2"/>
  <c r="AF90" i="2"/>
  <c r="AF89" i="2"/>
  <c r="EH89" i="2"/>
  <c r="EH90" i="2"/>
  <c r="BC89" i="2"/>
  <c r="EM87" i="2"/>
  <c r="EM83" i="2"/>
  <c r="X90" i="2"/>
  <c r="CM90" i="2"/>
  <c r="CL83" i="2"/>
  <c r="CL87" i="2"/>
  <c r="EI87" i="2"/>
  <c r="EX83" i="2"/>
  <c r="EX87" i="2"/>
  <c r="EW79" i="2"/>
  <c r="EW80" i="2"/>
  <c r="EX65" i="2"/>
  <c r="R7" i="3" s="1"/>
  <c r="EX64" i="2"/>
  <c r="EX49" i="2"/>
  <c r="EX50" i="2"/>
  <c r="R6" i="3" s="1"/>
  <c r="DI83" i="2"/>
  <c r="DI87" i="2"/>
  <c r="DK15" i="2"/>
  <c r="BV83" i="2"/>
  <c r="BV87" i="2"/>
  <c r="DZ85" i="2"/>
  <c r="DZ86" i="2"/>
  <c r="EW35" i="2"/>
  <c r="EW34" i="2"/>
  <c r="EW49" i="2"/>
  <c r="EW50" i="2"/>
  <c r="EX79" i="2"/>
  <c r="EX80" i="2"/>
  <c r="R8" i="3" s="1"/>
  <c r="DW87" i="2"/>
  <c r="EW87" i="2"/>
  <c r="EX35" i="2"/>
  <c r="R5" i="3" s="1"/>
  <c r="EX34" i="2"/>
  <c r="EX53" i="2"/>
  <c r="EE17" i="2"/>
  <c r="DT21" i="2"/>
  <c r="DG20" i="2"/>
  <c r="DV15" i="2"/>
  <c r="EI68" i="2"/>
  <c r="EE18" i="2"/>
  <c r="EE16" i="2"/>
  <c r="EE53" i="2"/>
  <c r="EI53" i="2"/>
  <c r="DM82" i="2"/>
  <c r="DM81" i="2"/>
  <c r="EI35" i="2"/>
  <c r="EI34" i="2"/>
  <c r="EE64" i="2"/>
  <c r="EE65" i="2"/>
  <c r="EW53" i="2"/>
  <c r="EH36" i="2"/>
  <c r="EH21" i="2"/>
  <c r="EH20" i="2"/>
  <c r="K4" i="5" s="1"/>
  <c r="EH37" i="2"/>
  <c r="EI14" i="2"/>
  <c r="EV21" i="2"/>
  <c r="O4" i="4" s="1"/>
  <c r="EV20" i="2"/>
  <c r="EW14" i="2"/>
  <c r="EV37" i="2"/>
  <c r="EV36" i="2"/>
  <c r="EI80" i="2"/>
  <c r="EI79" i="2"/>
  <c r="DQ82" i="2"/>
  <c r="DQ81" i="2"/>
  <c r="DL82" i="2"/>
  <c r="DL81" i="2"/>
  <c r="EW68" i="2"/>
  <c r="DL67" i="2"/>
  <c r="DQ67" i="2"/>
  <c r="DM67" i="2"/>
  <c r="EE50" i="2"/>
  <c r="EE49" i="2"/>
  <c r="DH82" i="2"/>
  <c r="DH81" i="2"/>
  <c r="DP82" i="2"/>
  <c r="DP81" i="2"/>
  <c r="EI65" i="2"/>
  <c r="EI64" i="2"/>
  <c r="EI49" i="2"/>
  <c r="EI50" i="2"/>
  <c r="EE68" i="2"/>
  <c r="EE35" i="2"/>
  <c r="EE34" i="2"/>
  <c r="DH67" i="2"/>
  <c r="EP21" i="2"/>
  <c r="EP20" i="2"/>
  <c r="EP36" i="2"/>
  <c r="EP37" i="2"/>
  <c r="EQ14" i="2"/>
  <c r="ED21" i="2"/>
  <c r="ED20" i="2"/>
  <c r="EE14" i="2"/>
  <c r="ED36" i="2"/>
  <c r="ED37" i="2"/>
  <c r="EI83" i="2"/>
  <c r="DD82" i="2"/>
  <c r="DD81" i="2"/>
  <c r="EQ34" i="2"/>
  <c r="EQ35" i="2"/>
  <c r="DD67" i="2"/>
  <c r="EE83" i="2"/>
  <c r="DY82" i="2"/>
  <c r="DY81" i="2"/>
  <c r="DZ56" i="2"/>
  <c r="DZ67" i="2" s="1"/>
  <c r="CZ82" i="2"/>
  <c r="CZ81" i="2"/>
  <c r="DL66" i="2"/>
  <c r="DQ66" i="2"/>
  <c r="DP66" i="2"/>
  <c r="DY66" i="2"/>
  <c r="DM66" i="2"/>
  <c r="EA41" i="2"/>
  <c r="DW53" i="2"/>
  <c r="CL53" i="2"/>
  <c r="BV53" i="2"/>
  <c r="DI53" i="2"/>
  <c r="AM22" i="2"/>
  <c r="AM48" i="2"/>
  <c r="AM50" i="2" s="1"/>
  <c r="AI51" i="2"/>
  <c r="AI52" i="2"/>
  <c r="CP52" i="2"/>
  <c r="CP51" i="2"/>
  <c r="CP33" i="2"/>
  <c r="CP32" i="2"/>
  <c r="DW34" i="2"/>
  <c r="DW35" i="2"/>
  <c r="CH34" i="2"/>
  <c r="CH35" i="2"/>
  <c r="W51" i="2"/>
  <c r="AU51" i="2"/>
  <c r="AE51" i="2"/>
  <c r="AQ52" i="2"/>
  <c r="AJ23" i="2"/>
  <c r="AI36" i="2"/>
  <c r="AM52" i="2"/>
  <c r="AM51" i="2"/>
  <c r="BD36" i="2"/>
  <c r="CT51" i="2"/>
  <c r="CT52" i="2"/>
  <c r="CT32" i="2"/>
  <c r="CT33" i="2"/>
  <c r="CL35" i="2"/>
  <c r="CL34" i="2"/>
  <c r="AA51" i="2"/>
  <c r="AA52" i="2"/>
  <c r="BV35" i="2"/>
  <c r="BV34" i="2"/>
  <c r="CH53" i="2"/>
  <c r="W52" i="2"/>
  <c r="AU52" i="2"/>
  <c r="AE52" i="2"/>
  <c r="AQ51" i="2"/>
  <c r="AU77" i="2"/>
  <c r="AU91" i="2" s="1"/>
  <c r="AU78" i="2"/>
  <c r="AA78" i="2"/>
  <c r="AA77" i="2"/>
  <c r="BV80" i="2"/>
  <c r="BV79" i="2"/>
  <c r="AI63" i="2"/>
  <c r="AI62" i="2"/>
  <c r="BW48" i="2"/>
  <c r="BW47" i="2"/>
  <c r="BV50" i="2"/>
  <c r="BV49" i="2"/>
  <c r="AI77" i="2"/>
  <c r="AN48" i="2"/>
  <c r="AN47" i="2"/>
  <c r="AU63" i="2"/>
  <c r="AU62" i="2"/>
  <c r="AM63" i="2"/>
  <c r="AM62" i="2"/>
  <c r="AM68" i="2" s="1"/>
  <c r="AA33" i="2"/>
  <c r="AB32" i="2"/>
  <c r="AB33" i="2"/>
  <c r="CH22" i="2"/>
  <c r="CH23" i="2"/>
  <c r="AE77" i="2"/>
  <c r="AE78" i="2"/>
  <c r="W77" i="2"/>
  <c r="W78" i="2"/>
  <c r="CL80" i="2"/>
  <c r="CL79" i="2"/>
  <c r="CT77" i="2"/>
  <c r="CT78" i="2"/>
  <c r="AE48" i="2"/>
  <c r="AE47" i="2"/>
  <c r="AF52" i="2"/>
  <c r="CT48" i="2"/>
  <c r="CT47" i="2"/>
  <c r="CT68" i="2" s="1"/>
  <c r="CU51" i="2"/>
  <c r="CT21" i="2"/>
  <c r="CT36" i="2"/>
  <c r="CT20" i="2"/>
  <c r="CT37" i="2"/>
  <c r="CU14" i="2"/>
  <c r="AM77" i="2"/>
  <c r="AM91" i="2" s="1"/>
  <c r="AM78" i="2"/>
  <c r="AJ48" i="2"/>
  <c r="AJ47" i="2"/>
  <c r="AI48" i="2"/>
  <c r="W33" i="2"/>
  <c r="AE32" i="2"/>
  <c r="AQ33" i="2"/>
  <c r="AR32" i="2"/>
  <c r="AR33" i="2"/>
  <c r="CL38" i="2"/>
  <c r="CL22" i="2"/>
  <c r="CL23" i="2"/>
  <c r="AR63" i="2"/>
  <c r="AR62" i="2"/>
  <c r="AQ63" i="2"/>
  <c r="BW78" i="2"/>
  <c r="BW77" i="2"/>
  <c r="AV52" i="2"/>
  <c r="AU48" i="2"/>
  <c r="AU47" i="2"/>
  <c r="AU53" i="2" s="1"/>
  <c r="AA48" i="2"/>
  <c r="AA47" i="2"/>
  <c r="AB52" i="2"/>
  <c r="DW50" i="2"/>
  <c r="DW49" i="2"/>
  <c r="AM32" i="2"/>
  <c r="AM53" i="2" s="1"/>
  <c r="AM33" i="2"/>
  <c r="DI50" i="2"/>
  <c r="DI49" i="2"/>
  <c r="BV38" i="2"/>
  <c r="BV22" i="2"/>
  <c r="BV23" i="2"/>
  <c r="DI23" i="2"/>
  <c r="DI22" i="2"/>
  <c r="DI38" i="2"/>
  <c r="AJ77" i="2"/>
  <c r="AJ78" i="2"/>
  <c r="AI78" i="2"/>
  <c r="AA63" i="2"/>
  <c r="AA62" i="2"/>
  <c r="W63" i="2"/>
  <c r="W62" i="2"/>
  <c r="AA32" i="2"/>
  <c r="AA38" i="2" s="1"/>
  <c r="AU34" i="2"/>
  <c r="AU35" i="2"/>
  <c r="AV32" i="2"/>
  <c r="AV33" i="2"/>
  <c r="DI80" i="2"/>
  <c r="DI79" i="2"/>
  <c r="CH38" i="2"/>
  <c r="CJ17" i="2"/>
  <c r="DX17" i="2"/>
  <c r="DQ17" i="2"/>
  <c r="DW23" i="2"/>
  <c r="DW22" i="2"/>
  <c r="DW38" i="2"/>
  <c r="AQ78" i="2"/>
  <c r="AQ77" i="2"/>
  <c r="AQ91" i="2" s="1"/>
  <c r="CM78" i="2"/>
  <c r="CM77" i="2"/>
  <c r="CP78" i="2"/>
  <c r="CP77" i="2"/>
  <c r="AQ48" i="2"/>
  <c r="AQ47" i="2"/>
  <c r="AR51" i="2"/>
  <c r="W48" i="2"/>
  <c r="W47" i="2"/>
  <c r="BO52" i="2"/>
  <c r="BS51" i="2"/>
  <c r="CI52" i="2"/>
  <c r="BK51" i="2"/>
  <c r="CL50" i="2"/>
  <c r="CL49" i="2"/>
  <c r="CP48" i="2"/>
  <c r="CP47" i="2"/>
  <c r="CQ51" i="2"/>
  <c r="CQ52" i="2"/>
  <c r="CU52" i="2"/>
  <c r="DT52" i="2"/>
  <c r="BK52" i="2"/>
  <c r="BS52" i="2"/>
  <c r="DG51" i="2"/>
  <c r="AI32" i="2"/>
  <c r="AI38" i="2" s="1"/>
  <c r="AI33" i="2"/>
  <c r="CP21" i="2"/>
  <c r="CP37" i="2"/>
  <c r="CP36" i="2"/>
  <c r="CP20" i="2"/>
  <c r="CQ14" i="2"/>
  <c r="CQ36" i="2" s="1"/>
  <c r="AI47" i="2"/>
  <c r="AE63" i="2"/>
  <c r="AE62" i="2"/>
  <c r="CU32" i="2"/>
  <c r="W32" i="2"/>
  <c r="W38" i="2" s="1"/>
  <c r="AE33" i="2"/>
  <c r="AF32" i="2"/>
  <c r="AF33" i="2"/>
  <c r="AQ32" i="2"/>
  <c r="Y36" i="2"/>
  <c r="BS33" i="2"/>
  <c r="DG36" i="2"/>
  <c r="CY36" i="2"/>
  <c r="AQ62" i="2"/>
  <c r="DT23" i="2"/>
  <c r="DM16" i="2"/>
  <c r="BT16" i="2"/>
  <c r="DQ16" i="2"/>
  <c r="CJ16" i="2"/>
  <c r="DX16" i="2"/>
  <c r="CV16" i="2"/>
  <c r="DN16" i="2"/>
  <c r="DY16" i="2"/>
  <c r="CZ16" i="2"/>
  <c r="AU38" i="2"/>
  <c r="AV37" i="2"/>
  <c r="AV22" i="2"/>
  <c r="AV23" i="2"/>
  <c r="AU22" i="2"/>
  <c r="AU23" i="2"/>
  <c r="AA22" i="2"/>
  <c r="AA23" i="2"/>
  <c r="CA21" i="2"/>
  <c r="CA20" i="2"/>
  <c r="AQ22" i="2"/>
  <c r="AQ23" i="2"/>
  <c r="AN22" i="2"/>
  <c r="AN23" i="2"/>
  <c r="BG20" i="2"/>
  <c r="BH20" i="2"/>
  <c r="BH21" i="2"/>
  <c r="BO21" i="2"/>
  <c r="BW20" i="2"/>
  <c r="BX20" i="2"/>
  <c r="BX21" i="2"/>
  <c r="CU20" i="2"/>
  <c r="AF37" i="2"/>
  <c r="AE22" i="2"/>
  <c r="AE23" i="2"/>
  <c r="CV18" i="2"/>
  <c r="DN18" i="2"/>
  <c r="DY18" i="2"/>
  <c r="CZ18" i="2"/>
  <c r="DM18" i="2"/>
  <c r="BT18" i="2"/>
  <c r="DQ18" i="2"/>
  <c r="CJ18" i="2"/>
  <c r="DX18" i="2"/>
  <c r="CI21" i="2"/>
  <c r="AR36" i="2"/>
  <c r="AQ36" i="2"/>
  <c r="X21" i="2"/>
  <c r="BC21" i="2"/>
  <c r="BD21" i="2"/>
  <c r="BD20" i="2"/>
  <c r="BS20" i="2"/>
  <c r="CM20" i="2"/>
  <c r="CM21" i="2"/>
  <c r="DD20" i="2"/>
  <c r="DD21" i="2"/>
  <c r="BL16" i="2"/>
  <c r="DL16" i="2"/>
  <c r="DK16" i="2"/>
  <c r="CR16" i="2"/>
  <c r="DU16" i="2"/>
  <c r="DV16" i="2"/>
  <c r="DH16" i="2"/>
  <c r="DP16" i="2"/>
  <c r="AV36" i="2"/>
  <c r="AW20" i="2"/>
  <c r="AW21" i="2"/>
  <c r="AW36" i="2"/>
  <c r="CB21" i="2"/>
  <c r="CB20" i="2"/>
  <c r="DG21" i="2"/>
  <c r="AQ37" i="2"/>
  <c r="AK23" i="2"/>
  <c r="AO20" i="2"/>
  <c r="AO21" i="2"/>
  <c r="BG21" i="2"/>
  <c r="BO20" i="2"/>
  <c r="BW21" i="2"/>
  <c r="CE20" i="2"/>
  <c r="CE21" i="2"/>
  <c r="AF36" i="2"/>
  <c r="AG21" i="2"/>
  <c r="AE37" i="2"/>
  <c r="DH18" i="2"/>
  <c r="DP18" i="2"/>
  <c r="BL18" i="2"/>
  <c r="DL18" i="2"/>
  <c r="DK18" i="2"/>
  <c r="CR18" i="2"/>
  <c r="DU18" i="2"/>
  <c r="DV18" i="2"/>
  <c r="AB37" i="2"/>
  <c r="AB22" i="2"/>
  <c r="AB23" i="2"/>
  <c r="AC21" i="2"/>
  <c r="AC36" i="2"/>
  <c r="AC20" i="2"/>
  <c r="CI20" i="2"/>
  <c r="CY21" i="2"/>
  <c r="CY20" i="2"/>
  <c r="AJ36" i="2"/>
  <c r="AR37" i="2"/>
  <c r="AR22" i="2"/>
  <c r="AR23" i="2"/>
  <c r="AS21" i="2"/>
  <c r="AS37" i="2"/>
  <c r="AS20" i="2"/>
  <c r="AM37" i="2"/>
  <c r="DT37" i="2"/>
  <c r="CN36" i="2"/>
  <c r="BS36" i="2"/>
  <c r="W36" i="2"/>
  <c r="W37" i="2"/>
  <c r="X20" i="2"/>
  <c r="Y20" i="2"/>
  <c r="Y21" i="2"/>
  <c r="Y37" i="2"/>
  <c r="BC20" i="2"/>
  <c r="BK21" i="2"/>
  <c r="BK20" i="2"/>
  <c r="BS37" i="2"/>
  <c r="BS21" i="2"/>
  <c r="CN20" i="2"/>
  <c r="CN21" i="2"/>
  <c r="DC20" i="2"/>
  <c r="DC21" i="2"/>
  <c r="DT20" i="2"/>
  <c r="FB90" i="2" l="1"/>
  <c r="FB20" i="2"/>
  <c r="FB21" i="2"/>
  <c r="FB37" i="2"/>
  <c r="FB89" i="2"/>
  <c r="FB36" i="2"/>
  <c r="B43" i="10"/>
  <c r="C47" i="10" s="1"/>
  <c r="K9" i="8"/>
  <c r="B7" i="6"/>
  <c r="B9" i="6" s="1"/>
  <c r="B44" i="10"/>
  <c r="B46" i="10" s="1"/>
  <c r="B10" i="6"/>
  <c r="BT20" i="2"/>
  <c r="L4" i="4"/>
  <c r="L4" i="5"/>
  <c r="R8" i="8"/>
  <c r="R7" i="8"/>
  <c r="Q8" i="8"/>
  <c r="Q7" i="8"/>
  <c r="M10" i="8"/>
  <c r="M9" i="8"/>
  <c r="E2" i="12"/>
  <c r="H4" i="5"/>
  <c r="J9" i="8"/>
  <c r="I4" i="4"/>
  <c r="I4" i="5"/>
  <c r="F4" i="12"/>
  <c r="Q6" i="5"/>
  <c r="F5" i="12"/>
  <c r="Q7" i="5"/>
  <c r="FA80" i="2"/>
  <c r="R8" i="5"/>
  <c r="S9" i="8"/>
  <c r="S10" i="8"/>
  <c r="I2" i="8"/>
  <c r="B8" i="8"/>
  <c r="B7" i="8"/>
  <c r="F6" i="12"/>
  <c r="Q8" i="5"/>
  <c r="B33" i="10"/>
  <c r="C35" i="10"/>
  <c r="E4" i="11"/>
  <c r="C4" i="11"/>
  <c r="B8" i="9"/>
  <c r="B10" i="9" s="1"/>
  <c r="B7" i="9"/>
  <c r="FA65" i="2"/>
  <c r="R7" i="5"/>
  <c r="FA50" i="2"/>
  <c r="R6" i="5"/>
  <c r="T8" i="8"/>
  <c r="T7" i="8"/>
  <c r="AG36" i="2"/>
  <c r="B7" i="7"/>
  <c r="B8" i="7"/>
  <c r="B45" i="10"/>
  <c r="D8" i="11"/>
  <c r="F8" i="11"/>
  <c r="C17" i="11"/>
  <c r="D17" i="11" s="1"/>
  <c r="E17" i="11"/>
  <c r="FA49" i="2"/>
  <c r="FA53" i="2"/>
  <c r="AF23" i="2"/>
  <c r="DZ17" i="2"/>
  <c r="EA17" i="2" s="1"/>
  <c r="FA68" i="2"/>
  <c r="FA35" i="2"/>
  <c r="FA34" i="2"/>
  <c r="AG90" i="2"/>
  <c r="EZ68" i="2"/>
  <c r="DQ20" i="2"/>
  <c r="AG37" i="2"/>
  <c r="AG20" i="2"/>
  <c r="AG22" i="2" s="1"/>
  <c r="AE68" i="2"/>
  <c r="FA64" i="2"/>
  <c r="FA87" i="2"/>
  <c r="FA83" i="2"/>
  <c r="FA79" i="2"/>
  <c r="EZ17" i="2"/>
  <c r="EZ16" i="2"/>
  <c r="EZ53" i="2"/>
  <c r="EZ50" i="2"/>
  <c r="EZ49" i="2"/>
  <c r="DM90" i="2"/>
  <c r="CQ21" i="2"/>
  <c r="CQ23" i="2" s="1"/>
  <c r="DH89" i="2"/>
  <c r="EZ65" i="2"/>
  <c r="EZ64" i="2"/>
  <c r="EZ35" i="2"/>
  <c r="EZ34" i="2"/>
  <c r="EZ83" i="2"/>
  <c r="EZ87" i="2"/>
  <c r="EY21" i="2"/>
  <c r="O4" i="5" s="1"/>
  <c r="EY20" i="2"/>
  <c r="EY90" i="2"/>
  <c r="EZ14" i="2"/>
  <c r="EY36" i="2"/>
  <c r="EY89" i="2"/>
  <c r="EZ80" i="2"/>
  <c r="EZ79" i="2"/>
  <c r="AM49" i="2"/>
  <c r="CZ21" i="2"/>
  <c r="DM20" i="2"/>
  <c r="BL89" i="2"/>
  <c r="BP21" i="2"/>
  <c r="BP22" i="2" s="1"/>
  <c r="H4" i="4"/>
  <c r="H4" i="3"/>
  <c r="N4" i="4"/>
  <c r="N4" i="3"/>
  <c r="AI53" i="2"/>
  <c r="AM38" i="2"/>
  <c r="AQ68" i="2"/>
  <c r="K4" i="4"/>
  <c r="K4" i="3"/>
  <c r="DM21" i="2"/>
  <c r="DM23" i="2" s="1"/>
  <c r="CF36" i="2"/>
  <c r="CZ20" i="2"/>
  <c r="DQ90" i="2"/>
  <c r="CJ89" i="2"/>
  <c r="DL90" i="2"/>
  <c r="DY20" i="2"/>
  <c r="BT90" i="2"/>
  <c r="DZ66" i="2"/>
  <c r="CF21" i="2"/>
  <c r="CF23" i="2" s="1"/>
  <c r="BP36" i="2"/>
  <c r="DP89" i="2"/>
  <c r="DZ18" i="2"/>
  <c r="EA18" i="2" s="1"/>
  <c r="DY90" i="2"/>
  <c r="AA68" i="2"/>
  <c r="DX89" i="2"/>
  <c r="CQ20" i="2"/>
  <c r="CQ89" i="2"/>
  <c r="CQ90" i="2"/>
  <c r="BW87" i="2"/>
  <c r="BW91" i="2"/>
  <c r="CU21" i="2"/>
  <c r="CU22" i="2" s="1"/>
  <c r="CU90" i="2"/>
  <c r="CU89" i="2"/>
  <c r="CT91" i="2"/>
  <c r="W91" i="2"/>
  <c r="W87" i="2"/>
  <c r="AE91" i="2"/>
  <c r="AE87" i="2"/>
  <c r="AI87" i="2"/>
  <c r="AI91" i="2"/>
  <c r="EE89" i="2"/>
  <c r="EE90" i="2"/>
  <c r="EP38" i="2"/>
  <c r="EP91" i="2"/>
  <c r="EW90" i="2"/>
  <c r="EW89" i="2"/>
  <c r="EX90" i="2"/>
  <c r="EX89" i="2"/>
  <c r="BL90" i="2"/>
  <c r="CJ90" i="2"/>
  <c r="DH90" i="2"/>
  <c r="EL38" i="2"/>
  <c r="EL91" i="2"/>
  <c r="EL23" i="2"/>
  <c r="EL22" i="2"/>
  <c r="EM20" i="2"/>
  <c r="EM90" i="2"/>
  <c r="EM21" i="2"/>
  <c r="EM37" i="2"/>
  <c r="EM89" i="2"/>
  <c r="EM36" i="2"/>
  <c r="CF89" i="2"/>
  <c r="CF90" i="2"/>
  <c r="CZ90" i="2"/>
  <c r="CZ89" i="2"/>
  <c r="DM89" i="2"/>
  <c r="DL89" i="2"/>
  <c r="DQ89" i="2"/>
  <c r="DX90" i="2"/>
  <c r="DP90" i="2"/>
  <c r="BT89" i="2"/>
  <c r="DY89" i="2"/>
  <c r="CP91" i="2"/>
  <c r="CM91" i="2"/>
  <c r="W68" i="2"/>
  <c r="AJ91" i="2"/>
  <c r="AJ87" i="2"/>
  <c r="AA87" i="2"/>
  <c r="AA91" i="2"/>
  <c r="ED38" i="2"/>
  <c r="ED91" i="2"/>
  <c r="EQ89" i="2"/>
  <c r="EQ90" i="2"/>
  <c r="EV38" i="2"/>
  <c r="EV91" i="2"/>
  <c r="EI90" i="2"/>
  <c r="EI89" i="2"/>
  <c r="EH38" i="2"/>
  <c r="EH91" i="2"/>
  <c r="EX36" i="2"/>
  <c r="DU90" i="2"/>
  <c r="DU89" i="2"/>
  <c r="BP89" i="2"/>
  <c r="BP90" i="2"/>
  <c r="DT22" i="2"/>
  <c r="CT83" i="2"/>
  <c r="CT87" i="2"/>
  <c r="AU87" i="2"/>
  <c r="EA86" i="2"/>
  <c r="EA85" i="2"/>
  <c r="EX20" i="2"/>
  <c r="EX37" i="2"/>
  <c r="CP83" i="2"/>
  <c r="CP87" i="2"/>
  <c r="AQ87" i="2"/>
  <c r="AM83" i="2"/>
  <c r="AM87" i="2"/>
  <c r="EX21" i="2"/>
  <c r="R4" i="4" s="1"/>
  <c r="CP53" i="2"/>
  <c r="CP68" i="2"/>
  <c r="W83" i="2"/>
  <c r="AE83" i="2"/>
  <c r="AU68" i="2"/>
  <c r="AI83" i="2"/>
  <c r="AU83" i="2"/>
  <c r="EQ37" i="2"/>
  <c r="EQ36" i="2"/>
  <c r="EQ20" i="2"/>
  <c r="EQ21" i="2"/>
  <c r="EP23" i="2"/>
  <c r="EP22" i="2"/>
  <c r="EW20" i="2"/>
  <c r="EW21" i="2"/>
  <c r="EW36" i="2"/>
  <c r="EW37" i="2"/>
  <c r="EV23" i="2"/>
  <c r="O4" i="3" s="1"/>
  <c r="EV22" i="2"/>
  <c r="EV96" i="2" s="1"/>
  <c r="EH23" i="2"/>
  <c r="L4" i="3" s="1"/>
  <c r="EH22" i="2"/>
  <c r="AQ83" i="2"/>
  <c r="AI68" i="2"/>
  <c r="AA83" i="2"/>
  <c r="EA56" i="2"/>
  <c r="EA66" i="2" s="1"/>
  <c r="DZ82" i="2"/>
  <c r="DZ81" i="2"/>
  <c r="EE21" i="2"/>
  <c r="EE20" i="2"/>
  <c r="EE36" i="2"/>
  <c r="EE37" i="2"/>
  <c r="ED23" i="2"/>
  <c r="I4" i="3" s="1"/>
  <c r="ED22" i="2"/>
  <c r="ED96" i="2" s="1"/>
  <c r="EI36" i="2"/>
  <c r="EI20" i="2"/>
  <c r="EI21" i="2"/>
  <c r="EI37" i="2"/>
  <c r="CJ21" i="2"/>
  <c r="CJ23" i="2" s="1"/>
  <c r="AB51" i="2"/>
  <c r="DY21" i="2"/>
  <c r="W53" i="2"/>
  <c r="DQ21" i="2"/>
  <c r="DQ23" i="2" s="1"/>
  <c r="AA53" i="2"/>
  <c r="AJ52" i="2"/>
  <c r="AJ51" i="2"/>
  <c r="AN51" i="2"/>
  <c r="AN52" i="2"/>
  <c r="BX51" i="2"/>
  <c r="BX52" i="2"/>
  <c r="AF51" i="2"/>
  <c r="CM52" i="2"/>
  <c r="BG51" i="2"/>
  <c r="CA51" i="2"/>
  <c r="DT51" i="2"/>
  <c r="DC52" i="2"/>
  <c r="DC51" i="2"/>
  <c r="CP35" i="2"/>
  <c r="CP34" i="2"/>
  <c r="AR52" i="2"/>
  <c r="X51" i="2"/>
  <c r="CE52" i="2"/>
  <c r="CI51" i="2"/>
  <c r="BC52" i="2"/>
  <c r="BW52" i="2"/>
  <c r="CY51" i="2"/>
  <c r="AV51" i="2"/>
  <c r="DG52" i="2"/>
  <c r="DC37" i="2"/>
  <c r="CN37" i="2"/>
  <c r="X36" i="2"/>
  <c r="CB37" i="2"/>
  <c r="CU36" i="2"/>
  <c r="AS36" i="2"/>
  <c r="AJ37" i="2"/>
  <c r="DX21" i="2"/>
  <c r="DX20" i="2"/>
  <c r="AC37" i="2"/>
  <c r="AW37" i="2"/>
  <c r="CJ20" i="2"/>
  <c r="BT21" i="2"/>
  <c r="BT22" i="2" s="1"/>
  <c r="BO32" i="2"/>
  <c r="AQ53" i="2"/>
  <c r="CT53" i="2"/>
  <c r="AE53" i="2"/>
  <c r="CT34" i="2"/>
  <c r="CT35" i="2"/>
  <c r="BO51" i="2"/>
  <c r="CM51" i="2"/>
  <c r="BG52" i="2"/>
  <c r="CA52" i="2"/>
  <c r="X52" i="2"/>
  <c r="CE51" i="2"/>
  <c r="BC51" i="2"/>
  <c r="BW51" i="2"/>
  <c r="CY52" i="2"/>
  <c r="DU37" i="2"/>
  <c r="AF34" i="2"/>
  <c r="AF35" i="2"/>
  <c r="AG32" i="2"/>
  <c r="AG33" i="2"/>
  <c r="CU33" i="2"/>
  <c r="BO33" i="2"/>
  <c r="BP32" i="2"/>
  <c r="BP33" i="2"/>
  <c r="BS32" i="2"/>
  <c r="CM32" i="2"/>
  <c r="BG33" i="2"/>
  <c r="BH32" i="2"/>
  <c r="BH33" i="2"/>
  <c r="CA32" i="2"/>
  <c r="DT33" i="2"/>
  <c r="AF63" i="2"/>
  <c r="AF62" i="2"/>
  <c r="AE65" i="2"/>
  <c r="AE64" i="2"/>
  <c r="CP38" i="2"/>
  <c r="DY37" i="2"/>
  <c r="DM52" i="2"/>
  <c r="DL52" i="2"/>
  <c r="CM48" i="2"/>
  <c r="CM47" i="2"/>
  <c r="CM87" i="2" s="1"/>
  <c r="CN52" i="2"/>
  <c r="BL52" i="2"/>
  <c r="BK48" i="2"/>
  <c r="BK47" i="2"/>
  <c r="CJ51" i="2"/>
  <c r="CI48" i="2"/>
  <c r="CI47" i="2"/>
  <c r="DQ51" i="2"/>
  <c r="DX51" i="2"/>
  <c r="BT52" i="2"/>
  <c r="BS48" i="2"/>
  <c r="BS47" i="2"/>
  <c r="BD51" i="2"/>
  <c r="BC48" i="2"/>
  <c r="BC47" i="2"/>
  <c r="BG48" i="2"/>
  <c r="BG47" i="2"/>
  <c r="BH51" i="2"/>
  <c r="BO48" i="2"/>
  <c r="BO47" i="2"/>
  <c r="BP52" i="2"/>
  <c r="AS52" i="2"/>
  <c r="AR48" i="2"/>
  <c r="AR47" i="2"/>
  <c r="AR53" i="2" s="1"/>
  <c r="AQ50" i="2"/>
  <c r="AQ49" i="2"/>
  <c r="CN77" i="2"/>
  <c r="CN91" i="2" s="1"/>
  <c r="CN78" i="2"/>
  <c r="CM80" i="2"/>
  <c r="CM79" i="2"/>
  <c r="AV34" i="2"/>
  <c r="AV35" i="2"/>
  <c r="AW32" i="2"/>
  <c r="AW33" i="2"/>
  <c r="CM63" i="2"/>
  <c r="CM62" i="2"/>
  <c r="BC63" i="2"/>
  <c r="BC62" i="2"/>
  <c r="DG63" i="2"/>
  <c r="DG62" i="2"/>
  <c r="BK63" i="2"/>
  <c r="BK62" i="2"/>
  <c r="DC63" i="2"/>
  <c r="DC62" i="2"/>
  <c r="BO63" i="2"/>
  <c r="BO62" i="2"/>
  <c r="BS63" i="2"/>
  <c r="BS62" i="2"/>
  <c r="CE63" i="2"/>
  <c r="CE62" i="2"/>
  <c r="X63" i="2"/>
  <c r="X62" i="2"/>
  <c r="W65" i="2"/>
  <c r="W64" i="2"/>
  <c r="AK78" i="2"/>
  <c r="AK77" i="2"/>
  <c r="AV48" i="2"/>
  <c r="AV47" i="2"/>
  <c r="AV53" i="2" s="1"/>
  <c r="AW51" i="2"/>
  <c r="AQ65" i="2"/>
  <c r="AQ64" i="2"/>
  <c r="AQ34" i="2"/>
  <c r="AQ35" i="2"/>
  <c r="X32" i="2"/>
  <c r="W34" i="2"/>
  <c r="W35" i="2"/>
  <c r="CE32" i="2"/>
  <c r="CI32" i="2"/>
  <c r="BC32" i="2"/>
  <c r="BW33" i="2"/>
  <c r="BX32" i="2"/>
  <c r="BX33" i="2"/>
  <c r="CQ32" i="2"/>
  <c r="BK32" i="2"/>
  <c r="AI50" i="2"/>
  <c r="AI49" i="2"/>
  <c r="AJ50" i="2"/>
  <c r="AJ49" i="2"/>
  <c r="AM80" i="2"/>
  <c r="AM79" i="2"/>
  <c r="DN14" i="2"/>
  <c r="CV14" i="2"/>
  <c r="CV20" i="2" s="1"/>
  <c r="CT38" i="2"/>
  <c r="CT22" i="2"/>
  <c r="CT23" i="2"/>
  <c r="CY33" i="2"/>
  <c r="CU78" i="2"/>
  <c r="CU77" i="2"/>
  <c r="CU91" i="2" s="1"/>
  <c r="BK77" i="2"/>
  <c r="BK91" i="2" s="1"/>
  <c r="BK78" i="2"/>
  <c r="CY77" i="2"/>
  <c r="CY91" i="2" s="1"/>
  <c r="CY78" i="2"/>
  <c r="BO78" i="2"/>
  <c r="BO77" i="2"/>
  <c r="BO91" i="2" s="1"/>
  <c r="DT77" i="2"/>
  <c r="DT91" i="2" s="1"/>
  <c r="DT78" i="2"/>
  <c r="BC77" i="2"/>
  <c r="BC91" i="2" s="1"/>
  <c r="BC78" i="2"/>
  <c r="BG78" i="2"/>
  <c r="BG77" i="2"/>
  <c r="W80" i="2"/>
  <c r="W79" i="2"/>
  <c r="AF78" i="2"/>
  <c r="AF77" i="2"/>
  <c r="AB34" i="2"/>
  <c r="AB35" i="2"/>
  <c r="AC32" i="2"/>
  <c r="AC33" i="2"/>
  <c r="AV63" i="2"/>
  <c r="AV62" i="2"/>
  <c r="AU65" i="2"/>
  <c r="AU64" i="2"/>
  <c r="DG32" i="2"/>
  <c r="AJ63" i="2"/>
  <c r="AJ62" i="2"/>
  <c r="AJ68" i="2" s="1"/>
  <c r="AI65" i="2"/>
  <c r="AI64" i="2"/>
  <c r="AB77" i="2"/>
  <c r="AB78" i="2"/>
  <c r="AA80" i="2"/>
  <c r="AA79" i="2"/>
  <c r="AU80" i="2"/>
  <c r="AU79" i="2"/>
  <c r="DP21" i="2"/>
  <c r="DP23" i="2" s="1"/>
  <c r="CJ36" i="2"/>
  <c r="AE34" i="2"/>
  <c r="AE35" i="2"/>
  <c r="BS34" i="2"/>
  <c r="BS35" i="2"/>
  <c r="DM33" i="2"/>
  <c r="CM33" i="2"/>
  <c r="CN32" i="2"/>
  <c r="CN33" i="2"/>
  <c r="BG32" i="2"/>
  <c r="CA33" i="2"/>
  <c r="CB32" i="2"/>
  <c r="CB33" i="2"/>
  <c r="DT32" i="2"/>
  <c r="DK14" i="2"/>
  <c r="DK20" i="2" s="1"/>
  <c r="CR14" i="2"/>
  <c r="CR36" i="2" s="1"/>
  <c r="DV14" i="2"/>
  <c r="DV21" i="2" s="1"/>
  <c r="CP22" i="2"/>
  <c r="CP23" i="2"/>
  <c r="AI34" i="2"/>
  <c r="AI35" i="2"/>
  <c r="AJ32" i="2"/>
  <c r="AJ53" i="2" s="1"/>
  <c r="AJ33" i="2"/>
  <c r="DC33" i="2"/>
  <c r="DC32" i="2"/>
  <c r="DV52" i="2"/>
  <c r="CR52" i="2"/>
  <c r="CQ48" i="2"/>
  <c r="CQ47" i="2"/>
  <c r="CQ53" i="2" s="1"/>
  <c r="DK51" i="2"/>
  <c r="CP50" i="2"/>
  <c r="CP49" i="2"/>
  <c r="CZ51" i="2"/>
  <c r="CY48" i="2"/>
  <c r="CY47" i="2"/>
  <c r="DY51" i="2"/>
  <c r="DP51" i="2"/>
  <c r="DH51" i="2"/>
  <c r="DG48" i="2"/>
  <c r="DG47" i="2"/>
  <c r="DC48" i="2"/>
  <c r="DC47" i="2"/>
  <c r="CB51" i="2"/>
  <c r="CA48" i="2"/>
  <c r="CA47" i="2"/>
  <c r="CE48" i="2"/>
  <c r="CE47" i="2"/>
  <c r="CE53" i="2" s="1"/>
  <c r="CF51" i="2"/>
  <c r="DT48" i="2"/>
  <c r="DT47" i="2"/>
  <c r="DU51" i="2"/>
  <c r="X48" i="2"/>
  <c r="X47" i="2"/>
  <c r="Y52" i="2"/>
  <c r="W50" i="2"/>
  <c r="W49" i="2"/>
  <c r="CQ77" i="2"/>
  <c r="CQ78" i="2"/>
  <c r="CP80" i="2"/>
  <c r="CP79" i="2"/>
  <c r="AR77" i="2"/>
  <c r="AR91" i="2" s="1"/>
  <c r="AR78" i="2"/>
  <c r="AQ80" i="2"/>
  <c r="AQ79" i="2"/>
  <c r="CU63" i="2"/>
  <c r="CU62" i="2"/>
  <c r="CA63" i="2"/>
  <c r="CA62" i="2"/>
  <c r="CQ63" i="2"/>
  <c r="CQ62" i="2"/>
  <c r="BG63" i="2"/>
  <c r="BG62" i="2"/>
  <c r="BG68" i="2" s="1"/>
  <c r="BW63" i="2"/>
  <c r="BW62" i="2"/>
  <c r="BW68" i="2" s="1"/>
  <c r="CY63" i="2"/>
  <c r="CY62" i="2"/>
  <c r="DT63" i="2"/>
  <c r="DT62" i="2"/>
  <c r="CI63" i="2"/>
  <c r="CI62" i="2"/>
  <c r="AB63" i="2"/>
  <c r="AB62" i="2"/>
  <c r="AA65" i="2"/>
  <c r="AA64" i="2"/>
  <c r="AI80" i="2"/>
  <c r="AI79" i="2"/>
  <c r="AJ80" i="2"/>
  <c r="AJ79" i="2"/>
  <c r="AM34" i="2"/>
  <c r="AM35" i="2"/>
  <c r="AN32" i="2"/>
  <c r="AN53" i="2" s="1"/>
  <c r="AN33" i="2"/>
  <c r="AB48" i="2"/>
  <c r="AB47" i="2"/>
  <c r="AB53" i="2" s="1"/>
  <c r="AC52" i="2"/>
  <c r="AA50" i="2"/>
  <c r="AA49" i="2"/>
  <c r="AU50" i="2"/>
  <c r="AU49" i="2"/>
  <c r="BX77" i="2"/>
  <c r="BX91" i="2" s="1"/>
  <c r="BX78" i="2"/>
  <c r="BW80" i="2"/>
  <c r="BW79" i="2"/>
  <c r="AS63" i="2"/>
  <c r="AS62" i="2"/>
  <c r="AR65" i="2"/>
  <c r="AR64" i="2"/>
  <c r="AR34" i="2"/>
  <c r="AR35" i="2"/>
  <c r="AS32" i="2"/>
  <c r="AS33" i="2"/>
  <c r="X33" i="2"/>
  <c r="Y32" i="2"/>
  <c r="Y33" i="2"/>
  <c r="CE33" i="2"/>
  <c r="CF32" i="2"/>
  <c r="CF33" i="2"/>
  <c r="CI33" i="2"/>
  <c r="BC33" i="2"/>
  <c r="BD32" i="2"/>
  <c r="BD33" i="2"/>
  <c r="BW32" i="2"/>
  <c r="BW53" i="2" s="1"/>
  <c r="CQ33" i="2"/>
  <c r="DK32" i="2"/>
  <c r="BK33" i="2"/>
  <c r="DL33" i="2"/>
  <c r="AK48" i="2"/>
  <c r="AK47" i="2"/>
  <c r="AN78" i="2"/>
  <c r="AN77" i="2"/>
  <c r="CY32" i="2"/>
  <c r="CZ33" i="2"/>
  <c r="CU48" i="2"/>
  <c r="CU47" i="2"/>
  <c r="CU53" i="2" s="1"/>
  <c r="DN52" i="2"/>
  <c r="CV52" i="2"/>
  <c r="CT50" i="2"/>
  <c r="CT49" i="2"/>
  <c r="AF48" i="2"/>
  <c r="AF47" i="2"/>
  <c r="AF53" i="2" s="1"/>
  <c r="AG52" i="2"/>
  <c r="AE50" i="2"/>
  <c r="AE49" i="2"/>
  <c r="CT80" i="2"/>
  <c r="CT79" i="2"/>
  <c r="DG77" i="2"/>
  <c r="DG91" i="2" s="1"/>
  <c r="DG78" i="2"/>
  <c r="DC78" i="2"/>
  <c r="DC77" i="2"/>
  <c r="DC91" i="2" s="1"/>
  <c r="CI77" i="2"/>
  <c r="CI91" i="2" s="1"/>
  <c r="CI78" i="2"/>
  <c r="BS77" i="2"/>
  <c r="BS91" i="2" s="1"/>
  <c r="BS78" i="2"/>
  <c r="CA77" i="2"/>
  <c r="CA91" i="2" s="1"/>
  <c r="CA78" i="2"/>
  <c r="CE78" i="2"/>
  <c r="CE77" i="2"/>
  <c r="CE91" i="2" s="1"/>
  <c r="X78" i="2"/>
  <c r="X77" i="2"/>
  <c r="AE80" i="2"/>
  <c r="AE79" i="2"/>
  <c r="AA34" i="2"/>
  <c r="AA35" i="2"/>
  <c r="AN63" i="2"/>
  <c r="AN62" i="2"/>
  <c r="AN68" i="2" s="1"/>
  <c r="AM65" i="2"/>
  <c r="AM64" i="2"/>
  <c r="AO48" i="2"/>
  <c r="AO47" i="2"/>
  <c r="AN50" i="2"/>
  <c r="AN49" i="2"/>
  <c r="DG33" i="2"/>
  <c r="DP33" i="2"/>
  <c r="BX48" i="2"/>
  <c r="BX47" i="2"/>
  <c r="BW50" i="2"/>
  <c r="BW49" i="2"/>
  <c r="AV78" i="2"/>
  <c r="AV77" i="2"/>
  <c r="AV91" i="2" s="1"/>
  <c r="Y22" i="2"/>
  <c r="Y23" i="2"/>
  <c r="AJ38" i="2"/>
  <c r="AK36" i="2"/>
  <c r="CY22" i="2"/>
  <c r="CY23" i="2"/>
  <c r="EA14" i="2"/>
  <c r="CI36" i="2"/>
  <c r="AC22" i="2"/>
  <c r="AC23" i="2"/>
  <c r="CU37" i="2"/>
  <c r="CE37" i="2"/>
  <c r="BW22" i="2"/>
  <c r="BW23" i="2"/>
  <c r="BP37" i="2"/>
  <c r="BO36" i="2"/>
  <c r="BG22" i="2"/>
  <c r="BG23" i="2"/>
  <c r="AO22" i="2"/>
  <c r="AO23" i="2"/>
  <c r="DH21" i="2"/>
  <c r="DG37" i="2"/>
  <c r="CB36" i="2"/>
  <c r="CA36" i="2"/>
  <c r="AB38" i="2"/>
  <c r="AR38" i="2"/>
  <c r="DD37" i="2"/>
  <c r="DD22" i="2"/>
  <c r="DD23" i="2"/>
  <c r="CM22" i="2"/>
  <c r="CM23" i="2"/>
  <c r="BL21" i="2"/>
  <c r="DL21" i="2"/>
  <c r="BD37" i="2"/>
  <c r="BD22" i="2"/>
  <c r="BD23" i="2"/>
  <c r="BC37" i="2"/>
  <c r="X37" i="2"/>
  <c r="AE38" i="2"/>
  <c r="CI37" i="2"/>
  <c r="CE36" i="2"/>
  <c r="BX36" i="2"/>
  <c r="BO37" i="2"/>
  <c r="BH36" i="2"/>
  <c r="DP20" i="2"/>
  <c r="CA22" i="2"/>
  <c r="CA23" i="2"/>
  <c r="AQ38" i="2"/>
  <c r="DC22" i="2"/>
  <c r="DC23" i="2"/>
  <c r="CN22" i="2"/>
  <c r="CN23" i="2"/>
  <c r="BK22" i="2"/>
  <c r="BK23" i="2"/>
  <c r="DQ37" i="2"/>
  <c r="AO37" i="2"/>
  <c r="AN36" i="2"/>
  <c r="AN37" i="2"/>
  <c r="CM36" i="2"/>
  <c r="BS22" i="2"/>
  <c r="BS23" i="2"/>
  <c r="BK37" i="2"/>
  <c r="BC36" i="2"/>
  <c r="DH36" i="2"/>
  <c r="DT36" i="2"/>
  <c r="AS22" i="2"/>
  <c r="AS23" i="2"/>
  <c r="CY37" i="2"/>
  <c r="AG23" i="2"/>
  <c r="CE22" i="2"/>
  <c r="CE23" i="2"/>
  <c r="BW37" i="2"/>
  <c r="BG37" i="2"/>
  <c r="AO36" i="2"/>
  <c r="DH20" i="2"/>
  <c r="DG22" i="2"/>
  <c r="DG23" i="2"/>
  <c r="CQ37" i="2"/>
  <c r="CB22" i="2"/>
  <c r="CB23" i="2"/>
  <c r="AW22" i="2"/>
  <c r="AW23" i="2"/>
  <c r="DU21" i="2"/>
  <c r="DU36" i="2"/>
  <c r="DU20" i="2"/>
  <c r="DC36" i="2"/>
  <c r="CM37" i="2"/>
  <c r="BT36" i="2"/>
  <c r="BL20" i="2"/>
  <c r="DL20" i="2"/>
  <c r="BC22" i="2"/>
  <c r="BC23" i="2"/>
  <c r="X22" i="2"/>
  <c r="X23" i="2"/>
  <c r="CZ23" i="2"/>
  <c r="CI22" i="2"/>
  <c r="CI23" i="2"/>
  <c r="CF37" i="2"/>
  <c r="BX37" i="2"/>
  <c r="BX22" i="2"/>
  <c r="BX23" i="2"/>
  <c r="BW36" i="2"/>
  <c r="BO22" i="2"/>
  <c r="BO23" i="2"/>
  <c r="BH37" i="2"/>
  <c r="BH22" i="2"/>
  <c r="BH23" i="2"/>
  <c r="BG36" i="2"/>
  <c r="AF38" i="2"/>
  <c r="DP37" i="2"/>
  <c r="CA37" i="2"/>
  <c r="AV38" i="2"/>
  <c r="DZ16" i="2"/>
  <c r="EA16" i="2" s="1"/>
  <c r="BK36" i="2"/>
  <c r="FB22" i="2" l="1"/>
  <c r="FB23" i="2"/>
  <c r="FB91" i="2"/>
  <c r="FB38" i="2"/>
  <c r="D4" i="11"/>
  <c r="CM68" i="2"/>
  <c r="BO53" i="2"/>
  <c r="BS53" i="2"/>
  <c r="T10" i="8"/>
  <c r="T9" i="8"/>
  <c r="R10" i="8"/>
  <c r="R9" i="8"/>
  <c r="Q10" i="8"/>
  <c r="Q9" i="8"/>
  <c r="E11" i="8"/>
  <c r="F11" i="8"/>
  <c r="C11" i="8"/>
  <c r="D11" i="8"/>
  <c r="B10" i="8"/>
  <c r="B9" i="8"/>
  <c r="E13" i="11"/>
  <c r="C13" i="11"/>
  <c r="D13" i="11" s="1"/>
  <c r="P2" i="8"/>
  <c r="I7" i="8"/>
  <c r="I8" i="8"/>
  <c r="C2" i="12"/>
  <c r="N4" i="5"/>
  <c r="B9" i="7"/>
  <c r="B10" i="7"/>
  <c r="E13" i="12"/>
  <c r="E10" i="12"/>
  <c r="E11" i="12"/>
  <c r="E12" i="12"/>
  <c r="B9" i="9"/>
  <c r="D11" i="9"/>
  <c r="E11" i="9"/>
  <c r="F11" i="9"/>
  <c r="C11" i="9"/>
  <c r="E7" i="11"/>
  <c r="C7" i="11"/>
  <c r="AG38" i="2"/>
  <c r="FA37" i="2"/>
  <c r="BP23" i="2"/>
  <c r="FA21" i="2"/>
  <c r="EY37" i="2"/>
  <c r="FA90" i="2"/>
  <c r="CF22" i="2"/>
  <c r="EZ18" i="2"/>
  <c r="EZ37" i="2" s="1"/>
  <c r="FA36" i="2"/>
  <c r="FA89" i="2"/>
  <c r="CQ22" i="2"/>
  <c r="EY38" i="2"/>
  <c r="EY91" i="2"/>
  <c r="CJ22" i="2"/>
  <c r="AV68" i="2"/>
  <c r="EY23" i="2"/>
  <c r="EY22" i="2"/>
  <c r="DX22" i="2"/>
  <c r="DM22" i="2"/>
  <c r="BO68" i="2"/>
  <c r="DQ22" i="2"/>
  <c r="CQ68" i="2"/>
  <c r="Q4" i="4"/>
  <c r="Q4" i="3"/>
  <c r="DY22" i="2"/>
  <c r="CZ22" i="2"/>
  <c r="DY23" i="2"/>
  <c r="CI68" i="2"/>
  <c r="CR20" i="2"/>
  <c r="CU23" i="2"/>
  <c r="CR21" i="2"/>
  <c r="CR23" i="2" s="1"/>
  <c r="CA53" i="2"/>
  <c r="BT23" i="2"/>
  <c r="BX53" i="2"/>
  <c r="BK68" i="2"/>
  <c r="AN38" i="2"/>
  <c r="CY68" i="2"/>
  <c r="BS68" i="2"/>
  <c r="X87" i="2"/>
  <c r="X91" i="2"/>
  <c r="CQ87" i="2"/>
  <c r="CQ91" i="2"/>
  <c r="DV20" i="2"/>
  <c r="DV89" i="2"/>
  <c r="DV90" i="2"/>
  <c r="DK21" i="2"/>
  <c r="DK23" i="2" s="1"/>
  <c r="DK89" i="2"/>
  <c r="DK90" i="2"/>
  <c r="DN90" i="2"/>
  <c r="DN89" i="2"/>
  <c r="EW38" i="2"/>
  <c r="EW91" i="2"/>
  <c r="EQ38" i="2"/>
  <c r="EQ91" i="2"/>
  <c r="EM23" i="2"/>
  <c r="EM22" i="2"/>
  <c r="EM91" i="2"/>
  <c r="EM38" i="2"/>
  <c r="DZ89" i="2"/>
  <c r="EA90" i="2"/>
  <c r="EA89" i="2"/>
  <c r="AN87" i="2"/>
  <c r="AN91" i="2"/>
  <c r="CR90" i="2"/>
  <c r="CR89" i="2"/>
  <c r="AB91" i="2"/>
  <c r="AB87" i="2"/>
  <c r="AF87" i="2"/>
  <c r="AF91" i="2"/>
  <c r="BG87" i="2"/>
  <c r="BG91" i="2"/>
  <c r="CV21" i="2"/>
  <c r="CV22" i="2" s="1"/>
  <c r="CV89" i="2"/>
  <c r="CV90" i="2"/>
  <c r="AK87" i="2"/>
  <c r="AK91" i="2"/>
  <c r="EI38" i="2"/>
  <c r="EI91" i="2"/>
  <c r="EE38" i="2"/>
  <c r="EE91" i="2"/>
  <c r="EX38" i="2"/>
  <c r="EX91" i="2"/>
  <c r="DZ90" i="2"/>
  <c r="CA83" i="2"/>
  <c r="CA87" i="2"/>
  <c r="BS83" i="2"/>
  <c r="BS87" i="2"/>
  <c r="CI83" i="2"/>
  <c r="CI87" i="2"/>
  <c r="DG83" i="2"/>
  <c r="DG87" i="2"/>
  <c r="BX87" i="2"/>
  <c r="CA68" i="2"/>
  <c r="AF83" i="2"/>
  <c r="BO83" i="2"/>
  <c r="BO87" i="2"/>
  <c r="CU87" i="2"/>
  <c r="BC68" i="2"/>
  <c r="AV83" i="2"/>
  <c r="AV87" i="2"/>
  <c r="X83" i="2"/>
  <c r="CE83" i="2"/>
  <c r="CE87" i="2"/>
  <c r="DC83" i="2"/>
  <c r="DC87" i="2"/>
  <c r="AR83" i="2"/>
  <c r="AR87" i="2"/>
  <c r="BC83" i="2"/>
  <c r="BC87" i="2"/>
  <c r="DT87" i="2"/>
  <c r="CY87" i="2"/>
  <c r="BK83" i="2"/>
  <c r="BK87" i="2"/>
  <c r="EX23" i="2"/>
  <c r="R4" i="3" s="1"/>
  <c r="EX22" i="2"/>
  <c r="CQ83" i="2"/>
  <c r="DT83" i="2"/>
  <c r="CY83" i="2"/>
  <c r="EI23" i="2"/>
  <c r="EI22" i="2"/>
  <c r="EE22" i="2"/>
  <c r="EE23" i="2"/>
  <c r="AR68" i="2"/>
  <c r="EW22" i="2"/>
  <c r="EW23" i="2"/>
  <c r="EQ22" i="2"/>
  <c r="EQ23" i="2"/>
  <c r="AN83" i="2"/>
  <c r="AB68" i="2"/>
  <c r="CU68" i="2"/>
  <c r="DT68" i="2"/>
  <c r="AB83" i="2"/>
  <c r="BG83" i="2"/>
  <c r="CU83" i="2"/>
  <c r="X68" i="2"/>
  <c r="CE68" i="2"/>
  <c r="DC68" i="2"/>
  <c r="AF68" i="2"/>
  <c r="EA82" i="2"/>
  <c r="EA81" i="2"/>
  <c r="EA67" i="2"/>
  <c r="AJ83" i="2"/>
  <c r="CM83" i="2"/>
  <c r="BW83" i="2"/>
  <c r="DG53" i="2"/>
  <c r="DG68" i="2"/>
  <c r="DC53" i="2"/>
  <c r="DN51" i="2"/>
  <c r="DT53" i="2"/>
  <c r="CR51" i="2"/>
  <c r="BL51" i="2"/>
  <c r="BT51" i="2"/>
  <c r="DH52" i="2"/>
  <c r="CF52" i="2"/>
  <c r="BH52" i="2"/>
  <c r="AC51" i="2"/>
  <c r="AS51" i="2"/>
  <c r="BK53" i="2"/>
  <c r="AK51" i="2"/>
  <c r="AK52" i="2"/>
  <c r="BG53" i="2"/>
  <c r="BC53" i="2"/>
  <c r="CZ52" i="2"/>
  <c r="DL51" i="2"/>
  <c r="DK52" i="2"/>
  <c r="BD52" i="2"/>
  <c r="DQ52" i="2"/>
  <c r="Y51" i="2"/>
  <c r="DU52" i="2"/>
  <c r="AG51" i="2"/>
  <c r="DP52" i="2"/>
  <c r="DY52" i="2"/>
  <c r="CJ52" i="2"/>
  <c r="AW52" i="2"/>
  <c r="DV51" i="2"/>
  <c r="CB52" i="2"/>
  <c r="CN51" i="2"/>
  <c r="DM51" i="2"/>
  <c r="BP51" i="2"/>
  <c r="CV51" i="2"/>
  <c r="DV36" i="2"/>
  <c r="DK37" i="2"/>
  <c r="CV37" i="2"/>
  <c r="CZ37" i="2"/>
  <c r="DX23" i="2"/>
  <c r="DP36" i="2"/>
  <c r="CV36" i="2"/>
  <c r="DL36" i="2"/>
  <c r="AK37" i="2"/>
  <c r="DP32" i="2"/>
  <c r="DP38" i="2" s="1"/>
  <c r="CZ32" i="2"/>
  <c r="CZ34" i="2" s="1"/>
  <c r="DL32" i="2"/>
  <c r="DL34" i="2" s="1"/>
  <c r="DK33" i="2"/>
  <c r="DK34" i="2" s="1"/>
  <c r="AO52" i="2"/>
  <c r="AO51" i="2"/>
  <c r="X53" i="2"/>
  <c r="CY53" i="2"/>
  <c r="DM32" i="2"/>
  <c r="DM34" i="2" s="1"/>
  <c r="CI53" i="2"/>
  <c r="CM53" i="2"/>
  <c r="DD52" i="2"/>
  <c r="DD51" i="2"/>
  <c r="DX52" i="2"/>
  <c r="AW77" i="2"/>
  <c r="AW91" i="2" s="1"/>
  <c r="AW78" i="2"/>
  <c r="AV80" i="2"/>
  <c r="AV79" i="2"/>
  <c r="AO50" i="2"/>
  <c r="AO49" i="2"/>
  <c r="CF77" i="2"/>
  <c r="CF91" i="2" s="1"/>
  <c r="CF78" i="2"/>
  <c r="CE80" i="2"/>
  <c r="CE79" i="2"/>
  <c r="CA80" i="2"/>
  <c r="CA79" i="2"/>
  <c r="DM77" i="2"/>
  <c r="DM91" i="2" s="1"/>
  <c r="DM78" i="2"/>
  <c r="BS80" i="2"/>
  <c r="BS79" i="2"/>
  <c r="DX77" i="2"/>
  <c r="DX91" i="2" s="1"/>
  <c r="DX78" i="2"/>
  <c r="CJ78" i="2"/>
  <c r="CJ77" i="2"/>
  <c r="CJ91" i="2" s="1"/>
  <c r="DH78" i="2"/>
  <c r="DH77" i="2"/>
  <c r="DH91" i="2" s="1"/>
  <c r="DG80" i="2"/>
  <c r="DG79" i="2"/>
  <c r="AG48" i="2"/>
  <c r="AG47" i="2"/>
  <c r="AG53" i="2" s="1"/>
  <c r="AF50" i="2"/>
  <c r="AF49" i="2"/>
  <c r="DN48" i="2"/>
  <c r="DN47" i="2"/>
  <c r="CU50" i="2"/>
  <c r="CU49" i="2"/>
  <c r="DL35" i="2"/>
  <c r="BK34" i="2"/>
  <c r="BK35" i="2"/>
  <c r="CQ34" i="2"/>
  <c r="CQ35" i="2"/>
  <c r="BD34" i="2"/>
  <c r="BD35" i="2"/>
  <c r="BC34" i="2"/>
  <c r="BC35" i="2"/>
  <c r="DQ33" i="2"/>
  <c r="CI34" i="2"/>
  <c r="CI35" i="2"/>
  <c r="CF34" i="2"/>
  <c r="CF35" i="2"/>
  <c r="CE34" i="2"/>
  <c r="CE35" i="2"/>
  <c r="Y34" i="2"/>
  <c r="Y35" i="2"/>
  <c r="X34" i="2"/>
  <c r="X35" i="2"/>
  <c r="AS34" i="2"/>
  <c r="AS35" i="2"/>
  <c r="AS65" i="2"/>
  <c r="AS64" i="2"/>
  <c r="AC63" i="2"/>
  <c r="AC62" i="2"/>
  <c r="AB65" i="2"/>
  <c r="AB64" i="2"/>
  <c r="DX63" i="2"/>
  <c r="DX62" i="2"/>
  <c r="CJ63" i="2"/>
  <c r="CJ62" i="2"/>
  <c r="CI65" i="2"/>
  <c r="CI64" i="2"/>
  <c r="DV63" i="2"/>
  <c r="DV62" i="2"/>
  <c r="DT65" i="2"/>
  <c r="DT64" i="2"/>
  <c r="CZ63" i="2"/>
  <c r="CZ62" i="2"/>
  <c r="CY64" i="2"/>
  <c r="CY65" i="2"/>
  <c r="BH63" i="2"/>
  <c r="BH62" i="2"/>
  <c r="BG65" i="2"/>
  <c r="BG64" i="2"/>
  <c r="CR63" i="2"/>
  <c r="CR62" i="2"/>
  <c r="CQ65" i="2"/>
  <c r="CQ64" i="2"/>
  <c r="CV63" i="2"/>
  <c r="CV62" i="2"/>
  <c r="AR80" i="2"/>
  <c r="AR79" i="2"/>
  <c r="CR78" i="2"/>
  <c r="CR77" i="2"/>
  <c r="Y48" i="2"/>
  <c r="Y47" i="2"/>
  <c r="Y53" i="2" s="1"/>
  <c r="X50" i="2"/>
  <c r="X49" i="2"/>
  <c r="DV48" i="2"/>
  <c r="DV47" i="2"/>
  <c r="CB48" i="2"/>
  <c r="CB47" i="2"/>
  <c r="CB53" i="2" s="1"/>
  <c r="DH48" i="2"/>
  <c r="DH47" i="2"/>
  <c r="DY48" i="2"/>
  <c r="DY47" i="2"/>
  <c r="CY50" i="2"/>
  <c r="CY49" i="2"/>
  <c r="CR48" i="2"/>
  <c r="CR47" i="2"/>
  <c r="AJ34" i="2"/>
  <c r="AJ35" i="2"/>
  <c r="AK32" i="2"/>
  <c r="AK53" i="2" s="1"/>
  <c r="AK33" i="2"/>
  <c r="DV32" i="2"/>
  <c r="DM35" i="2"/>
  <c r="CV33" i="2"/>
  <c r="AB80" i="2"/>
  <c r="AB79" i="2"/>
  <c r="AK63" i="2"/>
  <c r="AK62" i="2"/>
  <c r="AK68" i="2" s="1"/>
  <c r="AJ65" i="2"/>
  <c r="AJ64" i="2"/>
  <c r="DH32" i="2"/>
  <c r="AW63" i="2"/>
  <c r="AW62" i="2"/>
  <c r="AV65" i="2"/>
  <c r="AV64" i="2"/>
  <c r="BD78" i="2"/>
  <c r="BD77" i="2"/>
  <c r="BD91" i="2" s="1"/>
  <c r="DV77" i="2"/>
  <c r="DV78" i="2"/>
  <c r="DY78" i="2"/>
  <c r="DY77" i="2"/>
  <c r="DY91" i="2" s="1"/>
  <c r="CY80" i="2"/>
  <c r="CY79" i="2"/>
  <c r="BL78" i="2"/>
  <c r="BL77" i="2"/>
  <c r="BL91" i="2" s="1"/>
  <c r="BK80" i="2"/>
  <c r="BK79" i="2"/>
  <c r="CV77" i="2"/>
  <c r="CV91" i="2" s="1"/>
  <c r="CV78" i="2"/>
  <c r="DY33" i="2"/>
  <c r="CY34" i="2"/>
  <c r="CY35" i="2"/>
  <c r="BL32" i="2"/>
  <c r="CR32" i="2"/>
  <c r="CJ32" i="2"/>
  <c r="CJ38" i="2" s="1"/>
  <c r="DX33" i="2"/>
  <c r="EA37" i="2"/>
  <c r="DZ32" i="2"/>
  <c r="DZ33" i="2"/>
  <c r="AK80" i="2"/>
  <c r="AK79" i="2"/>
  <c r="CF63" i="2"/>
  <c r="CF62" i="2"/>
  <c r="CE65" i="2"/>
  <c r="CE64" i="2"/>
  <c r="BT63" i="2"/>
  <c r="BT62" i="2"/>
  <c r="BS65" i="2"/>
  <c r="BS64" i="2"/>
  <c r="DD63" i="2"/>
  <c r="DD62" i="2"/>
  <c r="DC65" i="2"/>
  <c r="DC64" i="2"/>
  <c r="DL63" i="2"/>
  <c r="DL62" i="2"/>
  <c r="BK65" i="2"/>
  <c r="BK64" i="2"/>
  <c r="DP63" i="2"/>
  <c r="DP62" i="2"/>
  <c r="DG65" i="2"/>
  <c r="DG64" i="2"/>
  <c r="CN63" i="2"/>
  <c r="CN62" i="2"/>
  <c r="CM65" i="2"/>
  <c r="CM64" i="2"/>
  <c r="CN80" i="2"/>
  <c r="CN79" i="2"/>
  <c r="AS48" i="2"/>
  <c r="AS47" i="2"/>
  <c r="AS53" i="2" s="1"/>
  <c r="BP48" i="2"/>
  <c r="BP47" i="2"/>
  <c r="BP53" i="2" s="1"/>
  <c r="BO50" i="2"/>
  <c r="BO49" i="2"/>
  <c r="BD48" i="2"/>
  <c r="BD47" i="2"/>
  <c r="BD53" i="2" s="1"/>
  <c r="BT48" i="2"/>
  <c r="BT47" i="2"/>
  <c r="DQ48" i="2"/>
  <c r="DQ47" i="2"/>
  <c r="CI50" i="2"/>
  <c r="CI49" i="2"/>
  <c r="BL48" i="2"/>
  <c r="BL47" i="2"/>
  <c r="CN48" i="2"/>
  <c r="CN47" i="2"/>
  <c r="CN53" i="2" s="1"/>
  <c r="CM50" i="2"/>
  <c r="CM49" i="2"/>
  <c r="AG63" i="2"/>
  <c r="AG62" i="2"/>
  <c r="AF65" i="2"/>
  <c r="AF64" i="2"/>
  <c r="DU33" i="2"/>
  <c r="DT34" i="2"/>
  <c r="DT35" i="2"/>
  <c r="BH34" i="2"/>
  <c r="BH35" i="2"/>
  <c r="BG34" i="2"/>
  <c r="BG35" i="2"/>
  <c r="BT33" i="2"/>
  <c r="BP34" i="2"/>
  <c r="BP35" i="2"/>
  <c r="BO34" i="2"/>
  <c r="BO35" i="2"/>
  <c r="DN33" i="2"/>
  <c r="CU34" i="2"/>
  <c r="CU35" i="2"/>
  <c r="BX50" i="2"/>
  <c r="BX49" i="2"/>
  <c r="DP35" i="2"/>
  <c r="DG34" i="2"/>
  <c r="DG35" i="2"/>
  <c r="AO63" i="2"/>
  <c r="AO62" i="2"/>
  <c r="AO68" i="2" s="1"/>
  <c r="AN65" i="2"/>
  <c r="AN64" i="2"/>
  <c r="Y77" i="2"/>
  <c r="Y78" i="2"/>
  <c r="X80" i="2"/>
  <c r="X79" i="2"/>
  <c r="CB78" i="2"/>
  <c r="CB77" i="2"/>
  <c r="BT78" i="2"/>
  <c r="BT77" i="2"/>
  <c r="BT91" i="2" s="1"/>
  <c r="DQ77" i="2"/>
  <c r="DQ78" i="2"/>
  <c r="CI80" i="2"/>
  <c r="CI79" i="2"/>
  <c r="DD77" i="2"/>
  <c r="DD91" i="2" s="1"/>
  <c r="DD78" i="2"/>
  <c r="DC80" i="2"/>
  <c r="DC79" i="2"/>
  <c r="DP78" i="2"/>
  <c r="DP77" i="2"/>
  <c r="DP91" i="2" s="1"/>
  <c r="CV48" i="2"/>
  <c r="CV47" i="2"/>
  <c r="CZ35" i="2"/>
  <c r="AO77" i="2"/>
  <c r="AO91" i="2" s="1"/>
  <c r="AO78" i="2"/>
  <c r="AN80" i="2"/>
  <c r="AN79" i="2"/>
  <c r="AK50" i="2"/>
  <c r="AK49" i="2"/>
  <c r="DQ32" i="2"/>
  <c r="DQ38" i="2" s="1"/>
  <c r="BX80" i="2"/>
  <c r="BX79" i="2"/>
  <c r="AC48" i="2"/>
  <c r="AC47" i="2"/>
  <c r="AC53" i="2" s="1"/>
  <c r="AB50" i="2"/>
  <c r="AB49" i="2"/>
  <c r="AN34" i="2"/>
  <c r="AN35" i="2"/>
  <c r="AO32" i="2"/>
  <c r="AO53" i="2" s="1"/>
  <c r="AO33" i="2"/>
  <c r="DQ63" i="2"/>
  <c r="DQ62" i="2"/>
  <c r="DU63" i="2"/>
  <c r="DU62" i="2"/>
  <c r="DY63" i="2"/>
  <c r="DY62" i="2"/>
  <c r="BX63" i="2"/>
  <c r="BX62" i="2"/>
  <c r="BX68" i="2" s="1"/>
  <c r="BW65" i="2"/>
  <c r="BW64" i="2"/>
  <c r="DK63" i="2"/>
  <c r="DK62" i="2"/>
  <c r="CB63" i="2"/>
  <c r="CB62" i="2"/>
  <c r="CB68" i="2" s="1"/>
  <c r="CA65" i="2"/>
  <c r="CA64" i="2"/>
  <c r="DN63" i="2"/>
  <c r="DN62" i="2"/>
  <c r="CU65" i="2"/>
  <c r="CU64" i="2"/>
  <c r="AS78" i="2"/>
  <c r="AS77" i="2"/>
  <c r="AS91" i="2" s="1"/>
  <c r="DK77" i="2"/>
  <c r="DK91" i="2" s="1"/>
  <c r="DK78" i="2"/>
  <c r="CQ80" i="2"/>
  <c r="CQ79" i="2"/>
  <c r="DU48" i="2"/>
  <c r="DU47" i="2"/>
  <c r="DU68" i="2" s="1"/>
  <c r="DT50" i="2"/>
  <c r="DT49" i="2"/>
  <c r="CF48" i="2"/>
  <c r="CF47" i="2"/>
  <c r="CF53" i="2" s="1"/>
  <c r="CE50" i="2"/>
  <c r="CE49" i="2"/>
  <c r="CA50" i="2"/>
  <c r="CA49" i="2"/>
  <c r="DD48" i="2"/>
  <c r="DD47" i="2"/>
  <c r="DC50" i="2"/>
  <c r="DC49" i="2"/>
  <c r="DG50" i="2"/>
  <c r="DG49" i="2"/>
  <c r="DP48" i="2"/>
  <c r="DP47" i="2"/>
  <c r="CZ48" i="2"/>
  <c r="CZ47" i="2"/>
  <c r="DK48" i="2"/>
  <c r="DK47" i="2"/>
  <c r="CQ50" i="2"/>
  <c r="CQ49" i="2"/>
  <c r="DC34" i="2"/>
  <c r="DC35" i="2"/>
  <c r="DD33" i="2"/>
  <c r="DD36" i="2"/>
  <c r="DD32" i="2"/>
  <c r="DD38" i="2" s="1"/>
  <c r="DV33" i="2"/>
  <c r="CB34" i="2"/>
  <c r="CB35" i="2"/>
  <c r="CA34" i="2"/>
  <c r="CA35" i="2"/>
  <c r="CN34" i="2"/>
  <c r="CN35" i="2"/>
  <c r="CM34" i="2"/>
  <c r="CM35" i="2"/>
  <c r="CV32" i="2"/>
  <c r="AC78" i="2"/>
  <c r="AC77" i="2"/>
  <c r="DH33" i="2"/>
  <c r="AC34" i="2"/>
  <c r="AC35" i="2"/>
  <c r="AG77" i="2"/>
  <c r="AG78" i="2"/>
  <c r="AF80" i="2"/>
  <c r="AF79" i="2"/>
  <c r="BH77" i="2"/>
  <c r="BH91" i="2" s="1"/>
  <c r="BH78" i="2"/>
  <c r="BG80" i="2"/>
  <c r="BG79" i="2"/>
  <c r="BC80" i="2"/>
  <c r="BC79" i="2"/>
  <c r="DU78" i="2"/>
  <c r="DU77" i="2"/>
  <c r="DU91" i="2" s="1"/>
  <c r="DT80" i="2"/>
  <c r="DT79" i="2"/>
  <c r="BP77" i="2"/>
  <c r="BP78" i="2"/>
  <c r="BO80" i="2"/>
  <c r="BO79" i="2"/>
  <c r="CZ78" i="2"/>
  <c r="CZ77" i="2"/>
  <c r="CZ91" i="2" s="1"/>
  <c r="DL78" i="2"/>
  <c r="DL77" i="2"/>
  <c r="DL91" i="2" s="1"/>
  <c r="DN78" i="2"/>
  <c r="DN77" i="2"/>
  <c r="CU80" i="2"/>
  <c r="CU79" i="2"/>
  <c r="DY32" i="2"/>
  <c r="DN20" i="2"/>
  <c r="DN21" i="2"/>
  <c r="BL33" i="2"/>
  <c r="CR33" i="2"/>
  <c r="BX34" i="2"/>
  <c r="BX35" i="2"/>
  <c r="BW34" i="2"/>
  <c r="BW35" i="2"/>
  <c r="CJ33" i="2"/>
  <c r="DX32" i="2"/>
  <c r="AW48" i="2"/>
  <c r="AW47" i="2"/>
  <c r="AW53" i="2" s="1"/>
  <c r="AV50" i="2"/>
  <c r="AV49" i="2"/>
  <c r="Y63" i="2"/>
  <c r="Y62" i="2"/>
  <c r="X65" i="2"/>
  <c r="X64" i="2"/>
  <c r="DM63" i="2"/>
  <c r="DM62" i="2"/>
  <c r="BP63" i="2"/>
  <c r="BP62" i="2"/>
  <c r="BO65" i="2"/>
  <c r="BO64" i="2"/>
  <c r="BL63" i="2"/>
  <c r="BL62" i="2"/>
  <c r="DH63" i="2"/>
  <c r="DH62" i="2"/>
  <c r="BD63" i="2"/>
  <c r="BD62" i="2"/>
  <c r="BC65" i="2"/>
  <c r="BC64" i="2"/>
  <c r="AW34" i="2"/>
  <c r="AW35" i="2"/>
  <c r="AR50" i="2"/>
  <c r="AR49" i="2"/>
  <c r="BH48" i="2"/>
  <c r="BH47" i="2"/>
  <c r="BH53" i="2" s="1"/>
  <c r="BG50" i="2"/>
  <c r="BG49" i="2"/>
  <c r="BC50" i="2"/>
  <c r="BC49" i="2"/>
  <c r="DM48" i="2"/>
  <c r="DM47" i="2"/>
  <c r="BS50" i="2"/>
  <c r="BS49" i="2"/>
  <c r="DZ51" i="2"/>
  <c r="DX48" i="2"/>
  <c r="DX47" i="2"/>
  <c r="CJ48" i="2"/>
  <c r="CJ47" i="2"/>
  <c r="BK50" i="2"/>
  <c r="BK49" i="2"/>
  <c r="DL48" i="2"/>
  <c r="DL47" i="2"/>
  <c r="DU32" i="2"/>
  <c r="BT32" i="2"/>
  <c r="DN32" i="2"/>
  <c r="AG34" i="2"/>
  <c r="AG35" i="2"/>
  <c r="DK38" i="2"/>
  <c r="BO38" i="2"/>
  <c r="CA38" i="2"/>
  <c r="BW38" i="2"/>
  <c r="CF38" i="2"/>
  <c r="BG38" i="2"/>
  <c r="X38" i="2"/>
  <c r="DM37" i="2"/>
  <c r="DM36" i="2"/>
  <c r="DV22" i="2"/>
  <c r="DV23" i="2"/>
  <c r="AW38" i="2"/>
  <c r="BP38" i="2"/>
  <c r="BX38" i="2"/>
  <c r="BC38" i="2"/>
  <c r="DQ36" i="2"/>
  <c r="DY36" i="2"/>
  <c r="DL37" i="2"/>
  <c r="BL37" i="2"/>
  <c r="BT37" i="2"/>
  <c r="AS38" i="2"/>
  <c r="DH22" i="2"/>
  <c r="DH23" i="2"/>
  <c r="CE38" i="2"/>
  <c r="CM38" i="2"/>
  <c r="DZ21" i="2"/>
  <c r="EA21" i="2"/>
  <c r="EA20" i="2"/>
  <c r="BL36" i="2"/>
  <c r="CU38" i="2"/>
  <c r="CB38" i="2"/>
  <c r="DG38" i="2"/>
  <c r="DU22" i="2"/>
  <c r="DU23" i="2"/>
  <c r="AC38" i="2"/>
  <c r="BK38" i="2"/>
  <c r="CQ38" i="2"/>
  <c r="CN38" i="2"/>
  <c r="DT38" i="2"/>
  <c r="BS38" i="2"/>
  <c r="CY38" i="2"/>
  <c r="DN36" i="2"/>
  <c r="DN37" i="2"/>
  <c r="DX37" i="2"/>
  <c r="DX36" i="2"/>
  <c r="DV37" i="2"/>
  <c r="CR37" i="2"/>
  <c r="DK36" i="2"/>
  <c r="DC38" i="2"/>
  <c r="BD38" i="2"/>
  <c r="CI38" i="2"/>
  <c r="CJ37" i="2"/>
  <c r="CZ36" i="2"/>
  <c r="DL22" i="2"/>
  <c r="DL23" i="2"/>
  <c r="BL22" i="2"/>
  <c r="BL23" i="2"/>
  <c r="DH37" i="2"/>
  <c r="BH38" i="2"/>
  <c r="Y38" i="2"/>
  <c r="DZ36" i="2"/>
  <c r="DZ20" i="2"/>
  <c r="DP22" i="2"/>
  <c r="FA91" i="2" l="1"/>
  <c r="F2" i="12"/>
  <c r="Q4" i="5"/>
  <c r="C10" i="12"/>
  <c r="C11" i="12"/>
  <c r="C13" i="12"/>
  <c r="C12" i="12"/>
  <c r="FA23" i="2"/>
  <c r="R4" i="5"/>
  <c r="P7" i="8"/>
  <c r="P8" i="8"/>
  <c r="P10" i="8" s="1"/>
  <c r="I9" i="8"/>
  <c r="I10" i="8"/>
  <c r="C3" i="11"/>
  <c r="E3" i="11"/>
  <c r="E16" i="11"/>
  <c r="U4" i="4"/>
  <c r="C16" i="11"/>
  <c r="D16" i="11" s="1"/>
  <c r="D7" i="11"/>
  <c r="F7" i="11"/>
  <c r="EZ36" i="2"/>
  <c r="FA38" i="2"/>
  <c r="BL68" i="2"/>
  <c r="EZ20" i="2"/>
  <c r="EZ38" i="2" s="1"/>
  <c r="FA22" i="2"/>
  <c r="EZ89" i="2"/>
  <c r="EZ21" i="2"/>
  <c r="EZ90" i="2"/>
  <c r="DV38" i="2"/>
  <c r="AO38" i="2"/>
  <c r="CJ53" i="2"/>
  <c r="CR22" i="2"/>
  <c r="DK22" i="2"/>
  <c r="DP34" i="2"/>
  <c r="DK35" i="2"/>
  <c r="CZ53" i="2"/>
  <c r="AG68" i="2"/>
  <c r="DL38" i="2"/>
  <c r="DN91" i="2"/>
  <c r="CR91" i="2"/>
  <c r="BL53" i="2"/>
  <c r="Y68" i="2"/>
  <c r="CV23" i="2"/>
  <c r="BP68" i="2"/>
  <c r="BP87" i="2"/>
  <c r="BP91" i="2"/>
  <c r="AG91" i="2"/>
  <c r="AG87" i="2"/>
  <c r="AC87" i="2"/>
  <c r="AC91" i="2"/>
  <c r="CB87" i="2"/>
  <c r="CB91" i="2"/>
  <c r="DV91" i="2"/>
  <c r="DQ87" i="2"/>
  <c r="DQ91" i="2"/>
  <c r="Y91" i="2"/>
  <c r="Y87" i="2"/>
  <c r="DM68" i="2"/>
  <c r="DY87" i="2"/>
  <c r="DV68" i="2"/>
  <c r="BH83" i="2"/>
  <c r="BH87" i="2"/>
  <c r="AG83" i="2"/>
  <c r="AC83" i="2"/>
  <c r="DK87" i="2"/>
  <c r="DP83" i="2"/>
  <c r="DP87" i="2"/>
  <c r="BT83" i="2"/>
  <c r="BT87" i="2"/>
  <c r="CV83" i="2"/>
  <c r="CV87" i="2"/>
  <c r="DV83" i="2"/>
  <c r="DV87" i="2"/>
  <c r="DX87" i="2"/>
  <c r="DM87" i="2"/>
  <c r="CF87" i="2"/>
  <c r="AW87" i="2"/>
  <c r="DN83" i="2"/>
  <c r="DN87" i="2"/>
  <c r="DL83" i="2"/>
  <c r="DL87" i="2"/>
  <c r="CZ83" i="2"/>
  <c r="CZ87" i="2"/>
  <c r="DU83" i="2"/>
  <c r="DU87" i="2"/>
  <c r="AS83" i="2"/>
  <c r="AS87" i="2"/>
  <c r="AO83" i="2"/>
  <c r="AO87" i="2"/>
  <c r="DD83" i="2"/>
  <c r="DD87" i="2"/>
  <c r="BL87" i="2"/>
  <c r="BD87" i="2"/>
  <c r="CR83" i="2"/>
  <c r="CR87" i="2"/>
  <c r="DH87" i="2"/>
  <c r="CJ87" i="2"/>
  <c r="CN87" i="2"/>
  <c r="DN38" i="2"/>
  <c r="DQ83" i="2"/>
  <c r="Y83" i="2"/>
  <c r="DQ68" i="2"/>
  <c r="CN68" i="2"/>
  <c r="DD68" i="2"/>
  <c r="BT68" i="2"/>
  <c r="CF68" i="2"/>
  <c r="BL83" i="2"/>
  <c r="DY83" i="2"/>
  <c r="AW68" i="2"/>
  <c r="DY68" i="2"/>
  <c r="DH68" i="2"/>
  <c r="CV68" i="2"/>
  <c r="CR68" i="2"/>
  <c r="BH68" i="2"/>
  <c r="CZ68" i="2"/>
  <c r="CJ68" i="2"/>
  <c r="AC68" i="2"/>
  <c r="DN68" i="2"/>
  <c r="DH83" i="2"/>
  <c r="CJ83" i="2"/>
  <c r="BX83" i="2"/>
  <c r="BP83" i="2"/>
  <c r="DK83" i="2"/>
  <c r="CB83" i="2"/>
  <c r="DX83" i="2"/>
  <c r="DM83" i="2"/>
  <c r="CF83" i="2"/>
  <c r="AW83" i="2"/>
  <c r="AK83" i="2"/>
  <c r="CN83" i="2"/>
  <c r="AS68" i="2"/>
  <c r="DL53" i="2"/>
  <c r="DL68" i="2"/>
  <c r="DX53" i="2"/>
  <c r="DX68" i="2"/>
  <c r="DK53" i="2"/>
  <c r="DK68" i="2"/>
  <c r="DP53" i="2"/>
  <c r="DP68" i="2"/>
  <c r="BD83" i="2"/>
  <c r="BD68" i="2"/>
  <c r="BT53" i="2"/>
  <c r="DD53" i="2"/>
  <c r="AK38" i="2"/>
  <c r="DX38" i="2"/>
  <c r="CV38" i="2"/>
  <c r="DM53" i="2"/>
  <c r="CV53" i="2"/>
  <c r="CR53" i="2"/>
  <c r="DY53" i="2"/>
  <c r="DH53" i="2"/>
  <c r="DV53" i="2"/>
  <c r="DN53" i="2"/>
  <c r="DZ52" i="2"/>
  <c r="DU53" i="2"/>
  <c r="DQ53" i="2"/>
  <c r="DX50" i="2"/>
  <c r="DX49" i="2"/>
  <c r="BD65" i="2"/>
  <c r="BD64" i="2"/>
  <c r="BL65" i="2"/>
  <c r="BL64" i="2"/>
  <c r="CJ34" i="2"/>
  <c r="CJ35" i="2"/>
  <c r="BL34" i="2"/>
  <c r="BL35" i="2"/>
  <c r="DN80" i="2"/>
  <c r="DN79" i="2"/>
  <c r="CZ80" i="2"/>
  <c r="CZ79" i="2"/>
  <c r="DU80" i="2"/>
  <c r="DU79" i="2"/>
  <c r="AC80" i="2"/>
  <c r="AC79" i="2"/>
  <c r="DV34" i="2"/>
  <c r="DV35" i="2"/>
  <c r="DK50" i="2"/>
  <c r="DK49" i="2"/>
  <c r="CZ50" i="2"/>
  <c r="CZ49" i="2"/>
  <c r="DK80" i="2"/>
  <c r="DK79" i="2"/>
  <c r="AS80" i="2"/>
  <c r="AS79" i="2"/>
  <c r="DN65" i="2"/>
  <c r="DN64" i="2"/>
  <c r="CB65" i="2"/>
  <c r="CB64" i="2"/>
  <c r="DQ64" i="2"/>
  <c r="DQ65" i="2"/>
  <c r="AO34" i="2"/>
  <c r="AO35" i="2"/>
  <c r="AO80" i="2"/>
  <c r="AO79" i="2"/>
  <c r="DP80" i="2"/>
  <c r="DP79" i="2"/>
  <c r="CB80" i="2"/>
  <c r="CB79" i="2"/>
  <c r="Y80" i="2"/>
  <c r="Y79" i="2"/>
  <c r="DN34" i="2"/>
  <c r="DN35" i="2"/>
  <c r="AG65" i="2"/>
  <c r="AG64" i="2"/>
  <c r="DQ50" i="2"/>
  <c r="DQ49" i="2"/>
  <c r="BT50" i="2"/>
  <c r="BT49" i="2"/>
  <c r="BD50" i="2"/>
  <c r="BD49" i="2"/>
  <c r="BP50" i="2"/>
  <c r="BP49" i="2"/>
  <c r="AS50" i="2"/>
  <c r="AS49" i="2"/>
  <c r="DP65" i="2"/>
  <c r="DP64" i="2"/>
  <c r="DL65" i="2"/>
  <c r="DL64" i="2"/>
  <c r="DD64" i="2"/>
  <c r="DD65" i="2"/>
  <c r="BT65" i="2"/>
  <c r="BT64" i="2"/>
  <c r="CF65" i="2"/>
  <c r="CF64" i="2"/>
  <c r="DX34" i="2"/>
  <c r="DX35" i="2"/>
  <c r="DY34" i="2"/>
  <c r="DY35" i="2"/>
  <c r="CV80" i="2"/>
  <c r="CV79" i="2"/>
  <c r="DV80" i="2"/>
  <c r="DV79" i="2"/>
  <c r="BD80" i="2"/>
  <c r="BD79" i="2"/>
  <c r="AW65" i="2"/>
  <c r="AW64" i="2"/>
  <c r="AK65" i="2"/>
  <c r="AK64" i="2"/>
  <c r="AK34" i="2"/>
  <c r="AK35" i="2"/>
  <c r="CR80" i="2"/>
  <c r="CR79" i="2"/>
  <c r="CV65" i="2"/>
  <c r="CV64" i="2"/>
  <c r="CR65" i="2"/>
  <c r="CR64" i="2"/>
  <c r="BH65" i="2"/>
  <c r="BH64" i="2"/>
  <c r="CZ65" i="2"/>
  <c r="CZ64" i="2"/>
  <c r="DV65" i="2"/>
  <c r="DV64" i="2"/>
  <c r="CJ65" i="2"/>
  <c r="CJ64" i="2"/>
  <c r="AC65" i="2"/>
  <c r="AC64" i="2"/>
  <c r="DN50" i="2"/>
  <c r="DN49" i="2"/>
  <c r="AG50" i="2"/>
  <c r="AG49" i="2"/>
  <c r="DH80" i="2"/>
  <c r="DH79" i="2"/>
  <c r="CJ80" i="2"/>
  <c r="CJ79" i="2"/>
  <c r="DX80" i="2"/>
  <c r="DX79" i="2"/>
  <c r="DM80" i="2"/>
  <c r="DM79" i="2"/>
  <c r="CF80" i="2"/>
  <c r="CF79" i="2"/>
  <c r="AW80" i="2"/>
  <c r="AW79" i="2"/>
  <c r="DL50" i="2"/>
  <c r="DL49" i="2"/>
  <c r="CJ50" i="2"/>
  <c r="CJ49" i="2"/>
  <c r="DZ48" i="2"/>
  <c r="DZ47" i="2"/>
  <c r="EA52" i="2"/>
  <c r="DM50" i="2"/>
  <c r="DM49" i="2"/>
  <c r="BH50" i="2"/>
  <c r="BH49" i="2"/>
  <c r="DH65" i="2"/>
  <c r="DH64" i="2"/>
  <c r="BP65" i="2"/>
  <c r="BP64" i="2"/>
  <c r="DM64" i="2"/>
  <c r="DM65" i="2"/>
  <c r="Y65" i="2"/>
  <c r="Y64" i="2"/>
  <c r="AW50" i="2"/>
  <c r="AW49" i="2"/>
  <c r="CR34" i="2"/>
  <c r="CR35" i="2"/>
  <c r="DN23" i="2"/>
  <c r="DN22" i="2"/>
  <c r="DL80" i="2"/>
  <c r="DL79" i="2"/>
  <c r="BP80" i="2"/>
  <c r="BP79" i="2"/>
  <c r="BH80" i="2"/>
  <c r="BH79" i="2"/>
  <c r="AG80" i="2"/>
  <c r="AG79" i="2"/>
  <c r="DH34" i="2"/>
  <c r="DH35" i="2"/>
  <c r="DD34" i="2"/>
  <c r="DD35" i="2"/>
  <c r="DP50" i="2"/>
  <c r="DP49" i="2"/>
  <c r="DD50" i="2"/>
  <c r="DD49" i="2"/>
  <c r="CF50" i="2"/>
  <c r="CF49" i="2"/>
  <c r="DU50" i="2"/>
  <c r="DU49" i="2"/>
  <c r="DK65" i="2"/>
  <c r="DK64" i="2"/>
  <c r="BX65" i="2"/>
  <c r="BX64" i="2"/>
  <c r="DY65" i="2"/>
  <c r="DY64" i="2"/>
  <c r="DU65" i="2"/>
  <c r="DU64" i="2"/>
  <c r="AC50" i="2"/>
  <c r="AC49" i="2"/>
  <c r="CV50" i="2"/>
  <c r="CV49" i="2"/>
  <c r="DD80" i="2"/>
  <c r="DD79" i="2"/>
  <c r="DQ80" i="2"/>
  <c r="DQ79" i="2"/>
  <c r="BT80" i="2"/>
  <c r="BT79" i="2"/>
  <c r="AO65" i="2"/>
  <c r="AO64" i="2"/>
  <c r="BT34" i="2"/>
  <c r="BT35" i="2"/>
  <c r="DU34" i="2"/>
  <c r="DU35" i="2"/>
  <c r="CN50" i="2"/>
  <c r="CN49" i="2"/>
  <c r="BL50" i="2"/>
  <c r="BL49" i="2"/>
  <c r="CN65" i="2"/>
  <c r="CN64" i="2"/>
  <c r="DZ34" i="2"/>
  <c r="DZ35" i="2"/>
  <c r="EA32" i="2"/>
  <c r="EA33" i="2"/>
  <c r="BL80" i="2"/>
  <c r="BL79" i="2"/>
  <c r="DY80" i="2"/>
  <c r="DY79" i="2"/>
  <c r="CV34" i="2"/>
  <c r="CV35" i="2"/>
  <c r="CR50" i="2"/>
  <c r="CR49" i="2"/>
  <c r="DY50" i="2"/>
  <c r="DY49" i="2"/>
  <c r="DH50" i="2"/>
  <c r="DH49" i="2"/>
  <c r="CB50" i="2"/>
  <c r="CB49" i="2"/>
  <c r="DV50" i="2"/>
  <c r="DV49" i="2"/>
  <c r="Y50" i="2"/>
  <c r="Y49" i="2"/>
  <c r="DZ63" i="2"/>
  <c r="DZ62" i="2"/>
  <c r="DX65" i="2"/>
  <c r="DX64" i="2"/>
  <c r="DQ34" i="2"/>
  <c r="DQ35" i="2"/>
  <c r="DZ77" i="2"/>
  <c r="DZ78" i="2"/>
  <c r="DM38" i="2"/>
  <c r="EA22" i="2"/>
  <c r="EA23" i="2"/>
  <c r="DZ37" i="2"/>
  <c r="CZ38" i="2"/>
  <c r="BT38" i="2"/>
  <c r="BL38" i="2"/>
  <c r="EA36" i="2"/>
  <c r="DZ22" i="2"/>
  <c r="DZ23" i="2"/>
  <c r="DY38" i="2"/>
  <c r="DU38" i="2"/>
  <c r="CR38" i="2"/>
  <c r="DH38" i="2"/>
  <c r="D3" i="11" l="1"/>
  <c r="J2" i="11"/>
  <c r="J3" i="11"/>
  <c r="P9" i="8"/>
  <c r="F10" i="12"/>
  <c r="F13" i="12"/>
  <c r="F11" i="12"/>
  <c r="F12" i="12"/>
  <c r="E12" i="11"/>
  <c r="C12" i="11"/>
  <c r="D12" i="11" s="1"/>
  <c r="G7" i="11"/>
  <c r="AG2" i="5"/>
  <c r="EZ22" i="2"/>
  <c r="EZ23" i="2"/>
  <c r="EZ91" i="2"/>
  <c r="DZ87" i="2"/>
  <c r="DZ91" i="2"/>
  <c r="DZ83" i="2"/>
  <c r="DZ53" i="2"/>
  <c r="DZ68" i="2"/>
  <c r="EA51" i="2"/>
  <c r="EA78" i="2"/>
  <c r="EA77" i="2"/>
  <c r="EA91" i="2" s="1"/>
  <c r="EA63" i="2"/>
  <c r="EA62" i="2"/>
  <c r="DZ65" i="2"/>
  <c r="DZ64" i="2"/>
  <c r="EA48" i="2"/>
  <c r="EA47" i="2"/>
  <c r="EA53" i="2" s="1"/>
  <c r="DZ50" i="2"/>
  <c r="DZ49" i="2"/>
  <c r="DZ80" i="2"/>
  <c r="DZ79" i="2"/>
  <c r="EA34" i="2"/>
  <c r="EA35" i="2"/>
  <c r="EA38" i="2"/>
  <c r="DZ38" i="2"/>
  <c r="EA87" i="2" l="1"/>
  <c r="EA83" i="2"/>
  <c r="EA68" i="2"/>
  <c r="EA50" i="2"/>
  <c r="EA49" i="2"/>
  <c r="EA65" i="2"/>
  <c r="EA64" i="2"/>
  <c r="EA80" i="2"/>
  <c r="EA79" i="2"/>
</calcChain>
</file>

<file path=xl/sharedStrings.xml><?xml version="1.0" encoding="utf-8"?>
<sst xmlns="http://schemas.openxmlformats.org/spreadsheetml/2006/main" count="1507" uniqueCount="444">
  <si>
    <t>LM</t>
  </si>
  <si>
    <t>EM</t>
  </si>
  <si>
    <t>Arithmetic</t>
  </si>
  <si>
    <t>Harmonic</t>
  </si>
  <si>
    <t>Estimators</t>
  </si>
  <si>
    <t>Elastin</t>
  </si>
  <si>
    <t>Parenchym</t>
  </si>
  <si>
    <t>Air spaces (LM)</t>
  </si>
  <si>
    <t>Septa (LM)</t>
  </si>
  <si>
    <t>Non Parenchym</t>
  </si>
  <si>
    <t>Bronchi</t>
  </si>
  <si>
    <t>Vessels</t>
  </si>
  <si>
    <t>Connect. tissue (NonP)</t>
  </si>
  <si>
    <t>Volumes</t>
  </si>
  <si>
    <t>Areas</t>
  </si>
  <si>
    <t>mean barrier</t>
  </si>
  <si>
    <t>Estimator</t>
  </si>
  <si>
    <t>Mean</t>
  </si>
  <si>
    <t>Proportion</t>
  </si>
  <si>
    <t>Capillary</t>
  </si>
  <si>
    <t>Body</t>
  </si>
  <si>
    <t>Total</t>
  </si>
  <si>
    <t>Specific</t>
  </si>
  <si>
    <t>Magn.</t>
  </si>
  <si>
    <t>Fields*</t>
  </si>
  <si>
    <t>Epithelium 1</t>
  </si>
  <si>
    <t>Epithelium 2</t>
  </si>
  <si>
    <t>Epi tot.</t>
  </si>
  <si>
    <t>Interstitium</t>
  </si>
  <si>
    <t xml:space="preserve">Endothelium </t>
  </si>
  <si>
    <t>Tissue</t>
  </si>
  <si>
    <t>Plasma</t>
  </si>
  <si>
    <t>Ec</t>
  </si>
  <si>
    <t>Capillary lumen</t>
  </si>
  <si>
    <t>Septum</t>
  </si>
  <si>
    <t>Air</t>
  </si>
  <si>
    <t>Airspace surface</t>
  </si>
  <si>
    <t>Capillarie surface</t>
  </si>
  <si>
    <t>Ec surface</t>
  </si>
  <si>
    <t>thickness</t>
  </si>
  <si>
    <t>for</t>
  </si>
  <si>
    <t>linear</t>
  </si>
  <si>
    <t>of</t>
  </si>
  <si>
    <t>loading</t>
  </si>
  <si>
    <t>Content</t>
  </si>
  <si>
    <t>weight</t>
  </si>
  <si>
    <t>lung volume</t>
  </si>
  <si>
    <t>Volume of individual lobes</t>
  </si>
  <si>
    <t>Points</t>
  </si>
  <si>
    <t>Ratio</t>
  </si>
  <si>
    <t>Absolute</t>
  </si>
  <si>
    <t>on paren.</t>
  </si>
  <si>
    <t>on air</t>
  </si>
  <si>
    <t>Points**</t>
  </si>
  <si>
    <t>Ratios</t>
  </si>
  <si>
    <t>Specifc</t>
  </si>
  <si>
    <t>Intersec.**</t>
  </si>
  <si>
    <t>Density</t>
  </si>
  <si>
    <t>whole barrier</t>
  </si>
  <si>
    <t>septal</t>
  </si>
  <si>
    <t>epithelial</t>
  </si>
  <si>
    <t>endothelial</t>
  </si>
  <si>
    <t>airspace</t>
  </si>
  <si>
    <t>intersept</t>
  </si>
  <si>
    <t>Sc per Sair</t>
  </si>
  <si>
    <t>of airspace</t>
  </si>
  <si>
    <t>per septal</t>
  </si>
  <si>
    <t>(Volumetrie)</t>
  </si>
  <si>
    <t>lilu</t>
  </si>
  <si>
    <t>rol</t>
  </si>
  <si>
    <t>rml</t>
  </si>
  <si>
    <t>rul</t>
  </si>
  <si>
    <t>lc</t>
  </si>
  <si>
    <t>per film</t>
  </si>
  <si>
    <t>Vv</t>
  </si>
  <si>
    <t>value</t>
  </si>
  <si>
    <t>calculated</t>
  </si>
  <si>
    <t>(a,p)</t>
  </si>
  <si>
    <t>Sv (c,p)</t>
  </si>
  <si>
    <t>Sv (ec,p)</t>
  </si>
  <si>
    <t>diameter</t>
  </si>
  <si>
    <t>volume</t>
  </si>
  <si>
    <t>[g]</t>
  </si>
  <si>
    <t>[cm³]</t>
  </si>
  <si>
    <t>[cm³/100g]</t>
  </si>
  <si>
    <t>or animal</t>
  </si>
  <si>
    <t>(e1, p)</t>
  </si>
  <si>
    <t>(e2, p)</t>
  </si>
  <si>
    <t>(e, p)</t>
  </si>
  <si>
    <t>(i, p)</t>
  </si>
  <si>
    <t>(en, p)</t>
  </si>
  <si>
    <t>(t, p)</t>
  </si>
  <si>
    <t>(pl, p)</t>
  </si>
  <si>
    <t>(s, p)</t>
  </si>
  <si>
    <t>[cm²/cm³]</t>
  </si>
  <si>
    <t>[cm²]</t>
  </si>
  <si>
    <t>[cm²/100g]</t>
  </si>
  <si>
    <t>[µm]</t>
  </si>
  <si>
    <t>[cm³/1000cm²]</t>
  </si>
  <si>
    <t>(el,p)</t>
  </si>
  <si>
    <t>[cm³/cm³]</t>
  </si>
  <si>
    <t>X</t>
  </si>
  <si>
    <t>Bw</t>
  </si>
  <si>
    <t>Lv</t>
  </si>
  <si>
    <t>Lv-sp</t>
  </si>
  <si>
    <t>Vv(p,L)</t>
  </si>
  <si>
    <t>Vp</t>
  </si>
  <si>
    <t>Vp-sp</t>
  </si>
  <si>
    <r>
      <t>V</t>
    </r>
    <r>
      <rPr>
        <vertAlign val="subscript"/>
        <sz val="10"/>
        <rFont val="Times New Roman"/>
        <family val="1"/>
      </rPr>
      <t>V(aL)</t>
    </r>
    <r>
      <rPr>
        <sz val="10"/>
        <rFont val="Times New Roman"/>
        <family val="1"/>
      </rPr>
      <t>-lm</t>
    </r>
  </si>
  <si>
    <t>Va-lm</t>
  </si>
  <si>
    <t>Va-lm-sp</t>
  </si>
  <si>
    <r>
      <t>VV</t>
    </r>
    <r>
      <rPr>
        <vertAlign val="subscript"/>
        <sz val="10"/>
        <rFont val="Times New Roman"/>
        <family val="1"/>
      </rPr>
      <t>(s,L)</t>
    </r>
    <r>
      <rPr>
        <sz val="10"/>
        <rFont val="Times New Roman"/>
        <family val="1"/>
      </rPr>
      <t>-lm</t>
    </r>
  </si>
  <si>
    <t>Vs-lm</t>
  </si>
  <si>
    <t>Vs-lm-sp</t>
  </si>
  <si>
    <r>
      <t>VV</t>
    </r>
    <r>
      <rPr>
        <vertAlign val="subscript"/>
        <sz val="10"/>
        <rFont val="Times New Roman"/>
        <family val="1"/>
      </rPr>
      <t>(np,L)</t>
    </r>
    <r>
      <rPr>
        <sz val="10"/>
        <rFont val="Times New Roman"/>
        <family val="1"/>
      </rPr>
      <t>-lm</t>
    </r>
  </si>
  <si>
    <r>
      <t>V</t>
    </r>
    <r>
      <rPr>
        <vertAlign val="subscript"/>
        <sz val="10"/>
        <rFont val="Times New Roman"/>
        <family val="1"/>
      </rPr>
      <t>V(br,L)</t>
    </r>
  </si>
  <si>
    <t>Vbr</t>
  </si>
  <si>
    <t>Vbr-sp</t>
  </si>
  <si>
    <r>
      <t>V</t>
    </r>
    <r>
      <rPr>
        <vertAlign val="subscript"/>
        <sz val="10"/>
        <rFont val="Times New Roman"/>
        <family val="1"/>
      </rPr>
      <t>V(ve,L)</t>
    </r>
  </si>
  <si>
    <t>Vve</t>
  </si>
  <si>
    <t>Vve-sp</t>
  </si>
  <si>
    <r>
      <t>VV</t>
    </r>
    <r>
      <rPr>
        <vertAlign val="subscript"/>
        <sz val="10"/>
        <rFont val="Times New Roman"/>
        <family val="1"/>
      </rPr>
      <t>(ct,L)</t>
    </r>
  </si>
  <si>
    <t>Vct</t>
  </si>
  <si>
    <t>Vct-sp</t>
  </si>
  <si>
    <t>Vve1</t>
  </si>
  <si>
    <t>Ve1</t>
  </si>
  <si>
    <t>Ve1/w</t>
  </si>
  <si>
    <t>Vve2</t>
  </si>
  <si>
    <t>Ve2</t>
  </si>
  <si>
    <t>Ve2/w</t>
  </si>
  <si>
    <t>Ve</t>
  </si>
  <si>
    <t>Ve/w</t>
  </si>
  <si>
    <t>Vvi</t>
  </si>
  <si>
    <t>Vi</t>
  </si>
  <si>
    <t>Vi/w</t>
  </si>
  <si>
    <t>Vven</t>
  </si>
  <si>
    <t>Ven</t>
  </si>
  <si>
    <t>Ven/w</t>
  </si>
  <si>
    <t>Vvt</t>
  </si>
  <si>
    <t>Vt</t>
  </si>
  <si>
    <t>Vt/w</t>
  </si>
  <si>
    <t>Vvs</t>
  </si>
  <si>
    <t>Vs</t>
  </si>
  <si>
    <t>Vs/w</t>
  </si>
  <si>
    <t>Vva</t>
  </si>
  <si>
    <t>Va</t>
  </si>
  <si>
    <t>Va/w</t>
  </si>
  <si>
    <t>ep I &amp; ep II</t>
  </si>
  <si>
    <t>Sva</t>
  </si>
  <si>
    <t>Sa</t>
  </si>
  <si>
    <t>Sa/w</t>
  </si>
  <si>
    <t>Svc</t>
  </si>
  <si>
    <t>Sc</t>
  </si>
  <si>
    <t>Sc/w</t>
  </si>
  <si>
    <t>Tat</t>
  </si>
  <si>
    <t>Th</t>
  </si>
  <si>
    <t>eTs</t>
  </si>
  <si>
    <t>eTe</t>
  </si>
  <si>
    <t>eTen</t>
  </si>
  <si>
    <t>Va/Sa</t>
  </si>
  <si>
    <t>Lm</t>
  </si>
  <si>
    <t>Sc/Sa</t>
  </si>
  <si>
    <t>Vcl/Sa</t>
  </si>
  <si>
    <t>Vvel</t>
  </si>
  <si>
    <t>Vel</t>
  </si>
  <si>
    <t>Vel/w</t>
  </si>
  <si>
    <t>Vel/Vs</t>
  </si>
  <si>
    <t>R</t>
  </si>
  <si>
    <t>MEAN</t>
  </si>
  <si>
    <t>SD</t>
  </si>
  <si>
    <t>rel. SD</t>
  </si>
  <si>
    <t>SE</t>
  </si>
  <si>
    <t>Epithelium I</t>
  </si>
  <si>
    <t>Epithelium II</t>
  </si>
  <si>
    <t>EC</t>
  </si>
  <si>
    <t>Capillary surface</t>
  </si>
  <si>
    <t>barrier</t>
  </si>
  <si>
    <t>x</t>
  </si>
  <si>
    <t>Main Sheet</t>
  </si>
  <si>
    <t>Day</t>
  </si>
  <si>
    <t>Comparision of groups with one and two tailed T-test with equal variance</t>
  </si>
  <si>
    <t>Test system:</t>
  </si>
  <si>
    <t>M 168 / A100</t>
  </si>
  <si>
    <t>Points per tile</t>
  </si>
  <si>
    <t>Length of testline</t>
  </si>
  <si>
    <t>Surface of tile</t>
  </si>
  <si>
    <t>Number of tiles            x2</t>
  </si>
  <si>
    <t>Surface factor</t>
  </si>
  <si>
    <t>Thickness factor</t>
  </si>
  <si>
    <t>108-C-4</t>
  </si>
  <si>
    <t>Co</t>
  </si>
  <si>
    <t>mm</t>
  </si>
  <si>
    <t>mm²</t>
  </si>
  <si>
    <t>a</t>
  </si>
  <si>
    <t>b</t>
  </si>
  <si>
    <t>c</t>
  </si>
  <si>
    <t>d</t>
  </si>
  <si>
    <t>e</t>
  </si>
  <si>
    <t>* Some pictures on non-parenchymal structures were excluded;    ** Points per animal or film resp.</t>
  </si>
  <si>
    <t>108-C-10</t>
  </si>
  <si>
    <t>108-C-21</t>
  </si>
  <si>
    <t>108-C-36</t>
  </si>
  <si>
    <t>108-C-60</t>
  </si>
  <si>
    <t>Diffusion Cap.</t>
  </si>
  <si>
    <t>DeO2</t>
  </si>
  <si>
    <t>DtO2</t>
  </si>
  <si>
    <t>DLO2</t>
  </si>
  <si>
    <t>Hct.</t>
  </si>
  <si>
    <t>per min</t>
  </si>
  <si>
    <t>spec.</t>
  </si>
  <si>
    <t>per 100g</t>
  </si>
  <si>
    <t>BW</t>
  </si>
  <si>
    <t>Vvpl</t>
  </si>
  <si>
    <t>Vpl</t>
  </si>
  <si>
    <t>Vpl/w</t>
  </si>
  <si>
    <t>Difference</t>
  </si>
  <si>
    <t>Vvct</t>
  </si>
  <si>
    <t>Vct/w</t>
  </si>
  <si>
    <t>Total Capillary volume</t>
  </si>
  <si>
    <t>Vvcl</t>
  </si>
  <si>
    <t>Vcl</t>
  </si>
  <si>
    <t>Vcl/w</t>
  </si>
  <si>
    <t>(ct, p)</t>
  </si>
  <si>
    <t>(cl, p)</t>
  </si>
  <si>
    <t>(et, p)</t>
  </si>
  <si>
    <t>Vvet</t>
  </si>
  <si>
    <t>Vet</t>
  </si>
  <si>
    <t>Vet/w</t>
  </si>
  <si>
    <t>Sve</t>
  </si>
  <si>
    <t>Se</t>
  </si>
  <si>
    <t>Se/w</t>
  </si>
  <si>
    <t>[ml O2/min/mmHg]</t>
  </si>
  <si>
    <t>DLO2/W</t>
  </si>
  <si>
    <t>Group</t>
  </si>
  <si>
    <t>Protocol</t>
  </si>
  <si>
    <t>T-test d4 vs d10, 1 tailed</t>
  </si>
  <si>
    <t>T-test d4 vs d10, 2 tailed</t>
  </si>
  <si>
    <t>T-test d10 vs d21, 1 tailed</t>
  </si>
  <si>
    <t>T-test d10 vs d21, 2 tailed</t>
  </si>
  <si>
    <t>T-test d21 vs d36, 1 tailed</t>
  </si>
  <si>
    <t>T-test d21 vs d36, 2 tailed</t>
  </si>
  <si>
    <t>T-test d36 vs d60, 1 tailed</t>
  </si>
  <si>
    <t>T-test d36 vs d60, 2 tailed</t>
  </si>
  <si>
    <t>Alveolar volume</t>
  </si>
  <si>
    <t>Ductal volume</t>
  </si>
  <si>
    <t>Vvalv</t>
  </si>
  <si>
    <t>Valv</t>
  </si>
  <si>
    <t>Valv/w</t>
  </si>
  <si>
    <t>Vvduct</t>
  </si>
  <si>
    <t>Vduct</t>
  </si>
  <si>
    <t>Vduct/w</t>
  </si>
  <si>
    <t>Septal volume (Stepanizer)</t>
  </si>
  <si>
    <t>Vvsepta</t>
  </si>
  <si>
    <t>Vsepta</t>
  </si>
  <si>
    <t>Vsepta/w</t>
  </si>
  <si>
    <t>Alveolar number</t>
  </si>
  <si>
    <t>Bridges**</t>
  </si>
  <si>
    <t>frames</t>
  </si>
  <si>
    <t>Nalv</t>
  </si>
  <si>
    <t>Av. of magn. factor</t>
  </si>
  <si>
    <t>Disector area [µm]</t>
  </si>
  <si>
    <t>Disector height  [µm]</t>
  </si>
  <si>
    <t>VDis tot</t>
  </si>
  <si>
    <t>VAlvRef</t>
  </si>
  <si>
    <t>NValv</t>
  </si>
  <si>
    <t>Vv(alv, p)</t>
  </si>
  <si>
    <t>Vv(duct, p)</t>
  </si>
  <si>
    <t>Vv(septa, p)</t>
  </si>
  <si>
    <t>Nalv/w</t>
  </si>
  <si>
    <t>meanValv</t>
  </si>
  <si>
    <t>Septal volume STEPanizer</t>
  </si>
  <si>
    <t>P coarse</t>
  </si>
  <si>
    <t>(*4)</t>
  </si>
  <si>
    <t xml:space="preserve">VnMean Alv </t>
  </si>
  <si>
    <t>[µm³]</t>
  </si>
  <si>
    <t>T-test d21 vs d60, 1 tailed</t>
  </si>
  <si>
    <t>T-test d21 vs d60, 2 tailed</t>
  </si>
  <si>
    <t>T-test d4 vs d60, 1 tailed</t>
  </si>
  <si>
    <t>T-test d4 vs d60, 2 tailed</t>
  </si>
  <si>
    <t>Airspace volume (Stepanizer)</t>
  </si>
  <si>
    <t>Vv(air, p)</t>
  </si>
  <si>
    <t>Alveolar Count / Stepanizer</t>
  </si>
  <si>
    <t>P fine</t>
  </si>
  <si>
    <t>d4-&gt;d10</t>
  </si>
  <si>
    <t>d10-&gt;d21</t>
  </si>
  <si>
    <t>d21-&gt;d36</t>
  </si>
  <si>
    <t>d36-&gt;d60</t>
  </si>
  <si>
    <t>Disector volume [mm³]</t>
  </si>
  <si>
    <r>
      <t>[10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/cm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]</t>
    </r>
  </si>
  <si>
    <r>
      <t>[10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]</t>
    </r>
  </si>
  <si>
    <r>
      <t>[10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/100g]</t>
    </r>
  </si>
  <si>
    <t>VvAir</t>
  </si>
  <si>
    <t>VAir</t>
  </si>
  <si>
    <t>Alveolar airspace volume</t>
  </si>
  <si>
    <t>Ductal airspace volume</t>
  </si>
  <si>
    <t>SEM</t>
  </si>
  <si>
    <t>Lung volume</t>
  </si>
  <si>
    <t>Number of alveoli</t>
  </si>
  <si>
    <t>Body weight</t>
  </si>
  <si>
    <r>
      <t>[*10</t>
    </r>
    <r>
      <rPr>
        <b/>
        <vertAlign val="superscript"/>
        <sz val="10"/>
        <rFont val="Arial"/>
        <family val="2"/>
      </rPr>
      <t>6</t>
    </r>
    <r>
      <rPr>
        <b/>
        <sz val="10"/>
        <rFont val="Arial"/>
        <family val="2"/>
      </rPr>
      <t>]</t>
    </r>
  </si>
  <si>
    <t>Day 4</t>
  </si>
  <si>
    <t>Day 10</t>
  </si>
  <si>
    <t>Day 21</t>
  </si>
  <si>
    <t>Day 36</t>
  </si>
  <si>
    <t>Day 60</t>
  </si>
  <si>
    <t>Mean volume of an alveolus</t>
  </si>
  <si>
    <t>CT</t>
  </si>
  <si>
    <t>Cavalieri</t>
  </si>
  <si>
    <t>area</t>
  </si>
  <si>
    <t>Sebastien</t>
  </si>
  <si>
    <t>Shrink</t>
  </si>
  <si>
    <t>[cm]</t>
  </si>
  <si>
    <t>step height</t>
  </si>
  <si>
    <t>Alveolar number &amp; size RAW</t>
  </si>
  <si>
    <t>Shrinked</t>
  </si>
  <si>
    <r>
      <t xml:space="preserve">Alveolar number &amp; size </t>
    </r>
    <r>
      <rPr>
        <b/>
        <sz val="14"/>
        <color rgb="FFFF0000"/>
        <rFont val="Times New Roman"/>
        <family val="1"/>
      </rPr>
      <t>correted</t>
    </r>
  </si>
  <si>
    <t>Linear</t>
  </si>
  <si>
    <t>CV</t>
  </si>
  <si>
    <t>Table Analyzed</t>
  </si>
  <si>
    <t>nAlv raw</t>
  </si>
  <si>
    <t>One-way analysis of variance</t>
  </si>
  <si>
    <t>P value</t>
  </si>
  <si>
    <t>&lt; 0.0001</t>
  </si>
  <si>
    <t>P value summary</t>
  </si>
  <si>
    <t>****</t>
  </si>
  <si>
    <t>Are means signif. different? (P &lt; 0.05)</t>
  </si>
  <si>
    <t>Yes</t>
  </si>
  <si>
    <t>Number of groups</t>
  </si>
  <si>
    <t>F</t>
  </si>
  <si>
    <t>R square</t>
  </si>
  <si>
    <t>Bartlett's test for equal variances</t>
  </si>
  <si>
    <t>Bartlett's statistic (corrected)</t>
  </si>
  <si>
    <t>***</t>
  </si>
  <si>
    <t>Do the variances differ signif. (P &lt; 0.05)</t>
  </si>
  <si>
    <t>ANOVA Table</t>
  </si>
  <si>
    <t>SS</t>
  </si>
  <si>
    <t>df</t>
  </si>
  <si>
    <t>MS</t>
  </si>
  <si>
    <t>Treatment (between columns)</t>
  </si>
  <si>
    <t>Residual (within columns)</t>
  </si>
  <si>
    <t>Tukey's Multiple Comparison Test</t>
  </si>
  <si>
    <t>Mean Diff.</t>
  </si>
  <si>
    <t>q</t>
  </si>
  <si>
    <t>Significant? P &lt; 0.05?</t>
  </si>
  <si>
    <t>Summary</t>
  </si>
  <si>
    <t>95% CI of diff</t>
  </si>
  <si>
    <t>Day 4 vs Day 10</t>
  </si>
  <si>
    <t>No</t>
  </si>
  <si>
    <t>ns</t>
  </si>
  <si>
    <t>-19.10 to 4.018</t>
  </si>
  <si>
    <t>Day 4 vs Day 21</t>
  </si>
  <si>
    <t>-48.73 to -25.61</t>
  </si>
  <si>
    <t>Day 4 vs Day 36</t>
  </si>
  <si>
    <t>-50.35 to -27.23</t>
  </si>
  <si>
    <t>Day 4 vs Day 60</t>
  </si>
  <si>
    <t>-60.04 to -36.92</t>
  </si>
  <si>
    <t>Day 10 vs Day 21</t>
  </si>
  <si>
    <t>-41.19 to -18.07</t>
  </si>
  <si>
    <t>Day 10 vs Day 36</t>
  </si>
  <si>
    <t>-42.81 to -19.69</t>
  </si>
  <si>
    <t>Day 10 vs Day 60</t>
  </si>
  <si>
    <t>-52.50 to -29.38</t>
  </si>
  <si>
    <t>Day 21 vs Day 36</t>
  </si>
  <si>
    <t>-13.18 to 9.942</t>
  </si>
  <si>
    <t>Day 21 vs Day 60</t>
  </si>
  <si>
    <t>-22.87 to 0.2465</t>
  </si>
  <si>
    <t>Day 36 vs Day 60</t>
  </si>
  <si>
    <t>-21.25 to 1.864</t>
  </si>
  <si>
    <t>nValv raw</t>
  </si>
  <si>
    <t>88581 to 183542</t>
  </si>
  <si>
    <t>135382 to 230342</t>
  </si>
  <si>
    <t>85890 to 180851</t>
  </si>
  <si>
    <t>72942 to 167903</t>
  </si>
  <si>
    <t>-679.7 to 94281</t>
  </si>
  <si>
    <t>-50172 to 44789</t>
  </si>
  <si>
    <t>-63119 to 31841</t>
  </si>
  <si>
    <t>*</t>
  </si>
  <si>
    <t>-96972 to -2011</t>
  </si>
  <si>
    <t>**</t>
  </si>
  <si>
    <t>-109920 to -14959</t>
  </si>
  <si>
    <t>-60428 to 34533</t>
  </si>
  <si>
    <t>CORR Linear</t>
  </si>
  <si>
    <t>LOG</t>
  </si>
  <si>
    <t>CORR nAlv raw</t>
  </si>
  <si>
    <t>-6.763 to 1.331</t>
  </si>
  <si>
    <t>-17.53 to -9.433</t>
  </si>
  <si>
    <t>-17.84 to -9.745</t>
  </si>
  <si>
    <t>-22.50 to -14.41</t>
  </si>
  <si>
    <t>-14.81 to -6.718</t>
  </si>
  <si>
    <t>-15.12 to -7.029</t>
  </si>
  <si>
    <t>-19.79 to -11.69</t>
  </si>
  <si>
    <t>-4.359 to 3.735</t>
  </si>
  <si>
    <t>-9.023 to -0.9293</t>
  </si>
  <si>
    <t>-8.711 to -0.6173</t>
  </si>
  <si>
    <t>CORR nValv raw</t>
  </si>
  <si>
    <t>194754 to 443861</t>
  </si>
  <si>
    <t>327016 to 576123</t>
  </si>
  <si>
    <t>194260 to 443367</t>
  </si>
  <si>
    <t>170012 to 419119</t>
  </si>
  <si>
    <t>7708 to 256815</t>
  </si>
  <si>
    <t>-125047 to 124060</t>
  </si>
  <si>
    <t>-149296 to 99811</t>
  </si>
  <si>
    <t>-257309 to -8202</t>
  </si>
  <si>
    <t>-281557 to -32451</t>
  </si>
  <si>
    <t>-148802 to 100305</t>
  </si>
  <si>
    <r>
      <t>Linear *10</t>
    </r>
    <r>
      <rPr>
        <vertAlign val="superscript"/>
        <sz val="11"/>
        <color theme="1"/>
        <rFont val="Calibri"/>
        <family val="2"/>
        <scheme val="minor"/>
      </rPr>
      <t>6</t>
    </r>
  </si>
  <si>
    <t>BW [g]</t>
  </si>
  <si>
    <t>LV [cm³]</t>
  </si>
  <si>
    <t>Valv [cm³]</t>
  </si>
  <si>
    <t>Vduct [cm³]</t>
  </si>
  <si>
    <t>Increase</t>
  </si>
  <si>
    <t>Shrinkage</t>
  </si>
  <si>
    <t>Comparison over all animals, RML based</t>
  </si>
  <si>
    <t>Schrunk</t>
  </si>
  <si>
    <t>d4-d21</t>
  </si>
  <si>
    <t>d21-d60</t>
  </si>
  <si>
    <t>Korr</t>
  </si>
  <si>
    <t>old</t>
  </si>
  <si>
    <t>nAlv</t>
  </si>
  <si>
    <t>Increase abs</t>
  </si>
  <si>
    <t>per Day</t>
  </si>
  <si>
    <t>Increase rel</t>
  </si>
  <si>
    <t>change of day rate</t>
  </si>
  <si>
    <t>times</t>
  </si>
  <si>
    <t>mVn alv</t>
  </si>
  <si>
    <t>d4</t>
  </si>
  <si>
    <t>d10</t>
  </si>
  <si>
    <t>d121</t>
  </si>
  <si>
    <t>d36</t>
  </si>
  <si>
    <t>d60</t>
  </si>
  <si>
    <t>Lfse</t>
  </si>
  <si>
    <t>ABS</t>
  </si>
  <si>
    <t>REL</t>
  </si>
  <si>
    <t>means</t>
  </si>
  <si>
    <t>counts</t>
  </si>
  <si>
    <t>LV tot</t>
  </si>
  <si>
    <t>RMLV</t>
  </si>
  <si>
    <t>Increase LV tot</t>
  </si>
  <si>
    <t>[Duct &amp; Alv]</t>
  </si>
  <si>
    <t>[Alv] (orig.)</t>
  </si>
  <si>
    <t>VnMean Alv [D&amp;A]</t>
  </si>
  <si>
    <t>mean Alv [D&amp;A]</t>
  </si>
  <si>
    <r>
      <t xml:space="preserve">Mean volume of an alveolus
</t>
    </r>
    <r>
      <rPr>
        <b/>
        <sz val="7"/>
        <rFont val="Arial"/>
        <family val="2"/>
      </rPr>
      <t>(Duct&amp;Alv Air, 
for AlvAz David)</t>
    </r>
  </si>
  <si>
    <t>IncreaseVrml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</si>
</sst>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0.0000"/>
    <numFmt numFmtId="165" formatCode="0.0"/>
    <numFmt numFmtId="166" formatCode="0.0%"/>
    <numFmt numFmtId="167" formatCode="0.000"/>
    <numFmt numFmtId="168" formatCode="0.000000000000"/>
    <numFmt numFmtId="169" formatCode="_ * #,##0.000000_ ;_ * \-#,##0.000000_ ;_ * &quot;-&quot;??_ ;_ @_ "/>
    <numFmt numFmtId="170" formatCode="_ * #,##0_ ;_ * \-#,##0_ ;_ * &quot;-&quot;??_ ;_ @_ "/>
    <numFmt numFmtId="171" formatCode="0.00000"/>
    <numFmt numFmtId="172" formatCode="0.000000"/>
    <numFmt numFmtId="173" formatCode="_ * #,##0.0_ ;_ * \-#,##0.0_ ;_ * &quot;-&quot;??_ ;_ @_ 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u/>
      <sz val="18"/>
      <name val="Times New Roman"/>
      <family val="1"/>
    </font>
    <font>
      <sz val="10"/>
      <name val="Times New Roman"/>
      <family val="1"/>
    </font>
    <font>
      <b/>
      <u/>
      <sz val="16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u/>
      <sz val="20"/>
      <name val="Times New Roman"/>
      <family val="1"/>
    </font>
    <font>
      <vertAlign val="subscript"/>
      <sz val="10"/>
      <name val="Times New Roman"/>
      <family val="1"/>
    </font>
    <font>
      <b/>
      <sz val="20"/>
      <name val="Times New Roman"/>
      <family val="1"/>
    </font>
    <font>
      <sz val="10"/>
      <name val="Arial"/>
      <family val="2"/>
    </font>
    <font>
      <vertAlign val="superscript"/>
      <sz val="10"/>
      <name val="Times New Roman"/>
      <family val="1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Times New Roman"/>
      <family val="1"/>
    </font>
    <font>
      <sz val="10"/>
      <color rgb="FFFF0000"/>
      <name val="Times New Roman"/>
      <family val="1"/>
    </font>
    <font>
      <sz val="8"/>
      <name val="Arial"/>
      <family val="2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7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>
        <fgColor indexed="14"/>
      </patternFill>
    </fill>
    <fill>
      <patternFill patternType="gray125">
        <fgColor indexed="11"/>
      </patternFill>
    </fill>
    <fill>
      <patternFill patternType="solid">
        <fgColor indexed="65"/>
        <bgColor indexed="11"/>
      </patternFill>
    </fill>
    <fill>
      <patternFill patternType="gray0625">
        <fgColor indexed="11"/>
      </patternFill>
    </fill>
    <fill>
      <patternFill patternType="solid">
        <fgColor theme="0"/>
        <bgColor theme="0"/>
      </patternFill>
    </fill>
    <fill>
      <patternFill patternType="gray125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8">
    <xf numFmtId="0" fontId="0" fillId="0" borderId="0"/>
    <xf numFmtId="9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27" fillId="0" borderId="0" applyFont="0" applyFill="0" applyBorder="0" applyAlignment="0" applyProtection="0"/>
    <xf numFmtId="0" fontId="4" fillId="0" borderId="0"/>
    <xf numFmtId="0" fontId="32" fillId="0" borderId="0" applyNumberFormat="0" applyFill="0" applyBorder="0" applyAlignment="0" applyProtection="0"/>
    <xf numFmtId="0" fontId="33" fillId="0" borderId="73" applyNumberFormat="0" applyFill="0" applyAlignment="0" applyProtection="0"/>
    <xf numFmtId="0" fontId="34" fillId="0" borderId="74" applyNumberFormat="0" applyFill="0" applyAlignment="0" applyProtection="0"/>
    <xf numFmtId="0" fontId="35" fillId="0" borderId="75" applyNumberFormat="0" applyFill="0" applyAlignment="0" applyProtection="0"/>
    <xf numFmtId="0" fontId="35" fillId="0" borderId="0" applyNumberFormat="0" applyFill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76" applyNumberFormat="0" applyAlignment="0" applyProtection="0"/>
    <xf numFmtId="0" fontId="40" fillId="13" borderId="77" applyNumberFormat="0" applyAlignment="0" applyProtection="0"/>
    <xf numFmtId="0" fontId="41" fillId="13" borderId="76" applyNumberFormat="0" applyAlignment="0" applyProtection="0"/>
    <xf numFmtId="0" fontId="42" fillId="0" borderId="78" applyNumberFormat="0" applyFill="0" applyAlignment="0" applyProtection="0"/>
    <xf numFmtId="0" fontId="43" fillId="14" borderId="79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81" applyNumberFormat="0" applyFill="0" applyAlignment="0" applyProtection="0"/>
    <xf numFmtId="0" fontId="47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47" fillId="39" borderId="0" applyNumberFormat="0" applyBorder="0" applyAlignment="0" applyProtection="0"/>
    <xf numFmtId="0" fontId="3" fillId="0" borderId="0"/>
    <xf numFmtId="0" fontId="3" fillId="15" borderId="8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2" fillId="15" borderId="80" applyNumberFormat="0" applyFont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5">
    <xf numFmtId="0" fontId="0" fillId="0" borderId="0" xfId="0"/>
    <xf numFmtId="0" fontId="5" fillId="0" borderId="0" xfId="0" applyFont="1" applyBorder="1" applyAlignment="1"/>
    <xf numFmtId="0" fontId="7" fillId="2" borderId="0" xfId="5" applyFont="1" applyFill="1" applyBorder="1" applyAlignment="1">
      <alignment horizontal="left"/>
    </xf>
    <xf numFmtId="0" fontId="8" fillId="2" borderId="0" xfId="5" applyFont="1" applyFill="1" applyBorder="1" applyAlignment="1">
      <alignment horizontal="right"/>
    </xf>
    <xf numFmtId="0" fontId="8" fillId="2" borderId="0" xfId="5" applyFont="1" applyFill="1" applyBorder="1" applyAlignment="1">
      <alignment horizontal="left"/>
    </xf>
    <xf numFmtId="0" fontId="8" fillId="0" borderId="0" xfId="5" applyFont="1" applyFill="1" applyBorder="1"/>
    <xf numFmtId="0" fontId="9" fillId="0" borderId="0" xfId="5" applyFont="1" applyFill="1"/>
    <xf numFmtId="0" fontId="9" fillId="0" borderId="0" xfId="5" applyFont="1" applyFill="1" applyBorder="1" applyAlignment="1">
      <alignment horizontal="left"/>
    </xf>
    <xf numFmtId="164" fontId="9" fillId="0" borderId="0" xfId="5" applyNumberFormat="1" applyFont="1" applyFill="1"/>
    <xf numFmtId="0" fontId="10" fillId="0" borderId="0" xfId="5" applyFont="1" applyFill="1" applyBorder="1"/>
    <xf numFmtId="1" fontId="8" fillId="0" borderId="0" xfId="5" applyNumberFormat="1" applyFont="1" applyFill="1" applyBorder="1"/>
    <xf numFmtId="164" fontId="8" fillId="0" borderId="0" xfId="5" applyNumberFormat="1" applyFont="1" applyFill="1" applyBorder="1"/>
    <xf numFmtId="165" fontId="8" fillId="0" borderId="0" xfId="5" applyNumberFormat="1" applyFont="1" applyFill="1" applyBorder="1"/>
    <xf numFmtId="2" fontId="8" fillId="0" borderId="0" xfId="5" applyNumberFormat="1" applyFont="1" applyFill="1" applyBorder="1"/>
    <xf numFmtId="0" fontId="11" fillId="0" borderId="0" xfId="5" applyFont="1" applyFill="1" applyBorder="1"/>
    <xf numFmtId="0" fontId="11" fillId="0" borderId="0" xfId="5" applyFont="1" applyFill="1" applyBorder="1" applyAlignment="1">
      <alignment horizontal="right"/>
    </xf>
    <xf numFmtId="0" fontId="6" fillId="0" borderId="0" xfId="5"/>
    <xf numFmtId="0" fontId="12" fillId="0" borderId="0" xfId="5" applyFont="1" applyFill="1" applyBorder="1"/>
    <xf numFmtId="0" fontId="13" fillId="0" borderId="0" xfId="5" applyFont="1" applyFill="1" applyBorder="1"/>
    <xf numFmtId="1" fontId="14" fillId="0" borderId="0" xfId="5" applyNumberFormat="1" applyFont="1" applyFill="1" applyBorder="1"/>
    <xf numFmtId="0" fontId="8" fillId="0" borderId="1" xfId="5" applyFont="1" applyFill="1" applyBorder="1"/>
    <xf numFmtId="0" fontId="8" fillId="0" borderId="2" xfId="5" applyFont="1" applyFill="1" applyBorder="1"/>
    <xf numFmtId="1" fontId="8" fillId="0" borderId="2" xfId="5" applyNumberFormat="1" applyFont="1" applyFill="1" applyBorder="1"/>
    <xf numFmtId="0" fontId="8" fillId="0" borderId="3" xfId="5" applyFont="1" applyFill="1" applyBorder="1" applyAlignment="1">
      <alignment horizontal="right"/>
    </xf>
    <xf numFmtId="1" fontId="8" fillId="0" borderId="3" xfId="5" applyNumberFormat="1" applyFont="1" applyFill="1" applyBorder="1"/>
    <xf numFmtId="0" fontId="8" fillId="0" borderId="0" xfId="5" applyFont="1"/>
    <xf numFmtId="0" fontId="8" fillId="0" borderId="0" xfId="5" applyFont="1" applyFill="1"/>
    <xf numFmtId="1" fontId="9" fillId="0" borderId="0" xfId="5" applyNumberFormat="1" applyFont="1" applyFill="1" applyBorder="1"/>
    <xf numFmtId="0" fontId="9" fillId="0" borderId="0" xfId="5" applyFont="1" applyFill="1" applyBorder="1"/>
    <xf numFmtId="1" fontId="15" fillId="3" borderId="5" xfId="5" applyNumberFormat="1" applyFont="1" applyFill="1" applyBorder="1"/>
    <xf numFmtId="0" fontId="15" fillId="0" borderId="4" xfId="5" applyFont="1" applyFill="1" applyBorder="1"/>
    <xf numFmtId="0" fontId="15" fillId="3" borderId="5" xfId="5" applyFont="1" applyFill="1" applyBorder="1"/>
    <xf numFmtId="0" fontId="16" fillId="0" borderId="4" xfId="5" applyFont="1" applyFill="1" applyBorder="1"/>
    <xf numFmtId="2" fontId="15" fillId="3" borderId="5" xfId="5" applyNumberFormat="1" applyFont="1" applyFill="1" applyBorder="1"/>
    <xf numFmtId="0" fontId="15" fillId="0" borderId="5" xfId="5" applyFont="1" applyFill="1" applyBorder="1" applyProtection="1"/>
    <xf numFmtId="0" fontId="8" fillId="0" borderId="5" xfId="5" applyFont="1" applyFill="1" applyBorder="1"/>
    <xf numFmtId="164" fontId="15" fillId="0" borderId="4" xfId="5" applyNumberFormat="1" applyFont="1" applyFill="1" applyBorder="1"/>
    <xf numFmtId="1" fontId="15" fillId="0" borderId="4" xfId="5" applyNumberFormat="1" applyFont="1" applyFill="1" applyBorder="1"/>
    <xf numFmtId="0" fontId="9" fillId="0" borderId="1" xfId="5" applyFont="1" applyFill="1" applyBorder="1"/>
    <xf numFmtId="0" fontId="15" fillId="3" borderId="3" xfId="5" applyFont="1" applyFill="1" applyBorder="1"/>
    <xf numFmtId="164" fontId="8" fillId="0" borderId="0" xfId="5" applyNumberFormat="1" applyFont="1" applyFill="1"/>
    <xf numFmtId="0" fontId="15" fillId="0" borderId="0" xfId="5" applyFont="1" applyFill="1" applyBorder="1"/>
    <xf numFmtId="164" fontId="9" fillId="0" borderId="0" xfId="5" applyNumberFormat="1" applyFont="1" applyFill="1" applyBorder="1"/>
    <xf numFmtId="2" fontId="9" fillId="0" borderId="0" xfId="5" applyNumberFormat="1" applyFont="1" applyFill="1" applyBorder="1"/>
    <xf numFmtId="165" fontId="9" fillId="0" borderId="0" xfId="5" applyNumberFormat="1" applyFont="1" applyFill="1" applyBorder="1"/>
    <xf numFmtId="0" fontId="9" fillId="0" borderId="0" xfId="5" applyFont="1" applyFill="1" applyBorder="1" applyAlignment="1">
      <alignment horizontal="right"/>
    </xf>
    <xf numFmtId="0" fontId="17" fillId="0" borderId="0" xfId="5" applyFont="1" applyFill="1" applyBorder="1"/>
    <xf numFmtId="0" fontId="14" fillId="2" borderId="0" xfId="5" applyFont="1" applyFill="1" applyBorder="1" applyAlignment="1">
      <alignment horizontal="right"/>
    </xf>
    <xf numFmtId="0" fontId="10" fillId="2" borderId="0" xfId="5" applyFont="1" applyFill="1" applyBorder="1" applyAlignment="1">
      <alignment horizontal="left"/>
    </xf>
    <xf numFmtId="0" fontId="8" fillId="0" borderId="0" xfId="5" applyFont="1" applyBorder="1"/>
    <xf numFmtId="165" fontId="8" fillId="0" borderId="0" xfId="5" applyNumberFormat="1" applyFont="1"/>
    <xf numFmtId="0" fontId="8" fillId="0" borderId="0" xfId="5" applyFont="1" applyAlignment="1">
      <alignment horizontal="right"/>
    </xf>
    <xf numFmtId="0" fontId="8" fillId="2" borderId="0" xfId="5" applyFont="1" applyFill="1" applyBorder="1" applyAlignment="1">
      <alignment horizontal="center"/>
    </xf>
    <xf numFmtId="0" fontId="15" fillId="0" borderId="6" xfId="5" applyFont="1" applyBorder="1"/>
    <xf numFmtId="0" fontId="8" fillId="0" borderId="7" xfId="5" applyFont="1" applyBorder="1"/>
    <xf numFmtId="164" fontId="10" fillId="0" borderId="0" xfId="5" applyNumberFormat="1" applyFont="1" applyFill="1" applyBorder="1"/>
    <xf numFmtId="1" fontId="10" fillId="0" borderId="0" xfId="5" applyNumberFormat="1" applyFont="1" applyFill="1" applyBorder="1"/>
    <xf numFmtId="165" fontId="12" fillId="0" borderId="0" xfId="5" applyNumberFormat="1" applyFont="1" applyFill="1" applyBorder="1"/>
    <xf numFmtId="2" fontId="10" fillId="0" borderId="0" xfId="5" applyNumberFormat="1" applyFont="1" applyFill="1" applyBorder="1"/>
    <xf numFmtId="165" fontId="10" fillId="0" borderId="0" xfId="5" applyNumberFormat="1" applyFont="1" applyFill="1" applyBorder="1"/>
    <xf numFmtId="164" fontId="15" fillId="0" borderId="8" xfId="5" applyNumberFormat="1" applyFont="1" applyFill="1" applyBorder="1" applyAlignment="1">
      <alignment horizontal="left"/>
    </xf>
    <xf numFmtId="0" fontId="14" fillId="0" borderId="6" xfId="5" applyFont="1" applyFill="1" applyBorder="1"/>
    <xf numFmtId="0" fontId="14" fillId="0" borderId="8" xfId="5" applyFont="1" applyFill="1" applyBorder="1"/>
    <xf numFmtId="1" fontId="14" fillId="0" borderId="7" xfId="5" applyNumberFormat="1" applyFont="1" applyFill="1" applyBorder="1"/>
    <xf numFmtId="0" fontId="10" fillId="0" borderId="0" xfId="5" applyFont="1" applyFill="1" applyBorder="1" applyAlignment="1">
      <alignment horizontal="right"/>
    </xf>
    <xf numFmtId="0" fontId="18" fillId="0" borderId="0" xfId="5" applyFont="1" applyFill="1" applyBorder="1"/>
    <xf numFmtId="0" fontId="14" fillId="2" borderId="0" xfId="5" applyFont="1" applyFill="1" applyBorder="1" applyAlignment="1">
      <alignment horizontal="left"/>
    </xf>
    <xf numFmtId="0" fontId="14" fillId="0" borderId="9" xfId="5" applyFont="1" applyFill="1" applyBorder="1" applyAlignment="1">
      <alignment horizontal="left"/>
    </xf>
    <xf numFmtId="0" fontId="14" fillId="0" borderId="10" xfId="5" applyFont="1" applyFill="1" applyBorder="1" applyAlignment="1">
      <alignment horizontal="left"/>
    </xf>
    <xf numFmtId="1" fontId="10" fillId="0" borderId="11" xfId="5" applyNumberFormat="1" applyFont="1" applyFill="1" applyBorder="1"/>
    <xf numFmtId="0" fontId="14" fillId="0" borderId="6" xfId="5" applyFont="1" applyFill="1" applyBorder="1" applyAlignment="1">
      <alignment horizontal="left"/>
    </xf>
    <xf numFmtId="0" fontId="14" fillId="0" borderId="0" xfId="5" applyFont="1" applyFill="1" applyBorder="1" applyAlignment="1">
      <alignment horizontal="left"/>
    </xf>
    <xf numFmtId="164" fontId="14" fillId="0" borderId="0" xfId="5" applyNumberFormat="1" applyFont="1" applyFill="1" applyBorder="1" applyAlignment="1">
      <alignment horizontal="left"/>
    </xf>
    <xf numFmtId="0" fontId="14" fillId="0" borderId="7" xfId="5" applyFont="1" applyFill="1" applyBorder="1" applyAlignment="1">
      <alignment horizontal="left"/>
    </xf>
    <xf numFmtId="165" fontId="14" fillId="0" borderId="0" xfId="5" applyNumberFormat="1" applyFont="1" applyFill="1" applyBorder="1" applyAlignment="1">
      <alignment horizontal="left"/>
    </xf>
    <xf numFmtId="2" fontId="14" fillId="0" borderId="0" xfId="5" applyNumberFormat="1" applyFont="1" applyFill="1" applyBorder="1" applyAlignment="1">
      <alignment horizontal="left"/>
    </xf>
    <xf numFmtId="2" fontId="14" fillId="0" borderId="7" xfId="5" applyNumberFormat="1" applyFont="1" applyFill="1" applyBorder="1" applyAlignment="1">
      <alignment horizontal="left"/>
    </xf>
    <xf numFmtId="0" fontId="14" fillId="0" borderId="8" xfId="5" applyFont="1" applyFill="1" applyBorder="1" applyAlignment="1">
      <alignment horizontal="left"/>
    </xf>
    <xf numFmtId="0" fontId="19" fillId="0" borderId="0" xfId="5" applyFont="1" applyFill="1" applyBorder="1" applyAlignment="1">
      <alignment horizontal="right"/>
    </xf>
    <xf numFmtId="0" fontId="20" fillId="0" borderId="0" xfId="5" applyFont="1" applyFill="1" applyBorder="1" applyAlignment="1">
      <alignment horizontal="left"/>
    </xf>
    <xf numFmtId="0" fontId="8" fillId="0" borderId="9" xfId="5" applyFont="1" applyFill="1" applyBorder="1" applyAlignment="1">
      <alignment horizontal="left"/>
    </xf>
    <xf numFmtId="0" fontId="13" fillId="0" borderId="9" xfId="5" applyFont="1" applyFill="1" applyBorder="1" applyAlignment="1">
      <alignment horizontal="left"/>
    </xf>
    <xf numFmtId="0" fontId="8" fillId="0" borderId="12" xfId="5" applyFont="1" applyFill="1" applyBorder="1" applyAlignment="1">
      <alignment horizontal="left"/>
    </xf>
    <xf numFmtId="0" fontId="8" fillId="0" borderId="5" xfId="5" applyFont="1" applyFill="1" applyBorder="1" applyAlignment="1">
      <alignment horizontal="left"/>
    </xf>
    <xf numFmtId="164" fontId="8" fillId="0" borderId="9" xfId="5" applyNumberFormat="1" applyFont="1" applyFill="1" applyBorder="1" applyAlignment="1">
      <alignment horizontal="left"/>
    </xf>
    <xf numFmtId="0" fontId="8" fillId="0" borderId="13" xfId="5" applyFont="1" applyFill="1" applyBorder="1" applyAlignment="1">
      <alignment horizontal="left"/>
    </xf>
    <xf numFmtId="0" fontId="8" fillId="0" borderId="6" xfId="5" applyFont="1" applyFill="1" applyBorder="1" applyAlignment="1">
      <alignment horizontal="left"/>
    </xf>
    <xf numFmtId="165" fontId="8" fillId="0" borderId="5" xfId="5" applyNumberFormat="1" applyFont="1" applyFill="1" applyBorder="1" applyAlignment="1">
      <alignment horizontal="left"/>
    </xf>
    <xf numFmtId="2" fontId="8" fillId="0" borderId="9" xfId="5" applyNumberFormat="1" applyFont="1" applyFill="1" applyBorder="1" applyAlignment="1">
      <alignment horizontal="left"/>
    </xf>
    <xf numFmtId="2" fontId="8" fillId="0" borderId="13" xfId="5" applyNumberFormat="1" applyFont="1" applyFill="1" applyBorder="1" applyAlignment="1">
      <alignment horizontal="left"/>
    </xf>
    <xf numFmtId="0" fontId="14" fillId="0" borderId="14" xfId="5" applyFont="1" applyFill="1" applyBorder="1" applyAlignment="1">
      <alignment horizontal="left"/>
    </xf>
    <xf numFmtId="0" fontId="8" fillId="0" borderId="0" xfId="5" applyFont="1" applyFill="1" applyBorder="1" applyAlignment="1">
      <alignment horizontal="left"/>
    </xf>
    <xf numFmtId="0" fontId="11" fillId="0" borderId="4" xfId="5" applyFont="1" applyFill="1" applyBorder="1" applyAlignment="1">
      <alignment horizontal="left"/>
    </xf>
    <xf numFmtId="0" fontId="10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0" fontId="14" fillId="0" borderId="5" xfId="5" applyFont="1" applyFill="1" applyBorder="1" applyAlignment="1">
      <alignment horizontal="left"/>
    </xf>
    <xf numFmtId="0" fontId="14" fillId="0" borderId="15" xfId="5" applyFont="1" applyFill="1" applyBorder="1" applyAlignment="1">
      <alignment horizontal="left"/>
    </xf>
    <xf numFmtId="164" fontId="14" fillId="0" borderId="16" xfId="5" applyNumberFormat="1" applyFont="1" applyFill="1" applyBorder="1" applyAlignment="1">
      <alignment horizontal="left"/>
    </xf>
    <xf numFmtId="164" fontId="8" fillId="0" borderId="5" xfId="5" applyNumberFormat="1" applyFont="1" applyFill="1" applyBorder="1" applyAlignment="1">
      <alignment horizontal="left"/>
    </xf>
    <xf numFmtId="0" fontId="8" fillId="0" borderId="17" xfId="5" applyFont="1" applyFill="1" applyBorder="1" applyAlignment="1">
      <alignment horizontal="left"/>
    </xf>
    <xf numFmtId="0" fontId="8" fillId="0" borderId="4" xfId="5" applyFont="1" applyFill="1" applyBorder="1" applyAlignment="1">
      <alignment horizontal="left"/>
    </xf>
    <xf numFmtId="165" fontId="8" fillId="0" borderId="9" xfId="5" applyNumberFormat="1" applyFont="1" applyFill="1" applyBorder="1" applyAlignment="1">
      <alignment horizontal="left"/>
    </xf>
    <xf numFmtId="2" fontId="8" fillId="0" borderId="5" xfId="5" applyNumberFormat="1" applyFont="1" applyFill="1" applyBorder="1" applyAlignment="1">
      <alignment horizontal="left"/>
    </xf>
    <xf numFmtId="2" fontId="8" fillId="0" borderId="17" xfId="5" applyNumberFormat="1" applyFont="1" applyFill="1" applyBorder="1" applyAlignment="1">
      <alignment horizontal="left"/>
    </xf>
    <xf numFmtId="164" fontId="8" fillId="0" borderId="8" xfId="5" applyNumberFormat="1" applyFont="1" applyFill="1" applyBorder="1" applyAlignment="1">
      <alignment horizontal="left"/>
    </xf>
    <xf numFmtId="164" fontId="14" fillId="0" borderId="18" xfId="5" applyNumberFormat="1" applyFont="1" applyFill="1" applyBorder="1" applyAlignment="1">
      <alignment horizontal="left"/>
    </xf>
    <xf numFmtId="164" fontId="14" fillId="0" borderId="19" xfId="5" applyNumberFormat="1" applyFont="1" applyFill="1" applyBorder="1" applyAlignment="1">
      <alignment horizontal="left"/>
    </xf>
    <xf numFmtId="164" fontId="8" fillId="0" borderId="19" xfId="5" applyNumberFormat="1" applyFont="1" applyFill="1" applyBorder="1" applyAlignment="1">
      <alignment horizontal="left"/>
    </xf>
    <xf numFmtId="0" fontId="8" fillId="0" borderId="0" xfId="5" applyFont="1" applyFill="1" applyBorder="1" applyAlignment="1">
      <alignment horizontal="right"/>
    </xf>
    <xf numFmtId="0" fontId="11" fillId="0" borderId="0" xfId="5" applyFont="1" applyFill="1" applyBorder="1" applyAlignment="1">
      <alignment horizontal="left"/>
    </xf>
    <xf numFmtId="0" fontId="8" fillId="0" borderId="0" xfId="5" applyFont="1" applyFill="1" applyBorder="1" applyAlignment="1">
      <alignment horizontal="center"/>
    </xf>
    <xf numFmtId="0" fontId="8" fillId="0" borderId="5" xfId="5" applyFont="1" applyFill="1" applyBorder="1" applyAlignment="1">
      <alignment horizontal="center"/>
    </xf>
    <xf numFmtId="0" fontId="8" fillId="0" borderId="15" xfId="5" applyFont="1" applyFill="1" applyBorder="1" applyAlignment="1">
      <alignment horizontal="center"/>
    </xf>
    <xf numFmtId="164" fontId="8" fillId="0" borderId="16" xfId="5" applyNumberFormat="1" applyFont="1" applyFill="1" applyBorder="1" applyAlignment="1">
      <alignment horizontal="center"/>
    </xf>
    <xf numFmtId="0" fontId="8" fillId="0" borderId="12" xfId="5" applyFont="1" applyFill="1" applyBorder="1" applyAlignment="1">
      <alignment horizontal="center"/>
    </xf>
    <xf numFmtId="164" fontId="8" fillId="0" borderId="5" xfId="5" applyNumberFormat="1" applyFont="1" applyFill="1" applyBorder="1" applyAlignment="1">
      <alignment horizontal="center"/>
    </xf>
    <xf numFmtId="0" fontId="8" fillId="0" borderId="17" xfId="5" applyFont="1" applyFill="1" applyBorder="1" applyAlignment="1">
      <alignment horizontal="center"/>
    </xf>
    <xf numFmtId="165" fontId="8" fillId="0" borderId="5" xfId="5" applyNumberFormat="1" applyFont="1" applyFill="1" applyBorder="1" applyAlignment="1">
      <alignment horizontal="center"/>
    </xf>
    <xf numFmtId="2" fontId="8" fillId="0" borderId="5" xfId="5" applyNumberFormat="1" applyFont="1" applyFill="1" applyBorder="1" applyAlignment="1">
      <alignment horizontal="center"/>
    </xf>
    <xf numFmtId="2" fontId="8" fillId="0" borderId="17" xfId="5" applyNumberFormat="1" applyFont="1" applyFill="1" applyBorder="1" applyAlignment="1">
      <alignment horizontal="center"/>
    </xf>
    <xf numFmtId="164" fontId="8" fillId="0" borderId="19" xfId="5" applyNumberFormat="1" applyFont="1" applyFill="1" applyBorder="1" applyAlignment="1">
      <alignment horizontal="center"/>
    </xf>
    <xf numFmtId="164" fontId="8" fillId="0" borderId="18" xfId="5" applyNumberFormat="1" applyFont="1" applyFill="1" applyBorder="1" applyAlignment="1">
      <alignment horizontal="center"/>
    </xf>
    <xf numFmtId="0" fontId="11" fillId="0" borderId="4" xfId="5" applyFont="1" applyFill="1" applyBorder="1" applyAlignment="1">
      <alignment horizontal="center"/>
    </xf>
    <xf numFmtId="0" fontId="8" fillId="0" borderId="5" xfId="5" applyFont="1" applyBorder="1" applyAlignment="1">
      <alignment horizontal="left"/>
    </xf>
    <xf numFmtId="0" fontId="8" fillId="0" borderId="15" xfId="5" applyFont="1" applyBorder="1" applyAlignment="1">
      <alignment horizontal="left"/>
    </xf>
    <xf numFmtId="164" fontId="8" fillId="0" borderId="16" xfId="5" applyNumberFormat="1" applyFont="1" applyFill="1" applyBorder="1" applyAlignment="1">
      <alignment horizontal="left"/>
    </xf>
    <xf numFmtId="164" fontId="8" fillId="0" borderId="18" xfId="5" applyNumberFormat="1" applyFont="1" applyFill="1" applyBorder="1" applyAlignment="1">
      <alignment horizontal="left"/>
    </xf>
    <xf numFmtId="0" fontId="8" fillId="2" borderId="4" xfId="5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15" fillId="2" borderId="4" xfId="5" applyFont="1" applyFill="1" applyBorder="1" applyAlignment="1">
      <alignment horizontal="center"/>
    </xf>
    <xf numFmtId="0" fontId="8" fillId="2" borderId="4" xfId="5" applyFont="1" applyFill="1" applyBorder="1" applyAlignment="1">
      <alignment horizontal="right"/>
    </xf>
    <xf numFmtId="0" fontId="8" fillId="2" borderId="4" xfId="5" applyFont="1" applyFill="1" applyBorder="1" applyAlignment="1">
      <alignment horizontal="left"/>
    </xf>
    <xf numFmtId="1" fontId="8" fillId="3" borderId="5" xfId="5" applyNumberFormat="1" applyFont="1" applyFill="1" applyBorder="1"/>
    <xf numFmtId="2" fontId="8" fillId="3" borderId="5" xfId="5" applyNumberFormat="1" applyFont="1" applyFill="1" applyBorder="1"/>
    <xf numFmtId="2" fontId="8" fillId="0" borderId="5" xfId="5" applyNumberFormat="1" applyFont="1" applyFill="1" applyBorder="1"/>
    <xf numFmtId="2" fontId="8" fillId="0" borderId="16" xfId="5" applyNumberFormat="1" applyFont="1" applyFill="1" applyBorder="1"/>
    <xf numFmtId="2" fontId="8" fillId="0" borderId="17" xfId="5" applyNumberFormat="1" applyFont="1" applyFill="1" applyBorder="1"/>
    <xf numFmtId="164" fontId="8" fillId="0" borderId="5" xfId="5" applyNumberFormat="1" applyFont="1" applyFill="1" applyBorder="1"/>
    <xf numFmtId="164" fontId="8" fillId="0" borderId="17" xfId="5" applyNumberFormat="1" applyFont="1" applyFill="1" applyBorder="1"/>
    <xf numFmtId="0" fontId="8" fillId="0" borderId="12" xfId="5" applyFont="1" applyFill="1" applyBorder="1"/>
    <xf numFmtId="165" fontId="8" fillId="0" borderId="5" xfId="5" applyNumberFormat="1" applyFont="1" applyFill="1" applyBorder="1"/>
    <xf numFmtId="165" fontId="8" fillId="0" borderId="17" xfId="5" applyNumberFormat="1" applyFont="1" applyFill="1" applyBorder="1"/>
    <xf numFmtId="167" fontId="8" fillId="0" borderId="19" xfId="5" applyNumberFormat="1" applyFont="1" applyFill="1" applyBorder="1"/>
    <xf numFmtId="164" fontId="8" fillId="0" borderId="18" xfId="5" applyNumberFormat="1" applyFont="1" applyFill="1" applyBorder="1"/>
    <xf numFmtId="164" fontId="8" fillId="0" borderId="20" xfId="5" applyNumberFormat="1" applyFont="1" applyFill="1" applyBorder="1"/>
    <xf numFmtId="2" fontId="8" fillId="0" borderId="19" xfId="5" applyNumberFormat="1" applyFont="1" applyFill="1" applyBorder="1"/>
    <xf numFmtId="164" fontId="8" fillId="0" borderId="19" xfId="5" applyNumberFormat="1" applyFont="1" applyFill="1" applyBorder="1"/>
    <xf numFmtId="0" fontId="11" fillId="0" borderId="4" xfId="5" applyFont="1" applyFill="1" applyBorder="1"/>
    <xf numFmtId="164" fontId="8" fillId="0" borderId="15" xfId="5" applyNumberFormat="1" applyFont="1" applyFill="1" applyBorder="1"/>
    <xf numFmtId="2" fontId="11" fillId="0" borderId="4" xfId="5" applyNumberFormat="1" applyFont="1" applyFill="1" applyBorder="1"/>
    <xf numFmtId="0" fontId="13" fillId="2" borderId="0" xfId="5" applyFont="1" applyFill="1" applyBorder="1" applyAlignment="1">
      <alignment horizontal="center"/>
    </xf>
    <xf numFmtId="0" fontId="13" fillId="2" borderId="0" xfId="5" applyFont="1" applyFill="1" applyBorder="1" applyAlignment="1">
      <alignment horizontal="right"/>
    </xf>
    <xf numFmtId="0" fontId="13" fillId="2" borderId="0" xfId="5" applyFont="1" applyFill="1" applyBorder="1" applyAlignment="1">
      <alignment horizontal="left"/>
    </xf>
    <xf numFmtId="2" fontId="16" fillId="4" borderId="5" xfId="5" applyNumberFormat="1" applyFont="1" applyFill="1" applyBorder="1"/>
    <xf numFmtId="2" fontId="16" fillId="4" borderId="21" xfId="5" applyNumberFormat="1" applyFont="1" applyFill="1" applyBorder="1"/>
    <xf numFmtId="164" fontId="16" fillId="4" borderId="15" xfId="5" applyNumberFormat="1" applyFont="1" applyFill="1" applyBorder="1"/>
    <xf numFmtId="2" fontId="16" fillId="4" borderId="16" xfId="5" applyNumberFormat="1" applyFont="1" applyFill="1" applyBorder="1"/>
    <xf numFmtId="2" fontId="16" fillId="4" borderId="20" xfId="5" applyNumberFormat="1" applyFont="1" applyFill="1" applyBorder="1"/>
    <xf numFmtId="164" fontId="16" fillId="4" borderId="21" xfId="5" applyNumberFormat="1" applyFont="1" applyFill="1" applyBorder="1"/>
    <xf numFmtId="164" fontId="16" fillId="4" borderId="17" xfId="5" applyNumberFormat="1" applyFont="1" applyFill="1" applyBorder="1"/>
    <xf numFmtId="165" fontId="16" fillId="4" borderId="21" xfId="5" applyNumberFormat="1" applyFont="1" applyFill="1" applyBorder="1"/>
    <xf numFmtId="165" fontId="16" fillId="4" borderId="17" xfId="5" applyNumberFormat="1" applyFont="1" applyFill="1" applyBorder="1"/>
    <xf numFmtId="164" fontId="16" fillId="4" borderId="19" xfId="5" applyNumberFormat="1" applyFont="1" applyFill="1" applyBorder="1"/>
    <xf numFmtId="164" fontId="16" fillId="4" borderId="18" xfId="5" applyNumberFormat="1" applyFont="1" applyFill="1" applyBorder="1"/>
    <xf numFmtId="2" fontId="16" fillId="4" borderId="19" xfId="5" applyNumberFormat="1" applyFont="1" applyFill="1" applyBorder="1"/>
    <xf numFmtId="2" fontId="8" fillId="5" borderId="0" xfId="5" applyNumberFormat="1" applyFont="1" applyFill="1" applyBorder="1" applyAlignment="1">
      <alignment horizontal="left"/>
    </xf>
    <xf numFmtId="2" fontId="8" fillId="6" borderId="4" xfId="5" applyNumberFormat="1" applyFont="1" applyFill="1" applyBorder="1"/>
    <xf numFmtId="2" fontId="8" fillId="6" borderId="5" xfId="5" applyNumberFormat="1" applyFont="1" applyFill="1" applyBorder="1"/>
    <xf numFmtId="2" fontId="8" fillId="6" borderId="21" xfId="5" applyNumberFormat="1" applyFont="1" applyFill="1" applyBorder="1"/>
    <xf numFmtId="2" fontId="8" fillId="6" borderId="16" xfId="5" applyNumberFormat="1" applyFont="1" applyFill="1" applyBorder="1"/>
    <xf numFmtId="2" fontId="8" fillId="6" borderId="20" xfId="5" applyNumberFormat="1" applyFont="1" applyFill="1" applyBorder="1"/>
    <xf numFmtId="164" fontId="8" fillId="6" borderId="21" xfId="5" applyNumberFormat="1" applyFont="1" applyFill="1" applyBorder="1"/>
    <xf numFmtId="164" fontId="8" fillId="6" borderId="17" xfId="5" applyNumberFormat="1" applyFont="1" applyFill="1" applyBorder="1"/>
    <xf numFmtId="165" fontId="8" fillId="6" borderId="21" xfId="5" applyNumberFormat="1" applyFont="1" applyFill="1" applyBorder="1"/>
    <xf numFmtId="165" fontId="8" fillId="6" borderId="17" xfId="5" applyNumberFormat="1" applyFont="1" applyFill="1" applyBorder="1"/>
    <xf numFmtId="164" fontId="8" fillId="6" borderId="19" xfId="5" applyNumberFormat="1" applyFont="1" applyFill="1" applyBorder="1"/>
    <xf numFmtId="164" fontId="8" fillId="6" borderId="18" xfId="5" applyNumberFormat="1" applyFont="1" applyFill="1" applyBorder="1"/>
    <xf numFmtId="2" fontId="8" fillId="6" borderId="19" xfId="5" applyNumberFormat="1" applyFont="1" applyFill="1" applyBorder="1"/>
    <xf numFmtId="10" fontId="11" fillId="0" borderId="4" xfId="5" applyNumberFormat="1" applyFont="1" applyFill="1" applyBorder="1"/>
    <xf numFmtId="10" fontId="8" fillId="5" borderId="0" xfId="5" applyNumberFormat="1" applyFont="1" applyFill="1" applyBorder="1" applyAlignment="1">
      <alignment horizontal="center"/>
    </xf>
    <xf numFmtId="10" fontId="8" fillId="5" borderId="0" xfId="5" applyNumberFormat="1" applyFont="1" applyFill="1" applyBorder="1" applyAlignment="1">
      <alignment horizontal="right"/>
    </xf>
    <xf numFmtId="10" fontId="8" fillId="5" borderId="0" xfId="5" applyNumberFormat="1" applyFont="1" applyFill="1" applyBorder="1" applyAlignment="1">
      <alignment horizontal="left"/>
    </xf>
    <xf numFmtId="10" fontId="8" fillId="6" borderId="4" xfId="5" applyNumberFormat="1" applyFont="1" applyFill="1" applyBorder="1"/>
    <xf numFmtId="10" fontId="8" fillId="6" borderId="5" xfId="5" applyNumberFormat="1" applyFont="1" applyFill="1" applyBorder="1"/>
    <xf numFmtId="10" fontId="8" fillId="6" borderId="17" xfId="5" applyNumberFormat="1" applyFont="1" applyFill="1" applyBorder="1"/>
    <xf numFmtId="10" fontId="8" fillId="6" borderId="12" xfId="5" applyNumberFormat="1" applyFont="1" applyFill="1" applyBorder="1"/>
    <xf numFmtId="10" fontId="8" fillId="6" borderId="19" xfId="5" applyNumberFormat="1" applyFont="1" applyFill="1" applyBorder="1"/>
    <xf numFmtId="10" fontId="8" fillId="6" borderId="18" xfId="5" applyNumberFormat="1" applyFont="1" applyFill="1" applyBorder="1"/>
    <xf numFmtId="164" fontId="11" fillId="0" borderId="22" xfId="5" applyNumberFormat="1" applyFont="1" applyFill="1" applyBorder="1"/>
    <xf numFmtId="164" fontId="8" fillId="5" borderId="22" xfId="5" applyNumberFormat="1" applyFont="1" applyFill="1" applyBorder="1" applyAlignment="1">
      <alignment horizontal="center"/>
    </xf>
    <xf numFmtId="164" fontId="8" fillId="6" borderId="23" xfId="5" applyNumberFormat="1" applyFont="1" applyFill="1" applyBorder="1"/>
    <xf numFmtId="2" fontId="8" fillId="6" borderId="23" xfId="5" applyNumberFormat="1" applyFont="1" applyFill="1" applyBorder="1"/>
    <xf numFmtId="2" fontId="8" fillId="6" borderId="24" xfId="5" applyNumberFormat="1" applyFont="1" applyFill="1" applyBorder="1"/>
    <xf numFmtId="164" fontId="8" fillId="6" borderId="25" xfId="5" applyNumberFormat="1" applyFont="1" applyFill="1" applyBorder="1"/>
    <xf numFmtId="164" fontId="8" fillId="6" borderId="26" xfId="5" applyNumberFormat="1" applyFont="1" applyFill="1" applyBorder="1"/>
    <xf numFmtId="2" fontId="8" fillId="6" borderId="25" xfId="5" applyNumberFormat="1" applyFont="1" applyFill="1" applyBorder="1"/>
    <xf numFmtId="165" fontId="8" fillId="6" borderId="23" xfId="5" applyNumberFormat="1" applyFont="1" applyFill="1" applyBorder="1"/>
    <xf numFmtId="165" fontId="8" fillId="6" borderId="26" xfId="5" applyNumberFormat="1" applyFont="1" applyFill="1" applyBorder="1"/>
    <xf numFmtId="164" fontId="8" fillId="6" borderId="27" xfId="5" applyNumberFormat="1" applyFont="1" applyFill="1" applyBorder="1"/>
    <xf numFmtId="164" fontId="8" fillId="6" borderId="28" xfId="5" applyNumberFormat="1" applyFont="1" applyFill="1" applyBorder="1"/>
    <xf numFmtId="164" fontId="8" fillId="6" borderId="29" xfId="5" applyNumberFormat="1" applyFont="1" applyFill="1" applyBorder="1"/>
    <xf numFmtId="2" fontId="8" fillId="6" borderId="27" xfId="5" applyNumberFormat="1" applyFont="1" applyFill="1" applyBorder="1"/>
    <xf numFmtId="0" fontId="8" fillId="0" borderId="17" xfId="5" applyFont="1" applyFill="1" applyBorder="1"/>
    <xf numFmtId="0" fontId="8" fillId="0" borderId="19" xfId="5" applyFont="1" applyFill="1" applyBorder="1"/>
    <xf numFmtId="0" fontId="8" fillId="0" borderId="18" xfId="5" applyFont="1" applyFill="1" applyBorder="1"/>
    <xf numFmtId="164" fontId="11" fillId="0" borderId="4" xfId="5" applyNumberFormat="1" applyFont="1" applyFill="1" applyBorder="1"/>
    <xf numFmtId="164" fontId="8" fillId="5" borderId="0" xfId="5" applyNumberFormat="1" applyFont="1" applyFill="1" applyBorder="1" applyAlignment="1">
      <alignment horizontal="center"/>
    </xf>
    <xf numFmtId="164" fontId="8" fillId="5" borderId="0" xfId="5" applyNumberFormat="1" applyFont="1" applyFill="1" applyBorder="1" applyAlignment="1">
      <alignment horizontal="right"/>
    </xf>
    <xf numFmtId="164" fontId="8" fillId="5" borderId="0" xfId="5" applyNumberFormat="1" applyFont="1" applyFill="1" applyBorder="1" applyAlignment="1">
      <alignment horizontal="left"/>
    </xf>
    <xf numFmtId="164" fontId="8" fillId="6" borderId="5" xfId="5" applyNumberFormat="1" applyFont="1" applyFill="1" applyBorder="1"/>
    <xf numFmtId="2" fontId="8" fillId="6" borderId="12" xfId="5" applyNumberFormat="1" applyFont="1" applyFill="1" applyBorder="1"/>
    <xf numFmtId="165" fontId="8" fillId="6" borderId="5" xfId="5" applyNumberFormat="1" applyFont="1" applyFill="1" applyBorder="1"/>
    <xf numFmtId="167" fontId="11" fillId="0" borderId="30" xfId="5" applyNumberFormat="1" applyFont="1" applyFill="1" applyBorder="1"/>
    <xf numFmtId="167" fontId="8" fillId="2" borderId="0" xfId="5" applyNumberFormat="1" applyFont="1" applyFill="1" applyBorder="1" applyAlignment="1">
      <alignment horizontal="center"/>
    </xf>
    <xf numFmtId="167" fontId="16" fillId="4" borderId="31" xfId="5" applyNumberFormat="1" applyFont="1" applyFill="1" applyBorder="1"/>
    <xf numFmtId="167" fontId="16" fillId="4" borderId="32" xfId="5" applyNumberFormat="1" applyFont="1" applyFill="1" applyBorder="1"/>
    <xf numFmtId="167" fontId="16" fillId="4" borderId="33" xfId="5" applyNumberFormat="1" applyFont="1" applyFill="1" applyBorder="1"/>
    <xf numFmtId="167" fontId="16" fillId="4" borderId="34" xfId="5" applyNumberFormat="1" applyFont="1" applyFill="1" applyBorder="1"/>
    <xf numFmtId="167" fontId="16" fillId="4" borderId="35" xfId="5" applyNumberFormat="1" applyFont="1" applyFill="1" applyBorder="1"/>
    <xf numFmtId="167" fontId="16" fillId="4" borderId="36" xfId="5" applyNumberFormat="1" applyFont="1" applyFill="1" applyBorder="1"/>
    <xf numFmtId="167" fontId="8" fillId="4" borderId="30" xfId="5" applyNumberFormat="1" applyFont="1" applyFill="1" applyBorder="1" applyAlignment="1">
      <alignment horizontal="center"/>
    </xf>
    <xf numFmtId="167" fontId="8" fillId="4" borderId="30" xfId="5" applyNumberFormat="1" applyFont="1" applyFill="1" applyBorder="1" applyAlignment="1">
      <alignment horizontal="right"/>
    </xf>
    <xf numFmtId="167" fontId="11" fillId="0" borderId="22" xfId="5" applyNumberFormat="1" applyFont="1" applyFill="1" applyBorder="1"/>
    <xf numFmtId="167" fontId="8" fillId="2" borderId="22" xfId="5" applyNumberFormat="1" applyFont="1" applyFill="1" applyBorder="1" applyAlignment="1">
      <alignment horizontal="center"/>
    </xf>
    <xf numFmtId="167" fontId="16" fillId="4" borderId="23" xfId="5" applyNumberFormat="1" applyFont="1" applyFill="1" applyBorder="1"/>
    <xf numFmtId="167" fontId="16" fillId="4" borderId="37" xfId="5" applyNumberFormat="1" applyFont="1" applyFill="1" applyBorder="1"/>
    <xf numFmtId="167" fontId="16" fillId="4" borderId="24" xfId="5" applyNumberFormat="1" applyFont="1" applyFill="1" applyBorder="1"/>
    <xf numFmtId="167" fontId="16" fillId="4" borderId="26" xfId="5" applyNumberFormat="1" applyFont="1" applyFill="1" applyBorder="1"/>
    <xf numFmtId="167" fontId="16" fillId="4" borderId="25" xfId="5" applyNumberFormat="1" applyFont="1" applyFill="1" applyBorder="1"/>
    <xf numFmtId="167" fontId="16" fillId="4" borderId="27" xfId="5" applyNumberFormat="1" applyFont="1" applyFill="1" applyBorder="1"/>
    <xf numFmtId="167" fontId="8" fillId="4" borderId="22" xfId="5" applyNumberFormat="1" applyFont="1" applyFill="1" applyBorder="1" applyAlignment="1">
      <alignment horizontal="center"/>
    </xf>
    <xf numFmtId="167" fontId="8" fillId="4" borderId="22" xfId="5" applyNumberFormat="1" applyFont="1" applyFill="1" applyBorder="1" applyAlignment="1">
      <alignment horizontal="right"/>
    </xf>
    <xf numFmtId="167" fontId="8" fillId="4" borderId="22" xfId="5" applyNumberFormat="1" applyFont="1" applyFill="1" applyBorder="1" applyAlignment="1">
      <alignment horizontal="left"/>
    </xf>
    <xf numFmtId="0" fontId="8" fillId="0" borderId="16" xfId="5" applyFont="1" applyFill="1" applyBorder="1"/>
    <xf numFmtId="0" fontId="14" fillId="0" borderId="0" xfId="5" applyFont="1" applyFill="1" applyBorder="1" applyAlignment="1">
      <alignment horizontal="center"/>
    </xf>
    <xf numFmtId="0" fontId="14" fillId="0" borderId="0" xfId="5" applyFont="1" applyFill="1" applyBorder="1" applyAlignment="1">
      <alignment horizontal="right"/>
    </xf>
    <xf numFmtId="0" fontId="10" fillId="0" borderId="0" xfId="5" applyFont="1" applyFill="1" applyBorder="1" applyAlignment="1">
      <alignment horizontal="left"/>
    </xf>
    <xf numFmtId="0" fontId="14" fillId="0" borderId="9" xfId="5" applyFont="1" applyFill="1" applyBorder="1"/>
    <xf numFmtId="0" fontId="14" fillId="0" borderId="10" xfId="5" applyFont="1" applyFill="1" applyBorder="1"/>
    <xf numFmtId="0" fontId="14" fillId="0" borderId="0" xfId="5" applyFont="1" applyFill="1" applyBorder="1"/>
    <xf numFmtId="164" fontId="14" fillId="0" borderId="0" xfId="5" applyNumberFormat="1" applyFont="1" applyFill="1" applyBorder="1"/>
    <xf numFmtId="0" fontId="14" fillId="0" borderId="7" xfId="5" applyFont="1" applyFill="1" applyBorder="1"/>
    <xf numFmtId="165" fontId="14" fillId="0" borderId="0" xfId="5" applyNumberFormat="1" applyFont="1" applyFill="1" applyBorder="1"/>
    <xf numFmtId="2" fontId="14" fillId="0" borderId="0" xfId="5" applyNumberFormat="1" applyFont="1" applyFill="1" applyBorder="1"/>
    <xf numFmtId="2" fontId="14" fillId="0" borderId="7" xfId="5" applyNumberFormat="1" applyFont="1" applyFill="1" applyBorder="1"/>
    <xf numFmtId="164" fontId="14" fillId="0" borderId="8" xfId="5" applyNumberFormat="1" applyFont="1" applyFill="1" applyBorder="1"/>
    <xf numFmtId="0" fontId="8" fillId="0" borderId="9" xfId="5" applyFont="1" applyFill="1" applyBorder="1"/>
    <xf numFmtId="0" fontId="13" fillId="0" borderId="9" xfId="5" applyFont="1" applyFill="1" applyBorder="1" applyAlignment="1">
      <alignment horizontal="center"/>
    </xf>
    <xf numFmtId="0" fontId="8" fillId="0" borderId="6" xfId="5" applyFont="1" applyFill="1" applyBorder="1"/>
    <xf numFmtId="164" fontId="8" fillId="0" borderId="9" xfId="5" applyNumberFormat="1" applyFont="1" applyFill="1" applyBorder="1"/>
    <xf numFmtId="0" fontId="8" fillId="0" borderId="13" xfId="5" applyFont="1" applyFill="1" applyBorder="1"/>
    <xf numFmtId="165" fontId="8" fillId="0" borderId="9" xfId="5" applyNumberFormat="1" applyFont="1" applyFill="1" applyBorder="1"/>
    <xf numFmtId="2" fontId="8" fillId="0" borderId="9" xfId="5" applyNumberFormat="1" applyFont="1" applyFill="1" applyBorder="1"/>
    <xf numFmtId="2" fontId="8" fillId="0" borderId="13" xfId="5" applyNumberFormat="1" applyFont="1" applyFill="1" applyBorder="1"/>
    <xf numFmtId="0" fontId="14" fillId="0" borderId="14" xfId="5" applyFont="1" applyFill="1" applyBorder="1"/>
    <xf numFmtId="0" fontId="8" fillId="0" borderId="0" xfId="5" applyFont="1" applyFill="1" applyAlignment="1">
      <alignment horizontal="right"/>
    </xf>
    <xf numFmtId="0" fontId="8" fillId="0" borderId="0" xfId="5" applyFont="1" applyFill="1" applyAlignment="1">
      <alignment horizontal="left"/>
    </xf>
    <xf numFmtId="0" fontId="14" fillId="0" borderId="5" xfId="5" applyFont="1" applyFill="1" applyBorder="1"/>
    <xf numFmtId="164" fontId="14" fillId="0" borderId="18" xfId="5" applyNumberFormat="1" applyFont="1" applyFill="1" applyBorder="1"/>
    <xf numFmtId="164" fontId="14" fillId="0" borderId="19" xfId="5" applyNumberFormat="1" applyFont="1" applyFill="1" applyBorder="1"/>
    <xf numFmtId="0" fontId="14" fillId="0" borderId="19" xfId="5" applyFont="1" applyFill="1" applyBorder="1"/>
    <xf numFmtId="1" fontId="8" fillId="0" borderId="0" xfId="5" applyNumberFormat="1" applyFont="1" applyBorder="1"/>
    <xf numFmtId="165" fontId="8" fillId="0" borderId="0" xfId="5" applyNumberFormat="1" applyFont="1" applyFill="1"/>
    <xf numFmtId="0" fontId="11" fillId="0" borderId="0" xfId="5" applyFont="1" applyFill="1" applyBorder="1" applyAlignment="1">
      <alignment horizontal="center"/>
    </xf>
    <xf numFmtId="1" fontId="11" fillId="0" borderId="0" xfId="5" applyNumberFormat="1" applyFont="1" applyFill="1" applyBorder="1"/>
    <xf numFmtId="164" fontId="11" fillId="0" borderId="0" xfId="5" applyNumberFormat="1" applyFont="1" applyFill="1" applyBorder="1"/>
    <xf numFmtId="165" fontId="11" fillId="0" borderId="0" xfId="5" applyNumberFormat="1" applyFont="1" applyFill="1" applyBorder="1"/>
    <xf numFmtId="2" fontId="11" fillId="0" borderId="0" xfId="5" applyNumberFormat="1" applyFont="1" applyFill="1" applyBorder="1"/>
    <xf numFmtId="167" fontId="11" fillId="0" borderId="38" xfId="5" applyNumberFormat="1" applyFont="1" applyFill="1" applyBorder="1"/>
    <xf numFmtId="0" fontId="11" fillId="0" borderId="11" xfId="5" applyFont="1" applyFill="1" applyBorder="1"/>
    <xf numFmtId="1" fontId="11" fillId="0" borderId="11" xfId="5" applyNumberFormat="1" applyFont="1" applyFill="1" applyBorder="1"/>
    <xf numFmtId="0" fontId="20" fillId="0" borderId="0" xfId="5" applyFont="1" applyFill="1" applyBorder="1"/>
    <xf numFmtId="0" fontId="11" fillId="0" borderId="7" xfId="5" applyFont="1" applyFill="1" applyBorder="1"/>
    <xf numFmtId="1" fontId="11" fillId="0" borderId="7" xfId="5" applyNumberFormat="1" applyFont="1" applyFill="1" applyBorder="1"/>
    <xf numFmtId="0" fontId="8" fillId="0" borderId="5" xfId="2" applyFont="1" applyFill="1" applyBorder="1"/>
    <xf numFmtId="1" fontId="8" fillId="3" borderId="5" xfId="2" applyNumberFormat="1" applyFont="1" applyFill="1" applyBorder="1"/>
    <xf numFmtId="2" fontId="8" fillId="3" borderId="5" xfId="2" applyNumberFormat="1" applyFont="1" applyFill="1" applyBorder="1"/>
    <xf numFmtId="2" fontId="8" fillId="0" borderId="15" xfId="2" applyNumberFormat="1" applyFont="1" applyFill="1" applyBorder="1"/>
    <xf numFmtId="2" fontId="8" fillId="0" borderId="17" xfId="2" applyNumberFormat="1" applyFont="1" applyFill="1" applyBorder="1"/>
    <xf numFmtId="164" fontId="8" fillId="0" borderId="5" xfId="2" applyNumberFormat="1" applyFont="1" applyFill="1" applyBorder="1"/>
    <xf numFmtId="164" fontId="8" fillId="0" borderId="17" xfId="2" applyNumberFormat="1" applyFont="1" applyFill="1" applyBorder="1"/>
    <xf numFmtId="0" fontId="8" fillId="0" borderId="12" xfId="2" applyFont="1" applyFill="1" applyBorder="1"/>
    <xf numFmtId="165" fontId="8" fillId="0" borderId="5" xfId="2" applyNumberFormat="1" applyFont="1" applyFill="1" applyBorder="1"/>
    <xf numFmtId="165" fontId="8" fillId="0" borderId="17" xfId="2" applyNumberFormat="1" applyFont="1" applyFill="1" applyBorder="1"/>
    <xf numFmtId="164" fontId="8" fillId="0" borderId="19" xfId="2" applyNumberFormat="1" applyFont="1" applyFill="1" applyBorder="1"/>
    <xf numFmtId="164" fontId="8" fillId="0" borderId="18" xfId="2" applyNumberFormat="1" applyFont="1" applyFill="1" applyBorder="1"/>
    <xf numFmtId="2" fontId="8" fillId="0" borderId="19" xfId="2" applyNumberFormat="1" applyFont="1" applyFill="1" applyBorder="1"/>
    <xf numFmtId="164" fontId="8" fillId="0" borderId="12" xfId="2" applyNumberFormat="1" applyFont="1" applyFill="1" applyBorder="1"/>
    <xf numFmtId="0" fontId="8" fillId="0" borderId="18" xfId="2" applyFont="1" applyFill="1" applyBorder="1"/>
    <xf numFmtId="0" fontId="8" fillId="0" borderId="5" xfId="3" applyFont="1" applyFill="1" applyBorder="1"/>
    <xf numFmtId="1" fontId="8" fillId="3" borderId="5" xfId="3" applyNumberFormat="1" applyFont="1" applyFill="1" applyBorder="1"/>
    <xf numFmtId="165" fontId="8" fillId="3" borderId="5" xfId="3" applyNumberFormat="1" applyFont="1" applyFill="1" applyBorder="1" applyAlignment="1">
      <alignment horizontal="right"/>
    </xf>
    <xf numFmtId="2" fontId="8" fillId="3" borderId="5" xfId="3" applyNumberFormat="1" applyFont="1" applyFill="1" applyBorder="1"/>
    <xf numFmtId="2" fontId="8" fillId="0" borderId="15" xfId="3" applyNumberFormat="1" applyFont="1" applyFill="1" applyBorder="1"/>
    <xf numFmtId="2" fontId="8" fillId="0" borderId="17" xfId="3" applyNumberFormat="1" applyFont="1" applyFill="1" applyBorder="1"/>
    <xf numFmtId="164" fontId="8" fillId="0" borderId="5" xfId="3" applyNumberFormat="1" applyFont="1" applyFill="1" applyBorder="1"/>
    <xf numFmtId="164" fontId="8" fillId="0" borderId="17" xfId="3" applyNumberFormat="1" applyFont="1" applyFill="1" applyBorder="1"/>
    <xf numFmtId="0" fontId="8" fillId="0" borderId="12" xfId="3" applyFont="1" applyFill="1" applyBorder="1"/>
    <xf numFmtId="165" fontId="8" fillId="0" borderId="5" xfId="3" applyNumberFormat="1" applyFont="1" applyFill="1" applyBorder="1"/>
    <xf numFmtId="165" fontId="8" fillId="0" borderId="17" xfId="3" applyNumberFormat="1" applyFont="1" applyFill="1" applyBorder="1"/>
    <xf numFmtId="164" fontId="8" fillId="0" borderId="19" xfId="3" applyNumberFormat="1" applyFont="1" applyFill="1" applyBorder="1"/>
    <xf numFmtId="164" fontId="8" fillId="0" borderId="18" xfId="3" applyNumberFormat="1" applyFont="1" applyFill="1" applyBorder="1"/>
    <xf numFmtId="2" fontId="8" fillId="0" borderId="19" xfId="3" applyNumberFormat="1" applyFont="1" applyFill="1" applyBorder="1"/>
    <xf numFmtId="164" fontId="8" fillId="0" borderId="12" xfId="3" applyNumberFormat="1" applyFont="1" applyFill="1" applyBorder="1"/>
    <xf numFmtId="165" fontId="8" fillId="3" borderId="5" xfId="3" applyNumberFormat="1" applyFont="1" applyFill="1" applyBorder="1"/>
    <xf numFmtId="0" fontId="8" fillId="0" borderId="18" xfId="3" applyFont="1" applyFill="1" applyBorder="1"/>
    <xf numFmtId="0" fontId="8" fillId="0" borderId="5" xfId="4" applyFont="1" applyFill="1" applyBorder="1"/>
    <xf numFmtId="1" fontId="8" fillId="3" borderId="5" xfId="4" applyNumberFormat="1" applyFont="1" applyFill="1" applyBorder="1"/>
    <xf numFmtId="2" fontId="8" fillId="3" borderId="5" xfId="4" applyNumberFormat="1" applyFont="1" applyFill="1" applyBorder="1"/>
    <xf numFmtId="2" fontId="8" fillId="0" borderId="15" xfId="4" applyNumberFormat="1" applyFont="1" applyFill="1" applyBorder="1"/>
    <xf numFmtId="2" fontId="8" fillId="0" borderId="17" xfId="4" applyNumberFormat="1" applyFont="1" applyFill="1" applyBorder="1"/>
    <xf numFmtId="164" fontId="8" fillId="0" borderId="5" xfId="4" applyNumberFormat="1" applyFont="1" applyFill="1" applyBorder="1"/>
    <xf numFmtId="164" fontId="8" fillId="0" borderId="17" xfId="4" applyNumberFormat="1" applyFont="1" applyFill="1" applyBorder="1"/>
    <xf numFmtId="0" fontId="8" fillId="0" borderId="12" xfId="4" applyFont="1" applyFill="1" applyBorder="1"/>
    <xf numFmtId="165" fontId="8" fillId="0" borderId="5" xfId="4" applyNumberFormat="1" applyFont="1" applyFill="1" applyBorder="1"/>
    <xf numFmtId="165" fontId="8" fillId="0" borderId="17" xfId="4" applyNumberFormat="1" applyFont="1" applyFill="1" applyBorder="1"/>
    <xf numFmtId="164" fontId="8" fillId="0" borderId="19" xfId="4" applyNumberFormat="1" applyFont="1" applyFill="1" applyBorder="1"/>
    <xf numFmtId="164" fontId="8" fillId="0" borderId="18" xfId="4" applyNumberFormat="1" applyFont="1" applyFill="1" applyBorder="1"/>
    <xf numFmtId="2" fontId="8" fillId="0" borderId="19" xfId="4" applyNumberFormat="1" applyFont="1" applyFill="1" applyBorder="1"/>
    <xf numFmtId="164" fontId="8" fillId="0" borderId="12" xfId="4" applyNumberFormat="1" applyFont="1" applyFill="1" applyBorder="1"/>
    <xf numFmtId="0" fontId="8" fillId="0" borderId="18" xfId="4" applyFont="1" applyFill="1" applyBorder="1"/>
    <xf numFmtId="0" fontId="8" fillId="0" borderId="5" xfId="6" applyFont="1" applyFill="1" applyBorder="1"/>
    <xf numFmtId="1" fontId="8" fillId="3" borderId="5" xfId="6" applyNumberFormat="1" applyFont="1" applyFill="1" applyBorder="1"/>
    <xf numFmtId="2" fontId="8" fillId="3" borderId="5" xfId="6" applyNumberFormat="1" applyFont="1" applyFill="1" applyBorder="1"/>
    <xf numFmtId="2" fontId="8" fillId="0" borderId="15" xfId="6" applyNumberFormat="1" applyFont="1" applyFill="1" applyBorder="1"/>
    <xf numFmtId="2" fontId="8" fillId="0" borderId="17" xfId="6" applyNumberFormat="1" applyFont="1" applyFill="1" applyBorder="1"/>
    <xf numFmtId="164" fontId="8" fillId="0" borderId="5" xfId="6" applyNumberFormat="1" applyFont="1" applyFill="1" applyBorder="1"/>
    <xf numFmtId="164" fontId="8" fillId="0" borderId="17" xfId="6" applyNumberFormat="1" applyFont="1" applyFill="1" applyBorder="1"/>
    <xf numFmtId="0" fontId="8" fillId="0" borderId="12" xfId="6" applyFont="1" applyFill="1" applyBorder="1"/>
    <xf numFmtId="165" fontId="8" fillId="0" borderId="5" xfId="6" applyNumberFormat="1" applyFont="1" applyFill="1" applyBorder="1"/>
    <xf numFmtId="165" fontId="8" fillId="0" borderId="17" xfId="6" applyNumberFormat="1" applyFont="1" applyFill="1" applyBorder="1"/>
    <xf numFmtId="164" fontId="8" fillId="0" borderId="19" xfId="6" applyNumberFormat="1" applyFont="1" applyFill="1" applyBorder="1"/>
    <xf numFmtId="164" fontId="8" fillId="0" borderId="18" xfId="6" applyNumberFormat="1" applyFont="1" applyFill="1" applyBorder="1"/>
    <xf numFmtId="2" fontId="8" fillId="0" borderId="19" xfId="6" applyNumberFormat="1" applyFont="1" applyFill="1" applyBorder="1"/>
    <xf numFmtId="164" fontId="8" fillId="0" borderId="12" xfId="6" applyNumberFormat="1" applyFont="1" applyFill="1" applyBorder="1"/>
    <xf numFmtId="0" fontId="8" fillId="0" borderId="18" xfId="6" applyFont="1" applyFill="1" applyBorder="1"/>
    <xf numFmtId="165" fontId="8" fillId="3" borderId="5" xfId="2" applyNumberFormat="1" applyFont="1" applyFill="1" applyBorder="1" applyAlignment="1">
      <alignment horizontal="right"/>
    </xf>
    <xf numFmtId="165" fontId="8" fillId="3" borderId="5" xfId="2" applyNumberFormat="1" applyFont="1" applyFill="1" applyBorder="1"/>
    <xf numFmtId="1" fontId="8" fillId="3" borderId="5" xfId="4" applyNumberFormat="1" applyFont="1" applyFill="1" applyBorder="1" applyAlignment="1">
      <alignment horizontal="right"/>
    </xf>
    <xf numFmtId="1" fontId="8" fillId="3" borderId="5" xfId="6" applyNumberFormat="1" applyFont="1" applyFill="1" applyBorder="1" applyAlignment="1">
      <alignment horizontal="right"/>
    </xf>
    <xf numFmtId="167" fontId="16" fillId="4" borderId="21" xfId="5" applyNumberFormat="1" applyFont="1" applyFill="1" applyBorder="1"/>
    <xf numFmtId="167" fontId="8" fillId="3" borderId="5" xfId="5" applyNumberFormat="1" applyFont="1" applyFill="1" applyBorder="1"/>
    <xf numFmtId="167" fontId="8" fillId="0" borderId="5" xfId="5" applyNumberFormat="1" applyFont="1" applyFill="1" applyBorder="1"/>
    <xf numFmtId="167" fontId="8" fillId="6" borderId="21" xfId="5" applyNumberFormat="1" applyFont="1" applyFill="1" applyBorder="1"/>
    <xf numFmtId="167" fontId="8" fillId="6" borderId="23" xfId="5" applyNumberFormat="1" applyFont="1" applyFill="1" applyBorder="1"/>
    <xf numFmtId="167" fontId="8" fillId="6" borderId="5" xfId="5" applyNumberFormat="1" applyFont="1" applyFill="1" applyBorder="1"/>
    <xf numFmtId="0" fontId="15" fillId="0" borderId="5" xfId="5" applyFont="1" applyFill="1" applyBorder="1" applyAlignment="1">
      <alignment horizontal="center"/>
    </xf>
    <xf numFmtId="0" fontId="6" fillId="0" borderId="0" xfId="5" applyBorder="1"/>
    <xf numFmtId="164" fontId="14" fillId="0" borderId="4" xfId="5" applyNumberFormat="1" applyFont="1" applyFill="1" applyBorder="1" applyAlignment="1">
      <alignment horizontal="left"/>
    </xf>
    <xf numFmtId="0" fontId="9" fillId="0" borderId="6" xfId="5" applyFont="1" applyFill="1" applyBorder="1" applyAlignment="1">
      <alignment horizontal="left"/>
    </xf>
    <xf numFmtId="0" fontId="12" fillId="0" borderId="9" xfId="5" applyFont="1" applyFill="1" applyBorder="1"/>
    <xf numFmtId="0" fontId="14" fillId="0" borderId="4" xfId="5" applyFont="1" applyFill="1" applyBorder="1"/>
    <xf numFmtId="0" fontId="9" fillId="0" borderId="9" xfId="5" applyFont="1" applyFill="1" applyBorder="1" applyAlignment="1">
      <alignment horizontal="left"/>
    </xf>
    <xf numFmtId="2" fontId="16" fillId="4" borderId="12" xfId="5" applyNumberFormat="1" applyFont="1" applyFill="1" applyBorder="1"/>
    <xf numFmtId="164" fontId="8" fillId="6" borderId="12" xfId="5" applyNumberFormat="1" applyFont="1" applyFill="1" applyBorder="1"/>
    <xf numFmtId="0" fontId="14" fillId="0" borderId="12" xfId="5" applyFont="1" applyFill="1" applyBorder="1" applyAlignment="1">
      <alignment horizontal="center"/>
    </xf>
    <xf numFmtId="0" fontId="22" fillId="0" borderId="9" xfId="5" applyFont="1" applyFill="1" applyBorder="1" applyAlignment="1">
      <alignment horizontal="left"/>
    </xf>
    <xf numFmtId="0" fontId="12" fillId="0" borderId="9" xfId="5" applyFont="1" applyFill="1" applyBorder="1" applyAlignment="1">
      <alignment horizontal="left"/>
    </xf>
    <xf numFmtId="0" fontId="15" fillId="0" borderId="5" xfId="5" applyFont="1" applyFill="1" applyBorder="1" applyAlignment="1">
      <alignment horizontal="left"/>
    </xf>
    <xf numFmtId="0" fontId="8" fillId="0" borderId="10" xfId="5" applyFont="1" applyFill="1" applyBorder="1" applyAlignment="1">
      <alignment horizontal="left"/>
    </xf>
    <xf numFmtId="1" fontId="8" fillId="0" borderId="11" xfId="5" applyNumberFormat="1" applyFont="1" applyFill="1" applyBorder="1"/>
    <xf numFmtId="0" fontId="8" fillId="0" borderId="11" xfId="5" applyFont="1" applyFill="1" applyBorder="1" applyAlignment="1">
      <alignment horizontal="left"/>
    </xf>
    <xf numFmtId="164" fontId="16" fillId="4" borderId="5" xfId="5" applyNumberFormat="1" applyFont="1" applyFill="1" applyBorder="1"/>
    <xf numFmtId="0" fontId="9" fillId="0" borderId="39" xfId="5" applyFont="1" applyFill="1" applyBorder="1" applyAlignment="1">
      <alignment horizontal="left"/>
    </xf>
    <xf numFmtId="0" fontId="14" fillId="0" borderId="39" xfId="5" applyFont="1" applyFill="1" applyBorder="1" applyAlignment="1">
      <alignment horizontal="left"/>
    </xf>
    <xf numFmtId="0" fontId="8" fillId="0" borderId="39" xfId="5" applyFont="1" applyFill="1" applyBorder="1" applyAlignment="1">
      <alignment horizontal="left"/>
    </xf>
    <xf numFmtId="0" fontId="8" fillId="0" borderId="40" xfId="5" applyFont="1" applyFill="1" applyBorder="1" applyAlignment="1">
      <alignment horizontal="left"/>
    </xf>
    <xf numFmtId="0" fontId="8" fillId="0" borderId="40" xfId="5" applyFont="1" applyFill="1" applyBorder="1" applyAlignment="1">
      <alignment horizontal="center"/>
    </xf>
    <xf numFmtId="0" fontId="8" fillId="0" borderId="40" xfId="5" applyFont="1" applyBorder="1" applyAlignment="1">
      <alignment horizontal="left"/>
    </xf>
    <xf numFmtId="167" fontId="16" fillId="4" borderId="41" xfId="5" applyNumberFormat="1" applyFont="1" applyFill="1" applyBorder="1"/>
    <xf numFmtId="167" fontId="16" fillId="4" borderId="42" xfId="5" applyNumberFormat="1" applyFont="1" applyFill="1" applyBorder="1"/>
    <xf numFmtId="0" fontId="14" fillId="0" borderId="39" xfId="5" applyFont="1" applyFill="1" applyBorder="1"/>
    <xf numFmtId="0" fontId="14" fillId="0" borderId="40" xfId="5" applyFont="1" applyFill="1" applyBorder="1"/>
    <xf numFmtId="2" fontId="8" fillId="0" borderId="15" xfId="5" applyNumberFormat="1" applyFont="1" applyFill="1" applyBorder="1"/>
    <xf numFmtId="2" fontId="16" fillId="4" borderId="15" xfId="5" applyNumberFormat="1" applyFont="1" applyFill="1" applyBorder="1"/>
    <xf numFmtId="2" fontId="16" fillId="4" borderId="43" xfId="5" applyNumberFormat="1" applyFont="1" applyFill="1" applyBorder="1"/>
    <xf numFmtId="2" fontId="8" fillId="6" borderId="15" xfId="5" applyNumberFormat="1" applyFont="1" applyFill="1" applyBorder="1"/>
    <xf numFmtId="2" fontId="8" fillId="6" borderId="43" xfId="5" applyNumberFormat="1" applyFont="1" applyFill="1" applyBorder="1"/>
    <xf numFmtId="2" fontId="8" fillId="6" borderId="40" xfId="5" applyNumberFormat="1" applyFont="1" applyFill="1" applyBorder="1"/>
    <xf numFmtId="2" fontId="8" fillId="6" borderId="37" xfId="5" applyNumberFormat="1" applyFont="1" applyFill="1" applyBorder="1"/>
    <xf numFmtId="2" fontId="8" fillId="0" borderId="15" xfId="6" applyNumberFormat="1" applyFont="1" applyFill="1" applyBorder="1" applyAlignment="1">
      <alignment horizontal="right"/>
    </xf>
    <xf numFmtId="2" fontId="8" fillId="0" borderId="15" xfId="4" applyNumberFormat="1" applyFont="1" applyFill="1" applyBorder="1" applyAlignment="1">
      <alignment horizontal="right"/>
    </xf>
    <xf numFmtId="2" fontId="8" fillId="0" borderId="15" xfId="3" applyNumberFormat="1" applyFont="1" applyFill="1" applyBorder="1" applyAlignment="1">
      <alignment horizontal="right"/>
    </xf>
    <xf numFmtId="2" fontId="8" fillId="0" borderId="15" xfId="2" applyNumberFormat="1" applyFont="1" applyFill="1" applyBorder="1" applyAlignment="1">
      <alignment horizontal="right"/>
    </xf>
    <xf numFmtId="1" fontId="8" fillId="0" borderId="5" xfId="5" applyNumberFormat="1" applyFont="1" applyFill="1" applyBorder="1"/>
    <xf numFmtId="1" fontId="16" fillId="4" borderId="21" xfId="5" applyNumberFormat="1" applyFont="1" applyFill="1" applyBorder="1"/>
    <xf numFmtId="1" fontId="8" fillId="6" borderId="21" xfId="5" applyNumberFormat="1" applyFont="1" applyFill="1" applyBorder="1"/>
    <xf numFmtId="1" fontId="8" fillId="6" borderId="5" xfId="5" applyNumberFormat="1" applyFont="1" applyFill="1" applyBorder="1"/>
    <xf numFmtId="1" fontId="8" fillId="6" borderId="23" xfId="5" applyNumberFormat="1" applyFont="1" applyFill="1" applyBorder="1"/>
    <xf numFmtId="1" fontId="8" fillId="0" borderId="40" xfId="5" applyNumberFormat="1" applyFont="1" applyFill="1" applyBorder="1"/>
    <xf numFmtId="1" fontId="16" fillId="4" borderId="43" xfId="5" applyNumberFormat="1" applyFont="1" applyFill="1" applyBorder="1"/>
    <xf numFmtId="1" fontId="8" fillId="6" borderId="43" xfId="5" applyNumberFormat="1" applyFont="1" applyFill="1" applyBorder="1"/>
    <xf numFmtId="1" fontId="8" fillId="6" borderId="40" xfId="5" applyNumberFormat="1" applyFont="1" applyFill="1" applyBorder="1"/>
    <xf numFmtId="1" fontId="8" fillId="6" borderId="42" xfId="5" applyNumberFormat="1" applyFont="1" applyFill="1" applyBorder="1"/>
    <xf numFmtId="1" fontId="8" fillId="0" borderId="5" xfId="6" applyNumberFormat="1" applyFont="1" applyFill="1" applyBorder="1"/>
    <xf numFmtId="1" fontId="8" fillId="0" borderId="40" xfId="6" applyNumberFormat="1" applyFont="1" applyFill="1" applyBorder="1"/>
    <xf numFmtId="1" fontId="8" fillId="0" borderId="5" xfId="4" applyNumberFormat="1" applyFont="1" applyFill="1" applyBorder="1"/>
    <xf numFmtId="1" fontId="8" fillId="0" borderId="40" xfId="4" applyNumberFormat="1" applyFont="1" applyFill="1" applyBorder="1"/>
    <xf numFmtId="1" fontId="8" fillId="0" borderId="5" xfId="3" applyNumberFormat="1" applyFont="1" applyFill="1" applyBorder="1"/>
    <xf numFmtId="1" fontId="8" fillId="0" borderId="40" xfId="3" applyNumberFormat="1" applyFont="1" applyFill="1" applyBorder="1"/>
    <xf numFmtId="1" fontId="8" fillId="0" borderId="5" xfId="2" applyNumberFormat="1" applyFont="1" applyFill="1" applyBorder="1"/>
    <xf numFmtId="1" fontId="8" fillId="0" borderId="40" xfId="2" applyNumberFormat="1" applyFont="1" applyFill="1" applyBorder="1"/>
    <xf numFmtId="0" fontId="8" fillId="0" borderId="6" xfId="5" applyFont="1" applyBorder="1"/>
    <xf numFmtId="164" fontId="14" fillId="0" borderId="12" xfId="5" applyNumberFormat="1" applyFont="1" applyFill="1" applyBorder="1" applyAlignment="1">
      <alignment horizontal="left"/>
    </xf>
    <xf numFmtId="164" fontId="8" fillId="0" borderId="12" xfId="5" applyNumberFormat="1" applyFont="1" applyFill="1" applyBorder="1" applyAlignment="1">
      <alignment horizontal="left"/>
    </xf>
    <xf numFmtId="164" fontId="8" fillId="0" borderId="12" xfId="5" applyNumberFormat="1" applyFont="1" applyFill="1" applyBorder="1" applyAlignment="1">
      <alignment horizontal="center"/>
    </xf>
    <xf numFmtId="0" fontId="24" fillId="0" borderId="6" xfId="5" applyFont="1" applyBorder="1"/>
    <xf numFmtId="164" fontId="16" fillId="4" borderId="12" xfId="5" applyNumberFormat="1" applyFont="1" applyFill="1" applyBorder="1"/>
    <xf numFmtId="10" fontId="8" fillId="6" borderId="5" xfId="1" applyNumberFormat="1" applyFont="1" applyFill="1" applyBorder="1"/>
    <xf numFmtId="10" fontId="8" fillId="6" borderId="15" xfId="1" applyNumberFormat="1" applyFont="1" applyFill="1" applyBorder="1"/>
    <xf numFmtId="10" fontId="8" fillId="6" borderId="16" xfId="1" applyNumberFormat="1" applyFont="1" applyFill="1" applyBorder="1"/>
    <xf numFmtId="10" fontId="8" fillId="6" borderId="40" xfId="1" applyNumberFormat="1" applyFont="1" applyFill="1" applyBorder="1"/>
    <xf numFmtId="0" fontId="14" fillId="0" borderId="5" xfId="5" applyFont="1" applyFill="1" applyBorder="1" applyAlignment="1">
      <alignment horizontal="center"/>
    </xf>
    <xf numFmtId="164" fontId="8" fillId="0" borderId="12" xfId="5" applyNumberFormat="1" applyFont="1" applyFill="1" applyBorder="1"/>
    <xf numFmtId="164" fontId="14" fillId="0" borderId="5" xfId="5" applyNumberFormat="1" applyFont="1" applyFill="1" applyBorder="1" applyAlignment="1">
      <alignment horizontal="left"/>
    </xf>
    <xf numFmtId="0" fontId="22" fillId="0" borderId="6" xfId="5" applyFont="1" applyFill="1" applyBorder="1"/>
    <xf numFmtId="0" fontId="10" fillId="0" borderId="6" xfId="5" applyFont="1" applyFill="1" applyBorder="1"/>
    <xf numFmtId="0" fontId="8" fillId="0" borderId="6" xfId="5" applyFont="1" applyFill="1" applyBorder="1" applyAlignment="1">
      <alignment horizontal="center"/>
    </xf>
    <xf numFmtId="0" fontId="22" fillId="0" borderId="9" xfId="5" applyFont="1" applyFill="1" applyBorder="1"/>
    <xf numFmtId="1" fontId="8" fillId="0" borderId="12" xfId="5" applyNumberFormat="1" applyFont="1" applyFill="1" applyBorder="1"/>
    <xf numFmtId="1" fontId="8" fillId="0" borderId="12" xfId="6" applyNumberFormat="1" applyFont="1" applyFill="1" applyBorder="1"/>
    <xf numFmtId="1" fontId="8" fillId="0" borderId="12" xfId="4" applyNumberFormat="1" applyFont="1" applyFill="1" applyBorder="1"/>
    <xf numFmtId="1" fontId="8" fillId="0" borderId="12" xfId="3" applyNumberFormat="1" applyFont="1" applyFill="1" applyBorder="1"/>
    <xf numFmtId="1" fontId="8" fillId="0" borderId="12" xfId="2" applyNumberFormat="1" applyFont="1" applyFill="1" applyBorder="1"/>
    <xf numFmtId="0" fontId="24" fillId="0" borderId="0" xfId="5" applyFont="1" applyBorder="1"/>
    <xf numFmtId="0" fontId="9" fillId="0" borderId="7" xfId="5" applyFont="1" applyFill="1" applyBorder="1" applyAlignment="1">
      <alignment horizontal="left"/>
    </xf>
    <xf numFmtId="0" fontId="14" fillId="0" borderId="13" xfId="5" applyFont="1" applyFill="1" applyBorder="1" applyAlignment="1">
      <alignment horizontal="left"/>
    </xf>
    <xf numFmtId="0" fontId="14" fillId="0" borderId="17" xfId="5" applyFont="1" applyFill="1" applyBorder="1" applyAlignment="1">
      <alignment horizontal="left"/>
    </xf>
    <xf numFmtId="0" fontId="8" fillId="0" borderId="17" xfId="5" applyFont="1" applyBorder="1" applyAlignment="1">
      <alignment horizontal="left"/>
    </xf>
    <xf numFmtId="2" fontId="16" fillId="4" borderId="17" xfId="5" applyNumberFormat="1" applyFont="1" applyFill="1" applyBorder="1"/>
    <xf numFmtId="2" fontId="8" fillId="6" borderId="17" xfId="5" applyNumberFormat="1" applyFont="1" applyFill="1" applyBorder="1"/>
    <xf numFmtId="2" fontId="8" fillId="6" borderId="26" xfId="5" applyNumberFormat="1" applyFont="1" applyFill="1" applyBorder="1"/>
    <xf numFmtId="10" fontId="8" fillId="6" borderId="17" xfId="1" applyNumberFormat="1" applyFont="1" applyFill="1" applyBorder="1"/>
    <xf numFmtId="0" fontId="19" fillId="0" borderId="11" xfId="5" applyFont="1" applyFill="1" applyBorder="1" applyAlignment="1">
      <alignment horizontal="left"/>
    </xf>
    <xf numFmtId="0" fontId="8" fillId="0" borderId="11" xfId="5" applyFont="1" applyFill="1" applyBorder="1" applyAlignment="1">
      <alignment horizontal="center"/>
    </xf>
    <xf numFmtId="0" fontId="8" fillId="0" borderId="16" xfId="5" applyFont="1" applyFill="1" applyBorder="1" applyAlignment="1">
      <alignment horizontal="center"/>
    </xf>
    <xf numFmtId="10" fontId="8" fillId="6" borderId="16" xfId="5" applyNumberFormat="1" applyFont="1" applyFill="1" applyBorder="1"/>
    <xf numFmtId="164" fontId="8" fillId="6" borderId="24" xfId="5" applyNumberFormat="1" applyFont="1" applyFill="1" applyBorder="1"/>
    <xf numFmtId="164" fontId="8" fillId="6" borderId="16" xfId="5" applyNumberFormat="1" applyFont="1" applyFill="1" applyBorder="1"/>
    <xf numFmtId="167" fontId="16" fillId="4" borderId="33" xfId="5" applyNumberFormat="1" applyFont="1" applyFill="1" applyBorder="1" applyAlignment="1">
      <alignment horizontal="right"/>
    </xf>
    <xf numFmtId="167" fontId="16" fillId="4" borderId="24" xfId="5" applyNumberFormat="1" applyFont="1" applyFill="1" applyBorder="1" applyAlignment="1">
      <alignment horizontal="right"/>
    </xf>
    <xf numFmtId="0" fontId="19" fillId="0" borderId="11" xfId="5" applyFont="1" applyFill="1" applyBorder="1"/>
    <xf numFmtId="0" fontId="8" fillId="0" borderId="11" xfId="5" applyFont="1" applyFill="1" applyBorder="1"/>
    <xf numFmtId="167" fontId="8" fillId="0" borderId="15" xfId="5" applyNumberFormat="1" applyFont="1" applyFill="1" applyBorder="1"/>
    <xf numFmtId="167" fontId="16" fillId="4" borderId="15" xfId="5" applyNumberFormat="1" applyFont="1" applyFill="1" applyBorder="1"/>
    <xf numFmtId="167" fontId="8" fillId="6" borderId="15" xfId="5" applyNumberFormat="1" applyFont="1" applyFill="1" applyBorder="1"/>
    <xf numFmtId="10" fontId="8" fillId="6" borderId="15" xfId="5" applyNumberFormat="1" applyFont="1" applyFill="1" applyBorder="1"/>
    <xf numFmtId="167" fontId="8" fillId="6" borderId="37" xfId="5" applyNumberFormat="1" applyFont="1" applyFill="1" applyBorder="1"/>
    <xf numFmtId="0" fontId="14" fillId="0" borderId="15" xfId="5" applyFont="1" applyFill="1" applyBorder="1"/>
    <xf numFmtId="0" fontId="14" fillId="0" borderId="11" xfId="5" applyFont="1" applyFill="1" applyBorder="1" applyAlignment="1">
      <alignment horizontal="left"/>
    </xf>
    <xf numFmtId="167" fontId="8" fillId="3" borderId="15" xfId="5" applyNumberFormat="1" applyFont="1" applyFill="1" applyBorder="1"/>
    <xf numFmtId="0" fontId="9" fillId="0" borderId="14" xfId="5" applyFont="1" applyFill="1" applyBorder="1" applyAlignment="1">
      <alignment horizontal="left"/>
    </xf>
    <xf numFmtId="0" fontId="13" fillId="0" borderId="14" xfId="5" applyFont="1" applyFill="1" applyBorder="1" applyAlignment="1">
      <alignment horizontal="left"/>
    </xf>
    <xf numFmtId="0" fontId="8" fillId="0" borderId="14" xfId="5" applyFont="1" applyFill="1" applyBorder="1" applyAlignment="1">
      <alignment horizontal="left"/>
    </xf>
    <xf numFmtId="0" fontId="8" fillId="0" borderId="18" xfId="5" applyFont="1" applyFill="1" applyBorder="1" applyAlignment="1">
      <alignment horizontal="center"/>
    </xf>
    <xf numFmtId="0" fontId="15" fillId="0" borderId="18" xfId="5" applyFont="1" applyFill="1" applyBorder="1" applyAlignment="1">
      <alignment horizontal="center"/>
    </xf>
    <xf numFmtId="2" fontId="16" fillId="4" borderId="18" xfId="5" applyNumberFormat="1" applyFont="1" applyFill="1" applyBorder="1"/>
    <xf numFmtId="2" fontId="8" fillId="6" borderId="18" xfId="5" applyNumberFormat="1" applyFont="1" applyFill="1" applyBorder="1"/>
    <xf numFmtId="10" fontId="8" fillId="6" borderId="18" xfId="1" applyNumberFormat="1" applyFont="1" applyFill="1" applyBorder="1"/>
    <xf numFmtId="167" fontId="16" fillId="4" borderId="44" xfId="5" applyNumberFormat="1" applyFont="1" applyFill="1" applyBorder="1"/>
    <xf numFmtId="167" fontId="16" fillId="4" borderId="28" xfId="5" applyNumberFormat="1" applyFont="1" applyFill="1" applyBorder="1"/>
    <xf numFmtId="0" fontId="13" fillId="0" borderId="14" xfId="5" applyFont="1" applyFill="1" applyBorder="1" applyAlignment="1">
      <alignment horizontal="center"/>
    </xf>
    <xf numFmtId="0" fontId="8" fillId="0" borderId="11" xfId="5" applyFont="1" applyBorder="1"/>
    <xf numFmtId="2" fontId="8" fillId="3" borderId="15" xfId="6" applyNumberFormat="1" applyFont="1" applyFill="1" applyBorder="1"/>
    <xf numFmtId="2" fontId="8" fillId="3" borderId="15" xfId="4" applyNumberFormat="1" applyFont="1" applyFill="1" applyBorder="1"/>
    <xf numFmtId="2" fontId="8" fillId="3" borderId="15" xfId="3" applyNumberFormat="1" applyFont="1" applyFill="1" applyBorder="1"/>
    <xf numFmtId="2" fontId="8" fillId="3" borderId="15" xfId="2" applyNumberFormat="1" applyFont="1" applyFill="1" applyBorder="1"/>
    <xf numFmtId="1" fontId="10" fillId="0" borderId="7" xfId="5" applyNumberFormat="1" applyFont="1" applyFill="1" applyBorder="1"/>
    <xf numFmtId="1" fontId="8" fillId="0" borderId="7" xfId="5" applyNumberFormat="1" applyFont="1" applyFill="1" applyBorder="1"/>
    <xf numFmtId="164" fontId="14" fillId="0" borderId="45" xfId="5" applyNumberFormat="1" applyFont="1" applyFill="1" applyBorder="1" applyAlignment="1">
      <alignment horizontal="left"/>
    </xf>
    <xf numFmtId="0" fontId="24" fillId="0" borderId="0" xfId="5" applyFont="1"/>
    <xf numFmtId="2" fontId="13" fillId="5" borderId="0" xfId="5" applyNumberFormat="1" applyFont="1" applyFill="1" applyBorder="1" applyAlignment="1">
      <alignment horizontal="right"/>
    </xf>
    <xf numFmtId="1" fontId="13" fillId="5" borderId="0" xfId="5" applyNumberFormat="1" applyFont="1" applyFill="1" applyBorder="1" applyAlignment="1">
      <alignment horizontal="left"/>
    </xf>
    <xf numFmtId="164" fontId="14" fillId="0" borderId="6" xfId="5" applyNumberFormat="1" applyFont="1" applyFill="1" applyBorder="1" applyAlignment="1">
      <alignment horizontal="left"/>
    </xf>
    <xf numFmtId="164" fontId="8" fillId="0" borderId="6" xfId="5" applyNumberFormat="1" applyFont="1" applyFill="1" applyBorder="1" applyAlignment="1">
      <alignment horizontal="left"/>
    </xf>
    <xf numFmtId="164" fontId="14" fillId="0" borderId="10" xfId="5" applyNumberFormat="1" applyFont="1" applyFill="1" applyBorder="1" applyAlignment="1">
      <alignment horizontal="left"/>
    </xf>
    <xf numFmtId="164" fontId="8" fillId="0" borderId="10" xfId="5" applyNumberFormat="1" applyFont="1" applyFill="1" applyBorder="1" applyAlignment="1">
      <alignment horizontal="left"/>
    </xf>
    <xf numFmtId="164" fontId="8" fillId="6" borderId="15" xfId="5" applyNumberFormat="1" applyFont="1" applyFill="1" applyBorder="1"/>
    <xf numFmtId="164" fontId="8" fillId="6" borderId="37" xfId="5" applyNumberFormat="1" applyFont="1" applyFill="1" applyBorder="1"/>
    <xf numFmtId="0" fontId="8" fillId="0" borderId="15" xfId="5" applyFont="1" applyFill="1" applyBorder="1"/>
    <xf numFmtId="164" fontId="8" fillId="0" borderId="15" xfId="5" applyNumberFormat="1" applyFont="1" applyFill="1" applyBorder="1" applyAlignment="1">
      <alignment horizontal="center"/>
    </xf>
    <xf numFmtId="164" fontId="8" fillId="0" borderId="46" xfId="5" applyNumberFormat="1" applyFont="1" applyFill="1" applyBorder="1" applyAlignment="1">
      <alignment horizontal="left"/>
    </xf>
    <xf numFmtId="164" fontId="8" fillId="0" borderId="47" xfId="5" applyNumberFormat="1" applyFont="1" applyFill="1" applyBorder="1" applyAlignment="1">
      <alignment horizontal="left"/>
    </xf>
    <xf numFmtId="164" fontId="8" fillId="0" borderId="47" xfId="5" applyNumberFormat="1" applyFont="1" applyFill="1" applyBorder="1" applyAlignment="1">
      <alignment horizontal="center"/>
    </xf>
    <xf numFmtId="0" fontId="26" fillId="0" borderId="6" xfId="5" applyFont="1" applyBorder="1"/>
    <xf numFmtId="167" fontId="8" fillId="0" borderId="12" xfId="5" applyNumberFormat="1" applyFont="1" applyFill="1" applyBorder="1"/>
    <xf numFmtId="167" fontId="16" fillId="4" borderId="12" xfId="5" applyNumberFormat="1" applyFont="1" applyFill="1" applyBorder="1"/>
    <xf numFmtId="167" fontId="8" fillId="0" borderId="12" xfId="6" applyNumberFormat="1" applyFont="1" applyFill="1" applyBorder="1"/>
    <xf numFmtId="167" fontId="8" fillId="0" borderId="12" xfId="4" applyNumberFormat="1" applyFont="1" applyFill="1" applyBorder="1"/>
    <xf numFmtId="167" fontId="8" fillId="0" borderId="12" xfId="3" applyNumberFormat="1" applyFont="1" applyFill="1" applyBorder="1"/>
    <xf numFmtId="167" fontId="8" fillId="0" borderId="12" xfId="2" applyNumberFormat="1" applyFont="1" applyFill="1" applyBorder="1"/>
    <xf numFmtId="167" fontId="8" fillId="6" borderId="12" xfId="5" applyNumberFormat="1" applyFont="1" applyFill="1" applyBorder="1"/>
    <xf numFmtId="167" fontId="8" fillId="6" borderId="25" xfId="5" applyNumberFormat="1" applyFont="1" applyFill="1" applyBorder="1"/>
    <xf numFmtId="167" fontId="8" fillId="0" borderId="15" xfId="6" applyNumberFormat="1" applyFont="1" applyFill="1" applyBorder="1"/>
    <xf numFmtId="167" fontId="8" fillId="0" borderId="15" xfId="4" applyNumberFormat="1" applyFont="1" applyFill="1" applyBorder="1"/>
    <xf numFmtId="167" fontId="8" fillId="0" borderId="15" xfId="3" applyNumberFormat="1" applyFont="1" applyFill="1" applyBorder="1"/>
    <xf numFmtId="167" fontId="8" fillId="0" borderId="15" xfId="2" applyNumberFormat="1" applyFont="1" applyFill="1" applyBorder="1"/>
    <xf numFmtId="164" fontId="14" fillId="0" borderId="7" xfId="5" applyNumberFormat="1" applyFont="1" applyFill="1" applyBorder="1" applyAlignment="1">
      <alignment horizontal="left"/>
    </xf>
    <xf numFmtId="164" fontId="8" fillId="0" borderId="45" xfId="5" applyNumberFormat="1" applyFont="1" applyFill="1" applyBorder="1" applyAlignment="1">
      <alignment horizontal="center"/>
    </xf>
    <xf numFmtId="164" fontId="8" fillId="0" borderId="48" xfId="5" applyNumberFormat="1" applyFont="1" applyFill="1" applyBorder="1" applyAlignment="1">
      <alignment horizontal="left"/>
    </xf>
    <xf numFmtId="164" fontId="8" fillId="0" borderId="4" xfId="5" applyNumberFormat="1" applyFont="1" applyFill="1" applyBorder="1" applyAlignment="1">
      <alignment horizontal="center"/>
    </xf>
    <xf numFmtId="0" fontId="8" fillId="0" borderId="47" xfId="5" applyFont="1" applyFill="1" applyBorder="1" applyAlignment="1">
      <alignment horizontal="center"/>
    </xf>
    <xf numFmtId="167" fontId="8" fillId="0" borderId="5" xfId="6" applyNumberFormat="1" applyFont="1" applyFill="1" applyBorder="1"/>
    <xf numFmtId="167" fontId="8" fillId="0" borderId="5" xfId="3" applyNumberFormat="1" applyFont="1" applyFill="1" applyBorder="1"/>
    <xf numFmtId="167" fontId="8" fillId="0" borderId="5" xfId="2" applyNumberFormat="1" applyFont="1" applyFill="1" applyBorder="1"/>
    <xf numFmtId="0" fontId="8" fillId="0" borderId="7" xfId="5" applyFont="1" applyFill="1" applyBorder="1" applyAlignment="1">
      <alignment horizontal="left"/>
    </xf>
    <xf numFmtId="164" fontId="8" fillId="0" borderId="7" xfId="5" applyNumberFormat="1" applyFont="1" applyFill="1" applyBorder="1" applyAlignment="1">
      <alignment horizontal="left"/>
    </xf>
    <xf numFmtId="166" fontId="16" fillId="4" borderId="23" xfId="1" applyNumberFormat="1" applyFont="1" applyFill="1" applyBorder="1"/>
    <xf numFmtId="166" fontId="16" fillId="4" borderId="37" xfId="1" applyNumberFormat="1" applyFont="1" applyFill="1" applyBorder="1"/>
    <xf numFmtId="166" fontId="16" fillId="4" borderId="26" xfId="1" applyNumberFormat="1" applyFont="1" applyFill="1" applyBorder="1"/>
    <xf numFmtId="166" fontId="16" fillId="4" borderId="28" xfId="1" applyNumberFormat="1" applyFont="1" applyFill="1" applyBorder="1"/>
    <xf numFmtId="166" fontId="16" fillId="4" borderId="24" xfId="1" applyNumberFormat="1" applyFont="1" applyFill="1" applyBorder="1"/>
    <xf numFmtId="166" fontId="16" fillId="4" borderId="42" xfId="1" applyNumberFormat="1" applyFont="1" applyFill="1" applyBorder="1"/>
    <xf numFmtId="166" fontId="16" fillId="4" borderId="25" xfId="1" applyNumberFormat="1" applyFont="1" applyFill="1" applyBorder="1"/>
    <xf numFmtId="166" fontId="16" fillId="4" borderId="27" xfId="1" applyNumberFormat="1" applyFont="1" applyFill="1" applyBorder="1"/>
    <xf numFmtId="0" fontId="13" fillId="2" borderId="47" xfId="5" applyFont="1" applyFill="1" applyBorder="1" applyAlignment="1">
      <alignment horizontal="right"/>
    </xf>
    <xf numFmtId="0" fontId="13" fillId="2" borderId="49" xfId="5" applyFont="1" applyFill="1" applyBorder="1" applyAlignment="1">
      <alignment horizontal="right"/>
    </xf>
    <xf numFmtId="0" fontId="13" fillId="0" borderId="50" xfId="5" applyFont="1" applyFill="1" applyBorder="1" applyAlignment="1">
      <alignment horizontal="right"/>
    </xf>
    <xf numFmtId="0" fontId="13" fillId="0" borderId="51" xfId="5" applyFont="1" applyFill="1" applyBorder="1" applyAlignment="1">
      <alignment horizontal="right"/>
    </xf>
    <xf numFmtId="0" fontId="13" fillId="2" borderId="52" xfId="5" applyFont="1" applyFill="1" applyBorder="1" applyAlignment="1">
      <alignment horizontal="right"/>
    </xf>
    <xf numFmtId="0" fontId="13" fillId="0" borderId="53" xfId="5" applyFont="1" applyFill="1" applyBorder="1" applyAlignment="1">
      <alignment horizontal="right"/>
    </xf>
    <xf numFmtId="0" fontId="13" fillId="2" borderId="54" xfId="5" applyFont="1" applyFill="1" applyBorder="1" applyAlignment="1">
      <alignment horizontal="right"/>
    </xf>
    <xf numFmtId="0" fontId="14" fillId="2" borderId="54" xfId="5" applyFont="1" applyFill="1" applyBorder="1" applyAlignment="1">
      <alignment horizontal="center"/>
    </xf>
    <xf numFmtId="0" fontId="8" fillId="2" borderId="54" xfId="5" applyFont="1" applyFill="1" applyBorder="1" applyAlignment="1">
      <alignment horizontal="center"/>
    </xf>
    <xf numFmtId="0" fontId="10" fillId="2" borderId="55" xfId="5" applyFont="1" applyFill="1" applyBorder="1" applyAlignment="1">
      <alignment horizontal="center"/>
    </xf>
    <xf numFmtId="0" fontId="13" fillId="0" borderId="54" xfId="5" applyFont="1" applyFill="1" applyBorder="1" applyAlignment="1">
      <alignment horizontal="right"/>
    </xf>
    <xf numFmtId="0" fontId="13" fillId="2" borderId="56" xfId="5" applyFont="1" applyFill="1" applyBorder="1" applyAlignment="1">
      <alignment horizontal="right"/>
    </xf>
    <xf numFmtId="0" fontId="23" fillId="2" borderId="4" xfId="5" applyFont="1" applyFill="1" applyBorder="1" applyAlignment="1">
      <alignment horizontal="center"/>
    </xf>
    <xf numFmtId="0" fontId="21" fillId="2" borderId="4" xfId="5" applyFont="1" applyFill="1" applyBorder="1" applyAlignment="1">
      <alignment horizontal="center"/>
    </xf>
    <xf numFmtId="164" fontId="8" fillId="0" borderId="16" xfId="5" applyNumberFormat="1" applyFont="1" applyFill="1" applyBorder="1"/>
    <xf numFmtId="2" fontId="8" fillId="0" borderId="12" xfId="5" applyNumberFormat="1" applyFont="1" applyFill="1" applyBorder="1"/>
    <xf numFmtId="167" fontId="8" fillId="0" borderId="4" xfId="5" applyNumberFormat="1" applyFont="1" applyFill="1" applyBorder="1"/>
    <xf numFmtId="167" fontId="16" fillId="4" borderId="4" xfId="5" applyNumberFormat="1" applyFont="1" applyFill="1" applyBorder="1"/>
    <xf numFmtId="167" fontId="8" fillId="6" borderId="4" xfId="5" applyNumberFormat="1" applyFont="1" applyFill="1" applyBorder="1"/>
    <xf numFmtId="167" fontId="8" fillId="6" borderId="22" xfId="5" applyNumberFormat="1" applyFont="1" applyFill="1" applyBorder="1"/>
    <xf numFmtId="167" fontId="16" fillId="4" borderId="30" xfId="5" applyNumberFormat="1" applyFont="1" applyFill="1" applyBorder="1"/>
    <xf numFmtId="167" fontId="16" fillId="4" borderId="22" xfId="5" applyNumberFormat="1" applyFont="1" applyFill="1" applyBorder="1"/>
    <xf numFmtId="166" fontId="16" fillId="4" borderId="22" xfId="1" applyNumberFormat="1" applyFont="1" applyFill="1" applyBorder="1"/>
    <xf numFmtId="0" fontId="15" fillId="2" borderId="12" xfId="5" applyFont="1" applyFill="1" applyBorder="1" applyAlignment="1">
      <alignment horizontal="center"/>
    </xf>
    <xf numFmtId="0" fontId="8" fillId="2" borderId="12" xfId="5" applyFont="1" applyFill="1" applyBorder="1" applyAlignment="1">
      <alignment horizontal="center"/>
    </xf>
    <xf numFmtId="0" fontId="13" fillId="2" borderId="6" xfId="5" applyFont="1" applyFill="1" applyBorder="1" applyAlignment="1">
      <alignment horizontal="center"/>
    </xf>
    <xf numFmtId="2" fontId="13" fillId="5" borderId="6" xfId="5" applyNumberFormat="1" applyFont="1" applyFill="1" applyBorder="1" applyAlignment="1">
      <alignment horizontal="right"/>
    </xf>
    <xf numFmtId="10" fontId="8" fillId="5" borderId="6" xfId="5" applyNumberFormat="1" applyFont="1" applyFill="1" applyBorder="1" applyAlignment="1">
      <alignment horizontal="center"/>
    </xf>
    <xf numFmtId="164" fontId="8" fillId="5" borderId="25" xfId="5" applyNumberFormat="1" applyFont="1" applyFill="1" applyBorder="1" applyAlignment="1">
      <alignment horizontal="center"/>
    </xf>
    <xf numFmtId="0" fontId="23" fillId="2" borderId="12" xfId="5" applyFont="1" applyFill="1" applyBorder="1" applyAlignment="1">
      <alignment horizontal="center"/>
    </xf>
    <xf numFmtId="164" fontId="8" fillId="5" borderId="6" xfId="5" applyNumberFormat="1" applyFont="1" applyFill="1" applyBorder="1" applyAlignment="1">
      <alignment horizontal="center"/>
    </xf>
    <xf numFmtId="167" fontId="8" fillId="4" borderId="35" xfId="5" applyNumberFormat="1" applyFont="1" applyFill="1" applyBorder="1" applyAlignment="1">
      <alignment horizontal="right"/>
    </xf>
    <xf numFmtId="167" fontId="8" fillId="4" borderId="25" xfId="5" applyNumberFormat="1" applyFont="1" applyFill="1" applyBorder="1" applyAlignment="1">
      <alignment horizontal="right"/>
    </xf>
    <xf numFmtId="0" fontId="8" fillId="0" borderId="4" xfId="5" applyFont="1" applyFill="1" applyBorder="1"/>
    <xf numFmtId="2" fontId="16" fillId="4" borderId="57" xfId="5" applyNumberFormat="1" applyFont="1" applyFill="1" applyBorder="1"/>
    <xf numFmtId="2" fontId="8" fillId="6" borderId="57" xfId="5" applyNumberFormat="1" applyFont="1" applyFill="1" applyBorder="1"/>
    <xf numFmtId="2" fontId="8" fillId="6" borderId="22" xfId="5" applyNumberFormat="1" applyFont="1" applyFill="1" applyBorder="1"/>
    <xf numFmtId="2" fontId="8" fillId="0" borderId="4" xfId="5" applyNumberFormat="1" applyFont="1" applyFill="1" applyBorder="1"/>
    <xf numFmtId="0" fontId="8" fillId="0" borderId="4" xfId="2" applyFont="1" applyFill="1" applyBorder="1"/>
    <xf numFmtId="0" fontId="8" fillId="0" borderId="4" xfId="3" applyFont="1" applyFill="1" applyBorder="1"/>
    <xf numFmtId="0" fontId="8" fillId="0" borderId="4" xfId="4" applyFont="1" applyFill="1" applyBorder="1"/>
    <xf numFmtId="0" fontId="8" fillId="0" borderId="4" xfId="6" applyFont="1" applyFill="1" applyBorder="1"/>
    <xf numFmtId="0" fontId="8" fillId="0" borderId="15" xfId="5" applyFont="1" applyFill="1" applyBorder="1" applyAlignment="1">
      <alignment horizontal="left"/>
    </xf>
    <xf numFmtId="0" fontId="14" fillId="0" borderId="11" xfId="5" applyFont="1" applyFill="1" applyBorder="1"/>
    <xf numFmtId="0" fontId="8" fillId="0" borderId="10" xfId="5" applyFont="1" applyFill="1" applyBorder="1"/>
    <xf numFmtId="0" fontId="8" fillId="0" borderId="15" xfId="2" applyFont="1" applyFill="1" applyBorder="1"/>
    <xf numFmtId="0" fontId="8" fillId="0" borderId="15" xfId="3" applyFont="1" applyFill="1" applyBorder="1"/>
    <xf numFmtId="0" fontId="8" fillId="0" borderId="15" xfId="4" applyFont="1" applyFill="1" applyBorder="1"/>
    <xf numFmtId="0" fontId="8" fillId="0" borderId="15" xfId="6" applyFont="1" applyFill="1" applyBorder="1"/>
    <xf numFmtId="168" fontId="15" fillId="0" borderId="3" xfId="5" applyNumberFormat="1" applyFont="1" applyFill="1" applyBorder="1" applyAlignment="1">
      <alignment horizontal="right"/>
    </xf>
    <xf numFmtId="168" fontId="15" fillId="0" borderId="0" xfId="5" applyNumberFormat="1" applyFont="1" applyFill="1" applyBorder="1" applyAlignment="1">
      <alignment horizontal="right"/>
    </xf>
    <xf numFmtId="169" fontId="8" fillId="0" borderId="5" xfId="7" applyNumberFormat="1" applyFont="1" applyFill="1" applyBorder="1"/>
    <xf numFmtId="170" fontId="8" fillId="0" borderId="12" xfId="7" applyNumberFormat="1" applyFont="1" applyFill="1" applyBorder="1"/>
    <xf numFmtId="170" fontId="8" fillId="0" borderId="15" xfId="7" applyNumberFormat="1" applyFont="1" applyFill="1" applyBorder="1"/>
    <xf numFmtId="1" fontId="16" fillId="4" borderId="5" xfId="5" applyNumberFormat="1" applyFont="1" applyFill="1" applyBorder="1"/>
    <xf numFmtId="1" fontId="8" fillId="0" borderId="17" xfId="5" applyNumberFormat="1" applyFont="1" applyFill="1" applyBorder="1"/>
    <xf numFmtId="167" fontId="8" fillId="4" borderId="38" xfId="5" applyNumberFormat="1" applyFont="1" applyFill="1" applyBorder="1" applyAlignment="1">
      <alignment horizontal="center"/>
    </xf>
    <xf numFmtId="167" fontId="16" fillId="4" borderId="60" xfId="5" applyNumberFormat="1" applyFont="1" applyFill="1" applyBorder="1" applyAlignment="1">
      <alignment horizontal="right"/>
    </xf>
    <xf numFmtId="167" fontId="16" fillId="4" borderId="61" xfId="5" applyNumberFormat="1" applyFont="1" applyFill="1" applyBorder="1"/>
    <xf numFmtId="167" fontId="16" fillId="4" borderId="62" xfId="5" applyNumberFormat="1" applyFont="1" applyFill="1" applyBorder="1"/>
    <xf numFmtId="167" fontId="16" fillId="4" borderId="63" xfId="5" applyNumberFormat="1" applyFont="1" applyFill="1" applyBorder="1"/>
    <xf numFmtId="167" fontId="16" fillId="4" borderId="64" xfId="5" applyNumberFormat="1" applyFont="1" applyFill="1" applyBorder="1"/>
    <xf numFmtId="167" fontId="16" fillId="4" borderId="38" xfId="5" applyNumberFormat="1" applyFont="1" applyFill="1" applyBorder="1"/>
    <xf numFmtId="167" fontId="16" fillId="4" borderId="65" xfId="5" applyNumberFormat="1" applyFont="1" applyFill="1" applyBorder="1"/>
    <xf numFmtId="167" fontId="8" fillId="4" borderId="38" xfId="5" applyNumberFormat="1" applyFont="1" applyFill="1" applyBorder="1" applyAlignment="1">
      <alignment horizontal="right"/>
    </xf>
    <xf numFmtId="167" fontId="8" fillId="7" borderId="59" xfId="5" applyNumberFormat="1" applyFont="1" applyFill="1" applyBorder="1" applyAlignment="1">
      <alignment horizontal="center"/>
    </xf>
    <xf numFmtId="167" fontId="8" fillId="8" borderId="59" xfId="5" applyNumberFormat="1" applyFont="1" applyFill="1" applyBorder="1" applyAlignment="1">
      <alignment horizontal="left"/>
    </xf>
    <xf numFmtId="167" fontId="16" fillId="8" borderId="66" xfId="5" applyNumberFormat="1" applyFont="1" applyFill="1" applyBorder="1" applyAlignment="1">
      <alignment horizontal="right"/>
    </xf>
    <xf numFmtId="166" fontId="16" fillId="8" borderId="67" xfId="1" applyNumberFormat="1" applyFont="1" applyFill="1" applyBorder="1"/>
    <xf numFmtId="166" fontId="16" fillId="8" borderId="68" xfId="1" applyNumberFormat="1" applyFont="1" applyFill="1" applyBorder="1"/>
    <xf numFmtId="166" fontId="16" fillId="8" borderId="59" xfId="1" applyNumberFormat="1" applyFont="1" applyFill="1" applyBorder="1"/>
    <xf numFmtId="166" fontId="16" fillId="8" borderId="69" xfId="1" applyNumberFormat="1" applyFont="1" applyFill="1" applyBorder="1"/>
    <xf numFmtId="166" fontId="16" fillId="8" borderId="70" xfId="1" applyNumberFormat="1" applyFont="1" applyFill="1" applyBorder="1"/>
    <xf numFmtId="166" fontId="16" fillId="8" borderId="71" xfId="1" applyNumberFormat="1" applyFont="1" applyFill="1" applyBorder="1"/>
    <xf numFmtId="167" fontId="8" fillId="8" borderId="59" xfId="5" applyNumberFormat="1" applyFont="1" applyFill="1" applyBorder="1" applyAlignment="1">
      <alignment horizontal="right"/>
    </xf>
    <xf numFmtId="0" fontId="26" fillId="0" borderId="0" xfId="5" applyFont="1"/>
    <xf numFmtId="167" fontId="16" fillId="4" borderId="5" xfId="5" applyNumberFormat="1" applyFont="1" applyFill="1" applyBorder="1"/>
    <xf numFmtId="0" fontId="0" fillId="0" borderId="0" xfId="0" applyAlignment="1">
      <alignment textRotation="45" wrapText="1"/>
    </xf>
    <xf numFmtId="0" fontId="0" fillId="0" borderId="47" xfId="0" applyBorder="1"/>
    <xf numFmtId="0" fontId="29" fillId="0" borderId="47" xfId="0" applyFont="1" applyBorder="1"/>
    <xf numFmtId="0" fontId="4" fillId="0" borderId="47" xfId="0" applyFont="1" applyBorder="1"/>
    <xf numFmtId="2" fontId="0" fillId="0" borderId="47" xfId="0" applyNumberFormat="1" applyBorder="1"/>
    <xf numFmtId="0" fontId="29" fillId="0" borderId="47" xfId="0" applyFont="1" applyBorder="1" applyAlignment="1">
      <alignment horizontal="center"/>
    </xf>
    <xf numFmtId="167" fontId="0" fillId="0" borderId="47" xfId="0" applyNumberFormat="1" applyBorder="1"/>
    <xf numFmtId="1" fontId="0" fillId="0" borderId="47" xfId="0" applyNumberFormat="1" applyBorder="1"/>
    <xf numFmtId="165" fontId="4" fillId="0" borderId="47" xfId="0" applyNumberFormat="1" applyFont="1" applyBorder="1"/>
    <xf numFmtId="165" fontId="31" fillId="0" borderId="47" xfId="0" applyNumberFormat="1" applyFont="1" applyBorder="1"/>
    <xf numFmtId="2" fontId="31" fillId="0" borderId="47" xfId="0" applyNumberFormat="1" applyFont="1" applyBorder="1"/>
    <xf numFmtId="167" fontId="31" fillId="0" borderId="47" xfId="0" applyNumberFormat="1" applyFont="1" applyBorder="1"/>
    <xf numFmtId="1" fontId="31" fillId="0" borderId="47" xfId="0" applyNumberFormat="1" applyFont="1" applyBorder="1"/>
    <xf numFmtId="0" fontId="4" fillId="0" borderId="47" xfId="0" applyFont="1" applyBorder="1" applyAlignment="1">
      <alignment horizontal="center"/>
    </xf>
    <xf numFmtId="0" fontId="0" fillId="0" borderId="72" xfId="0" applyBorder="1"/>
    <xf numFmtId="0" fontId="0" fillId="0" borderId="10" xfId="0" applyBorder="1"/>
    <xf numFmtId="0" fontId="0" fillId="0" borderId="15" xfId="0" applyBorder="1"/>
    <xf numFmtId="0" fontId="29" fillId="0" borderId="47" xfId="0" applyFont="1" applyBorder="1" applyAlignment="1">
      <alignment horizontal="center"/>
    </xf>
    <xf numFmtId="2" fontId="8" fillId="0" borderId="5" xfId="2" applyNumberFormat="1" applyFont="1" applyFill="1" applyBorder="1"/>
    <xf numFmtId="2" fontId="8" fillId="0" borderId="5" xfId="3" applyNumberFormat="1" applyFont="1" applyFill="1" applyBorder="1"/>
    <xf numFmtId="2" fontId="8" fillId="0" borderId="5" xfId="4" applyNumberFormat="1" applyFont="1" applyFill="1" applyBorder="1"/>
    <xf numFmtId="2" fontId="8" fillId="0" borderId="5" xfId="6" applyNumberFormat="1" applyFont="1" applyFill="1" applyBorder="1"/>
    <xf numFmtId="0" fontId="8" fillId="0" borderId="83" xfId="5" applyFont="1" applyFill="1" applyBorder="1" applyAlignment="1">
      <alignment horizontal="center"/>
    </xf>
    <xf numFmtId="0" fontId="8" fillId="0" borderId="84" xfId="5" applyFont="1" applyFill="1" applyBorder="1" applyAlignment="1">
      <alignment horizontal="center"/>
    </xf>
    <xf numFmtId="2" fontId="8" fillId="0" borderId="83" xfId="5" applyNumberFormat="1" applyFont="1" applyFill="1" applyBorder="1"/>
    <xf numFmtId="2" fontId="8" fillId="0" borderId="84" xfId="5" applyNumberFormat="1" applyFont="1" applyFill="1" applyBorder="1"/>
    <xf numFmtId="2" fontId="16" fillId="4" borderId="83" xfId="5" applyNumberFormat="1" applyFont="1" applyFill="1" applyBorder="1"/>
    <xf numFmtId="2" fontId="16" fillId="4" borderId="84" xfId="5" applyNumberFormat="1" applyFont="1" applyFill="1" applyBorder="1"/>
    <xf numFmtId="2" fontId="8" fillId="6" borderId="83" xfId="5" applyNumberFormat="1" applyFont="1" applyFill="1" applyBorder="1"/>
    <xf numFmtId="2" fontId="8" fillId="6" borderId="84" xfId="5" applyNumberFormat="1" applyFont="1" applyFill="1" applyBorder="1"/>
    <xf numFmtId="10" fontId="8" fillId="6" borderId="83" xfId="1" applyNumberFormat="1" applyFont="1" applyFill="1" applyBorder="1"/>
    <xf numFmtId="10" fontId="8" fillId="6" borderId="84" xfId="1" applyNumberFormat="1" applyFont="1" applyFill="1" applyBorder="1"/>
    <xf numFmtId="167" fontId="16" fillId="4" borderId="87" xfId="5" applyNumberFormat="1" applyFont="1" applyFill="1" applyBorder="1"/>
    <xf numFmtId="167" fontId="16" fillId="4" borderId="88" xfId="5" applyNumberFormat="1" applyFont="1" applyFill="1" applyBorder="1"/>
    <xf numFmtId="167" fontId="16" fillId="4" borderId="85" xfId="5" applyNumberFormat="1" applyFont="1" applyFill="1" applyBorder="1"/>
    <xf numFmtId="167" fontId="16" fillId="4" borderId="86" xfId="5" applyNumberFormat="1" applyFont="1" applyFill="1" applyBorder="1"/>
    <xf numFmtId="166" fontId="16" fillId="4" borderId="85" xfId="1" applyNumberFormat="1" applyFont="1" applyFill="1" applyBorder="1"/>
    <xf numFmtId="166" fontId="16" fillId="4" borderId="86" xfId="1" applyNumberFormat="1" applyFont="1" applyFill="1" applyBorder="1"/>
    <xf numFmtId="166" fontId="16" fillId="8" borderId="89" xfId="1" applyNumberFormat="1" applyFont="1" applyFill="1" applyBorder="1"/>
    <xf numFmtId="166" fontId="16" fillId="8" borderId="90" xfId="1" applyNumberFormat="1" applyFont="1" applyFill="1" applyBorder="1"/>
    <xf numFmtId="167" fontId="16" fillId="4" borderId="91" xfId="5" applyNumberFormat="1" applyFont="1" applyFill="1" applyBorder="1"/>
    <xf numFmtId="167" fontId="16" fillId="4" borderId="92" xfId="5" applyNumberFormat="1" applyFont="1" applyFill="1" applyBorder="1"/>
    <xf numFmtId="0" fontId="14" fillId="0" borderId="82" xfId="5" applyFont="1" applyFill="1" applyBorder="1"/>
    <xf numFmtId="0" fontId="14" fillId="0" borderId="54" xfId="5" applyFont="1" applyFill="1" applyBorder="1"/>
    <xf numFmtId="0" fontId="14" fillId="0" borderId="83" xfId="5" applyFont="1" applyFill="1" applyBorder="1"/>
    <xf numFmtId="0" fontId="14" fillId="0" borderId="84" xfId="5" applyFont="1" applyFill="1" applyBorder="1"/>
    <xf numFmtId="164" fontId="16" fillId="4" borderId="84" xfId="5" applyNumberFormat="1" applyFont="1" applyFill="1" applyBorder="1"/>
    <xf numFmtId="164" fontId="8" fillId="0" borderId="84" xfId="5" applyNumberFormat="1" applyFont="1" applyFill="1" applyBorder="1"/>
    <xf numFmtId="164" fontId="8" fillId="6" borderId="84" xfId="5" applyNumberFormat="1" applyFont="1" applyFill="1" applyBorder="1"/>
    <xf numFmtId="164" fontId="8" fillId="6" borderId="86" xfId="5" applyNumberFormat="1" applyFont="1" applyFill="1" applyBorder="1"/>
    <xf numFmtId="171" fontId="8" fillId="0" borderId="18" xfId="5" applyNumberFormat="1" applyFont="1" applyFill="1" applyBorder="1"/>
    <xf numFmtId="171" fontId="16" fillId="4" borderId="18" xfId="5" applyNumberFormat="1" applyFont="1" applyFill="1" applyBorder="1"/>
    <xf numFmtId="171" fontId="8" fillId="6" borderId="18" xfId="5" applyNumberFormat="1" applyFont="1" applyFill="1" applyBorder="1"/>
    <xf numFmtId="171" fontId="8" fillId="6" borderId="28" xfId="5" applyNumberFormat="1" applyFont="1" applyFill="1" applyBorder="1"/>
    <xf numFmtId="171" fontId="8" fillId="6" borderId="18" xfId="1" applyNumberFormat="1" applyFont="1" applyFill="1" applyBorder="1"/>
    <xf numFmtId="171" fontId="16" fillId="4" borderId="44" xfId="5" applyNumberFormat="1" applyFont="1" applyFill="1" applyBorder="1"/>
    <xf numFmtId="171" fontId="16" fillId="4" borderId="28" xfId="5" applyNumberFormat="1" applyFont="1" applyFill="1" applyBorder="1"/>
    <xf numFmtId="171" fontId="16" fillId="4" borderId="28" xfId="1" applyNumberFormat="1" applyFont="1" applyFill="1" applyBorder="1"/>
    <xf numFmtId="171" fontId="16" fillId="8" borderId="68" xfId="1" applyNumberFormat="1" applyFont="1" applyFill="1" applyBorder="1"/>
    <xf numFmtId="171" fontId="16" fillId="4" borderId="62" xfId="5" applyNumberFormat="1" applyFont="1" applyFill="1" applyBorder="1"/>
    <xf numFmtId="171" fontId="14" fillId="0" borderId="14" xfId="5" applyNumberFormat="1" applyFont="1" applyFill="1" applyBorder="1"/>
    <xf numFmtId="171" fontId="14" fillId="0" borderId="18" xfId="5" applyNumberFormat="1" applyFont="1" applyFill="1" applyBorder="1"/>
    <xf numFmtId="164" fontId="8" fillId="0" borderId="15" xfId="2" applyNumberFormat="1" applyFont="1" applyFill="1" applyBorder="1"/>
    <xf numFmtId="164" fontId="8" fillId="0" borderId="84" xfId="2" applyNumberFormat="1" applyFont="1" applyFill="1" applyBorder="1"/>
    <xf numFmtId="164" fontId="8" fillId="0" borderId="15" xfId="3" applyNumberFormat="1" applyFont="1" applyFill="1" applyBorder="1"/>
    <xf numFmtId="164" fontId="8" fillId="0" borderId="84" xfId="3" applyNumberFormat="1" applyFont="1" applyFill="1" applyBorder="1"/>
    <xf numFmtId="164" fontId="8" fillId="0" borderId="15" xfId="4" applyNumberFormat="1" applyFont="1" applyFill="1" applyBorder="1"/>
    <xf numFmtId="164" fontId="8" fillId="0" borderId="84" xfId="4" applyNumberFormat="1" applyFont="1" applyFill="1" applyBorder="1"/>
    <xf numFmtId="164" fontId="8" fillId="0" borderId="15" xfId="6" applyNumberFormat="1" applyFont="1" applyFill="1" applyBorder="1"/>
    <xf numFmtId="164" fontId="8" fillId="0" borderId="84" xfId="6" applyNumberFormat="1" applyFont="1" applyFill="1" applyBorder="1"/>
    <xf numFmtId="166" fontId="8" fillId="0" borderId="83" xfId="1" applyNumberFormat="1" applyFont="1" applyFill="1" applyBorder="1"/>
    <xf numFmtId="166" fontId="8" fillId="0" borderId="5" xfId="1" applyNumberFormat="1" applyFont="1" applyFill="1" applyBorder="1"/>
    <xf numFmtId="0" fontId="14" fillId="0" borderId="95" xfId="5" applyFont="1" applyFill="1" applyBorder="1"/>
    <xf numFmtId="166" fontId="16" fillId="8" borderId="96" xfId="1" applyNumberFormat="1" applyFont="1" applyFill="1" applyBorder="1"/>
    <xf numFmtId="167" fontId="16" fillId="4" borderId="97" xfId="5" applyNumberFormat="1" applyFont="1" applyFill="1" applyBorder="1"/>
    <xf numFmtId="164" fontId="8" fillId="0" borderId="1" xfId="5" applyNumberFormat="1" applyFont="1" applyFill="1" applyBorder="1" applyAlignment="1">
      <alignment horizontal="center"/>
    </xf>
    <xf numFmtId="0" fontId="8" fillId="0" borderId="98" xfId="5" applyFont="1" applyFill="1" applyBorder="1" applyAlignment="1">
      <alignment horizontal="center"/>
    </xf>
    <xf numFmtId="0" fontId="8" fillId="0" borderId="46" xfId="5" applyFont="1" applyFill="1" applyBorder="1" applyAlignment="1">
      <alignment horizontal="center"/>
    </xf>
    <xf numFmtId="0" fontId="8" fillId="0" borderId="1" xfId="5" applyFont="1" applyFill="1" applyBorder="1" applyAlignment="1">
      <alignment horizontal="center"/>
    </xf>
    <xf numFmtId="165" fontId="8" fillId="0" borderId="1" xfId="5" applyNumberFormat="1" applyFont="1" applyFill="1" applyBorder="1" applyAlignment="1">
      <alignment horizontal="center"/>
    </xf>
    <xf numFmtId="2" fontId="8" fillId="0" borderId="1" xfId="5" applyNumberFormat="1" applyFont="1" applyFill="1" applyBorder="1" applyAlignment="1">
      <alignment horizontal="center"/>
    </xf>
    <xf numFmtId="2" fontId="8" fillId="0" borderId="98" xfId="5" applyNumberFormat="1" applyFont="1" applyFill="1" applyBorder="1" applyAlignment="1">
      <alignment horizontal="center"/>
    </xf>
    <xf numFmtId="164" fontId="8" fillId="0" borderId="99" xfId="5" applyNumberFormat="1" applyFont="1" applyFill="1" applyBorder="1" applyAlignment="1">
      <alignment horizontal="center"/>
    </xf>
    <xf numFmtId="164" fontId="8" fillId="0" borderId="94" xfId="5" applyNumberFormat="1" applyFont="1" applyFill="1" applyBorder="1" applyAlignment="1">
      <alignment horizontal="center"/>
    </xf>
    <xf numFmtId="164" fontId="8" fillId="0" borderId="46" xfId="5" applyNumberFormat="1" applyFont="1" applyFill="1" applyBorder="1" applyAlignment="1">
      <alignment horizontal="center"/>
    </xf>
    <xf numFmtId="164" fontId="8" fillId="0" borderId="48" xfId="5" applyNumberFormat="1" applyFont="1" applyFill="1" applyBorder="1" applyAlignment="1">
      <alignment horizontal="center"/>
    </xf>
    <xf numFmtId="0" fontId="8" fillId="0" borderId="2" xfId="5" applyFont="1" applyFill="1" applyBorder="1" applyAlignment="1">
      <alignment horizontal="center"/>
    </xf>
    <xf numFmtId="0" fontId="8" fillId="40" borderId="6" xfId="5" applyFont="1" applyFill="1" applyBorder="1"/>
    <xf numFmtId="0" fontId="8" fillId="40" borderId="0" xfId="5" applyFont="1" applyFill="1" applyBorder="1"/>
    <xf numFmtId="0" fontId="8" fillId="40" borderId="39" xfId="5" applyFont="1" applyFill="1" applyBorder="1"/>
    <xf numFmtId="0" fontId="9" fillId="40" borderId="6" xfId="5" applyFont="1" applyFill="1" applyBorder="1" applyAlignment="1">
      <alignment horizontal="left"/>
    </xf>
    <xf numFmtId="0" fontId="9" fillId="40" borderId="0" xfId="5" applyFont="1" applyFill="1" applyBorder="1" applyAlignment="1">
      <alignment horizontal="left"/>
    </xf>
    <xf numFmtId="0" fontId="9" fillId="40" borderId="39" xfId="5" applyFont="1" applyFill="1" applyBorder="1" applyAlignment="1">
      <alignment horizontal="left"/>
    </xf>
    <xf numFmtId="0" fontId="14" fillId="40" borderId="6" xfId="5" applyFont="1" applyFill="1" applyBorder="1" applyAlignment="1">
      <alignment horizontal="left"/>
    </xf>
    <xf numFmtId="0" fontId="14" fillId="40" borderId="0" xfId="5" applyFont="1" applyFill="1" applyBorder="1" applyAlignment="1">
      <alignment horizontal="left"/>
    </xf>
    <xf numFmtId="0" fontId="14" fillId="40" borderId="39" xfId="5" applyFont="1" applyFill="1" applyBorder="1" applyAlignment="1">
      <alignment horizontal="left"/>
    </xf>
    <xf numFmtId="0" fontId="14" fillId="40" borderId="82" xfId="5" applyFont="1" applyFill="1" applyBorder="1" applyAlignment="1">
      <alignment horizontal="left"/>
    </xf>
    <xf numFmtId="0" fontId="14" fillId="40" borderId="12" xfId="5" applyFont="1" applyFill="1" applyBorder="1" applyAlignment="1">
      <alignment horizontal="left"/>
    </xf>
    <xf numFmtId="0" fontId="14" fillId="40" borderId="5" xfId="5" applyFont="1" applyFill="1" applyBorder="1" applyAlignment="1">
      <alignment horizontal="left"/>
    </xf>
    <xf numFmtId="0" fontId="14" fillId="40" borderId="15" xfId="5" applyFont="1" applyFill="1" applyBorder="1" applyAlignment="1">
      <alignment horizontal="left"/>
    </xf>
    <xf numFmtId="0" fontId="14" fillId="40" borderId="93" xfId="5" applyFont="1" applyFill="1" applyBorder="1" applyAlignment="1">
      <alignment horizontal="left"/>
    </xf>
    <xf numFmtId="0" fontId="14" fillId="40" borderId="17" xfId="5" applyFont="1" applyFill="1" applyBorder="1" applyAlignment="1">
      <alignment horizontal="left"/>
    </xf>
    <xf numFmtId="0" fontId="8" fillId="40" borderId="94" xfId="5" applyFont="1" applyFill="1" applyBorder="1" applyAlignment="1">
      <alignment horizontal="center"/>
    </xf>
    <xf numFmtId="0" fontId="8" fillId="40" borderId="47" xfId="5" applyFont="1" applyFill="1" applyBorder="1" applyAlignment="1">
      <alignment horizontal="center"/>
    </xf>
    <xf numFmtId="0" fontId="8" fillId="40" borderId="83" xfId="5" applyFont="1" applyFill="1" applyBorder="1" applyAlignment="1">
      <alignment horizontal="center"/>
    </xf>
    <xf numFmtId="0" fontId="8" fillId="40" borderId="15" xfId="5" applyFont="1" applyFill="1" applyBorder="1" applyAlignment="1">
      <alignment horizontal="center"/>
    </xf>
    <xf numFmtId="0" fontId="8" fillId="40" borderId="5" xfId="5" applyFont="1" applyFill="1" applyBorder="1" applyAlignment="1">
      <alignment horizontal="center"/>
    </xf>
    <xf numFmtId="0" fontId="8" fillId="40" borderId="18" xfId="5" applyFont="1" applyFill="1" applyBorder="1" applyAlignment="1">
      <alignment horizontal="left"/>
    </xf>
    <xf numFmtId="0" fontId="8" fillId="40" borderId="15" xfId="5" applyFont="1" applyFill="1" applyBorder="1" applyAlignment="1">
      <alignment horizontal="left"/>
    </xf>
    <xf numFmtId="0" fontId="8" fillId="40" borderId="83" xfId="5" applyFont="1" applyFill="1" applyBorder="1" applyAlignment="1">
      <alignment horizontal="left"/>
    </xf>
    <xf numFmtId="0" fontId="8" fillId="40" borderId="84" xfId="5" applyFont="1" applyFill="1" applyBorder="1" applyAlignment="1">
      <alignment horizontal="left"/>
    </xf>
    <xf numFmtId="0" fontId="8" fillId="40" borderId="5" xfId="5" applyFont="1" applyFill="1" applyBorder="1" applyAlignment="1">
      <alignment horizontal="left"/>
    </xf>
    <xf numFmtId="0" fontId="8" fillId="40" borderId="0" xfId="5" applyFont="1" applyFill="1"/>
    <xf numFmtId="0" fontId="10" fillId="40" borderId="0" xfId="5" applyFont="1" applyFill="1" applyBorder="1"/>
    <xf numFmtId="164" fontId="10" fillId="40" borderId="0" xfId="5" applyNumberFormat="1" applyFont="1" applyFill="1" applyBorder="1"/>
    <xf numFmtId="0" fontId="14" fillId="40" borderId="9" xfId="5" applyFont="1" applyFill="1" applyBorder="1" applyAlignment="1">
      <alignment horizontal="left"/>
    </xf>
    <xf numFmtId="164" fontId="14" fillId="40" borderId="0" xfId="5" applyNumberFormat="1" applyFont="1" applyFill="1" applyBorder="1" applyAlignment="1">
      <alignment horizontal="left"/>
    </xf>
    <xf numFmtId="164" fontId="8" fillId="40" borderId="9" xfId="5" applyNumberFormat="1" applyFont="1" applyFill="1" applyBorder="1" applyAlignment="1">
      <alignment horizontal="left"/>
    </xf>
    <xf numFmtId="0" fontId="8" fillId="40" borderId="9" xfId="5" applyFont="1" applyFill="1" applyBorder="1" applyAlignment="1">
      <alignment horizontal="left"/>
    </xf>
    <xf numFmtId="164" fontId="49" fillId="40" borderId="9" xfId="5" applyNumberFormat="1" applyFont="1" applyFill="1" applyBorder="1" applyAlignment="1">
      <alignment horizontal="left"/>
    </xf>
    <xf numFmtId="0" fontId="49" fillId="40" borderId="9" xfId="5" applyFont="1" applyFill="1" applyBorder="1" applyAlignment="1">
      <alignment horizontal="left"/>
    </xf>
    <xf numFmtId="164" fontId="8" fillId="40" borderId="5" xfId="5" applyNumberFormat="1" applyFont="1" applyFill="1" applyBorder="1" applyAlignment="1">
      <alignment horizontal="left"/>
    </xf>
    <xf numFmtId="164" fontId="49" fillId="40" borderId="5" xfId="5" applyNumberFormat="1" applyFont="1" applyFill="1" applyBorder="1" applyAlignment="1">
      <alignment horizontal="left"/>
    </xf>
    <xf numFmtId="0" fontId="49" fillId="40" borderId="5" xfId="5" applyFont="1" applyFill="1" applyBorder="1" applyAlignment="1">
      <alignment horizontal="left"/>
    </xf>
    <xf numFmtId="164" fontId="8" fillId="40" borderId="5" xfId="5" applyNumberFormat="1" applyFont="1" applyFill="1" applyBorder="1" applyAlignment="1">
      <alignment horizontal="center"/>
    </xf>
    <xf numFmtId="0" fontId="1" fillId="0" borderId="100" xfId="66" applyBorder="1"/>
    <xf numFmtId="0" fontId="1" fillId="0" borderId="0" xfId="66"/>
    <xf numFmtId="0" fontId="1" fillId="0" borderId="101" xfId="66" applyBorder="1"/>
    <xf numFmtId="1" fontId="1" fillId="0" borderId="101" xfId="66" applyNumberFormat="1" applyBorder="1"/>
    <xf numFmtId="0" fontId="1" fillId="0" borderId="102" xfId="66" applyBorder="1"/>
    <xf numFmtId="1" fontId="1" fillId="0" borderId="102" xfId="66" applyNumberFormat="1" applyBorder="1"/>
    <xf numFmtId="0" fontId="1" fillId="0" borderId="103" xfId="66" applyBorder="1"/>
    <xf numFmtId="1" fontId="1" fillId="0" borderId="103" xfId="66" applyNumberFormat="1" applyBorder="1"/>
    <xf numFmtId="0" fontId="46" fillId="0" borderId="104" xfId="66" applyFont="1" applyBorder="1"/>
    <xf numFmtId="0" fontId="1" fillId="0" borderId="2" xfId="66" applyBorder="1"/>
    <xf numFmtId="1" fontId="1" fillId="0" borderId="2" xfId="66" applyNumberFormat="1" applyBorder="1"/>
    <xf numFmtId="166" fontId="0" fillId="0" borderId="2" xfId="67" applyNumberFormat="1" applyFont="1" applyBorder="1"/>
    <xf numFmtId="1" fontId="1" fillId="0" borderId="0" xfId="66" applyNumberFormat="1"/>
    <xf numFmtId="0" fontId="50" fillId="0" borderId="105" xfId="66" applyFont="1" applyBorder="1" applyAlignment="1">
      <alignment horizontal="left" vertical="top" wrapText="1"/>
    </xf>
    <xf numFmtId="0" fontId="50" fillId="0" borderId="106" xfId="66" applyFont="1" applyBorder="1"/>
    <xf numFmtId="0" fontId="50" fillId="0" borderId="107" xfId="66" applyFont="1" applyBorder="1"/>
    <xf numFmtId="0" fontId="50" fillId="0" borderId="39" xfId="66" applyFont="1" applyBorder="1" applyAlignment="1">
      <alignment horizontal="left" vertical="top" wrapText="1"/>
    </xf>
    <xf numFmtId="0" fontId="50" fillId="0" borderId="0" xfId="66" applyFont="1" applyBorder="1"/>
    <xf numFmtId="0" fontId="50" fillId="0" borderId="108" xfId="66" applyFont="1" applyBorder="1"/>
    <xf numFmtId="0" fontId="50" fillId="0" borderId="109" xfId="66" applyFont="1" applyBorder="1" applyAlignment="1">
      <alignment horizontal="left" vertical="top" wrapText="1"/>
    </xf>
    <xf numFmtId="0" fontId="50" fillId="0" borderId="100" xfId="66" applyFont="1" applyBorder="1"/>
    <xf numFmtId="0" fontId="50" fillId="0" borderId="110" xfId="66" applyFont="1" applyBorder="1"/>
    <xf numFmtId="0" fontId="51" fillId="0" borderId="104" xfId="66" applyFont="1" applyBorder="1"/>
    <xf numFmtId="1" fontId="51" fillId="0" borderId="104" xfId="66" applyNumberFormat="1" applyFont="1" applyBorder="1"/>
    <xf numFmtId="0" fontId="52" fillId="0" borderId="105" xfId="66" applyFont="1" applyBorder="1" applyAlignment="1">
      <alignment vertical="top"/>
    </xf>
    <xf numFmtId="0" fontId="52" fillId="0" borderId="106" xfId="66" applyFont="1" applyBorder="1" applyAlignment="1">
      <alignment vertical="top"/>
    </xf>
    <xf numFmtId="0" fontId="52" fillId="0" borderId="107" xfId="66" applyFont="1" applyBorder="1" applyAlignment="1">
      <alignment vertical="top"/>
    </xf>
    <xf numFmtId="0" fontId="53" fillId="0" borderId="0" xfId="66" applyFont="1" applyAlignment="1">
      <alignment vertical="top"/>
    </xf>
    <xf numFmtId="0" fontId="52" fillId="0" borderId="39" xfId="66" applyFont="1" applyBorder="1" applyAlignment="1">
      <alignment vertical="top"/>
    </xf>
    <xf numFmtId="0" fontId="52" fillId="0" borderId="0" xfId="66" applyFont="1" applyBorder="1" applyAlignment="1">
      <alignment vertical="top"/>
    </xf>
    <xf numFmtId="0" fontId="52" fillId="0" borderId="108" xfId="66" applyFont="1" applyBorder="1" applyAlignment="1">
      <alignment vertical="top"/>
    </xf>
    <xf numFmtId="0" fontId="52" fillId="0" borderId="109" xfId="66" applyFont="1" applyBorder="1" applyAlignment="1">
      <alignment vertical="top"/>
    </xf>
    <xf numFmtId="0" fontId="52" fillId="0" borderId="100" xfId="66" applyFont="1" applyBorder="1" applyAlignment="1">
      <alignment vertical="top"/>
    </xf>
    <xf numFmtId="0" fontId="52" fillId="0" borderId="110" xfId="66" applyFont="1" applyBorder="1" applyAlignment="1">
      <alignment vertical="top"/>
    </xf>
    <xf numFmtId="164" fontId="1" fillId="0" borderId="101" xfId="66" applyNumberFormat="1" applyBorder="1"/>
    <xf numFmtId="172" fontId="1" fillId="0" borderId="101" xfId="66" applyNumberFormat="1" applyBorder="1"/>
    <xf numFmtId="164" fontId="1" fillId="0" borderId="102" xfId="66" applyNumberFormat="1" applyBorder="1"/>
    <xf numFmtId="172" fontId="1" fillId="0" borderId="102" xfId="66" applyNumberFormat="1" applyBorder="1"/>
    <xf numFmtId="164" fontId="1" fillId="0" borderId="103" xfId="66" applyNumberFormat="1" applyBorder="1"/>
    <xf numFmtId="172" fontId="1" fillId="0" borderId="103" xfId="66" applyNumberFormat="1" applyBorder="1"/>
    <xf numFmtId="164" fontId="51" fillId="0" borderId="104" xfId="66" applyNumberFormat="1" applyFont="1" applyBorder="1"/>
    <xf numFmtId="172" fontId="51" fillId="0" borderId="104" xfId="66" applyNumberFormat="1" applyFont="1" applyBorder="1"/>
    <xf numFmtId="164" fontId="1" fillId="0" borderId="2" xfId="66" applyNumberFormat="1" applyBorder="1"/>
    <xf numFmtId="172" fontId="1" fillId="0" borderId="2" xfId="66" applyNumberFormat="1" applyBorder="1"/>
    <xf numFmtId="0" fontId="52" fillId="0" borderId="0" xfId="66" applyFont="1"/>
    <xf numFmtId="2" fontId="1" fillId="0" borderId="101" xfId="66" applyNumberFormat="1" applyBorder="1"/>
    <xf numFmtId="2" fontId="1" fillId="0" borderId="102" xfId="66" applyNumberFormat="1" applyBorder="1"/>
    <xf numFmtId="2" fontId="1" fillId="0" borderId="103" xfId="66" applyNumberFormat="1" applyBorder="1"/>
    <xf numFmtId="2" fontId="1" fillId="0" borderId="2" xfId="66" applyNumberFormat="1" applyBorder="1"/>
    <xf numFmtId="167" fontId="1" fillId="0" borderId="101" xfId="66" applyNumberFormat="1" applyBorder="1"/>
    <xf numFmtId="167" fontId="1" fillId="0" borderId="102" xfId="66" applyNumberFormat="1" applyBorder="1"/>
    <xf numFmtId="167" fontId="1" fillId="0" borderId="103" xfId="66" applyNumberFormat="1" applyBorder="1"/>
    <xf numFmtId="167" fontId="1" fillId="0" borderId="2" xfId="66" applyNumberFormat="1" applyBorder="1"/>
    <xf numFmtId="2" fontId="51" fillId="0" borderId="104" xfId="66" applyNumberFormat="1" applyFont="1" applyBorder="1"/>
    <xf numFmtId="167" fontId="51" fillId="0" borderId="104" xfId="66" applyNumberFormat="1" applyFont="1" applyBorder="1"/>
    <xf numFmtId="166" fontId="0" fillId="0" borderId="2" xfId="1" applyNumberFormat="1" applyFont="1" applyBorder="1"/>
    <xf numFmtId="10" fontId="0" fillId="0" borderId="2" xfId="1" applyNumberFormat="1" applyFont="1" applyBorder="1"/>
    <xf numFmtId="0" fontId="1" fillId="0" borderId="0" xfId="66" applyBorder="1"/>
    <xf numFmtId="172" fontId="1" fillId="0" borderId="0" xfId="66" applyNumberFormat="1" applyBorder="1"/>
    <xf numFmtId="172" fontId="51" fillId="0" borderId="0" xfId="66" applyNumberFormat="1" applyFont="1" applyBorder="1"/>
    <xf numFmtId="166" fontId="0" fillId="0" borderId="0" xfId="67" applyNumberFormat="1" applyFont="1" applyBorder="1"/>
    <xf numFmtId="0" fontId="50" fillId="0" borderId="0" xfId="66" applyFont="1" applyBorder="1" applyAlignment="1">
      <alignment horizontal="left" vertical="top" wrapText="1"/>
    </xf>
    <xf numFmtId="0" fontId="52" fillId="0" borderId="0" xfId="66" applyFont="1" applyBorder="1"/>
    <xf numFmtId="0" fontId="1" fillId="0" borderId="111" xfId="66" applyBorder="1"/>
    <xf numFmtId="2" fontId="1" fillId="0" borderId="111" xfId="66" applyNumberFormat="1" applyBorder="1"/>
    <xf numFmtId="0" fontId="1" fillId="40" borderId="0" xfId="66" applyFill="1"/>
    <xf numFmtId="167" fontId="1" fillId="0" borderId="111" xfId="66" applyNumberFormat="1" applyBorder="1"/>
    <xf numFmtId="1" fontId="1" fillId="0" borderId="0" xfId="66" applyNumberFormat="1" applyBorder="1"/>
    <xf numFmtId="164" fontId="1" fillId="0" borderId="0" xfId="66" applyNumberFormat="1" applyBorder="1"/>
    <xf numFmtId="9" fontId="1" fillId="0" borderId="0" xfId="1" applyFont="1" applyBorder="1"/>
    <xf numFmtId="172" fontId="1" fillId="0" borderId="111" xfId="66" applyNumberFormat="1" applyBorder="1"/>
    <xf numFmtId="9" fontId="1" fillId="0" borderId="111" xfId="1" applyFont="1" applyBorder="1"/>
    <xf numFmtId="164" fontId="1" fillId="0" borderId="111" xfId="66" applyNumberFormat="1" applyBorder="1"/>
    <xf numFmtId="2" fontId="1" fillId="0" borderId="0" xfId="66" applyNumberFormat="1" applyBorder="1"/>
    <xf numFmtId="0" fontId="14" fillId="40" borderId="4" xfId="5" applyFont="1" applyFill="1" applyBorder="1" applyAlignment="1">
      <alignment horizontal="left"/>
    </xf>
    <xf numFmtId="167" fontId="15" fillId="2" borderId="22" xfId="5" applyNumberFormat="1" applyFont="1" applyFill="1" applyBorder="1" applyAlignment="1">
      <alignment horizontal="center"/>
    </xf>
    <xf numFmtId="167" fontId="15" fillId="4" borderId="22" xfId="5" applyNumberFormat="1" applyFont="1" applyFill="1" applyBorder="1" applyAlignment="1">
      <alignment horizontal="left"/>
    </xf>
    <xf numFmtId="167" fontId="15" fillId="4" borderId="22" xfId="5" applyNumberFormat="1" applyFont="1" applyFill="1" applyBorder="1" applyAlignment="1">
      <alignment horizontal="right"/>
    </xf>
    <xf numFmtId="0" fontId="55" fillId="0" borderId="0" xfId="5" applyFont="1"/>
    <xf numFmtId="2" fontId="15" fillId="0" borderId="4" xfId="5" applyNumberFormat="1" applyFont="1" applyFill="1" applyBorder="1"/>
    <xf numFmtId="0" fontId="11" fillId="0" borderId="47" xfId="5" applyFont="1" applyFill="1" applyBorder="1"/>
    <xf numFmtId="167" fontId="16" fillId="0" borderId="47" xfId="5" applyNumberFormat="1" applyFont="1" applyFill="1" applyBorder="1"/>
    <xf numFmtId="9" fontId="16" fillId="0" borderId="47" xfId="1" applyFont="1" applyFill="1" applyBorder="1"/>
    <xf numFmtId="0" fontId="16" fillId="0" borderId="1" xfId="5" applyFont="1" applyFill="1" applyBorder="1" applyAlignment="1">
      <alignment horizontal="right"/>
    </xf>
    <xf numFmtId="0" fontId="13" fillId="0" borderId="47" xfId="5" applyFont="1" applyFill="1" applyBorder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47" xfId="0" applyBorder="1" applyAlignment="1">
      <alignment horizontal="right"/>
    </xf>
    <xf numFmtId="164" fontId="0" fillId="0" borderId="47" xfId="0" applyNumberFormat="1" applyBorder="1"/>
    <xf numFmtId="9" fontId="0" fillId="0" borderId="47" xfId="1" applyFont="1" applyBorder="1" applyAlignment="1">
      <alignment horizontal="right"/>
    </xf>
    <xf numFmtId="173" fontId="0" fillId="0" borderId="47" xfId="7" applyNumberFormat="1" applyFont="1" applyBorder="1" applyAlignment="1">
      <alignment horizontal="right"/>
    </xf>
    <xf numFmtId="2" fontId="0" fillId="0" borderId="47" xfId="0" applyNumberFormat="1" applyBorder="1" applyAlignment="1">
      <alignment horizontal="right"/>
    </xf>
    <xf numFmtId="9" fontId="0" fillId="0" borderId="47" xfId="1" applyFont="1" applyBorder="1"/>
    <xf numFmtId="167" fontId="0" fillId="0" borderId="47" xfId="0" applyNumberFormat="1" applyBorder="1" applyAlignment="1">
      <alignment horizontal="right"/>
    </xf>
    <xf numFmtId="0" fontId="4" fillId="0" borderId="47" xfId="0" applyFont="1" applyBorder="1" applyAlignment="1">
      <alignment horizontal="right"/>
    </xf>
    <xf numFmtId="173" fontId="0" fillId="0" borderId="47" xfId="7" applyNumberFormat="1" applyFont="1" applyBorder="1"/>
    <xf numFmtId="1" fontId="4" fillId="0" borderId="47" xfId="0" applyNumberFormat="1" applyFont="1" applyBorder="1"/>
    <xf numFmtId="1" fontId="0" fillId="0" borderId="0" xfId="0" applyNumberFormat="1"/>
    <xf numFmtId="166" fontId="0" fillId="0" borderId="0" xfId="0" applyNumberFormat="1"/>
    <xf numFmtId="166" fontId="4" fillId="0" borderId="0" xfId="1" applyNumberFormat="1" applyFont="1"/>
    <xf numFmtId="166" fontId="0" fillId="0" borderId="0" xfId="1" applyNumberFormat="1" applyFont="1"/>
    <xf numFmtId="170" fontId="8" fillId="0" borderId="0" xfId="5" applyNumberFormat="1" applyFont="1" applyFill="1" applyBorder="1"/>
    <xf numFmtId="167" fontId="8" fillId="0" borderId="0" xfId="5" applyNumberFormat="1" applyFont="1" applyFill="1" applyBorder="1"/>
    <xf numFmtId="167" fontId="11" fillId="0" borderId="0" xfId="5" applyNumberFormat="1" applyFont="1" applyFill="1" applyBorder="1"/>
    <xf numFmtId="171" fontId="16" fillId="4" borderId="31" xfId="5" applyNumberFormat="1" applyFont="1" applyFill="1" applyBorder="1"/>
    <xf numFmtId="171" fontId="16" fillId="4" borderId="23" xfId="5" applyNumberFormat="1" applyFont="1" applyFill="1" applyBorder="1"/>
    <xf numFmtId="0" fontId="0" fillId="41" borderId="47" xfId="0" applyFill="1" applyBorder="1"/>
    <xf numFmtId="0" fontId="29" fillId="41" borderId="47" xfId="0" applyFont="1" applyFill="1" applyBorder="1" applyAlignment="1">
      <alignment horizontal="center"/>
    </xf>
    <xf numFmtId="0" fontId="4" fillId="41" borderId="47" xfId="0" applyFont="1" applyFill="1" applyBorder="1" applyAlignment="1">
      <alignment horizontal="center"/>
    </xf>
    <xf numFmtId="0" fontId="29" fillId="41" borderId="47" xfId="0" applyFont="1" applyFill="1" applyBorder="1" applyAlignment="1">
      <alignment horizontal="center"/>
    </xf>
    <xf numFmtId="0" fontId="4" fillId="41" borderId="47" xfId="0" applyFont="1" applyFill="1" applyBorder="1"/>
    <xf numFmtId="0" fontId="29" fillId="41" borderId="47" xfId="0" applyFont="1" applyFill="1" applyBorder="1"/>
    <xf numFmtId="165" fontId="4" fillId="41" borderId="47" xfId="0" applyNumberFormat="1" applyFont="1" applyFill="1" applyBorder="1"/>
    <xf numFmtId="165" fontId="31" fillId="41" borderId="47" xfId="0" applyNumberFormat="1" applyFont="1" applyFill="1" applyBorder="1"/>
    <xf numFmtId="0" fontId="0" fillId="41" borderId="72" xfId="0" applyFill="1" applyBorder="1"/>
    <xf numFmtId="2" fontId="0" fillId="41" borderId="47" xfId="0" applyNumberFormat="1" applyFill="1" applyBorder="1"/>
    <xf numFmtId="2" fontId="31" fillId="41" borderId="47" xfId="0" applyNumberFormat="1" applyFont="1" applyFill="1" applyBorder="1"/>
    <xf numFmtId="167" fontId="0" fillId="41" borderId="47" xfId="0" applyNumberFormat="1" applyFill="1" applyBorder="1"/>
    <xf numFmtId="167" fontId="31" fillId="41" borderId="47" xfId="0" applyNumberFormat="1" applyFont="1" applyFill="1" applyBorder="1"/>
    <xf numFmtId="172" fontId="0" fillId="41" borderId="47" xfId="0" applyNumberFormat="1" applyFill="1" applyBorder="1"/>
    <xf numFmtId="1" fontId="0" fillId="41" borderId="47" xfId="0" applyNumberFormat="1" applyFill="1" applyBorder="1"/>
    <xf numFmtId="1" fontId="31" fillId="41" borderId="47" xfId="0" applyNumberFormat="1" applyFont="1" applyFill="1" applyBorder="1"/>
    <xf numFmtId="0" fontId="0" fillId="41" borderId="10" xfId="0" applyFill="1" applyBorder="1"/>
    <xf numFmtId="0" fontId="0" fillId="41" borderId="15" xfId="0" applyFill="1" applyBorder="1"/>
    <xf numFmtId="0" fontId="8" fillId="42" borderId="0" xfId="5" applyFont="1" applyFill="1"/>
    <xf numFmtId="0" fontId="10" fillId="42" borderId="0" xfId="5" applyFont="1" applyFill="1" applyBorder="1"/>
    <xf numFmtId="0" fontId="14" fillId="42" borderId="0" xfId="5" applyFont="1" applyFill="1" applyBorder="1" applyAlignment="1">
      <alignment horizontal="left"/>
    </xf>
    <xf numFmtId="0" fontId="49" fillId="42" borderId="9" xfId="5" applyFont="1" applyFill="1" applyBorder="1" applyAlignment="1">
      <alignment horizontal="left"/>
    </xf>
    <xf numFmtId="0" fontId="49" fillId="42" borderId="5" xfId="5" applyFont="1" applyFill="1" applyBorder="1" applyAlignment="1">
      <alignment horizontal="left"/>
    </xf>
    <xf numFmtId="0" fontId="8" fillId="42" borderId="5" xfId="5" applyFont="1" applyFill="1" applyBorder="1" applyAlignment="1">
      <alignment horizontal="center"/>
    </xf>
    <xf numFmtId="0" fontId="8" fillId="42" borderId="5" xfId="5" applyFont="1" applyFill="1" applyBorder="1" applyAlignment="1">
      <alignment horizontal="left"/>
    </xf>
    <xf numFmtId="0" fontId="14" fillId="42" borderId="58" xfId="5" applyFont="1" applyFill="1" applyBorder="1"/>
    <xf numFmtId="0" fontId="8" fillId="42" borderId="98" xfId="5" applyFont="1" applyFill="1" applyBorder="1" applyAlignment="1">
      <alignment horizontal="center"/>
    </xf>
    <xf numFmtId="0" fontId="8" fillId="42" borderId="17" xfId="5" applyFont="1" applyFill="1" applyBorder="1" applyAlignment="1">
      <alignment horizontal="left"/>
    </xf>
    <xf numFmtId="164" fontId="14" fillId="40" borderId="9" xfId="5" applyNumberFormat="1" applyFont="1" applyFill="1" applyBorder="1"/>
    <xf numFmtId="0" fontId="14" fillId="40" borderId="0" xfId="5" applyFont="1" applyFill="1" applyBorder="1"/>
    <xf numFmtId="0" fontId="14" fillId="40" borderId="58" xfId="5" applyFont="1" applyFill="1" applyBorder="1"/>
    <xf numFmtId="0" fontId="8" fillId="40" borderId="13" xfId="5" applyFont="1" applyFill="1" applyBorder="1" applyAlignment="1">
      <alignment horizontal="left"/>
    </xf>
    <xf numFmtId="0" fontId="8" fillId="40" borderId="17" xfId="5" applyFont="1" applyFill="1" applyBorder="1" applyAlignment="1">
      <alignment horizontal="left"/>
    </xf>
    <xf numFmtId="0" fontId="4" fillId="40" borderId="47" xfId="0" applyFont="1" applyFill="1" applyBorder="1" applyAlignment="1">
      <alignment horizontal="center"/>
    </xf>
    <xf numFmtId="0" fontId="4" fillId="40" borderId="47" xfId="0" applyFont="1" applyFill="1" applyBorder="1"/>
    <xf numFmtId="1" fontId="31" fillId="40" borderId="47" xfId="0" applyNumberFormat="1" applyFont="1" applyFill="1" applyBorder="1"/>
    <xf numFmtId="0" fontId="0" fillId="40" borderId="72" xfId="0" applyFill="1" applyBorder="1"/>
    <xf numFmtId="0" fontId="0" fillId="40" borderId="10" xfId="0" applyFill="1" applyBorder="1"/>
    <xf numFmtId="0" fontId="0" fillId="40" borderId="15" xfId="0" applyFill="1" applyBorder="1"/>
    <xf numFmtId="0" fontId="29" fillId="40" borderId="1" xfId="0" applyFont="1" applyFill="1" applyBorder="1" applyAlignment="1">
      <alignment horizontal="left" textRotation="45" wrapText="1"/>
    </xf>
    <xf numFmtId="0" fontId="29" fillId="40" borderId="2" xfId="0" applyFont="1" applyFill="1" applyBorder="1" applyAlignment="1">
      <alignment horizontal="left" textRotation="45" wrapText="1"/>
    </xf>
    <xf numFmtId="0" fontId="29" fillId="40" borderId="3" xfId="0" applyFont="1" applyFill="1" applyBorder="1" applyAlignment="1">
      <alignment horizontal="left" textRotation="45" wrapText="1"/>
    </xf>
    <xf numFmtId="0" fontId="29" fillId="40" borderId="47" xfId="0" applyFont="1" applyFill="1" applyBorder="1" applyAlignment="1">
      <alignment horizontal="center"/>
    </xf>
    <xf numFmtId="0" fontId="0" fillId="40" borderId="47" xfId="0" applyFill="1" applyBorder="1" applyAlignment="1"/>
    <xf numFmtId="0" fontId="29" fillId="41" borderId="47" xfId="0" applyFont="1" applyFill="1" applyBorder="1" applyAlignment="1">
      <alignment horizontal="center"/>
    </xf>
    <xf numFmtId="0" fontId="0" fillId="41" borderId="47" xfId="0" applyFill="1" applyBorder="1" applyAlignment="1"/>
    <xf numFmtId="0" fontId="29" fillId="41" borderId="47" xfId="0" applyFont="1" applyFill="1" applyBorder="1" applyAlignment="1">
      <alignment horizontal="left" textRotation="45" wrapText="1"/>
    </xf>
    <xf numFmtId="0" fontId="29" fillId="41" borderId="1" xfId="0" applyFont="1" applyFill="1" applyBorder="1" applyAlignment="1">
      <alignment horizontal="left" textRotation="45" wrapText="1"/>
    </xf>
    <xf numFmtId="0" fontId="29" fillId="41" borderId="2" xfId="0" applyFont="1" applyFill="1" applyBorder="1" applyAlignment="1">
      <alignment horizontal="left" textRotation="45" wrapText="1"/>
    </xf>
    <xf numFmtId="0" fontId="29" fillId="41" borderId="3" xfId="0" applyFont="1" applyFill="1" applyBorder="1" applyAlignment="1">
      <alignment horizontal="left" textRotation="45" wrapText="1"/>
    </xf>
    <xf numFmtId="0" fontId="29" fillId="0" borderId="1" xfId="0" applyFont="1" applyBorder="1" applyAlignment="1">
      <alignment horizontal="left" textRotation="45" wrapText="1"/>
    </xf>
    <xf numFmtId="0" fontId="29" fillId="0" borderId="2" xfId="0" applyFont="1" applyBorder="1" applyAlignment="1">
      <alignment horizontal="left" textRotation="45" wrapText="1"/>
    </xf>
    <xf numFmtId="0" fontId="29" fillId="0" borderId="3" xfId="0" applyFont="1" applyBorder="1" applyAlignment="1">
      <alignment horizontal="left" textRotation="45" wrapText="1"/>
    </xf>
    <xf numFmtId="0" fontId="29" fillId="0" borderId="47" xfId="0" applyFont="1" applyBorder="1" applyAlignment="1">
      <alignment horizontal="left" textRotation="45" wrapText="1"/>
    </xf>
    <xf numFmtId="0" fontId="29" fillId="0" borderId="47" xfId="0" applyFont="1" applyBorder="1" applyAlignment="1">
      <alignment horizontal="center"/>
    </xf>
    <xf numFmtId="0" fontId="0" fillId="0" borderId="47" xfId="0" applyBorder="1" applyAlignment="1"/>
    <xf numFmtId="0" fontId="0" fillId="40" borderId="47" xfId="0" applyNumberFormat="1" applyFill="1" applyBorder="1"/>
  </cellXfs>
  <cellStyles count="68">
    <cellStyle name="20 % - Akzent1" xfId="26" builtinId="30" customBuiltin="1"/>
    <cellStyle name="20 % - Akzent1 2" xfId="54"/>
    <cellStyle name="20 % - Akzent2" xfId="30" builtinId="34" customBuiltin="1"/>
    <cellStyle name="20 % - Akzent2 2" xfId="56"/>
    <cellStyle name="20 % - Akzent3" xfId="34" builtinId="38" customBuiltin="1"/>
    <cellStyle name="20 % - Akzent3 2" xfId="58"/>
    <cellStyle name="20 % - Akzent4" xfId="38" builtinId="42" customBuiltin="1"/>
    <cellStyle name="20 % - Akzent4 2" xfId="60"/>
    <cellStyle name="20 % - Akzent5" xfId="42" builtinId="46" customBuiltin="1"/>
    <cellStyle name="20 % - Akzent5 2" xfId="62"/>
    <cellStyle name="20 % - Akzent6" xfId="46" builtinId="50" customBuiltin="1"/>
    <cellStyle name="20 % - Akzent6 2" xfId="64"/>
    <cellStyle name="40 % - Akzent1" xfId="27" builtinId="31" customBuiltin="1"/>
    <cellStyle name="40 % - Akzent1 2" xfId="55"/>
    <cellStyle name="40 % - Akzent2" xfId="31" builtinId="35" customBuiltin="1"/>
    <cellStyle name="40 % - Akzent2 2" xfId="57"/>
    <cellStyle name="40 % - Akzent3" xfId="35" builtinId="39" customBuiltin="1"/>
    <cellStyle name="40 % - Akzent3 2" xfId="59"/>
    <cellStyle name="40 % - Akzent4" xfId="39" builtinId="43" customBuiltin="1"/>
    <cellStyle name="40 % - Akzent4 2" xfId="61"/>
    <cellStyle name="40 % - Akzent5" xfId="43" builtinId="47" customBuiltin="1"/>
    <cellStyle name="40 % - Akzent5 2" xfId="63"/>
    <cellStyle name="40 % - Akzent6" xfId="47" builtinId="51" customBuiltin="1"/>
    <cellStyle name="40 % - Akzent6 2" xfId="65"/>
    <cellStyle name="60 % - Akzent1" xfId="28" builtinId="32" customBuiltin="1"/>
    <cellStyle name="60 % - Akzent2" xfId="32" builtinId="36" customBuiltin="1"/>
    <cellStyle name="60 % - Akzent3" xfId="36" builtinId="40" customBuiltin="1"/>
    <cellStyle name="60 % - Akzent4" xfId="40" builtinId="44" customBuiltin="1"/>
    <cellStyle name="60 % - Akzent5" xfId="44" builtinId="48" customBuiltin="1"/>
    <cellStyle name="60 % - Akzent6" xfId="48" builtinId="52" customBuiltin="1"/>
    <cellStyle name="Akzent1" xfId="25" builtinId="29" customBuiltin="1"/>
    <cellStyle name="Akzent2" xfId="29" builtinId="33" customBuiltin="1"/>
    <cellStyle name="Akzent3" xfId="33" builtinId="37" customBuiltin="1"/>
    <cellStyle name="Akzent4" xfId="37" builtinId="41" customBuiltin="1"/>
    <cellStyle name="Akzent5" xfId="41" builtinId="45" customBuiltin="1"/>
    <cellStyle name="Akzent6" xfId="45" builtinId="49" customBuiltin="1"/>
    <cellStyle name="Ausgabe" xfId="18" builtinId="21" customBuiltin="1"/>
    <cellStyle name="Berechnung" xfId="19" builtinId="22" customBuiltin="1"/>
    <cellStyle name="Eingabe" xfId="17" builtinId="20" customBuiltin="1"/>
    <cellStyle name="Ergebnis" xfId="24" builtinId="25" customBuiltin="1"/>
    <cellStyle name="Erklärender Text" xfId="23" builtinId="53" customBuiltin="1"/>
    <cellStyle name="Gut" xfId="14" builtinId="26" customBuiltin="1"/>
    <cellStyle name="Komma" xfId="7" builtinId="3"/>
    <cellStyle name="Neutral" xfId="16" builtinId="28" customBuiltin="1"/>
    <cellStyle name="Notiz 2" xfId="50"/>
    <cellStyle name="Notiz 3" xfId="53"/>
    <cellStyle name="Prozent" xfId="1" builtinId="5"/>
    <cellStyle name="Prozent 2" xfId="51"/>
    <cellStyle name="Prozent 3" xfId="67"/>
    <cellStyle name="Schlecht" xfId="15" builtinId="27" customBuiltin="1"/>
    <cellStyle name="Standard" xfId="0" builtinId="0"/>
    <cellStyle name="Standard 2" xfId="8"/>
    <cellStyle name="Standard 3" xfId="49"/>
    <cellStyle name="Standard 4" xfId="52"/>
    <cellStyle name="Standard 5" xfId="66"/>
    <cellStyle name="Standard_DAY 10" xfId="2"/>
    <cellStyle name="Standard_DAY 21" xfId="3"/>
    <cellStyle name="Standard_DAY 36" xfId="4"/>
    <cellStyle name="Standard_DAY 4" xfId="5"/>
    <cellStyle name="Standard_DAY 60" xfId="6"/>
    <cellStyle name="Überschrift" xfId="9" builtinId="15" customBuiltin="1"/>
    <cellStyle name="Überschrift 1" xfId="10" builtinId="16" customBuiltin="1"/>
    <cellStyle name="Überschrift 2" xfId="11" builtinId="17" customBuiltin="1"/>
    <cellStyle name="Überschrift 3" xfId="12" builtinId="18" customBuiltin="1"/>
    <cellStyle name="Überschrift 4" xfId="13" builtinId="19" customBuiltin="1"/>
    <cellStyle name="Verknüpfte Zelle" xfId="20" builtinId="24" customBuiltin="1"/>
    <cellStyle name="Warnender Text" xfId="22" builtinId="11" customBuiltin="1"/>
    <cellStyle name="Zelle überprüfen" xfId="21" builtinId="23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'Duct-Alc-David Tab'!$Q$1:$S$1</c:f>
              <c:strCache>
                <c:ptCount val="1"/>
                <c:pt idx="0">
                  <c:v>Mean volume of an alveolus</c:v>
                </c:pt>
              </c:strCache>
            </c:strRef>
          </c:tx>
          <c:yVal>
            <c:numRef>
              <c:f>'Duct-Alc-David Tab'!$Q$4:$Q$8</c:f>
              <c:numCache>
                <c:formatCode>0</c:formatCode>
                <c:ptCount val="5"/>
                <c:pt idx="0">
                  <c:v>592643.36596568965</c:v>
                </c:pt>
                <c:pt idx="1">
                  <c:v>273335.65276567632</c:v>
                </c:pt>
                <c:pt idx="2">
                  <c:v>141073.87587779114</c:v>
                </c:pt>
                <c:pt idx="3">
                  <c:v>273829.44503194804</c:v>
                </c:pt>
                <c:pt idx="4">
                  <c:v>298078.12469642557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'Duct-Alc-David Tab'!$T$1:$V$1</c:f>
              <c:strCache>
                <c:ptCount val="1"/>
                <c:pt idx="0">
                  <c:v>Mean volume of an alveolus
(Duct&amp;Alv Air, 
for AlvAz David)</c:v>
                </c:pt>
              </c:strCache>
            </c:strRef>
          </c:tx>
          <c:yVal>
            <c:numRef>
              <c:f>'Duct-Alc-David Tab'!$T$4:$T$8</c:f>
              <c:numCache>
                <c:formatCode>General</c:formatCode>
                <c:ptCount val="5"/>
                <c:pt idx="0">
                  <c:v>755237.64441689174</c:v>
                </c:pt>
                <c:pt idx="1">
                  <c:v>345979.1428301048</c:v>
                </c:pt>
                <c:pt idx="2">
                  <c:v>184644.66118747616</c:v>
                </c:pt>
                <c:pt idx="3">
                  <c:v>341848.50104916783</c:v>
                </c:pt>
                <c:pt idx="4">
                  <c:v>366879.06490427011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48160"/>
        <c:axId val="130349312"/>
      </c:scatterChart>
      <c:valAx>
        <c:axId val="13034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349312"/>
        <c:crosses val="autoZero"/>
        <c:crossBetween val="midCat"/>
      </c:valAx>
      <c:valAx>
        <c:axId val="1303493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034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Changes!$H$8</c:f>
              <c:strCache>
                <c:ptCount val="1"/>
                <c:pt idx="0">
                  <c:v>Increase LV tot</c:v>
                </c:pt>
              </c:strCache>
            </c:strRef>
          </c:tx>
          <c:cat>
            <c:strRef>
              <c:f>Changes!$G$9:$G$13</c:f>
              <c:strCache>
                <c:ptCount val="5"/>
                <c:pt idx="0">
                  <c:v>d4</c:v>
                </c:pt>
                <c:pt idx="1">
                  <c:v>d10</c:v>
                </c:pt>
                <c:pt idx="2">
                  <c:v>d121</c:v>
                </c:pt>
                <c:pt idx="3">
                  <c:v>d36</c:v>
                </c:pt>
                <c:pt idx="4">
                  <c:v>d60</c:v>
                </c:pt>
              </c:strCache>
            </c:strRef>
          </c:cat>
          <c:val>
            <c:numRef>
              <c:f>Changes!$H$9:$H$13</c:f>
              <c:numCache>
                <c:formatCode>0.0%</c:formatCode>
                <c:ptCount val="5"/>
                <c:pt idx="0">
                  <c:v>1</c:v>
                </c:pt>
                <c:pt idx="1">
                  <c:v>1.7615070887550981</c:v>
                </c:pt>
                <c:pt idx="2">
                  <c:v>3.5074771800349587</c:v>
                </c:pt>
                <c:pt idx="3">
                  <c:v>7.0712759759176542</c:v>
                </c:pt>
                <c:pt idx="4">
                  <c:v>9.9106622645173807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E1-4BCA-97AA-EC49FCF48C6E}"/>
            </c:ext>
          </c:extLst>
        </c:ser>
        <c:ser>
          <c:idx val="1"/>
          <c:order val="1"/>
          <c:tx>
            <c:strRef>
              <c:f>Changes!$I$8</c:f>
              <c:strCache>
                <c:ptCount val="1"/>
                <c:pt idx="0">
                  <c:v>IncreaseVrml</c:v>
                </c:pt>
              </c:strCache>
            </c:strRef>
          </c:tx>
          <c:cat>
            <c:strRef>
              <c:f>Changes!$G$9:$G$13</c:f>
              <c:strCache>
                <c:ptCount val="5"/>
                <c:pt idx="0">
                  <c:v>d4</c:v>
                </c:pt>
                <c:pt idx="1">
                  <c:v>d10</c:v>
                </c:pt>
                <c:pt idx="2">
                  <c:v>d121</c:v>
                </c:pt>
                <c:pt idx="3">
                  <c:v>d36</c:v>
                </c:pt>
                <c:pt idx="4">
                  <c:v>d60</c:v>
                </c:pt>
              </c:strCache>
            </c:strRef>
          </c:cat>
          <c:val>
            <c:numRef>
              <c:f>Changes!$I$9:$I$13</c:f>
              <c:numCache>
                <c:formatCode>0.0%</c:formatCode>
                <c:ptCount val="5"/>
                <c:pt idx="0">
                  <c:v>1</c:v>
                </c:pt>
                <c:pt idx="1">
                  <c:v>1.8352601156069361</c:v>
                </c:pt>
                <c:pt idx="2">
                  <c:v>3.4971098265895946</c:v>
                </c:pt>
                <c:pt idx="3">
                  <c:v>7.3265895953757214</c:v>
                </c:pt>
                <c:pt idx="4">
                  <c:v>9.3786127167630049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E1-4BCA-97AA-EC49FCF4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74368"/>
        <c:axId val="132475904"/>
      </c:lineChart>
      <c:catAx>
        <c:axId val="1324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475904"/>
        <c:crosses val="autoZero"/>
        <c:auto val="1"/>
        <c:lblAlgn val="ctr"/>
        <c:lblOffset val="100"/>
        <c:noMultiLvlLbl val="0"/>
      </c:catAx>
      <c:valAx>
        <c:axId val="1324759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247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32845</xdr:colOff>
      <xdr:row>3</xdr:row>
      <xdr:rowOff>115164</xdr:rowOff>
    </xdr:from>
    <xdr:to>
      <xdr:col>3</xdr:col>
      <xdr:colOff>207991</xdr:colOff>
      <xdr:row>7</xdr:row>
      <xdr:rowOff>115954</xdr:rowOff>
    </xdr:to>
    <xdr:grpSp>
      <xdr:nvGrpSpPr>
        <xdr:cNvPr id="2" name="Gruppieren 1"/>
        <xdr:cNvGrpSpPr/>
      </xdr:nvGrpSpPr>
      <xdr:grpSpPr>
        <a:xfrm>
          <a:off x="1253777" y="1422687"/>
          <a:ext cx="175146" cy="762790"/>
          <a:chOff x="1263158" y="1420883"/>
          <a:chExt cx="175146" cy="762790"/>
        </a:xfrm>
      </xdr:grpSpPr>
      <xdr:grpSp>
        <xdr:nvGrpSpPr>
          <xdr:cNvPr id="3" name="Gruppieren 2"/>
          <xdr:cNvGrpSpPr/>
        </xdr:nvGrpSpPr>
        <xdr:grpSpPr>
          <a:xfrm>
            <a:off x="1263158" y="1420883"/>
            <a:ext cx="50482" cy="762790"/>
            <a:chOff x="1540175" y="1391865"/>
            <a:chExt cx="50482" cy="648490"/>
          </a:xfrm>
        </xdr:grpSpPr>
        <xdr:cxnSp macro="">
          <xdr:nvCxnSpPr>
            <xdr:cNvPr id="5" name="Gerade Verbindung 4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" name="Gerade Verbindung 5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" name="Gerade Verbindung 6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8" name="Gerade Verbindung 7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9" name="Gerade Verbindung 8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0" name="Gerade Verbindung 9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4" name="Textfeld 3"/>
          <xdr:cNvSpPr txBox="1"/>
        </xdr:nvSpPr>
        <xdr:spPr>
          <a:xfrm rot="5400000">
            <a:off x="1294920" y="1741064"/>
            <a:ext cx="165324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pPr algn="ctr"/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6</xdr:col>
      <xdr:colOff>32845</xdr:colOff>
      <xdr:row>3</xdr:row>
      <xdr:rowOff>115164</xdr:rowOff>
    </xdr:from>
    <xdr:to>
      <xdr:col>6</xdr:col>
      <xdr:colOff>207991</xdr:colOff>
      <xdr:row>7</xdr:row>
      <xdr:rowOff>115954</xdr:rowOff>
    </xdr:to>
    <xdr:grpSp>
      <xdr:nvGrpSpPr>
        <xdr:cNvPr id="11" name="Gruppieren 10"/>
        <xdr:cNvGrpSpPr/>
      </xdr:nvGrpSpPr>
      <xdr:grpSpPr>
        <a:xfrm>
          <a:off x="2188959" y="1422687"/>
          <a:ext cx="175146" cy="762790"/>
          <a:chOff x="2215658" y="1420883"/>
          <a:chExt cx="175146" cy="762790"/>
        </a:xfrm>
      </xdr:grpSpPr>
      <xdr:grpSp>
        <xdr:nvGrpSpPr>
          <xdr:cNvPr id="12" name="Gruppieren 11"/>
          <xdr:cNvGrpSpPr/>
        </xdr:nvGrpSpPr>
        <xdr:grpSpPr>
          <a:xfrm>
            <a:off x="2215658" y="1420883"/>
            <a:ext cx="50482" cy="762790"/>
            <a:chOff x="1540175" y="1391865"/>
            <a:chExt cx="50482" cy="648490"/>
          </a:xfrm>
        </xdr:grpSpPr>
        <xdr:cxnSp macro="">
          <xdr:nvCxnSpPr>
            <xdr:cNvPr id="14" name="Gerade Verbindung 13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5" name="Gerade Verbindung 14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6" name="Gerade Verbindung 15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7" name="Gerade Verbindung 16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8" name="Gerade Verbindung 17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9" name="Gerade Verbindung 18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13" name="Textfeld 12"/>
          <xdr:cNvSpPr txBox="1"/>
        </xdr:nvSpPr>
        <xdr:spPr>
          <a:xfrm rot="5400000">
            <a:off x="2247420" y="1786991"/>
            <a:ext cx="165324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9</xdr:col>
      <xdr:colOff>32845</xdr:colOff>
      <xdr:row>3</xdr:row>
      <xdr:rowOff>115164</xdr:rowOff>
    </xdr:from>
    <xdr:to>
      <xdr:col>9</xdr:col>
      <xdr:colOff>207991</xdr:colOff>
      <xdr:row>7</xdr:row>
      <xdr:rowOff>115954</xdr:rowOff>
    </xdr:to>
    <xdr:grpSp>
      <xdr:nvGrpSpPr>
        <xdr:cNvPr id="20" name="Gruppieren 19"/>
        <xdr:cNvGrpSpPr/>
      </xdr:nvGrpSpPr>
      <xdr:grpSpPr>
        <a:xfrm>
          <a:off x="3167436" y="1422687"/>
          <a:ext cx="175146" cy="762790"/>
          <a:chOff x="1528270" y="1391865"/>
          <a:chExt cx="175146" cy="648490"/>
        </a:xfrm>
      </xdr:grpSpPr>
      <xdr:grpSp>
        <xdr:nvGrpSpPr>
          <xdr:cNvPr id="21" name="Gruppieren 20"/>
          <xdr:cNvGrpSpPr/>
        </xdr:nvGrpSpPr>
        <xdr:grpSpPr>
          <a:xfrm>
            <a:off x="1528270" y="1391865"/>
            <a:ext cx="50482" cy="648490"/>
            <a:chOff x="1540175" y="1391865"/>
            <a:chExt cx="50482" cy="648490"/>
          </a:xfrm>
        </xdr:grpSpPr>
        <xdr:cxnSp macro="">
          <xdr:nvCxnSpPr>
            <xdr:cNvPr id="23" name="Gerade Verbindung 22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4" name="Gerade Verbindung 23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5" name="Gerade Verbindung 24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6" name="Gerade Verbindung 25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7" name="Gerade Verbindung 26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8" name="Gerade Verbindung 27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22" name="Textfeld 21"/>
          <xdr:cNvSpPr txBox="1"/>
        </xdr:nvSpPr>
        <xdr:spPr>
          <a:xfrm rot="5400000">
            <a:off x="1572418" y="1703175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12</xdr:col>
      <xdr:colOff>32845</xdr:colOff>
      <xdr:row>3</xdr:row>
      <xdr:rowOff>115164</xdr:rowOff>
    </xdr:from>
    <xdr:to>
      <xdr:col>12</xdr:col>
      <xdr:colOff>204022</xdr:colOff>
      <xdr:row>7</xdr:row>
      <xdr:rowOff>115954</xdr:rowOff>
    </xdr:to>
    <xdr:grpSp>
      <xdr:nvGrpSpPr>
        <xdr:cNvPr id="29" name="Gruppieren 28"/>
        <xdr:cNvGrpSpPr/>
      </xdr:nvGrpSpPr>
      <xdr:grpSpPr>
        <a:xfrm>
          <a:off x="4145913" y="1422687"/>
          <a:ext cx="171177" cy="762790"/>
          <a:chOff x="1528270" y="1391865"/>
          <a:chExt cx="171177" cy="648490"/>
        </a:xfrm>
      </xdr:grpSpPr>
      <xdr:grpSp>
        <xdr:nvGrpSpPr>
          <xdr:cNvPr id="30" name="Gruppieren 29"/>
          <xdr:cNvGrpSpPr/>
        </xdr:nvGrpSpPr>
        <xdr:grpSpPr>
          <a:xfrm>
            <a:off x="1528270" y="1391865"/>
            <a:ext cx="50482" cy="648490"/>
            <a:chOff x="1540175" y="1391865"/>
            <a:chExt cx="50482" cy="648490"/>
          </a:xfrm>
        </xdr:grpSpPr>
        <xdr:cxnSp macro="">
          <xdr:nvCxnSpPr>
            <xdr:cNvPr id="32" name="Gerade Verbindung 31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3" name="Gerade Verbindung 32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4" name="Gerade Verbindung 33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5" name="Gerade Verbindung 34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6" name="Gerade Verbindung 35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7" name="Gerade Verbindung 36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31" name="Textfeld 30"/>
          <xdr:cNvSpPr txBox="1"/>
        </xdr:nvSpPr>
        <xdr:spPr>
          <a:xfrm rot="5400000">
            <a:off x="1568449" y="1694016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15</xdr:col>
      <xdr:colOff>29937</xdr:colOff>
      <xdr:row>3</xdr:row>
      <xdr:rowOff>100876</xdr:rowOff>
    </xdr:from>
    <xdr:to>
      <xdr:col>15</xdr:col>
      <xdr:colOff>197144</xdr:colOff>
      <xdr:row>5</xdr:row>
      <xdr:rowOff>80963</xdr:rowOff>
    </xdr:to>
    <xdr:grpSp>
      <xdr:nvGrpSpPr>
        <xdr:cNvPr id="38" name="Gruppieren 37"/>
        <xdr:cNvGrpSpPr/>
      </xdr:nvGrpSpPr>
      <xdr:grpSpPr>
        <a:xfrm>
          <a:off x="5545778" y="1408399"/>
          <a:ext cx="167207" cy="361087"/>
          <a:chOff x="5128986" y="1405801"/>
          <a:chExt cx="167207" cy="361087"/>
        </a:xfrm>
      </xdr:grpSpPr>
      <xdr:grpSp>
        <xdr:nvGrpSpPr>
          <xdr:cNvPr id="39" name="Gruppieren 38"/>
          <xdr:cNvGrpSpPr/>
        </xdr:nvGrpSpPr>
        <xdr:grpSpPr>
          <a:xfrm>
            <a:off x="5128986" y="1405801"/>
            <a:ext cx="50482" cy="361087"/>
            <a:chOff x="5128986" y="1405801"/>
            <a:chExt cx="50482" cy="375374"/>
          </a:xfrm>
        </xdr:grpSpPr>
        <xdr:cxnSp macro="">
          <xdr:nvCxnSpPr>
            <xdr:cNvPr id="41" name="Gerade Verbindung 40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2" name="Gerade Verbindung 41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3" name="Gerade Verbindung 42"/>
            <xdr:cNvCxnSpPr/>
          </xdr:nvCxnSpPr>
          <xdr:spPr bwMode="auto">
            <a:xfrm flipH="1">
              <a:off x="5128986" y="159362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4" name="Gerade Verbindung 43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40" name="Textfeld 39"/>
          <xdr:cNvSpPr txBox="1"/>
        </xdr:nvSpPr>
        <xdr:spPr>
          <a:xfrm rot="5400000">
            <a:off x="5152809" y="1572677"/>
            <a:ext cx="163208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18</xdr:col>
      <xdr:colOff>32845</xdr:colOff>
      <xdr:row>3</xdr:row>
      <xdr:rowOff>115163</xdr:rowOff>
    </xdr:from>
    <xdr:to>
      <xdr:col>18</xdr:col>
      <xdr:colOff>203227</xdr:colOff>
      <xdr:row>6</xdr:row>
      <xdr:rowOff>116679</xdr:rowOff>
    </xdr:to>
    <xdr:grpSp>
      <xdr:nvGrpSpPr>
        <xdr:cNvPr id="45" name="Gruppieren 44"/>
        <xdr:cNvGrpSpPr/>
      </xdr:nvGrpSpPr>
      <xdr:grpSpPr>
        <a:xfrm>
          <a:off x="6683027" y="1422686"/>
          <a:ext cx="170382" cy="573016"/>
          <a:chOff x="1528270" y="1391865"/>
          <a:chExt cx="170382" cy="487153"/>
        </a:xfrm>
      </xdr:grpSpPr>
      <xdr:grpSp>
        <xdr:nvGrpSpPr>
          <xdr:cNvPr id="46" name="Gruppieren 45"/>
          <xdr:cNvGrpSpPr/>
        </xdr:nvGrpSpPr>
        <xdr:grpSpPr>
          <a:xfrm>
            <a:off x="1528270" y="1391865"/>
            <a:ext cx="50482" cy="487153"/>
            <a:chOff x="1540175" y="1391865"/>
            <a:chExt cx="50482" cy="487153"/>
          </a:xfrm>
        </xdr:grpSpPr>
        <xdr:cxnSp macro="">
          <xdr:nvCxnSpPr>
            <xdr:cNvPr id="48" name="Gerade Verbindung 47"/>
            <xdr:cNvCxnSpPr/>
          </xdr:nvCxnSpPr>
          <xdr:spPr bwMode="auto">
            <a:xfrm>
              <a:off x="1585913" y="1393031"/>
              <a:ext cx="0" cy="485987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9" name="Gerade Verbindung 48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0" name="Gerade Verbindung 49"/>
            <xdr:cNvCxnSpPr/>
          </xdr:nvCxnSpPr>
          <xdr:spPr bwMode="auto">
            <a:xfrm flipH="1">
              <a:off x="1540175" y="1877874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1" name="Gerade Verbindung 50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2" name="Gerade Verbindung 51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47" name="Textfeld 46"/>
          <xdr:cNvSpPr txBox="1"/>
        </xdr:nvSpPr>
        <xdr:spPr>
          <a:xfrm rot="5400000">
            <a:off x="1567654" y="1576022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pPr algn="ctr"/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15</xdr:col>
      <xdr:colOff>27547</xdr:colOff>
      <xdr:row>5</xdr:row>
      <xdr:rowOff>134218</xdr:rowOff>
    </xdr:from>
    <xdr:to>
      <xdr:col>15</xdr:col>
      <xdr:colOff>188404</xdr:colOff>
      <xdr:row>7</xdr:row>
      <xdr:rowOff>100562</xdr:rowOff>
    </xdr:to>
    <xdr:grpSp>
      <xdr:nvGrpSpPr>
        <xdr:cNvPr id="53" name="Gruppieren 52"/>
        <xdr:cNvGrpSpPr/>
      </xdr:nvGrpSpPr>
      <xdr:grpSpPr>
        <a:xfrm>
          <a:off x="5543388" y="1822741"/>
          <a:ext cx="160857" cy="347344"/>
          <a:chOff x="5169459" y="2532137"/>
          <a:chExt cx="160857" cy="347344"/>
        </a:xfrm>
      </xdr:grpSpPr>
      <xdr:grpSp>
        <xdr:nvGrpSpPr>
          <xdr:cNvPr id="54" name="Gruppieren 53"/>
          <xdr:cNvGrpSpPr/>
        </xdr:nvGrpSpPr>
        <xdr:grpSpPr>
          <a:xfrm>
            <a:off x="5169459" y="2532137"/>
            <a:ext cx="50482" cy="347344"/>
            <a:chOff x="5128986" y="1405801"/>
            <a:chExt cx="50482" cy="361087"/>
          </a:xfrm>
        </xdr:grpSpPr>
        <xdr:cxnSp macro="">
          <xdr:nvCxnSpPr>
            <xdr:cNvPr id="56" name="Gerade Verbindung 55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7" name="Gerade Verbindung 56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8" name="Gerade Verbindung 57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55" name="Textfeld 54"/>
          <xdr:cNvSpPr txBox="1"/>
        </xdr:nvSpPr>
        <xdr:spPr>
          <a:xfrm rot="5400000">
            <a:off x="5219512" y="2658583"/>
            <a:ext cx="98048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18</xdr:col>
      <xdr:colOff>198997</xdr:colOff>
      <xdr:row>5</xdr:row>
      <xdr:rowOff>111919</xdr:rowOff>
    </xdr:from>
    <xdr:to>
      <xdr:col>18</xdr:col>
      <xdr:colOff>350330</xdr:colOff>
      <xdr:row>7</xdr:row>
      <xdr:rowOff>105324</xdr:rowOff>
    </xdr:to>
    <xdr:grpSp>
      <xdr:nvGrpSpPr>
        <xdr:cNvPr id="59" name="Gruppieren 58"/>
        <xdr:cNvGrpSpPr/>
      </xdr:nvGrpSpPr>
      <xdr:grpSpPr>
        <a:xfrm>
          <a:off x="6849179" y="1800442"/>
          <a:ext cx="151333" cy="374405"/>
          <a:chOff x="5169459" y="2532137"/>
          <a:chExt cx="160858" cy="347344"/>
        </a:xfrm>
      </xdr:grpSpPr>
      <xdr:grpSp>
        <xdr:nvGrpSpPr>
          <xdr:cNvPr id="60" name="Gruppieren 59"/>
          <xdr:cNvGrpSpPr/>
        </xdr:nvGrpSpPr>
        <xdr:grpSpPr>
          <a:xfrm>
            <a:off x="5169459" y="2532137"/>
            <a:ext cx="50482" cy="347344"/>
            <a:chOff x="5128986" y="1405801"/>
            <a:chExt cx="50482" cy="361087"/>
          </a:xfrm>
        </xdr:grpSpPr>
        <xdr:cxnSp macro="">
          <xdr:nvCxnSpPr>
            <xdr:cNvPr id="62" name="Gerade Verbindung 61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3" name="Gerade Verbindung 62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4" name="Gerade Verbindung 63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61" name="Textfeld 60"/>
          <xdr:cNvSpPr txBox="1"/>
        </xdr:nvSpPr>
        <xdr:spPr>
          <a:xfrm rot="5400000">
            <a:off x="5193439" y="2678665"/>
            <a:ext cx="150196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21</xdr:col>
      <xdr:colOff>32845</xdr:colOff>
      <xdr:row>3</xdr:row>
      <xdr:rowOff>115163</xdr:rowOff>
    </xdr:from>
    <xdr:to>
      <xdr:col>21</xdr:col>
      <xdr:colOff>203227</xdr:colOff>
      <xdr:row>6</xdr:row>
      <xdr:rowOff>116679</xdr:rowOff>
    </xdr:to>
    <xdr:grpSp>
      <xdr:nvGrpSpPr>
        <xdr:cNvPr id="65" name="Gruppieren 64"/>
        <xdr:cNvGrpSpPr/>
      </xdr:nvGrpSpPr>
      <xdr:grpSpPr>
        <a:xfrm>
          <a:off x="8059822" y="1422686"/>
          <a:ext cx="170382" cy="573016"/>
          <a:chOff x="1528270" y="1391865"/>
          <a:chExt cx="170382" cy="487153"/>
        </a:xfrm>
      </xdr:grpSpPr>
      <xdr:grpSp>
        <xdr:nvGrpSpPr>
          <xdr:cNvPr id="66" name="Gruppieren 65"/>
          <xdr:cNvGrpSpPr/>
        </xdr:nvGrpSpPr>
        <xdr:grpSpPr>
          <a:xfrm>
            <a:off x="1528270" y="1391865"/>
            <a:ext cx="50482" cy="487153"/>
            <a:chOff x="1540175" y="1391865"/>
            <a:chExt cx="50482" cy="487153"/>
          </a:xfrm>
        </xdr:grpSpPr>
        <xdr:cxnSp macro="">
          <xdr:nvCxnSpPr>
            <xdr:cNvPr id="68" name="Gerade Verbindung 47"/>
            <xdr:cNvCxnSpPr/>
          </xdr:nvCxnSpPr>
          <xdr:spPr bwMode="auto">
            <a:xfrm>
              <a:off x="1585913" y="1393031"/>
              <a:ext cx="0" cy="485987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9" name="Gerade Verbindung 48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0" name="Gerade Verbindung 49"/>
            <xdr:cNvCxnSpPr/>
          </xdr:nvCxnSpPr>
          <xdr:spPr bwMode="auto">
            <a:xfrm flipH="1">
              <a:off x="1540175" y="1877874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1" name="Gerade Verbindung 50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2" name="Gerade Verbindung 51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67" name="Textfeld 66"/>
          <xdr:cNvSpPr txBox="1"/>
        </xdr:nvSpPr>
        <xdr:spPr>
          <a:xfrm rot="5400000">
            <a:off x="1567654" y="1576022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pPr algn="ctr"/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21</xdr:col>
      <xdr:colOff>198997</xdr:colOff>
      <xdr:row>5</xdr:row>
      <xdr:rowOff>111919</xdr:rowOff>
    </xdr:from>
    <xdr:to>
      <xdr:col>21</xdr:col>
      <xdr:colOff>350330</xdr:colOff>
      <xdr:row>7</xdr:row>
      <xdr:rowOff>105324</xdr:rowOff>
    </xdr:to>
    <xdr:grpSp>
      <xdr:nvGrpSpPr>
        <xdr:cNvPr id="73" name="Gruppieren 72"/>
        <xdr:cNvGrpSpPr/>
      </xdr:nvGrpSpPr>
      <xdr:grpSpPr>
        <a:xfrm>
          <a:off x="8225974" y="1800442"/>
          <a:ext cx="151333" cy="374405"/>
          <a:chOff x="5169459" y="2532137"/>
          <a:chExt cx="160858" cy="347344"/>
        </a:xfrm>
      </xdr:grpSpPr>
      <xdr:grpSp>
        <xdr:nvGrpSpPr>
          <xdr:cNvPr id="74" name="Gruppieren 73"/>
          <xdr:cNvGrpSpPr/>
        </xdr:nvGrpSpPr>
        <xdr:grpSpPr>
          <a:xfrm>
            <a:off x="5169459" y="2532137"/>
            <a:ext cx="50482" cy="347344"/>
            <a:chOff x="5128986" y="1405801"/>
            <a:chExt cx="50482" cy="361087"/>
          </a:xfrm>
        </xdr:grpSpPr>
        <xdr:cxnSp macro="">
          <xdr:nvCxnSpPr>
            <xdr:cNvPr id="76" name="Gerade Verbindung 61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7" name="Gerade Verbindung 62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8" name="Gerade Verbindung 63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75" name="Textfeld 74"/>
          <xdr:cNvSpPr txBox="1"/>
        </xdr:nvSpPr>
        <xdr:spPr>
          <a:xfrm rot="5400000">
            <a:off x="5193439" y="2678665"/>
            <a:ext cx="150196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11</xdr:col>
      <xdr:colOff>194830</xdr:colOff>
      <xdr:row>11</xdr:row>
      <xdr:rowOff>22513</xdr:rowOff>
    </xdr:from>
    <xdr:to>
      <xdr:col>22</xdr:col>
      <xdr:colOff>238125</xdr:colOff>
      <xdr:row>27</xdr:row>
      <xdr:rowOff>133349</xdr:rowOff>
    </xdr:to>
    <xdr:graphicFrame macro="">
      <xdr:nvGraphicFramePr>
        <xdr:cNvPr id="79" name="Diagramm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32845</xdr:colOff>
      <xdr:row>3</xdr:row>
      <xdr:rowOff>115164</xdr:rowOff>
    </xdr:from>
    <xdr:to>
      <xdr:col>3</xdr:col>
      <xdr:colOff>207991</xdr:colOff>
      <xdr:row>7</xdr:row>
      <xdr:rowOff>115954</xdr:rowOff>
    </xdr:to>
    <xdr:grpSp>
      <xdr:nvGrpSpPr>
        <xdr:cNvPr id="2" name="Gruppieren 1"/>
        <xdr:cNvGrpSpPr/>
      </xdr:nvGrpSpPr>
      <xdr:grpSpPr>
        <a:xfrm>
          <a:off x="1264291" y="1421450"/>
          <a:ext cx="175146" cy="762790"/>
          <a:chOff x="1263158" y="1420883"/>
          <a:chExt cx="175146" cy="762790"/>
        </a:xfrm>
      </xdr:grpSpPr>
      <xdr:grpSp>
        <xdr:nvGrpSpPr>
          <xdr:cNvPr id="3" name="Gruppieren 2"/>
          <xdr:cNvGrpSpPr/>
        </xdr:nvGrpSpPr>
        <xdr:grpSpPr>
          <a:xfrm>
            <a:off x="1263158" y="1420883"/>
            <a:ext cx="50482" cy="762790"/>
            <a:chOff x="1540175" y="1391865"/>
            <a:chExt cx="50482" cy="648490"/>
          </a:xfrm>
        </xdr:grpSpPr>
        <xdr:cxnSp macro="">
          <xdr:nvCxnSpPr>
            <xdr:cNvPr id="5" name="Gerade Verbindung 4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" name="Gerade Verbindung 5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" name="Gerade Verbindung 6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8" name="Gerade Verbindung 7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9" name="Gerade Verbindung 8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0" name="Gerade Verbindung 9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4" name="Textfeld 3"/>
          <xdr:cNvSpPr txBox="1"/>
        </xdr:nvSpPr>
        <xdr:spPr>
          <a:xfrm rot="5400000">
            <a:off x="1294920" y="1741064"/>
            <a:ext cx="165324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pPr algn="ctr"/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6</xdr:col>
      <xdr:colOff>32845</xdr:colOff>
      <xdr:row>3</xdr:row>
      <xdr:rowOff>115164</xdr:rowOff>
    </xdr:from>
    <xdr:to>
      <xdr:col>6</xdr:col>
      <xdr:colOff>207991</xdr:colOff>
      <xdr:row>7</xdr:row>
      <xdr:rowOff>115954</xdr:rowOff>
    </xdr:to>
    <xdr:grpSp>
      <xdr:nvGrpSpPr>
        <xdr:cNvPr id="11" name="Gruppieren 10"/>
        <xdr:cNvGrpSpPr/>
      </xdr:nvGrpSpPr>
      <xdr:grpSpPr>
        <a:xfrm>
          <a:off x="2209988" y="1421450"/>
          <a:ext cx="175146" cy="762790"/>
          <a:chOff x="2215658" y="1420883"/>
          <a:chExt cx="175146" cy="762790"/>
        </a:xfrm>
      </xdr:grpSpPr>
      <xdr:grpSp>
        <xdr:nvGrpSpPr>
          <xdr:cNvPr id="12" name="Gruppieren 11"/>
          <xdr:cNvGrpSpPr/>
        </xdr:nvGrpSpPr>
        <xdr:grpSpPr>
          <a:xfrm>
            <a:off x="2215658" y="1420883"/>
            <a:ext cx="50482" cy="762790"/>
            <a:chOff x="1540175" y="1391865"/>
            <a:chExt cx="50482" cy="648490"/>
          </a:xfrm>
        </xdr:grpSpPr>
        <xdr:cxnSp macro="">
          <xdr:nvCxnSpPr>
            <xdr:cNvPr id="14" name="Gerade Verbindung 13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5" name="Gerade Verbindung 14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6" name="Gerade Verbindung 15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7" name="Gerade Verbindung 16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8" name="Gerade Verbindung 17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9" name="Gerade Verbindung 18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13" name="Textfeld 12"/>
          <xdr:cNvSpPr txBox="1"/>
        </xdr:nvSpPr>
        <xdr:spPr>
          <a:xfrm rot="5400000">
            <a:off x="2247420" y="1786991"/>
            <a:ext cx="165324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9</xdr:col>
      <xdr:colOff>32845</xdr:colOff>
      <xdr:row>3</xdr:row>
      <xdr:rowOff>115164</xdr:rowOff>
    </xdr:from>
    <xdr:to>
      <xdr:col>9</xdr:col>
      <xdr:colOff>207991</xdr:colOff>
      <xdr:row>7</xdr:row>
      <xdr:rowOff>115954</xdr:rowOff>
    </xdr:to>
    <xdr:grpSp>
      <xdr:nvGrpSpPr>
        <xdr:cNvPr id="20" name="Gruppieren 19"/>
        <xdr:cNvGrpSpPr/>
      </xdr:nvGrpSpPr>
      <xdr:grpSpPr>
        <a:xfrm>
          <a:off x="3196506" y="1421450"/>
          <a:ext cx="175146" cy="762790"/>
          <a:chOff x="1528270" y="1391865"/>
          <a:chExt cx="175146" cy="648490"/>
        </a:xfrm>
      </xdr:grpSpPr>
      <xdr:grpSp>
        <xdr:nvGrpSpPr>
          <xdr:cNvPr id="21" name="Gruppieren 20"/>
          <xdr:cNvGrpSpPr/>
        </xdr:nvGrpSpPr>
        <xdr:grpSpPr>
          <a:xfrm>
            <a:off x="1528270" y="1391865"/>
            <a:ext cx="50482" cy="648490"/>
            <a:chOff x="1540175" y="1391865"/>
            <a:chExt cx="50482" cy="648490"/>
          </a:xfrm>
        </xdr:grpSpPr>
        <xdr:cxnSp macro="">
          <xdr:nvCxnSpPr>
            <xdr:cNvPr id="23" name="Gerade Verbindung 22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4" name="Gerade Verbindung 23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5" name="Gerade Verbindung 24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6" name="Gerade Verbindung 25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7" name="Gerade Verbindung 26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8" name="Gerade Verbindung 27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22" name="Textfeld 21"/>
          <xdr:cNvSpPr txBox="1"/>
        </xdr:nvSpPr>
        <xdr:spPr>
          <a:xfrm rot="5400000">
            <a:off x="1572418" y="1703175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12</xdr:col>
      <xdr:colOff>32845</xdr:colOff>
      <xdr:row>3</xdr:row>
      <xdr:rowOff>115164</xdr:rowOff>
    </xdr:from>
    <xdr:to>
      <xdr:col>12</xdr:col>
      <xdr:colOff>204022</xdr:colOff>
      <xdr:row>7</xdr:row>
      <xdr:rowOff>115954</xdr:rowOff>
    </xdr:to>
    <xdr:grpSp>
      <xdr:nvGrpSpPr>
        <xdr:cNvPr id="29" name="Gruppieren 28"/>
        <xdr:cNvGrpSpPr/>
      </xdr:nvGrpSpPr>
      <xdr:grpSpPr>
        <a:xfrm>
          <a:off x="4183024" y="1421450"/>
          <a:ext cx="171177" cy="762790"/>
          <a:chOff x="1528270" y="1391865"/>
          <a:chExt cx="171177" cy="648490"/>
        </a:xfrm>
      </xdr:grpSpPr>
      <xdr:grpSp>
        <xdr:nvGrpSpPr>
          <xdr:cNvPr id="30" name="Gruppieren 29"/>
          <xdr:cNvGrpSpPr/>
        </xdr:nvGrpSpPr>
        <xdr:grpSpPr>
          <a:xfrm>
            <a:off x="1528270" y="1391865"/>
            <a:ext cx="50482" cy="648490"/>
            <a:chOff x="1540175" y="1391865"/>
            <a:chExt cx="50482" cy="648490"/>
          </a:xfrm>
        </xdr:grpSpPr>
        <xdr:cxnSp macro="">
          <xdr:nvCxnSpPr>
            <xdr:cNvPr id="32" name="Gerade Verbindung 31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3" name="Gerade Verbindung 32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4" name="Gerade Verbindung 33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5" name="Gerade Verbindung 34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6" name="Gerade Verbindung 35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7" name="Gerade Verbindung 36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31" name="Textfeld 30"/>
          <xdr:cNvSpPr txBox="1"/>
        </xdr:nvSpPr>
        <xdr:spPr>
          <a:xfrm rot="5400000">
            <a:off x="1568449" y="1694016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15</xdr:col>
      <xdr:colOff>29937</xdr:colOff>
      <xdr:row>3</xdr:row>
      <xdr:rowOff>100876</xdr:rowOff>
    </xdr:from>
    <xdr:to>
      <xdr:col>15</xdr:col>
      <xdr:colOff>197144</xdr:colOff>
      <xdr:row>5</xdr:row>
      <xdr:rowOff>80963</xdr:rowOff>
    </xdr:to>
    <xdr:grpSp>
      <xdr:nvGrpSpPr>
        <xdr:cNvPr id="38" name="Gruppieren 37"/>
        <xdr:cNvGrpSpPr/>
      </xdr:nvGrpSpPr>
      <xdr:grpSpPr>
        <a:xfrm>
          <a:off x="5588455" y="1407162"/>
          <a:ext cx="167207" cy="361087"/>
          <a:chOff x="5128986" y="1405801"/>
          <a:chExt cx="167207" cy="361087"/>
        </a:xfrm>
      </xdr:grpSpPr>
      <xdr:grpSp>
        <xdr:nvGrpSpPr>
          <xdr:cNvPr id="39" name="Gruppieren 38"/>
          <xdr:cNvGrpSpPr/>
        </xdr:nvGrpSpPr>
        <xdr:grpSpPr>
          <a:xfrm>
            <a:off x="5128986" y="1405801"/>
            <a:ext cx="50482" cy="361087"/>
            <a:chOff x="5128986" y="1405801"/>
            <a:chExt cx="50482" cy="375374"/>
          </a:xfrm>
        </xdr:grpSpPr>
        <xdr:cxnSp macro="">
          <xdr:nvCxnSpPr>
            <xdr:cNvPr id="41" name="Gerade Verbindung 40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2" name="Gerade Verbindung 41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3" name="Gerade Verbindung 42"/>
            <xdr:cNvCxnSpPr/>
          </xdr:nvCxnSpPr>
          <xdr:spPr bwMode="auto">
            <a:xfrm flipH="1">
              <a:off x="5128986" y="159362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4" name="Gerade Verbindung 43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40" name="Textfeld 39"/>
          <xdr:cNvSpPr txBox="1"/>
        </xdr:nvSpPr>
        <xdr:spPr>
          <a:xfrm rot="5400000">
            <a:off x="5152809" y="1572677"/>
            <a:ext cx="163208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18</xdr:col>
      <xdr:colOff>32845</xdr:colOff>
      <xdr:row>3</xdr:row>
      <xdr:rowOff>115163</xdr:rowOff>
    </xdr:from>
    <xdr:to>
      <xdr:col>18</xdr:col>
      <xdr:colOff>203227</xdr:colOff>
      <xdr:row>6</xdr:row>
      <xdr:rowOff>116679</xdr:rowOff>
    </xdr:to>
    <xdr:grpSp>
      <xdr:nvGrpSpPr>
        <xdr:cNvPr id="45" name="Gruppieren 44"/>
        <xdr:cNvGrpSpPr/>
      </xdr:nvGrpSpPr>
      <xdr:grpSpPr>
        <a:xfrm>
          <a:off x="6741166" y="1421449"/>
          <a:ext cx="170382" cy="573016"/>
          <a:chOff x="1528270" y="1391865"/>
          <a:chExt cx="170382" cy="487153"/>
        </a:xfrm>
      </xdr:grpSpPr>
      <xdr:grpSp>
        <xdr:nvGrpSpPr>
          <xdr:cNvPr id="46" name="Gruppieren 45"/>
          <xdr:cNvGrpSpPr/>
        </xdr:nvGrpSpPr>
        <xdr:grpSpPr>
          <a:xfrm>
            <a:off x="1528270" y="1391865"/>
            <a:ext cx="50482" cy="487153"/>
            <a:chOff x="1540175" y="1391865"/>
            <a:chExt cx="50482" cy="487153"/>
          </a:xfrm>
        </xdr:grpSpPr>
        <xdr:cxnSp macro="">
          <xdr:nvCxnSpPr>
            <xdr:cNvPr id="48" name="Gerade Verbindung 47"/>
            <xdr:cNvCxnSpPr/>
          </xdr:nvCxnSpPr>
          <xdr:spPr bwMode="auto">
            <a:xfrm>
              <a:off x="1585913" y="1393031"/>
              <a:ext cx="0" cy="485987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9" name="Gerade Verbindung 48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0" name="Gerade Verbindung 49"/>
            <xdr:cNvCxnSpPr/>
          </xdr:nvCxnSpPr>
          <xdr:spPr bwMode="auto">
            <a:xfrm flipH="1">
              <a:off x="1540175" y="1877874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1" name="Gerade Verbindung 50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2" name="Gerade Verbindung 51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47" name="Textfeld 46"/>
          <xdr:cNvSpPr txBox="1"/>
        </xdr:nvSpPr>
        <xdr:spPr>
          <a:xfrm rot="5400000">
            <a:off x="1567654" y="1576022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pPr algn="ctr"/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15</xdr:col>
      <xdr:colOff>27547</xdr:colOff>
      <xdr:row>5</xdr:row>
      <xdr:rowOff>134218</xdr:rowOff>
    </xdr:from>
    <xdr:to>
      <xdr:col>15</xdr:col>
      <xdr:colOff>188404</xdr:colOff>
      <xdr:row>7</xdr:row>
      <xdr:rowOff>100562</xdr:rowOff>
    </xdr:to>
    <xdr:grpSp>
      <xdr:nvGrpSpPr>
        <xdr:cNvPr id="53" name="Gruppieren 52"/>
        <xdr:cNvGrpSpPr/>
      </xdr:nvGrpSpPr>
      <xdr:grpSpPr>
        <a:xfrm>
          <a:off x="5586065" y="1821504"/>
          <a:ext cx="160857" cy="347344"/>
          <a:chOff x="5169459" y="2532137"/>
          <a:chExt cx="160857" cy="347344"/>
        </a:xfrm>
      </xdr:grpSpPr>
      <xdr:grpSp>
        <xdr:nvGrpSpPr>
          <xdr:cNvPr id="54" name="Gruppieren 53"/>
          <xdr:cNvGrpSpPr/>
        </xdr:nvGrpSpPr>
        <xdr:grpSpPr>
          <a:xfrm>
            <a:off x="5169459" y="2532137"/>
            <a:ext cx="50482" cy="347344"/>
            <a:chOff x="5128986" y="1405801"/>
            <a:chExt cx="50482" cy="361087"/>
          </a:xfrm>
        </xdr:grpSpPr>
        <xdr:cxnSp macro="">
          <xdr:nvCxnSpPr>
            <xdr:cNvPr id="56" name="Gerade Verbindung 55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7" name="Gerade Verbindung 56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8" name="Gerade Verbindung 57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55" name="Textfeld 54"/>
          <xdr:cNvSpPr txBox="1"/>
        </xdr:nvSpPr>
        <xdr:spPr>
          <a:xfrm rot="5400000">
            <a:off x="5219512" y="2658583"/>
            <a:ext cx="98048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18</xdr:col>
      <xdr:colOff>198997</xdr:colOff>
      <xdr:row>5</xdr:row>
      <xdr:rowOff>111919</xdr:rowOff>
    </xdr:from>
    <xdr:to>
      <xdr:col>18</xdr:col>
      <xdr:colOff>350330</xdr:colOff>
      <xdr:row>7</xdr:row>
      <xdr:rowOff>105324</xdr:rowOff>
    </xdr:to>
    <xdr:grpSp>
      <xdr:nvGrpSpPr>
        <xdr:cNvPr id="59" name="Gruppieren 58"/>
        <xdr:cNvGrpSpPr/>
      </xdr:nvGrpSpPr>
      <xdr:grpSpPr>
        <a:xfrm>
          <a:off x="6907318" y="1799205"/>
          <a:ext cx="151333" cy="374405"/>
          <a:chOff x="5169459" y="2532137"/>
          <a:chExt cx="160858" cy="347344"/>
        </a:xfrm>
      </xdr:grpSpPr>
      <xdr:grpSp>
        <xdr:nvGrpSpPr>
          <xdr:cNvPr id="60" name="Gruppieren 59"/>
          <xdr:cNvGrpSpPr/>
        </xdr:nvGrpSpPr>
        <xdr:grpSpPr>
          <a:xfrm>
            <a:off x="5169459" y="2532137"/>
            <a:ext cx="50482" cy="347344"/>
            <a:chOff x="5128986" y="1405801"/>
            <a:chExt cx="50482" cy="361087"/>
          </a:xfrm>
        </xdr:grpSpPr>
        <xdr:cxnSp macro="">
          <xdr:nvCxnSpPr>
            <xdr:cNvPr id="62" name="Gerade Verbindung 61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3" name="Gerade Verbindung 62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4" name="Gerade Verbindung 63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61" name="Textfeld 60"/>
          <xdr:cNvSpPr txBox="1"/>
        </xdr:nvSpPr>
        <xdr:spPr>
          <a:xfrm rot="5400000">
            <a:off x="5193439" y="2678665"/>
            <a:ext cx="150196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300403</xdr:colOff>
      <xdr:row>16</xdr:row>
      <xdr:rowOff>3663</xdr:rowOff>
    </xdr:from>
    <xdr:to>
      <xdr:col>9</xdr:col>
      <xdr:colOff>249115</xdr:colOff>
      <xdr:row>32</xdr:row>
      <xdr:rowOff>155330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32845</xdr:colOff>
      <xdr:row>3</xdr:row>
      <xdr:rowOff>115164</xdr:rowOff>
    </xdr:from>
    <xdr:to>
      <xdr:col>3</xdr:col>
      <xdr:colOff>207991</xdr:colOff>
      <xdr:row>7</xdr:row>
      <xdr:rowOff>115954</xdr:rowOff>
    </xdr:to>
    <xdr:grpSp>
      <xdr:nvGrpSpPr>
        <xdr:cNvPr id="113" name="Gruppieren 112"/>
        <xdr:cNvGrpSpPr/>
      </xdr:nvGrpSpPr>
      <xdr:grpSpPr>
        <a:xfrm>
          <a:off x="1261570" y="1420089"/>
          <a:ext cx="175146" cy="762790"/>
          <a:chOff x="1263158" y="1420883"/>
          <a:chExt cx="175146" cy="762790"/>
        </a:xfrm>
      </xdr:grpSpPr>
      <xdr:grpSp>
        <xdr:nvGrpSpPr>
          <xdr:cNvPr id="18" name="Gruppieren 17"/>
          <xdr:cNvGrpSpPr/>
        </xdr:nvGrpSpPr>
        <xdr:grpSpPr>
          <a:xfrm>
            <a:off x="1263158" y="1420883"/>
            <a:ext cx="50482" cy="762790"/>
            <a:chOff x="1540175" y="1391865"/>
            <a:chExt cx="50482" cy="648490"/>
          </a:xfrm>
        </xdr:grpSpPr>
        <xdr:cxnSp macro="">
          <xdr:nvCxnSpPr>
            <xdr:cNvPr id="6" name="Gerade Verbindung 5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8" name="Gerade Verbindung 7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9" name="Gerade Verbindung 8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0" name="Gerade Verbindung 9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1" name="Gerade Verbindung 10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2" name="Gerade Verbindung 11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19" name="Textfeld 18"/>
          <xdr:cNvSpPr txBox="1"/>
        </xdr:nvSpPr>
        <xdr:spPr>
          <a:xfrm rot="5400000">
            <a:off x="1294920" y="1741064"/>
            <a:ext cx="165324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pPr algn="ctr"/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6</xdr:col>
      <xdr:colOff>32845</xdr:colOff>
      <xdr:row>3</xdr:row>
      <xdr:rowOff>115164</xdr:rowOff>
    </xdr:from>
    <xdr:to>
      <xdr:col>6</xdr:col>
      <xdr:colOff>207991</xdr:colOff>
      <xdr:row>7</xdr:row>
      <xdr:rowOff>115954</xdr:rowOff>
    </xdr:to>
    <xdr:grpSp>
      <xdr:nvGrpSpPr>
        <xdr:cNvPr id="114" name="Gruppieren 113"/>
        <xdr:cNvGrpSpPr/>
      </xdr:nvGrpSpPr>
      <xdr:grpSpPr>
        <a:xfrm>
          <a:off x="2204545" y="1420089"/>
          <a:ext cx="175146" cy="762790"/>
          <a:chOff x="2215658" y="1420883"/>
          <a:chExt cx="175146" cy="762790"/>
        </a:xfrm>
      </xdr:grpSpPr>
      <xdr:grpSp>
        <xdr:nvGrpSpPr>
          <xdr:cNvPr id="22" name="Gruppieren 21"/>
          <xdr:cNvGrpSpPr/>
        </xdr:nvGrpSpPr>
        <xdr:grpSpPr>
          <a:xfrm>
            <a:off x="2215658" y="1420883"/>
            <a:ext cx="50482" cy="762790"/>
            <a:chOff x="1540175" y="1391865"/>
            <a:chExt cx="50482" cy="648490"/>
          </a:xfrm>
        </xdr:grpSpPr>
        <xdr:cxnSp macro="">
          <xdr:nvCxnSpPr>
            <xdr:cNvPr id="24" name="Gerade Verbindung 23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5" name="Gerade Verbindung 24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6" name="Gerade Verbindung 25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7" name="Gerade Verbindung 26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8" name="Gerade Verbindung 27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9" name="Gerade Verbindung 28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23" name="Textfeld 22"/>
          <xdr:cNvSpPr txBox="1"/>
        </xdr:nvSpPr>
        <xdr:spPr>
          <a:xfrm rot="5400000">
            <a:off x="2247420" y="1752971"/>
            <a:ext cx="165324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9</xdr:col>
      <xdr:colOff>32845</xdr:colOff>
      <xdr:row>3</xdr:row>
      <xdr:rowOff>115164</xdr:rowOff>
    </xdr:from>
    <xdr:to>
      <xdr:col>9</xdr:col>
      <xdr:colOff>207991</xdr:colOff>
      <xdr:row>7</xdr:row>
      <xdr:rowOff>115954</xdr:rowOff>
    </xdr:to>
    <xdr:grpSp>
      <xdr:nvGrpSpPr>
        <xdr:cNvPr id="30" name="Gruppieren 29"/>
        <xdr:cNvGrpSpPr/>
      </xdr:nvGrpSpPr>
      <xdr:grpSpPr>
        <a:xfrm>
          <a:off x="3185620" y="1420089"/>
          <a:ext cx="175146" cy="762790"/>
          <a:chOff x="1528270" y="1391865"/>
          <a:chExt cx="175146" cy="648490"/>
        </a:xfrm>
      </xdr:grpSpPr>
      <xdr:grpSp>
        <xdr:nvGrpSpPr>
          <xdr:cNvPr id="31" name="Gruppieren 30"/>
          <xdr:cNvGrpSpPr/>
        </xdr:nvGrpSpPr>
        <xdr:grpSpPr>
          <a:xfrm>
            <a:off x="1528270" y="1391865"/>
            <a:ext cx="50482" cy="648490"/>
            <a:chOff x="1540175" y="1391865"/>
            <a:chExt cx="50482" cy="648490"/>
          </a:xfrm>
        </xdr:grpSpPr>
        <xdr:cxnSp macro="">
          <xdr:nvCxnSpPr>
            <xdr:cNvPr id="33" name="Gerade Verbindung 32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4" name="Gerade Verbindung 33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5" name="Gerade Verbindung 34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6" name="Gerade Verbindung 35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7" name="Gerade Verbindung 36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8" name="Gerade Verbindung 37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32" name="Textfeld 31"/>
          <xdr:cNvSpPr txBox="1"/>
        </xdr:nvSpPr>
        <xdr:spPr>
          <a:xfrm rot="5400000">
            <a:off x="1572418" y="1668468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12</xdr:col>
      <xdr:colOff>32845</xdr:colOff>
      <xdr:row>3</xdr:row>
      <xdr:rowOff>115164</xdr:rowOff>
    </xdr:from>
    <xdr:to>
      <xdr:col>12</xdr:col>
      <xdr:colOff>204022</xdr:colOff>
      <xdr:row>7</xdr:row>
      <xdr:rowOff>115954</xdr:rowOff>
    </xdr:to>
    <xdr:grpSp>
      <xdr:nvGrpSpPr>
        <xdr:cNvPr id="39" name="Gruppieren 38"/>
        <xdr:cNvGrpSpPr/>
      </xdr:nvGrpSpPr>
      <xdr:grpSpPr>
        <a:xfrm>
          <a:off x="4166695" y="1420089"/>
          <a:ext cx="171177" cy="762790"/>
          <a:chOff x="1528270" y="1391865"/>
          <a:chExt cx="171177" cy="648490"/>
        </a:xfrm>
      </xdr:grpSpPr>
      <xdr:grpSp>
        <xdr:nvGrpSpPr>
          <xdr:cNvPr id="40" name="Gruppieren 39"/>
          <xdr:cNvGrpSpPr/>
        </xdr:nvGrpSpPr>
        <xdr:grpSpPr>
          <a:xfrm>
            <a:off x="1528270" y="1391865"/>
            <a:ext cx="50482" cy="648490"/>
            <a:chOff x="1540175" y="1391865"/>
            <a:chExt cx="50482" cy="648490"/>
          </a:xfrm>
        </xdr:grpSpPr>
        <xdr:cxnSp macro="">
          <xdr:nvCxnSpPr>
            <xdr:cNvPr id="42" name="Gerade Verbindung 41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3" name="Gerade Verbindung 42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4" name="Gerade Verbindung 43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5" name="Gerade Verbindung 44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6" name="Gerade Verbindung 45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7" name="Gerade Verbindung 46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41" name="Textfeld 40"/>
          <xdr:cNvSpPr txBox="1"/>
        </xdr:nvSpPr>
        <xdr:spPr>
          <a:xfrm rot="5400000">
            <a:off x="1568449" y="1665093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15</xdr:col>
      <xdr:colOff>29937</xdr:colOff>
      <xdr:row>3</xdr:row>
      <xdr:rowOff>100876</xdr:rowOff>
    </xdr:from>
    <xdr:to>
      <xdr:col>15</xdr:col>
      <xdr:colOff>197144</xdr:colOff>
      <xdr:row>5</xdr:row>
      <xdr:rowOff>80963</xdr:rowOff>
    </xdr:to>
    <xdr:grpSp>
      <xdr:nvGrpSpPr>
        <xdr:cNvPr id="104" name="Gruppieren 103"/>
        <xdr:cNvGrpSpPr/>
      </xdr:nvGrpSpPr>
      <xdr:grpSpPr>
        <a:xfrm>
          <a:off x="5106762" y="1405801"/>
          <a:ext cx="167207" cy="361087"/>
          <a:chOff x="5128986" y="1405801"/>
          <a:chExt cx="167207" cy="361087"/>
        </a:xfrm>
      </xdr:grpSpPr>
      <xdr:grpSp>
        <xdr:nvGrpSpPr>
          <xdr:cNvPr id="103" name="Gruppieren 102"/>
          <xdr:cNvGrpSpPr/>
        </xdr:nvGrpSpPr>
        <xdr:grpSpPr>
          <a:xfrm>
            <a:off x="5128986" y="1405801"/>
            <a:ext cx="50482" cy="361087"/>
            <a:chOff x="5128986" y="1405801"/>
            <a:chExt cx="50482" cy="375374"/>
          </a:xfrm>
        </xdr:grpSpPr>
        <xdr:cxnSp macro="">
          <xdr:nvCxnSpPr>
            <xdr:cNvPr id="60" name="Gerade Verbindung 59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1" name="Gerade Verbindung 60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3" name="Gerade Verbindung 62"/>
            <xdr:cNvCxnSpPr/>
          </xdr:nvCxnSpPr>
          <xdr:spPr bwMode="auto">
            <a:xfrm flipH="1">
              <a:off x="5128986" y="159362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4" name="Gerade Verbindung 63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59" name="Textfeld 58"/>
          <xdr:cNvSpPr txBox="1"/>
        </xdr:nvSpPr>
        <xdr:spPr>
          <a:xfrm rot="5400000">
            <a:off x="5152809" y="1538657"/>
            <a:ext cx="163208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18</xdr:col>
      <xdr:colOff>32845</xdr:colOff>
      <xdr:row>3</xdr:row>
      <xdr:rowOff>115163</xdr:rowOff>
    </xdr:from>
    <xdr:to>
      <xdr:col>18</xdr:col>
      <xdr:colOff>203227</xdr:colOff>
      <xdr:row>6</xdr:row>
      <xdr:rowOff>116679</xdr:rowOff>
    </xdr:to>
    <xdr:grpSp>
      <xdr:nvGrpSpPr>
        <xdr:cNvPr id="66" name="Gruppieren 65"/>
        <xdr:cNvGrpSpPr/>
      </xdr:nvGrpSpPr>
      <xdr:grpSpPr>
        <a:xfrm>
          <a:off x="6252670" y="1420088"/>
          <a:ext cx="170382" cy="573016"/>
          <a:chOff x="1528270" y="1391865"/>
          <a:chExt cx="170382" cy="487153"/>
        </a:xfrm>
      </xdr:grpSpPr>
      <xdr:grpSp>
        <xdr:nvGrpSpPr>
          <xdr:cNvPr id="67" name="Gruppieren 66"/>
          <xdr:cNvGrpSpPr/>
        </xdr:nvGrpSpPr>
        <xdr:grpSpPr>
          <a:xfrm>
            <a:off x="1528270" y="1391865"/>
            <a:ext cx="50482" cy="487153"/>
            <a:chOff x="1540175" y="1391865"/>
            <a:chExt cx="50482" cy="487153"/>
          </a:xfrm>
        </xdr:grpSpPr>
        <xdr:cxnSp macro="">
          <xdr:nvCxnSpPr>
            <xdr:cNvPr id="69" name="Gerade Verbindung 68"/>
            <xdr:cNvCxnSpPr/>
          </xdr:nvCxnSpPr>
          <xdr:spPr bwMode="auto">
            <a:xfrm>
              <a:off x="1585913" y="1393031"/>
              <a:ext cx="0" cy="485987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0" name="Gerade Verbindung 69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1" name="Gerade Verbindung 70"/>
            <xdr:cNvCxnSpPr/>
          </xdr:nvCxnSpPr>
          <xdr:spPr bwMode="auto">
            <a:xfrm flipH="1">
              <a:off x="1540175" y="1877874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2" name="Gerade Verbindung 71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3" name="Gerade Verbindung 72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68" name="Textfeld 67"/>
          <xdr:cNvSpPr txBox="1"/>
        </xdr:nvSpPr>
        <xdr:spPr>
          <a:xfrm rot="5400000">
            <a:off x="1567654" y="1576022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pPr algn="ctr"/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15</xdr:col>
      <xdr:colOff>27547</xdr:colOff>
      <xdr:row>5</xdr:row>
      <xdr:rowOff>134218</xdr:rowOff>
    </xdr:from>
    <xdr:to>
      <xdr:col>15</xdr:col>
      <xdr:colOff>188404</xdr:colOff>
      <xdr:row>7</xdr:row>
      <xdr:rowOff>100562</xdr:rowOff>
    </xdr:to>
    <xdr:grpSp>
      <xdr:nvGrpSpPr>
        <xdr:cNvPr id="112" name="Gruppieren 111"/>
        <xdr:cNvGrpSpPr/>
      </xdr:nvGrpSpPr>
      <xdr:grpSpPr>
        <a:xfrm>
          <a:off x="5104372" y="1820143"/>
          <a:ext cx="160857" cy="347344"/>
          <a:chOff x="5169459" y="2532137"/>
          <a:chExt cx="160857" cy="347344"/>
        </a:xfrm>
      </xdr:grpSpPr>
      <xdr:grpSp>
        <xdr:nvGrpSpPr>
          <xdr:cNvPr id="106" name="Gruppieren 105"/>
          <xdr:cNvGrpSpPr/>
        </xdr:nvGrpSpPr>
        <xdr:grpSpPr>
          <a:xfrm>
            <a:off x="5169459" y="2532137"/>
            <a:ext cx="50482" cy="347344"/>
            <a:chOff x="5128986" y="1405801"/>
            <a:chExt cx="50482" cy="361087"/>
          </a:xfrm>
        </xdr:grpSpPr>
        <xdr:cxnSp macro="">
          <xdr:nvCxnSpPr>
            <xdr:cNvPr id="108" name="Gerade Verbindung 107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09" name="Gerade Verbindung 108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11" name="Gerade Verbindung 110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107" name="Textfeld 106"/>
          <xdr:cNvSpPr txBox="1"/>
        </xdr:nvSpPr>
        <xdr:spPr>
          <a:xfrm rot="5400000">
            <a:off x="5219512" y="2658583"/>
            <a:ext cx="98048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18</xdr:col>
      <xdr:colOff>198997</xdr:colOff>
      <xdr:row>5</xdr:row>
      <xdr:rowOff>111919</xdr:rowOff>
    </xdr:from>
    <xdr:to>
      <xdr:col>18</xdr:col>
      <xdr:colOff>359855</xdr:colOff>
      <xdr:row>7</xdr:row>
      <xdr:rowOff>105324</xdr:rowOff>
    </xdr:to>
    <xdr:grpSp>
      <xdr:nvGrpSpPr>
        <xdr:cNvPr id="116" name="Gruppieren 115"/>
        <xdr:cNvGrpSpPr/>
      </xdr:nvGrpSpPr>
      <xdr:grpSpPr>
        <a:xfrm>
          <a:off x="6418822" y="1797844"/>
          <a:ext cx="151333" cy="374405"/>
          <a:chOff x="5169459" y="2532137"/>
          <a:chExt cx="160858" cy="347344"/>
        </a:xfrm>
      </xdr:grpSpPr>
      <xdr:grpSp>
        <xdr:nvGrpSpPr>
          <xdr:cNvPr id="117" name="Gruppieren 116"/>
          <xdr:cNvGrpSpPr/>
        </xdr:nvGrpSpPr>
        <xdr:grpSpPr>
          <a:xfrm>
            <a:off x="5169459" y="2532137"/>
            <a:ext cx="50482" cy="347344"/>
            <a:chOff x="5128986" y="1405801"/>
            <a:chExt cx="50482" cy="361087"/>
          </a:xfrm>
        </xdr:grpSpPr>
        <xdr:cxnSp macro="">
          <xdr:nvCxnSpPr>
            <xdr:cNvPr id="119" name="Gerade Verbindung 118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20" name="Gerade Verbindung 119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21" name="Gerade Verbindung 120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118" name="Textfeld 117"/>
          <xdr:cNvSpPr txBox="1"/>
        </xdr:nvSpPr>
        <xdr:spPr>
          <a:xfrm rot="5400000">
            <a:off x="5193439" y="2647104"/>
            <a:ext cx="150196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**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32845</xdr:colOff>
      <xdr:row>3</xdr:row>
      <xdr:rowOff>115164</xdr:rowOff>
    </xdr:from>
    <xdr:to>
      <xdr:col>3</xdr:col>
      <xdr:colOff>207991</xdr:colOff>
      <xdr:row>7</xdr:row>
      <xdr:rowOff>115954</xdr:rowOff>
    </xdr:to>
    <xdr:grpSp>
      <xdr:nvGrpSpPr>
        <xdr:cNvPr id="2" name="Gruppieren 1"/>
        <xdr:cNvGrpSpPr/>
      </xdr:nvGrpSpPr>
      <xdr:grpSpPr>
        <a:xfrm>
          <a:off x="1261570" y="1420089"/>
          <a:ext cx="175146" cy="762790"/>
          <a:chOff x="1263158" y="1420883"/>
          <a:chExt cx="175146" cy="762790"/>
        </a:xfrm>
      </xdr:grpSpPr>
      <xdr:grpSp>
        <xdr:nvGrpSpPr>
          <xdr:cNvPr id="3" name="Gruppieren 2"/>
          <xdr:cNvGrpSpPr/>
        </xdr:nvGrpSpPr>
        <xdr:grpSpPr>
          <a:xfrm>
            <a:off x="1263158" y="1420883"/>
            <a:ext cx="50482" cy="762790"/>
            <a:chOff x="1540175" y="1391865"/>
            <a:chExt cx="50482" cy="648490"/>
          </a:xfrm>
        </xdr:grpSpPr>
        <xdr:cxnSp macro="">
          <xdr:nvCxnSpPr>
            <xdr:cNvPr id="5" name="Gerade Verbindung 4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" name="Gerade Verbindung 5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" name="Gerade Verbindung 6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8" name="Gerade Verbindung 7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9" name="Gerade Verbindung 8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0" name="Gerade Verbindung 9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4" name="Textfeld 3"/>
          <xdr:cNvSpPr txBox="1"/>
        </xdr:nvSpPr>
        <xdr:spPr>
          <a:xfrm rot="5400000">
            <a:off x="1294920" y="1741064"/>
            <a:ext cx="165324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pPr algn="ctr"/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6</xdr:col>
      <xdr:colOff>32845</xdr:colOff>
      <xdr:row>3</xdr:row>
      <xdr:rowOff>115164</xdr:rowOff>
    </xdr:from>
    <xdr:to>
      <xdr:col>6</xdr:col>
      <xdr:colOff>207991</xdr:colOff>
      <xdr:row>7</xdr:row>
      <xdr:rowOff>115954</xdr:rowOff>
    </xdr:to>
    <xdr:grpSp>
      <xdr:nvGrpSpPr>
        <xdr:cNvPr id="11" name="Gruppieren 10"/>
        <xdr:cNvGrpSpPr/>
      </xdr:nvGrpSpPr>
      <xdr:grpSpPr>
        <a:xfrm>
          <a:off x="2204545" y="1420089"/>
          <a:ext cx="175146" cy="762790"/>
          <a:chOff x="2215658" y="1420883"/>
          <a:chExt cx="175146" cy="762790"/>
        </a:xfrm>
      </xdr:grpSpPr>
      <xdr:grpSp>
        <xdr:nvGrpSpPr>
          <xdr:cNvPr id="12" name="Gruppieren 11"/>
          <xdr:cNvGrpSpPr/>
        </xdr:nvGrpSpPr>
        <xdr:grpSpPr>
          <a:xfrm>
            <a:off x="2215658" y="1420883"/>
            <a:ext cx="50482" cy="762790"/>
            <a:chOff x="1540175" y="1391865"/>
            <a:chExt cx="50482" cy="648490"/>
          </a:xfrm>
        </xdr:grpSpPr>
        <xdr:cxnSp macro="">
          <xdr:nvCxnSpPr>
            <xdr:cNvPr id="14" name="Gerade Verbindung 13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5" name="Gerade Verbindung 14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6" name="Gerade Verbindung 15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7" name="Gerade Verbindung 16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8" name="Gerade Verbindung 17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9" name="Gerade Verbindung 18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13" name="Textfeld 12"/>
          <xdr:cNvSpPr txBox="1"/>
        </xdr:nvSpPr>
        <xdr:spPr>
          <a:xfrm rot="5400000">
            <a:off x="2247420" y="1752971"/>
            <a:ext cx="165324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9</xdr:col>
      <xdr:colOff>32845</xdr:colOff>
      <xdr:row>3</xdr:row>
      <xdr:rowOff>115164</xdr:rowOff>
    </xdr:from>
    <xdr:to>
      <xdr:col>9</xdr:col>
      <xdr:colOff>207991</xdr:colOff>
      <xdr:row>7</xdr:row>
      <xdr:rowOff>115954</xdr:rowOff>
    </xdr:to>
    <xdr:grpSp>
      <xdr:nvGrpSpPr>
        <xdr:cNvPr id="20" name="Gruppieren 19"/>
        <xdr:cNvGrpSpPr/>
      </xdr:nvGrpSpPr>
      <xdr:grpSpPr>
        <a:xfrm>
          <a:off x="3185620" y="1420089"/>
          <a:ext cx="175146" cy="762790"/>
          <a:chOff x="1528270" y="1391865"/>
          <a:chExt cx="175146" cy="648490"/>
        </a:xfrm>
      </xdr:grpSpPr>
      <xdr:grpSp>
        <xdr:nvGrpSpPr>
          <xdr:cNvPr id="21" name="Gruppieren 20"/>
          <xdr:cNvGrpSpPr/>
        </xdr:nvGrpSpPr>
        <xdr:grpSpPr>
          <a:xfrm>
            <a:off x="1528270" y="1391865"/>
            <a:ext cx="50482" cy="648490"/>
            <a:chOff x="1540175" y="1391865"/>
            <a:chExt cx="50482" cy="648490"/>
          </a:xfrm>
        </xdr:grpSpPr>
        <xdr:cxnSp macro="">
          <xdr:nvCxnSpPr>
            <xdr:cNvPr id="23" name="Gerade Verbindung 22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4" name="Gerade Verbindung 23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5" name="Gerade Verbindung 24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6" name="Gerade Verbindung 25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7" name="Gerade Verbindung 26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28" name="Gerade Verbindung 27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22" name="Textfeld 21"/>
          <xdr:cNvSpPr txBox="1"/>
        </xdr:nvSpPr>
        <xdr:spPr>
          <a:xfrm rot="5400000">
            <a:off x="1572418" y="1668468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12</xdr:col>
      <xdr:colOff>32845</xdr:colOff>
      <xdr:row>3</xdr:row>
      <xdr:rowOff>115164</xdr:rowOff>
    </xdr:from>
    <xdr:to>
      <xdr:col>12</xdr:col>
      <xdr:colOff>204022</xdr:colOff>
      <xdr:row>7</xdr:row>
      <xdr:rowOff>115954</xdr:rowOff>
    </xdr:to>
    <xdr:grpSp>
      <xdr:nvGrpSpPr>
        <xdr:cNvPr id="29" name="Gruppieren 28"/>
        <xdr:cNvGrpSpPr/>
      </xdr:nvGrpSpPr>
      <xdr:grpSpPr>
        <a:xfrm>
          <a:off x="4166695" y="1420089"/>
          <a:ext cx="171177" cy="762790"/>
          <a:chOff x="1528270" y="1391865"/>
          <a:chExt cx="171177" cy="648490"/>
        </a:xfrm>
      </xdr:grpSpPr>
      <xdr:grpSp>
        <xdr:nvGrpSpPr>
          <xdr:cNvPr id="30" name="Gruppieren 29"/>
          <xdr:cNvGrpSpPr/>
        </xdr:nvGrpSpPr>
        <xdr:grpSpPr>
          <a:xfrm>
            <a:off x="1528270" y="1391865"/>
            <a:ext cx="50482" cy="648490"/>
            <a:chOff x="1540175" y="1391865"/>
            <a:chExt cx="50482" cy="648490"/>
          </a:xfrm>
        </xdr:grpSpPr>
        <xdr:cxnSp macro="">
          <xdr:nvCxnSpPr>
            <xdr:cNvPr id="32" name="Gerade Verbindung 31"/>
            <xdr:cNvCxnSpPr/>
          </xdr:nvCxnSpPr>
          <xdr:spPr bwMode="auto">
            <a:xfrm>
              <a:off x="1585913" y="1393031"/>
              <a:ext cx="4744" cy="647324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3" name="Gerade Verbindung 32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4" name="Gerade Verbindung 33"/>
            <xdr:cNvCxnSpPr/>
          </xdr:nvCxnSpPr>
          <xdr:spPr bwMode="auto">
            <a:xfrm flipH="1">
              <a:off x="1540175" y="203779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5" name="Gerade Verbindung 34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6" name="Gerade Verbindung 35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37" name="Gerade Verbindung 36"/>
            <xdr:cNvCxnSpPr/>
          </xdr:nvCxnSpPr>
          <xdr:spPr bwMode="auto">
            <a:xfrm flipH="1">
              <a:off x="1540175" y="187630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31" name="Textfeld 30"/>
          <xdr:cNvSpPr txBox="1"/>
        </xdr:nvSpPr>
        <xdr:spPr>
          <a:xfrm rot="5400000">
            <a:off x="1568449" y="1665093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15</xdr:col>
      <xdr:colOff>29937</xdr:colOff>
      <xdr:row>3</xdr:row>
      <xdr:rowOff>100876</xdr:rowOff>
    </xdr:from>
    <xdr:to>
      <xdr:col>15</xdr:col>
      <xdr:colOff>197144</xdr:colOff>
      <xdr:row>5</xdr:row>
      <xdr:rowOff>80963</xdr:rowOff>
    </xdr:to>
    <xdr:grpSp>
      <xdr:nvGrpSpPr>
        <xdr:cNvPr id="38" name="Gruppieren 37"/>
        <xdr:cNvGrpSpPr/>
      </xdr:nvGrpSpPr>
      <xdr:grpSpPr>
        <a:xfrm>
          <a:off x="5106762" y="1405801"/>
          <a:ext cx="167207" cy="361087"/>
          <a:chOff x="5128986" y="1405801"/>
          <a:chExt cx="167207" cy="361087"/>
        </a:xfrm>
      </xdr:grpSpPr>
      <xdr:grpSp>
        <xdr:nvGrpSpPr>
          <xdr:cNvPr id="39" name="Gruppieren 38"/>
          <xdr:cNvGrpSpPr/>
        </xdr:nvGrpSpPr>
        <xdr:grpSpPr>
          <a:xfrm>
            <a:off x="5128986" y="1405801"/>
            <a:ext cx="50482" cy="361087"/>
            <a:chOff x="5128986" y="1405801"/>
            <a:chExt cx="50482" cy="375374"/>
          </a:xfrm>
        </xdr:grpSpPr>
        <xdr:cxnSp macro="">
          <xdr:nvCxnSpPr>
            <xdr:cNvPr id="41" name="Gerade Verbindung 40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2" name="Gerade Verbindung 41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3" name="Gerade Verbindung 42"/>
            <xdr:cNvCxnSpPr/>
          </xdr:nvCxnSpPr>
          <xdr:spPr bwMode="auto">
            <a:xfrm flipH="1">
              <a:off x="5128986" y="1593629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4" name="Gerade Verbindung 43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40" name="Textfeld 39"/>
          <xdr:cNvSpPr txBox="1"/>
        </xdr:nvSpPr>
        <xdr:spPr>
          <a:xfrm rot="5400000">
            <a:off x="5152809" y="1538657"/>
            <a:ext cx="163208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18</xdr:col>
      <xdr:colOff>32845</xdr:colOff>
      <xdr:row>3</xdr:row>
      <xdr:rowOff>115163</xdr:rowOff>
    </xdr:from>
    <xdr:to>
      <xdr:col>18</xdr:col>
      <xdr:colOff>203227</xdr:colOff>
      <xdr:row>6</xdr:row>
      <xdr:rowOff>116679</xdr:rowOff>
    </xdr:to>
    <xdr:grpSp>
      <xdr:nvGrpSpPr>
        <xdr:cNvPr id="45" name="Gruppieren 44"/>
        <xdr:cNvGrpSpPr/>
      </xdr:nvGrpSpPr>
      <xdr:grpSpPr>
        <a:xfrm>
          <a:off x="6252670" y="1420088"/>
          <a:ext cx="170382" cy="573016"/>
          <a:chOff x="1528270" y="1391865"/>
          <a:chExt cx="170382" cy="487153"/>
        </a:xfrm>
      </xdr:grpSpPr>
      <xdr:grpSp>
        <xdr:nvGrpSpPr>
          <xdr:cNvPr id="46" name="Gruppieren 45"/>
          <xdr:cNvGrpSpPr/>
        </xdr:nvGrpSpPr>
        <xdr:grpSpPr>
          <a:xfrm>
            <a:off x="1528270" y="1391865"/>
            <a:ext cx="50482" cy="487153"/>
            <a:chOff x="1540175" y="1391865"/>
            <a:chExt cx="50482" cy="487153"/>
          </a:xfrm>
        </xdr:grpSpPr>
        <xdr:cxnSp macro="">
          <xdr:nvCxnSpPr>
            <xdr:cNvPr id="48" name="Gerade Verbindung 47"/>
            <xdr:cNvCxnSpPr/>
          </xdr:nvCxnSpPr>
          <xdr:spPr bwMode="auto">
            <a:xfrm>
              <a:off x="1585913" y="1393031"/>
              <a:ext cx="0" cy="485987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49" name="Gerade Verbindung 48"/>
            <xdr:cNvCxnSpPr/>
          </xdr:nvCxnSpPr>
          <xdr:spPr bwMode="auto">
            <a:xfrm flipH="1">
              <a:off x="1540175" y="1391865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0" name="Gerade Verbindung 49"/>
            <xdr:cNvCxnSpPr/>
          </xdr:nvCxnSpPr>
          <xdr:spPr bwMode="auto">
            <a:xfrm flipH="1">
              <a:off x="1540175" y="1877874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1" name="Gerade Verbindung 50"/>
            <xdr:cNvCxnSpPr/>
          </xdr:nvCxnSpPr>
          <xdr:spPr bwMode="auto">
            <a:xfrm flipH="1">
              <a:off x="1540175" y="1553347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2" name="Gerade Verbindung 51"/>
            <xdr:cNvCxnSpPr/>
          </xdr:nvCxnSpPr>
          <xdr:spPr bwMode="auto">
            <a:xfrm flipH="1">
              <a:off x="1540175" y="171482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47" name="Textfeld 46"/>
          <xdr:cNvSpPr txBox="1"/>
        </xdr:nvSpPr>
        <xdr:spPr>
          <a:xfrm rot="5400000">
            <a:off x="1567654" y="1576022"/>
            <a:ext cx="140551" cy="1214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pPr algn="ctr"/>
            <a:r>
              <a:rPr lang="de-CH" sz="1200" b="1"/>
              <a:t>**</a:t>
            </a:r>
          </a:p>
        </xdr:txBody>
      </xdr:sp>
    </xdr:grpSp>
    <xdr:clientData/>
  </xdr:twoCellAnchor>
  <xdr:twoCellAnchor>
    <xdr:from>
      <xdr:col>15</xdr:col>
      <xdr:colOff>27547</xdr:colOff>
      <xdr:row>5</xdr:row>
      <xdr:rowOff>134218</xdr:rowOff>
    </xdr:from>
    <xdr:to>
      <xdr:col>15</xdr:col>
      <xdr:colOff>188404</xdr:colOff>
      <xdr:row>7</xdr:row>
      <xdr:rowOff>100562</xdr:rowOff>
    </xdr:to>
    <xdr:grpSp>
      <xdr:nvGrpSpPr>
        <xdr:cNvPr id="53" name="Gruppieren 52"/>
        <xdr:cNvGrpSpPr/>
      </xdr:nvGrpSpPr>
      <xdr:grpSpPr>
        <a:xfrm>
          <a:off x="5104372" y="1820143"/>
          <a:ext cx="160857" cy="347344"/>
          <a:chOff x="5169459" y="2532137"/>
          <a:chExt cx="160857" cy="347344"/>
        </a:xfrm>
      </xdr:grpSpPr>
      <xdr:grpSp>
        <xdr:nvGrpSpPr>
          <xdr:cNvPr id="54" name="Gruppieren 53"/>
          <xdr:cNvGrpSpPr/>
        </xdr:nvGrpSpPr>
        <xdr:grpSpPr>
          <a:xfrm>
            <a:off x="5169459" y="2532137"/>
            <a:ext cx="50482" cy="347344"/>
            <a:chOff x="5128986" y="1405801"/>
            <a:chExt cx="50482" cy="361087"/>
          </a:xfrm>
        </xdr:grpSpPr>
        <xdr:cxnSp macro="">
          <xdr:nvCxnSpPr>
            <xdr:cNvPr id="56" name="Gerade Verbindung 55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7" name="Gerade Verbindung 56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58" name="Gerade Verbindung 57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55" name="Textfeld 54"/>
          <xdr:cNvSpPr txBox="1"/>
        </xdr:nvSpPr>
        <xdr:spPr>
          <a:xfrm rot="5400000">
            <a:off x="5219512" y="2658583"/>
            <a:ext cx="98048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</a:t>
            </a:r>
          </a:p>
        </xdr:txBody>
      </xdr:sp>
    </xdr:grpSp>
    <xdr:clientData/>
  </xdr:twoCellAnchor>
  <xdr:twoCellAnchor>
    <xdr:from>
      <xdr:col>18</xdr:col>
      <xdr:colOff>198997</xdr:colOff>
      <xdr:row>5</xdr:row>
      <xdr:rowOff>111919</xdr:rowOff>
    </xdr:from>
    <xdr:to>
      <xdr:col>18</xdr:col>
      <xdr:colOff>359855</xdr:colOff>
      <xdr:row>7</xdr:row>
      <xdr:rowOff>105324</xdr:rowOff>
    </xdr:to>
    <xdr:grpSp>
      <xdr:nvGrpSpPr>
        <xdr:cNvPr id="59" name="Gruppieren 58"/>
        <xdr:cNvGrpSpPr/>
      </xdr:nvGrpSpPr>
      <xdr:grpSpPr>
        <a:xfrm>
          <a:off x="6418822" y="1797844"/>
          <a:ext cx="151333" cy="374405"/>
          <a:chOff x="5169459" y="2532137"/>
          <a:chExt cx="160858" cy="347344"/>
        </a:xfrm>
      </xdr:grpSpPr>
      <xdr:grpSp>
        <xdr:nvGrpSpPr>
          <xdr:cNvPr id="60" name="Gruppieren 59"/>
          <xdr:cNvGrpSpPr/>
        </xdr:nvGrpSpPr>
        <xdr:grpSpPr>
          <a:xfrm>
            <a:off x="5169459" y="2532137"/>
            <a:ext cx="50482" cy="347344"/>
            <a:chOff x="5128986" y="1405801"/>
            <a:chExt cx="50482" cy="361087"/>
          </a:xfrm>
        </xdr:grpSpPr>
        <xdr:cxnSp macro="">
          <xdr:nvCxnSpPr>
            <xdr:cNvPr id="62" name="Gerade Verbindung 61"/>
            <xdr:cNvCxnSpPr/>
          </xdr:nvCxnSpPr>
          <xdr:spPr bwMode="auto">
            <a:xfrm>
              <a:off x="5174724" y="1407173"/>
              <a:ext cx="0" cy="35971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3" name="Gerade Verbindung 62"/>
            <xdr:cNvCxnSpPr/>
          </xdr:nvCxnSpPr>
          <xdr:spPr bwMode="auto">
            <a:xfrm flipH="1">
              <a:off x="5128986" y="1405801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4" name="Gerade Verbindung 63"/>
            <xdr:cNvCxnSpPr/>
          </xdr:nvCxnSpPr>
          <xdr:spPr bwMode="auto">
            <a:xfrm flipH="1">
              <a:off x="5128986" y="1764788"/>
              <a:ext cx="50482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61" name="Textfeld 60"/>
          <xdr:cNvSpPr txBox="1"/>
        </xdr:nvSpPr>
        <xdr:spPr>
          <a:xfrm rot="5400000">
            <a:off x="5193439" y="2647104"/>
            <a:ext cx="150196" cy="123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noAutofit/>
          </a:bodyPr>
          <a:lstStyle/>
          <a:p>
            <a:r>
              <a:rPr lang="de-CH" sz="1200" b="1"/>
              <a:t>**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11</xdr:row>
      <xdr:rowOff>66675</xdr:rowOff>
    </xdr:from>
    <xdr:to>
      <xdr:col>3</xdr:col>
      <xdr:colOff>867741</xdr:colOff>
      <xdr:row>26</xdr:row>
      <xdr:rowOff>79650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209800"/>
          <a:ext cx="3353766" cy="28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1085851</xdr:colOff>
      <xdr:row>11</xdr:row>
      <xdr:rowOff>19050</xdr:rowOff>
    </xdr:from>
    <xdr:to>
      <xdr:col>4</xdr:col>
      <xdr:colOff>796186</xdr:colOff>
      <xdr:row>26</xdr:row>
      <xdr:rowOff>79650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1" y="2143125"/>
          <a:ext cx="3615585" cy="28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990600</xdr:colOff>
      <xdr:row>9</xdr:row>
      <xdr:rowOff>180975</xdr:rowOff>
    </xdr:from>
    <xdr:to>
      <xdr:col>4</xdr:col>
      <xdr:colOff>553416</xdr:colOff>
      <xdr:row>25</xdr:row>
      <xdr:rowOff>3450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914525"/>
          <a:ext cx="3353766" cy="28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9</xdr:row>
      <xdr:rowOff>145256</xdr:rowOff>
    </xdr:from>
    <xdr:to>
      <xdr:col>4</xdr:col>
      <xdr:colOff>750941</xdr:colOff>
      <xdr:row>24</xdr:row>
      <xdr:rowOff>167756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878806"/>
          <a:ext cx="3617966" cy="28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13" Type="http://schemas.openxmlformats.org/officeDocument/2006/relationships/printerSettings" Target="../printerSettings/printerSettings14.bin"/><Relationship Id="rId1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4.bin"/><Relationship Id="rId21" Type="http://schemas.openxmlformats.org/officeDocument/2006/relationships/printerSettings" Target="../printerSettings/printerSettings22.bin"/><Relationship Id="rId7" Type="http://schemas.openxmlformats.org/officeDocument/2006/relationships/printerSettings" Target="../printerSettings/printerSettings8.bin"/><Relationship Id="rId12" Type="http://schemas.openxmlformats.org/officeDocument/2006/relationships/printerSettings" Target="../printerSettings/printerSettings13.bin"/><Relationship Id="rId1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3.bin"/><Relationship Id="rId16" Type="http://schemas.openxmlformats.org/officeDocument/2006/relationships/printerSettings" Target="../printerSettings/printerSettings17.bin"/><Relationship Id="rId20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6.bin"/><Relationship Id="rId15" Type="http://schemas.openxmlformats.org/officeDocument/2006/relationships/printerSettings" Target="../printerSettings/printerSettings16.bin"/><Relationship Id="rId23" Type="http://schemas.openxmlformats.org/officeDocument/2006/relationships/printerSettings" Target="../printerSettings/printerSettings24.bin"/><Relationship Id="rId10" Type="http://schemas.openxmlformats.org/officeDocument/2006/relationships/printerSettings" Target="../printerSettings/printerSettings11.bin"/><Relationship Id="rId19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Relationship Id="rId14" Type="http://schemas.openxmlformats.org/officeDocument/2006/relationships/printerSettings" Target="../printerSettings/printerSettings15.bin"/><Relationship Id="rId22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showGridLines="0" tabSelected="1" zoomScale="110" zoomScaleNormal="110" workbookViewId="0">
      <selection activeCell="T4" sqref="T4"/>
    </sheetView>
  </sheetViews>
  <sheetFormatPr baseColWidth="10" defaultRowHeight="12.75" x14ac:dyDescent="0.2"/>
  <cols>
    <col min="1" max="1" width="7.42578125" customWidth="1"/>
    <col min="2" max="2" width="6.28515625" customWidth="1"/>
    <col min="3" max="3" width="4.7109375" customWidth="1"/>
    <col min="4" max="4" width="3.140625" customWidth="1"/>
    <col min="5" max="5" width="6.28515625" customWidth="1"/>
    <col min="6" max="6" width="4.7109375" customWidth="1"/>
    <col min="7" max="7" width="3.140625" customWidth="1"/>
    <col min="8" max="8" width="6.28515625" customWidth="1"/>
    <col min="9" max="9" width="5.28515625" customWidth="1"/>
    <col min="10" max="10" width="3.140625" customWidth="1"/>
    <col min="11" max="11" width="6.28515625" customWidth="1"/>
    <col min="12" max="12" width="5.28515625" customWidth="1"/>
    <col min="13" max="13" width="3.140625" customWidth="1"/>
    <col min="14" max="14" width="13.28515625" customWidth="1"/>
    <col min="15" max="15" width="4.7109375" customWidth="1"/>
    <col min="16" max="16" width="3.140625" customWidth="1"/>
    <col min="17" max="17" width="7.7109375" customWidth="1"/>
    <col min="18" max="18" width="6.28515625" customWidth="1"/>
    <col min="19" max="19" width="5.28515625" customWidth="1"/>
    <col min="20" max="20" width="9.140625" bestFit="1" customWidth="1"/>
    <col min="21" max="21" width="6.28515625" customWidth="1"/>
    <col min="22" max="22" width="5.28515625" customWidth="1"/>
    <col min="24" max="24" width="12.85546875" customWidth="1"/>
  </cols>
  <sheetData>
    <row r="1" spans="1:33" ht="75.75" customHeight="1" x14ac:dyDescent="0.2">
      <c r="A1" s="828"/>
      <c r="B1" s="874" t="s">
        <v>298</v>
      </c>
      <c r="C1" s="874"/>
      <c r="D1" s="874"/>
      <c r="E1" s="874" t="s">
        <v>296</v>
      </c>
      <c r="F1" s="874"/>
      <c r="G1" s="874"/>
      <c r="H1" s="874" t="s">
        <v>293</v>
      </c>
      <c r="I1" s="874"/>
      <c r="J1" s="874"/>
      <c r="K1" s="874" t="s">
        <v>294</v>
      </c>
      <c r="L1" s="874"/>
      <c r="M1" s="874"/>
      <c r="N1" s="874" t="s">
        <v>297</v>
      </c>
      <c r="O1" s="874"/>
      <c r="P1" s="874"/>
      <c r="Q1" s="875" t="s">
        <v>305</v>
      </c>
      <c r="R1" s="876"/>
      <c r="S1" s="877"/>
      <c r="T1" s="867" t="s">
        <v>442</v>
      </c>
      <c r="U1" s="868"/>
      <c r="V1" s="869"/>
    </row>
    <row r="2" spans="1:33" x14ac:dyDescent="0.2">
      <c r="A2" s="828"/>
      <c r="B2" s="831" t="s">
        <v>17</v>
      </c>
      <c r="C2" s="830" t="s">
        <v>169</v>
      </c>
      <c r="D2" s="830"/>
      <c r="E2" s="831" t="s">
        <v>17</v>
      </c>
      <c r="F2" s="830" t="s">
        <v>169</v>
      </c>
      <c r="G2" s="830"/>
      <c r="H2" s="831" t="s">
        <v>17</v>
      </c>
      <c r="I2" s="830" t="s">
        <v>169</v>
      </c>
      <c r="J2" s="830"/>
      <c r="K2" s="831" t="s">
        <v>17</v>
      </c>
      <c r="L2" s="830" t="s">
        <v>169</v>
      </c>
      <c r="M2" s="830"/>
      <c r="N2" s="831" t="s">
        <v>17</v>
      </c>
      <c r="O2" s="830" t="s">
        <v>169</v>
      </c>
      <c r="P2" s="830"/>
      <c r="Q2" s="830" t="s">
        <v>17</v>
      </c>
      <c r="R2" s="830" t="s">
        <v>169</v>
      </c>
      <c r="S2" s="830"/>
      <c r="T2" s="861" t="s">
        <v>17</v>
      </c>
      <c r="U2" s="861" t="s">
        <v>169</v>
      </c>
      <c r="V2" s="861"/>
      <c r="AG2">
        <f>ZunahmeAnalyse!F7/ZunahmeAnalyse!F8</f>
        <v>7.538047157194864</v>
      </c>
    </row>
    <row r="3" spans="1:33" ht="14.25" x14ac:dyDescent="0.2">
      <c r="A3" s="828"/>
      <c r="B3" s="872" t="s">
        <v>82</v>
      </c>
      <c r="C3" s="873"/>
      <c r="D3" s="832"/>
      <c r="E3" s="872" t="s">
        <v>83</v>
      </c>
      <c r="F3" s="873"/>
      <c r="G3" s="832"/>
      <c r="H3" s="872" t="s">
        <v>83</v>
      </c>
      <c r="I3" s="873"/>
      <c r="J3" s="832"/>
      <c r="K3" s="872" t="s">
        <v>83</v>
      </c>
      <c r="L3" s="873"/>
      <c r="M3" s="832"/>
      <c r="N3" s="872" t="s">
        <v>299</v>
      </c>
      <c r="O3" s="873"/>
      <c r="P3" s="832"/>
      <c r="Q3" s="872" t="s">
        <v>274</v>
      </c>
      <c r="R3" s="873"/>
      <c r="S3" s="832"/>
      <c r="T3" s="870" t="s">
        <v>274</v>
      </c>
      <c r="U3" s="871"/>
      <c r="V3" s="862"/>
      <c r="AD3" s="806"/>
      <c r="AE3" s="806"/>
    </row>
    <row r="4" spans="1:33" ht="15" customHeight="1" x14ac:dyDescent="0.2">
      <c r="A4" s="833" t="s">
        <v>300</v>
      </c>
      <c r="B4" s="834">
        <f>'Base-Date'!$E$20</f>
        <v>13.05</v>
      </c>
      <c r="C4" s="835">
        <f>'Base-Date'!$E$21</f>
        <v>0.78367722947652407</v>
      </c>
      <c r="D4" s="836"/>
      <c r="E4" s="837">
        <f>'Base-Date'!$F$20</f>
        <v>1.0298</v>
      </c>
      <c r="F4" s="838">
        <f>'Base-Date'!$F$21</f>
        <v>6.5944673780374399E-2</v>
      </c>
      <c r="G4" s="836"/>
      <c r="H4" s="839">
        <f>'Base-Date'!$ED$20</f>
        <v>0.48614342204263128</v>
      </c>
      <c r="I4" s="840">
        <f>'Base-Date'!$ED$21</f>
        <v>7.3266314757119672E-2</v>
      </c>
      <c r="J4" s="836"/>
      <c r="K4" s="839">
        <f>'Base-Date'!$EH$20</f>
        <v>0.13307835255552239</v>
      </c>
      <c r="L4" s="840">
        <f>'Base-Date'!$EH$21</f>
        <v>2.0442883411142559E-2</v>
      </c>
      <c r="M4" s="836"/>
      <c r="N4" s="841">
        <f>'Base-Date'!$EY$20</f>
        <v>0.82250564591791586</v>
      </c>
      <c r="O4" s="838">
        <f>'Base-Date'!$EY$21</f>
        <v>6.5665380941756057E-2</v>
      </c>
      <c r="P4" s="836"/>
      <c r="Q4" s="842">
        <f>'Base-Date'!$FA$20</f>
        <v>592643.36596568965</v>
      </c>
      <c r="R4" s="843">
        <f>'Base-Date'!$FA$21</f>
        <v>89338.602107041996</v>
      </c>
      <c r="S4" s="836"/>
      <c r="T4" s="884">
        <f>'Base-Date'!$FB$20</f>
        <v>755237.64441689174</v>
      </c>
      <c r="U4" s="863">
        <f>'Base-Date'!$FB$21</f>
        <v>85957.739592641359</v>
      </c>
      <c r="V4" s="864"/>
    </row>
    <row r="5" spans="1:33" ht="15" customHeight="1" x14ac:dyDescent="0.2">
      <c r="A5" s="833" t="s">
        <v>301</v>
      </c>
      <c r="B5" s="834">
        <f>'Base-Date'!$E$32</f>
        <v>27.04</v>
      </c>
      <c r="C5" s="835">
        <f>'Base-Date'!$E$33</f>
        <v>3.8279237191981941</v>
      </c>
      <c r="D5" s="844"/>
      <c r="E5" s="837">
        <f>'Base-Date'!$F$32</f>
        <v>1.8140000000000001</v>
      </c>
      <c r="F5" s="838">
        <f>'Base-Date'!$F$33</f>
        <v>0.23104112188093026</v>
      </c>
      <c r="G5" s="844"/>
      <c r="H5" s="839">
        <f>'Base-Date'!$ED$32</f>
        <v>0.87986605675421004</v>
      </c>
      <c r="I5" s="840">
        <f>'Base-Date'!$ED$33</f>
        <v>0.11704855860453928</v>
      </c>
      <c r="J5" s="844"/>
      <c r="K5" s="839">
        <f>'Base-Date'!$EH$32</f>
        <v>0.23047877368200384</v>
      </c>
      <c r="L5" s="840">
        <f>'Base-Date'!$EH$33</f>
        <v>4.3614710311202003E-2</v>
      </c>
      <c r="M5" s="844"/>
      <c r="N5" s="841">
        <f>'Base-Date'!$EY$32</f>
        <v>3.538413287604778</v>
      </c>
      <c r="O5" s="838">
        <f>'Base-Date'!$EY$33</f>
        <v>1.2586660939378418</v>
      </c>
      <c r="P5" s="844"/>
      <c r="Q5" s="842">
        <f>'Base-Date'!$FA$32</f>
        <v>273335.65276567632</v>
      </c>
      <c r="R5" s="843">
        <f>'Base-Date'!$FA$33</f>
        <v>87586.779317007167</v>
      </c>
      <c r="S5" s="844"/>
      <c r="T5" s="884">
        <f>'Base-Date'!$FB$32</f>
        <v>345979.1428301048</v>
      </c>
      <c r="U5" s="863">
        <f>'Base-Date'!$FB$33</f>
        <v>115327.10255328919</v>
      </c>
      <c r="V5" s="865"/>
    </row>
    <row r="6" spans="1:33" ht="15" customHeight="1" x14ac:dyDescent="0.2">
      <c r="A6" s="833" t="s">
        <v>302</v>
      </c>
      <c r="B6" s="834">
        <f>'Base-Date'!$E$47</f>
        <v>79.179999999999993</v>
      </c>
      <c r="C6" s="835">
        <f>'Base-Date'!$E$48</f>
        <v>4.4583629282506863</v>
      </c>
      <c r="D6" s="844"/>
      <c r="E6" s="837">
        <f>'Base-Date'!$F$47</f>
        <v>3.6120000000000005</v>
      </c>
      <c r="F6" s="838">
        <f>'Base-Date'!$F$48</f>
        <v>0.34076384784774344</v>
      </c>
      <c r="G6" s="844"/>
      <c r="H6" s="839">
        <f>'Base-Date'!$ED$47</f>
        <v>1.9100038993594453</v>
      </c>
      <c r="I6" s="840">
        <f>'Base-Date'!$ED$48</f>
        <v>0.15377780144217801</v>
      </c>
      <c r="J6" s="844"/>
      <c r="K6" s="839">
        <f>'Base-Date'!$EH$47</f>
        <v>0.5944434429258425</v>
      </c>
      <c r="L6" s="840">
        <f>'Base-Date'!$EH$48</f>
        <v>0.10790960244028658</v>
      </c>
      <c r="M6" s="844"/>
      <c r="N6" s="841">
        <f>'Base-Date'!$EY$47</f>
        <v>14.302774622095066</v>
      </c>
      <c r="O6" s="838">
        <f>'Base-Date'!$EY$48</f>
        <v>3.0824365824139988</v>
      </c>
      <c r="P6" s="844"/>
      <c r="Q6" s="842">
        <f>'Base-Date'!$FA$47</f>
        <v>141073.87587779114</v>
      </c>
      <c r="R6" s="843">
        <f>'Base-Date'!$FA$48</f>
        <v>45060.19190054026</v>
      </c>
      <c r="S6" s="844"/>
      <c r="T6" s="884">
        <f>'Base-Date'!$FB$47</f>
        <v>184644.66118747616</v>
      </c>
      <c r="U6" s="863">
        <f>'Base-Date'!$FB$48</f>
        <v>58670.345940199433</v>
      </c>
      <c r="V6" s="865"/>
    </row>
    <row r="7" spans="1:33" ht="15" customHeight="1" x14ac:dyDescent="0.2">
      <c r="A7" s="833" t="s">
        <v>303</v>
      </c>
      <c r="B7" s="834">
        <f>'Base-Date'!$E$62</f>
        <v>209</v>
      </c>
      <c r="C7" s="835">
        <f>'Base-Date'!$E$63</f>
        <v>8.9442719099991592</v>
      </c>
      <c r="D7" s="844"/>
      <c r="E7" s="837">
        <f>'Base-Date'!$F$62</f>
        <v>7.2820000000000009</v>
      </c>
      <c r="F7" s="838">
        <f>'Base-Date'!$F$63</f>
        <v>0.48981629209327027</v>
      </c>
      <c r="G7" s="844"/>
      <c r="H7" s="839">
        <f>'Base-Date'!$ED$62</f>
        <v>3.9559449972070126</v>
      </c>
      <c r="I7" s="840">
        <f>'Base-Date'!$ED$63</f>
        <v>0.35962828931572849</v>
      </c>
      <c r="J7" s="844"/>
      <c r="K7" s="839">
        <f>'Base-Date'!$EH$62</f>
        <v>0.97338850098854302</v>
      </c>
      <c r="L7" s="840">
        <f>'Base-Date'!$EH$63</f>
        <v>0.2293757345136295</v>
      </c>
      <c r="M7" s="844"/>
      <c r="N7" s="841">
        <f>'Base-Date'!$EY$62</f>
        <v>14.614693388393068</v>
      </c>
      <c r="O7" s="838">
        <f>'Base-Date'!$EY$63</f>
        <v>1.5457588838741083</v>
      </c>
      <c r="P7" s="844"/>
      <c r="Q7" s="842">
        <f>'Base-Date'!$FA$62</f>
        <v>273829.44503194804</v>
      </c>
      <c r="R7" s="843">
        <f>'Base-Date'!$FA$63</f>
        <v>45834.518775388373</v>
      </c>
      <c r="S7" s="844"/>
      <c r="T7" s="884">
        <f>'Base-Date'!$FB$62</f>
        <v>341848.50104916783</v>
      </c>
      <c r="U7" s="863">
        <f>'Base-Date'!$FB$63</f>
        <v>60321.011918165394</v>
      </c>
      <c r="V7" s="865"/>
    </row>
    <row r="8" spans="1:33" ht="15" customHeight="1" x14ac:dyDescent="0.2">
      <c r="A8" s="833" t="s">
        <v>304</v>
      </c>
      <c r="B8" s="834">
        <f>'Base-Date'!$E$77</f>
        <v>418</v>
      </c>
      <c r="C8" s="835">
        <f>'Base-Date'!$E$78</f>
        <v>24.899799195977465</v>
      </c>
      <c r="D8" s="845"/>
      <c r="E8" s="837">
        <f>'Base-Date'!$F$77</f>
        <v>10.206</v>
      </c>
      <c r="F8" s="838">
        <f>'Base-Date'!$F$78</f>
        <v>0.59273096764046407</v>
      </c>
      <c r="G8" s="845"/>
      <c r="H8" s="839">
        <f>'Base-Date'!$ED$77</f>
        <v>5.6452194871454324</v>
      </c>
      <c r="I8" s="840">
        <f>'Base-Date'!$ED$78</f>
        <v>0.32287530232211326</v>
      </c>
      <c r="J8" s="845"/>
      <c r="K8" s="839">
        <f>'Base-Date'!$EH$77</f>
        <v>1.2923744918691011</v>
      </c>
      <c r="L8" s="840">
        <f>'Base-Date'!$EH$78</f>
        <v>0.2245161717794868</v>
      </c>
      <c r="M8" s="845"/>
      <c r="N8" s="841">
        <f>'Base-Date'!$EY$77</f>
        <v>19.278844463543784</v>
      </c>
      <c r="O8" s="838">
        <f>'Base-Date'!$EY$78</f>
        <v>3.0627613911598588</v>
      </c>
      <c r="P8" s="845"/>
      <c r="Q8" s="842">
        <f>'Base-Date'!$FA$77</f>
        <v>298078.12469642557</v>
      </c>
      <c r="R8" s="843">
        <f>'Base-Date'!$FA$78</f>
        <v>43254.44573617768</v>
      </c>
      <c r="S8" s="845"/>
      <c r="T8" s="884">
        <f>'Base-Date'!$FB$77</f>
        <v>366879.06490427011</v>
      </c>
      <c r="U8" s="863">
        <f>'Base-Date'!$FB$78</f>
        <v>57535.152632877893</v>
      </c>
      <c r="V8" s="866"/>
    </row>
    <row r="11" spans="1:33" x14ac:dyDescent="0.2">
      <c r="L11" s="806"/>
      <c r="M11" s="804"/>
      <c r="N11" s="807"/>
      <c r="O11" s="806"/>
      <c r="P11" s="806"/>
      <c r="Q11" s="807"/>
      <c r="T11" s="807"/>
    </row>
    <row r="12" spans="1:33" x14ac:dyDescent="0.2">
      <c r="L12" s="806"/>
      <c r="M12" s="804"/>
      <c r="N12" s="807"/>
      <c r="O12" s="806"/>
      <c r="P12" s="806"/>
      <c r="Q12" s="805"/>
      <c r="T12" s="805"/>
    </row>
  </sheetData>
  <mergeCells count="14">
    <mergeCell ref="T1:V1"/>
    <mergeCell ref="T3:U3"/>
    <mergeCell ref="B3:C3"/>
    <mergeCell ref="E3:F3"/>
    <mergeCell ref="H3:I3"/>
    <mergeCell ref="K3:L3"/>
    <mergeCell ref="N3:O3"/>
    <mergeCell ref="Q3:R3"/>
    <mergeCell ref="B1:D1"/>
    <mergeCell ref="E1:G1"/>
    <mergeCell ref="H1:J1"/>
    <mergeCell ref="K1:M1"/>
    <mergeCell ref="N1:P1"/>
    <mergeCell ref="Q1:S1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>
      <selection activeCell="G17" sqref="G17"/>
    </sheetView>
  </sheetViews>
  <sheetFormatPr baseColWidth="10" defaultRowHeight="15" x14ac:dyDescent="0.25"/>
  <cols>
    <col min="1" max="1" width="18.7109375" style="718" customWidth="1"/>
    <col min="2" max="2" width="14.7109375" style="718" bestFit="1" customWidth="1"/>
    <col min="3" max="6" width="12.5703125" style="718" bestFit="1" customWidth="1"/>
    <col min="7" max="16384" width="11.42578125" style="718"/>
  </cols>
  <sheetData>
    <row r="1" spans="1:7" ht="15.75" thickBot="1" x14ac:dyDescent="0.3">
      <c r="A1" s="717" t="s">
        <v>406</v>
      </c>
      <c r="B1" s="717" t="s">
        <v>300</v>
      </c>
      <c r="C1" s="717" t="s">
        <v>301</v>
      </c>
      <c r="D1" s="717" t="s">
        <v>302</v>
      </c>
      <c r="E1" s="717" t="s">
        <v>303</v>
      </c>
      <c r="F1" s="717" t="s">
        <v>304</v>
      </c>
    </row>
    <row r="2" spans="1:7" x14ac:dyDescent="0.25">
      <c r="A2" s="719" t="s">
        <v>193</v>
      </c>
      <c r="B2" s="762">
        <f>'Base-Date'!E14</f>
        <v>12.99</v>
      </c>
      <c r="C2" s="762">
        <f>'Base-Date'!E26</f>
        <v>28.7</v>
      </c>
      <c r="D2" s="762">
        <f>'Base-Date'!E41</f>
        <v>82.9</v>
      </c>
      <c r="E2" s="762">
        <f>'Base-Date'!E56</f>
        <v>220</v>
      </c>
      <c r="F2" s="762">
        <f>'Base-Date'!E71</f>
        <v>400</v>
      </c>
    </row>
    <row r="3" spans="1:7" x14ac:dyDescent="0.25">
      <c r="A3" s="721" t="s">
        <v>194</v>
      </c>
      <c r="B3" s="763">
        <f>'Base-Date'!E15</f>
        <v>12.66</v>
      </c>
      <c r="C3" s="763">
        <f>'Base-Date'!E27</f>
        <v>28.8</v>
      </c>
      <c r="D3" s="763">
        <f>'Base-Date'!E42</f>
        <v>84.5</v>
      </c>
      <c r="E3" s="763">
        <f>'Base-Date'!E57</f>
        <v>200</v>
      </c>
      <c r="F3" s="763">
        <f>'Base-Date'!E72</f>
        <v>400</v>
      </c>
    </row>
    <row r="4" spans="1:7" x14ac:dyDescent="0.25">
      <c r="A4" s="721" t="s">
        <v>195</v>
      </c>
      <c r="B4" s="763">
        <f>'Base-Date'!E16</f>
        <v>13.27</v>
      </c>
      <c r="C4" s="763">
        <f>'Base-Date'!E28</f>
        <v>20.2</v>
      </c>
      <c r="D4" s="763">
        <f>'Base-Date'!E43</f>
        <v>77.8</v>
      </c>
      <c r="E4" s="763">
        <f>'Base-Date'!E58</f>
        <v>210</v>
      </c>
      <c r="F4" s="763">
        <f>'Base-Date'!E73</f>
        <v>410</v>
      </c>
    </row>
    <row r="5" spans="1:7" x14ac:dyDescent="0.25">
      <c r="A5" s="721" t="s">
        <v>196</v>
      </c>
      <c r="B5" s="763">
        <f>'Base-Date'!E17</f>
        <v>12.11</v>
      </c>
      <c r="C5" s="763">
        <f>'Base-Date'!E29</f>
        <v>29</v>
      </c>
      <c r="D5" s="763">
        <f>'Base-Date'!E44</f>
        <v>77.099999999999994</v>
      </c>
      <c r="E5" s="763">
        <f>'Base-Date'!E59</f>
        <v>215</v>
      </c>
      <c r="F5" s="763">
        <f>'Base-Date'!E74</f>
        <v>460</v>
      </c>
    </row>
    <row r="6" spans="1:7" ht="15.75" thickBot="1" x14ac:dyDescent="0.3">
      <c r="A6" s="723" t="s">
        <v>197</v>
      </c>
      <c r="B6" s="764">
        <f>'Base-Date'!E18</f>
        <v>14.22</v>
      </c>
      <c r="C6" s="764">
        <f>'Base-Date'!E30</f>
        <v>28.5</v>
      </c>
      <c r="D6" s="764">
        <f>'Base-Date'!E45</f>
        <v>73.599999999999994</v>
      </c>
      <c r="E6" s="764">
        <f>'Base-Date'!E60</f>
        <v>200</v>
      </c>
      <c r="F6" s="764">
        <f>'Base-Date'!E75</f>
        <v>420</v>
      </c>
    </row>
    <row r="7" spans="1:7" x14ac:dyDescent="0.25">
      <c r="A7" s="739" t="s">
        <v>17</v>
      </c>
      <c r="B7" s="770">
        <f t="shared" ref="B7:E7" si="0">AVERAGE(B2:B6)</f>
        <v>13.05</v>
      </c>
      <c r="C7" s="770">
        <f t="shared" si="0"/>
        <v>27.04</v>
      </c>
      <c r="D7" s="770">
        <f t="shared" si="0"/>
        <v>79.179999999999993</v>
      </c>
      <c r="E7" s="770">
        <f t="shared" si="0"/>
        <v>209</v>
      </c>
      <c r="F7" s="770">
        <f>AVERAGE(F2:F6)</f>
        <v>418</v>
      </c>
    </row>
    <row r="8" spans="1:7" x14ac:dyDescent="0.25">
      <c r="A8" s="726" t="s">
        <v>169</v>
      </c>
      <c r="B8" s="765">
        <f t="shared" ref="B8:E8" si="1">STDEV(B2:B6)</f>
        <v>0.78367722947652407</v>
      </c>
      <c r="C8" s="765">
        <f t="shared" si="1"/>
        <v>3.8279237191981941</v>
      </c>
      <c r="D8" s="765">
        <f t="shared" si="1"/>
        <v>4.4583629282506863</v>
      </c>
      <c r="E8" s="765">
        <f t="shared" si="1"/>
        <v>8.9442719099991592</v>
      </c>
      <c r="F8" s="765">
        <f>STDEV(F2:F6)</f>
        <v>24.899799195977465</v>
      </c>
    </row>
    <row r="9" spans="1:7" x14ac:dyDescent="0.25">
      <c r="A9" s="726" t="s">
        <v>317</v>
      </c>
      <c r="B9" s="728">
        <f t="shared" ref="B9:F9" si="2">B8/B7</f>
        <v>6.0051894979043986E-2</v>
      </c>
      <c r="C9" s="728">
        <f t="shared" si="2"/>
        <v>0.14156522630170837</v>
      </c>
      <c r="D9" s="728">
        <f t="shared" si="2"/>
        <v>5.6306680073890968E-2</v>
      </c>
      <c r="E9" s="728">
        <f t="shared" si="2"/>
        <v>4.279555937798641E-2</v>
      </c>
      <c r="F9" s="728">
        <f t="shared" si="2"/>
        <v>5.9568897598032217E-2</v>
      </c>
    </row>
    <row r="10" spans="1:7" ht="15.75" thickBot="1" x14ac:dyDescent="0.3">
      <c r="A10" s="780" t="s">
        <v>295</v>
      </c>
      <c r="B10" s="781">
        <f t="shared" ref="B10:F10" si="3">B8/SQRT(5)</f>
        <v>0.35047111150564192</v>
      </c>
      <c r="C10" s="781">
        <f t="shared" si="3"/>
        <v>1.7118995297621957</v>
      </c>
      <c r="D10" s="781">
        <f t="shared" si="3"/>
        <v>1.9938405151867102</v>
      </c>
      <c r="E10" s="781">
        <f t="shared" si="3"/>
        <v>4</v>
      </c>
      <c r="F10" s="781">
        <f t="shared" si="3"/>
        <v>11.135528725660043</v>
      </c>
    </row>
    <row r="11" spans="1:7" x14ac:dyDescent="0.25">
      <c r="A11" s="774"/>
      <c r="B11" s="790"/>
      <c r="C11" s="786">
        <f>C7/B7</f>
        <v>2.0720306513409961</v>
      </c>
      <c r="D11" s="786">
        <f t="shared" ref="D11:F11" si="4">D7/C7</f>
        <v>2.9282544378698221</v>
      </c>
      <c r="E11" s="786">
        <f t="shared" si="4"/>
        <v>2.6395554432937613</v>
      </c>
      <c r="F11" s="786">
        <f t="shared" si="4"/>
        <v>2</v>
      </c>
    </row>
    <row r="12" spans="1:7" x14ac:dyDescent="0.25">
      <c r="A12" s="782"/>
      <c r="B12" s="782"/>
      <c r="C12" s="782"/>
      <c r="D12" s="782"/>
      <c r="E12" s="782"/>
      <c r="F12" s="782"/>
    </row>
    <row r="13" spans="1:7" ht="15.75" thickBot="1" x14ac:dyDescent="0.3">
      <c r="A13" s="717" t="s">
        <v>407</v>
      </c>
      <c r="B13" s="717" t="s">
        <v>300</v>
      </c>
      <c r="C13" s="717" t="s">
        <v>301</v>
      </c>
      <c r="D13" s="717" t="s">
        <v>302</v>
      </c>
      <c r="E13" s="717" t="s">
        <v>303</v>
      </c>
      <c r="F13" s="717" t="s">
        <v>304</v>
      </c>
      <c r="G13" s="774"/>
    </row>
    <row r="14" spans="1:7" x14ac:dyDescent="0.25">
      <c r="A14" s="719" t="s">
        <v>193</v>
      </c>
      <c r="B14" s="766">
        <f>'Base-Date'!F14</f>
        <v>1.0409999999999999</v>
      </c>
      <c r="C14" s="766">
        <f>'Base-Date'!F26</f>
        <v>1.92</v>
      </c>
      <c r="D14" s="766">
        <f>'Base-Date'!F41</f>
        <v>3.8</v>
      </c>
      <c r="E14" s="766">
        <f>'Base-Date'!F56</f>
        <v>7.6</v>
      </c>
      <c r="F14" s="766">
        <f>'Base-Date'!F71</f>
        <v>10.15</v>
      </c>
      <c r="G14" s="774"/>
    </row>
    <row r="15" spans="1:7" x14ac:dyDescent="0.25">
      <c r="A15" s="721" t="s">
        <v>194</v>
      </c>
      <c r="B15" s="767">
        <f>'Base-Date'!F15</f>
        <v>0.93200000000000005</v>
      </c>
      <c r="C15" s="767">
        <f>'Base-Date'!F27</f>
        <v>2.02</v>
      </c>
      <c r="D15" s="767">
        <f>'Base-Date'!F42</f>
        <v>3.9400000000000004</v>
      </c>
      <c r="E15" s="767">
        <f>'Base-Date'!F57</f>
        <v>6.44</v>
      </c>
      <c r="F15" s="767">
        <f>'Base-Date'!F72</f>
        <v>9.5799999999999983</v>
      </c>
      <c r="G15" s="774"/>
    </row>
    <row r="16" spans="1:7" x14ac:dyDescent="0.25">
      <c r="A16" s="721" t="s">
        <v>195</v>
      </c>
      <c r="B16" s="767">
        <f>'Base-Date'!F16</f>
        <v>1.105</v>
      </c>
      <c r="C16" s="767">
        <f>'Base-Date'!F28</f>
        <v>1.4200000000000002</v>
      </c>
      <c r="D16" s="767">
        <f>'Base-Date'!F43</f>
        <v>3.54</v>
      </c>
      <c r="E16" s="767">
        <f>'Base-Date'!F58</f>
        <v>7.5600000000000005</v>
      </c>
      <c r="F16" s="767">
        <f>'Base-Date'!F73</f>
        <v>9.69</v>
      </c>
      <c r="G16" s="774"/>
    </row>
    <row r="17" spans="1:7" x14ac:dyDescent="0.25">
      <c r="A17" s="721" t="s">
        <v>196</v>
      </c>
      <c r="B17" s="767">
        <f>'Base-Date'!F17</f>
        <v>1.004</v>
      </c>
      <c r="C17" s="767">
        <f>'Base-Date'!F29</f>
        <v>1.83</v>
      </c>
      <c r="D17" s="767">
        <f>'Base-Date'!F44</f>
        <v>3.72</v>
      </c>
      <c r="E17" s="767">
        <f>'Base-Date'!F59</f>
        <v>7.55</v>
      </c>
      <c r="F17" s="767">
        <f>'Base-Date'!F74</f>
        <v>10.690000000000001</v>
      </c>
      <c r="G17" s="774"/>
    </row>
    <row r="18" spans="1:7" ht="15.75" thickBot="1" x14ac:dyDescent="0.3">
      <c r="A18" s="723" t="s">
        <v>197</v>
      </c>
      <c r="B18" s="768">
        <f>'Base-Date'!F18</f>
        <v>1.0670000000000002</v>
      </c>
      <c r="C18" s="768">
        <f>'Base-Date'!F30</f>
        <v>1.88</v>
      </c>
      <c r="D18" s="768">
        <f>'Base-Date'!F45</f>
        <v>3.06</v>
      </c>
      <c r="E18" s="768">
        <f>'Base-Date'!F60</f>
        <v>7.26</v>
      </c>
      <c r="F18" s="768">
        <f>'Base-Date'!F75</f>
        <v>10.92</v>
      </c>
      <c r="G18" s="774"/>
    </row>
    <row r="19" spans="1:7" x14ac:dyDescent="0.25">
      <c r="A19" s="739" t="s">
        <v>17</v>
      </c>
      <c r="B19" s="771">
        <f t="shared" ref="B19" si="5">AVERAGE(B14:B18)</f>
        <v>1.0298</v>
      </c>
      <c r="C19" s="771">
        <f t="shared" ref="C19" si="6">AVERAGE(C14:C18)</f>
        <v>1.8140000000000001</v>
      </c>
      <c r="D19" s="771">
        <f t="shared" ref="D19" si="7">AVERAGE(D14:D18)</f>
        <v>3.6120000000000005</v>
      </c>
      <c r="E19" s="771">
        <f t="shared" ref="E19" si="8">AVERAGE(E14:E18)</f>
        <v>7.2820000000000009</v>
      </c>
      <c r="F19" s="771">
        <f>AVERAGE(F14:F18)</f>
        <v>10.206</v>
      </c>
      <c r="G19" s="774"/>
    </row>
    <row r="20" spans="1:7" x14ac:dyDescent="0.25">
      <c r="A20" s="726" t="s">
        <v>169</v>
      </c>
      <c r="B20" s="769">
        <f t="shared" ref="B20:E20" si="9">STDEV(B14:B18)</f>
        <v>6.5944673780374399E-2</v>
      </c>
      <c r="C20" s="769">
        <f t="shared" si="9"/>
        <v>0.23104112188093026</v>
      </c>
      <c r="D20" s="769">
        <f t="shared" si="9"/>
        <v>0.34076384784774344</v>
      </c>
      <c r="E20" s="769">
        <f t="shared" si="9"/>
        <v>0.48981629209327027</v>
      </c>
      <c r="F20" s="769">
        <f>STDEV(F14:F18)</f>
        <v>0.59273096764046407</v>
      </c>
      <c r="G20" s="774"/>
    </row>
    <row r="21" spans="1:7" x14ac:dyDescent="0.25">
      <c r="A21" s="726" t="s">
        <v>317</v>
      </c>
      <c r="B21" s="772">
        <f t="shared" ref="B21:F21" si="10">B20/B19</f>
        <v>6.4036389376941533E-2</v>
      </c>
      <c r="C21" s="772">
        <f t="shared" si="10"/>
        <v>0.12736555781749187</v>
      </c>
      <c r="D21" s="772">
        <f t="shared" si="10"/>
        <v>9.4342150566927852E-2</v>
      </c>
      <c r="E21" s="772">
        <f t="shared" si="10"/>
        <v>6.7263978590122245E-2</v>
      </c>
      <c r="F21" s="772">
        <f t="shared" si="10"/>
        <v>5.8076716406081141E-2</v>
      </c>
      <c r="G21" s="774"/>
    </row>
    <row r="22" spans="1:7" ht="15.75" thickBot="1" x14ac:dyDescent="0.3">
      <c r="A22" s="780" t="s">
        <v>295</v>
      </c>
      <c r="B22" s="783">
        <f t="shared" ref="B22:F22" si="11">B20/SQRT(5)</f>
        <v>2.9491354665393037E-2</v>
      </c>
      <c r="C22" s="783">
        <f t="shared" si="11"/>
        <v>0.10332473082471483</v>
      </c>
      <c r="D22" s="783">
        <f t="shared" si="11"/>
        <v>0.15239422561238994</v>
      </c>
      <c r="E22" s="783">
        <f t="shared" si="11"/>
        <v>0.21905250512148899</v>
      </c>
      <c r="F22" s="783">
        <f t="shared" si="11"/>
        <v>0.26507734720266113</v>
      </c>
      <c r="G22" s="774"/>
    </row>
    <row r="23" spans="1:7" x14ac:dyDescent="0.25">
      <c r="A23" s="774"/>
      <c r="B23" s="790"/>
      <c r="C23" s="786">
        <f>C19/B19</f>
        <v>1.7615070887550981</v>
      </c>
      <c r="D23" s="786">
        <f t="shared" ref="D23:F23" si="12">D19/C19</f>
        <v>1.9911797133406839</v>
      </c>
      <c r="E23" s="786">
        <f t="shared" si="12"/>
        <v>2.0160575858250276</v>
      </c>
      <c r="F23" s="786">
        <f t="shared" si="12"/>
        <v>1.4015380390002745</v>
      </c>
    </row>
    <row r="24" spans="1:7" x14ac:dyDescent="0.25">
      <c r="A24" s="782"/>
      <c r="B24" s="782"/>
      <c r="C24" s="782"/>
      <c r="D24" s="782"/>
      <c r="E24" s="782"/>
      <c r="F24" s="782"/>
      <c r="G24" s="774"/>
    </row>
    <row r="25" spans="1:7" ht="15.75" thickBot="1" x14ac:dyDescent="0.3">
      <c r="A25" s="717" t="s">
        <v>408</v>
      </c>
      <c r="B25" s="717" t="s">
        <v>300</v>
      </c>
      <c r="C25" s="717" t="s">
        <v>301</v>
      </c>
      <c r="D25" s="717" t="s">
        <v>302</v>
      </c>
      <c r="E25" s="717" t="s">
        <v>303</v>
      </c>
      <c r="F25" s="717" t="s">
        <v>304</v>
      </c>
      <c r="G25" s="774"/>
    </row>
    <row r="26" spans="1:7" x14ac:dyDescent="0.25">
      <c r="A26" s="719" t="s">
        <v>193</v>
      </c>
      <c r="B26" s="751">
        <f>'Base-Date'!ED14</f>
        <v>0.44632559772495878</v>
      </c>
      <c r="C26" s="751">
        <f>'Base-Date'!ED26</f>
        <v>0.94957632531403013</v>
      </c>
      <c r="D26" s="751">
        <f>'Base-Date'!ED41</f>
        <v>1.7879240967578107</v>
      </c>
      <c r="E26" s="751">
        <f>'Base-Date'!ED56</f>
        <v>3.6562333002139065</v>
      </c>
      <c r="F26" s="751">
        <f>'Base-Date'!ED71</f>
        <v>5.360932446133357</v>
      </c>
      <c r="G26" s="774"/>
    </row>
    <row r="27" spans="1:7" ht="12" customHeight="1" x14ac:dyDescent="0.25">
      <c r="A27" s="721" t="s">
        <v>194</v>
      </c>
      <c r="B27" s="753">
        <f>'Base-Date'!ED15</f>
        <v>0.39029510006901308</v>
      </c>
      <c r="C27" s="753">
        <f>'Base-Date'!ED27</f>
        <v>0.91242435289828661</v>
      </c>
      <c r="D27" s="753">
        <f>'Base-Date'!ED42</f>
        <v>2.1295017946608841</v>
      </c>
      <c r="E27" s="753">
        <f>'Base-Date'!ED57</f>
        <v>3.5514104911841562</v>
      </c>
      <c r="F27" s="753">
        <f>'Base-Date'!ED72</f>
        <v>5.3096304078330832</v>
      </c>
      <c r="G27" s="779"/>
    </row>
    <row r="28" spans="1:7" ht="12" customHeight="1" x14ac:dyDescent="0.25">
      <c r="A28" s="721" t="s">
        <v>195</v>
      </c>
      <c r="B28" s="753">
        <f>'Base-Date'!ED16</f>
        <v>0.54627534925642174</v>
      </c>
      <c r="C28" s="753">
        <f>'Base-Date'!ED28</f>
        <v>0.6722976330799767</v>
      </c>
      <c r="D28" s="753">
        <f>'Base-Date'!ED43</f>
        <v>1.8117404037149936</v>
      </c>
      <c r="E28" s="753">
        <f>'Base-Date'!ED58</f>
        <v>4.2079936178699642</v>
      </c>
      <c r="F28" s="753">
        <f>'Base-Date'!ED73</f>
        <v>5.8496277960575958</v>
      </c>
      <c r="G28" s="779"/>
    </row>
    <row r="29" spans="1:7" ht="12" customHeight="1" x14ac:dyDescent="0.25">
      <c r="A29" s="721" t="s">
        <v>196</v>
      </c>
      <c r="B29" s="753">
        <f>'Base-Date'!ED17</f>
        <v>0.47791654416162699</v>
      </c>
      <c r="C29" s="753">
        <f>'Base-Date'!ED29</f>
        <v>0.94376799581371018</v>
      </c>
      <c r="D29" s="753">
        <f>'Base-Date'!ED44</f>
        <v>2.0149530871670702</v>
      </c>
      <c r="E29" s="753">
        <f>'Base-Date'!ED59</f>
        <v>4.4034991158267012</v>
      </c>
      <c r="F29" s="753">
        <f>'Base-Date'!ED74</f>
        <v>5.6344754950619986</v>
      </c>
      <c r="G29" s="779"/>
    </row>
    <row r="30" spans="1:7" ht="12" customHeight="1" thickBot="1" x14ac:dyDescent="0.3">
      <c r="A30" s="723" t="s">
        <v>197</v>
      </c>
      <c r="B30" s="755">
        <f>'Base-Date'!ED18</f>
        <v>0.56990451900113626</v>
      </c>
      <c r="C30" s="755">
        <f>'Base-Date'!ED30</f>
        <v>0.92126397666504611</v>
      </c>
      <c r="D30" s="755">
        <f>'Base-Date'!ED45</f>
        <v>1.8059001144964686</v>
      </c>
      <c r="E30" s="755">
        <f>'Base-Date'!ED60</f>
        <v>3.9605884609403348</v>
      </c>
      <c r="F30" s="755">
        <f>'Base-Date'!ED75</f>
        <v>6.0714312906411276</v>
      </c>
      <c r="G30" s="779"/>
    </row>
    <row r="31" spans="1:7" ht="12" customHeight="1" x14ac:dyDescent="0.25">
      <c r="A31" s="739" t="s">
        <v>17</v>
      </c>
      <c r="B31" s="757">
        <f t="shared" ref="B31" si="13">AVERAGE(B26:B30)</f>
        <v>0.48614342204263128</v>
      </c>
      <c r="C31" s="757">
        <f t="shared" ref="C31" si="14">AVERAGE(C26:C30)</f>
        <v>0.87986605675421004</v>
      </c>
      <c r="D31" s="757">
        <f t="shared" ref="D31" si="15">AVERAGE(D26:D30)</f>
        <v>1.9100038993594453</v>
      </c>
      <c r="E31" s="757">
        <f t="shared" ref="E31" si="16">AVERAGE(E26:E30)</f>
        <v>3.9559449972070126</v>
      </c>
      <c r="F31" s="757">
        <f>AVERAGE(F26:F30)</f>
        <v>5.6452194871454324</v>
      </c>
      <c r="G31" s="779"/>
    </row>
    <row r="32" spans="1:7" ht="12" customHeight="1" x14ac:dyDescent="0.25">
      <c r="A32" s="726" t="s">
        <v>169</v>
      </c>
      <c r="B32" s="759">
        <f t="shared" ref="B32:E32" si="17">STDEV(B26:B30)</f>
        <v>7.3266314757119672E-2</v>
      </c>
      <c r="C32" s="759">
        <f t="shared" si="17"/>
        <v>0.11704855860453928</v>
      </c>
      <c r="D32" s="759">
        <f t="shared" si="17"/>
        <v>0.15377780144217801</v>
      </c>
      <c r="E32" s="759">
        <f t="shared" si="17"/>
        <v>0.35962828931572849</v>
      </c>
      <c r="F32" s="759">
        <f>STDEV(F26:F30)</f>
        <v>0.32287530232211326</v>
      </c>
      <c r="G32" s="779"/>
    </row>
    <row r="33" spans="1:7" ht="12" customHeight="1" x14ac:dyDescent="0.25">
      <c r="A33" s="726" t="s">
        <v>317</v>
      </c>
      <c r="B33" s="772">
        <f t="shared" ref="B33:F33" si="18">B32/B31</f>
        <v>0.15070925869834095</v>
      </c>
      <c r="C33" s="772">
        <f t="shared" si="18"/>
        <v>0.13302997394435992</v>
      </c>
      <c r="D33" s="772">
        <f t="shared" si="18"/>
        <v>8.0511773559075045E-2</v>
      </c>
      <c r="E33" s="772">
        <f t="shared" si="18"/>
        <v>9.0908313833896651E-2</v>
      </c>
      <c r="F33" s="772">
        <f t="shared" si="18"/>
        <v>5.7194463927810663E-2</v>
      </c>
      <c r="G33" s="779"/>
    </row>
    <row r="34" spans="1:7" ht="12" customHeight="1" thickBot="1" x14ac:dyDescent="0.3">
      <c r="A34" s="780" t="s">
        <v>295</v>
      </c>
      <c r="B34" s="789">
        <f t="shared" ref="B34:F34" si="19">B32/SQRT(5)</f>
        <v>3.2765692051563114E-2</v>
      </c>
      <c r="C34" s="789">
        <f t="shared" si="19"/>
        <v>5.2345706741623546E-2</v>
      </c>
      <c r="D34" s="789">
        <f t="shared" si="19"/>
        <v>6.8771523491035047E-2</v>
      </c>
      <c r="E34" s="789">
        <f t="shared" si="19"/>
        <v>0.16083066030838603</v>
      </c>
      <c r="F34" s="789">
        <f t="shared" si="19"/>
        <v>0.14439422484960818</v>
      </c>
      <c r="G34" s="779"/>
    </row>
    <row r="35" spans="1:7" x14ac:dyDescent="0.25">
      <c r="A35" s="774"/>
      <c r="B35" s="790"/>
      <c r="C35" s="786">
        <f>C31/B31</f>
        <v>1.8098898737686759</v>
      </c>
      <c r="D35" s="786">
        <f t="shared" ref="D35:F35" si="20">D31/C31</f>
        <v>2.1707893885637226</v>
      </c>
      <c r="E35" s="786">
        <f t="shared" si="20"/>
        <v>2.0711711628095162</v>
      </c>
      <c r="F35" s="786">
        <f t="shared" si="20"/>
        <v>1.4270217333989947</v>
      </c>
    </row>
    <row r="36" spans="1:7" ht="12" customHeight="1" x14ac:dyDescent="0.25">
      <c r="A36" s="782"/>
      <c r="B36" s="782"/>
      <c r="C36" s="782"/>
      <c r="D36" s="782"/>
      <c r="E36" s="782"/>
      <c r="F36" s="782"/>
      <c r="G36" s="779"/>
    </row>
    <row r="37" spans="1:7" ht="12" customHeight="1" thickBot="1" x14ac:dyDescent="0.3">
      <c r="A37" s="717" t="s">
        <v>409</v>
      </c>
      <c r="B37" s="717" t="s">
        <v>300</v>
      </c>
      <c r="C37" s="717" t="s">
        <v>301</v>
      </c>
      <c r="D37" s="717" t="s">
        <v>302</v>
      </c>
      <c r="E37" s="717" t="s">
        <v>303</v>
      </c>
      <c r="F37" s="717" t="s">
        <v>304</v>
      </c>
      <c r="G37" s="779"/>
    </row>
    <row r="38" spans="1:7" ht="12" customHeight="1" x14ac:dyDescent="0.25">
      <c r="A38" s="719" t="s">
        <v>193</v>
      </c>
      <c r="B38" s="751">
        <f>'Base-Date'!EH14</f>
        <v>0.12974581329213916</v>
      </c>
      <c r="C38" s="751">
        <f>'Base-Date'!EH26</f>
        <v>0.26835852671918248</v>
      </c>
      <c r="D38" s="751">
        <f>'Base-Date'!EH41</f>
        <v>0.68018851507090616</v>
      </c>
      <c r="E38" s="751">
        <f>'Base-Date'!EH56</f>
        <v>1.3227835923538116</v>
      </c>
      <c r="F38" s="751">
        <f>'Base-Date'!EH71</f>
        <v>1.1658192134570826</v>
      </c>
      <c r="G38" s="779"/>
    </row>
    <row r="39" spans="1:7" ht="12" customHeight="1" x14ac:dyDescent="0.25">
      <c r="A39" s="721" t="s">
        <v>194</v>
      </c>
      <c r="B39" s="753">
        <f>'Base-Date'!EH15</f>
        <v>0.15944982746721878</v>
      </c>
      <c r="C39" s="753">
        <f>'Base-Date'!EH27</f>
        <v>0.2786152934742982</v>
      </c>
      <c r="D39" s="753">
        <f>'Base-Date'!EH42</f>
        <v>0.64621673957476511</v>
      </c>
      <c r="E39" s="753">
        <f>'Base-Date'!EH57</f>
        <v>0.80713874799639895</v>
      </c>
      <c r="F39" s="753">
        <f>'Base-Date'!EH72</f>
        <v>1.2710933400570108</v>
      </c>
      <c r="G39" s="779"/>
    </row>
    <row r="40" spans="1:7" ht="12" customHeight="1" x14ac:dyDescent="0.25">
      <c r="A40" s="721" t="s">
        <v>195</v>
      </c>
      <c r="B40" s="753">
        <f>'Base-Date'!EH16</f>
        <v>0.14722314377123424</v>
      </c>
      <c r="C40" s="753">
        <f>'Base-Date'!EH28</f>
        <v>0.20418957037759622</v>
      </c>
      <c r="D40" s="753">
        <f>'Base-Date'!EH43</f>
        <v>0.60391346790499789</v>
      </c>
      <c r="E40" s="753">
        <f>'Base-Date'!EH58</f>
        <v>0.82884722776226571</v>
      </c>
      <c r="F40" s="753">
        <f>'Base-Date'!EH73</f>
        <v>1.101318813455288</v>
      </c>
      <c r="G40" s="779"/>
    </row>
    <row r="41" spans="1:7" ht="12" customHeight="1" x14ac:dyDescent="0.25">
      <c r="A41" s="721" t="s">
        <v>196</v>
      </c>
      <c r="B41" s="753">
        <f>'Base-Date'!EH17</f>
        <v>0.10841625307370241</v>
      </c>
      <c r="C41" s="753">
        <f>'Base-Date'!EH29</f>
        <v>0.17432657247514394</v>
      </c>
      <c r="D41" s="753">
        <f>'Base-Date'!EH44</f>
        <v>0.63420286016949157</v>
      </c>
      <c r="E41" s="753">
        <f>'Base-Date'!EH59</f>
        <v>1.0939072170645445</v>
      </c>
      <c r="F41" s="753">
        <f>'Base-Date'!EH74</f>
        <v>1.675402751372602</v>
      </c>
      <c r="G41" s="779"/>
    </row>
    <row r="42" spans="1:7" ht="12" customHeight="1" thickBot="1" x14ac:dyDescent="0.3">
      <c r="A42" s="723" t="s">
        <v>197</v>
      </c>
      <c r="B42" s="755">
        <f>'Base-Date'!EH18</f>
        <v>0.12055672517331728</v>
      </c>
      <c r="C42" s="755">
        <f>'Base-Date'!EH30</f>
        <v>0.22690390536379837</v>
      </c>
      <c r="D42" s="755">
        <f>'Base-Date'!EH45</f>
        <v>0.40769563190905123</v>
      </c>
      <c r="E42" s="755">
        <f>'Base-Date'!EH60</f>
        <v>0.81426571976569384</v>
      </c>
      <c r="F42" s="755">
        <f>'Base-Date'!EH75</f>
        <v>1.2482383410035214</v>
      </c>
      <c r="G42" s="779"/>
    </row>
    <row r="43" spans="1:7" ht="12" customHeight="1" x14ac:dyDescent="0.25">
      <c r="A43" s="739" t="s">
        <v>17</v>
      </c>
      <c r="B43" s="757">
        <f t="shared" ref="B43" si="21">AVERAGE(B38:B42)</f>
        <v>0.13307835255552239</v>
      </c>
      <c r="C43" s="757">
        <f t="shared" ref="C43" si="22">AVERAGE(C38:C42)</f>
        <v>0.23047877368200384</v>
      </c>
      <c r="D43" s="757">
        <f t="shared" ref="D43" si="23">AVERAGE(D38:D42)</f>
        <v>0.5944434429258425</v>
      </c>
      <c r="E43" s="757">
        <f t="shared" ref="E43" si="24">AVERAGE(E38:E42)</f>
        <v>0.97338850098854302</v>
      </c>
      <c r="F43" s="757">
        <f>AVERAGE(F38:F42)</f>
        <v>1.2923744918691011</v>
      </c>
      <c r="G43" s="779"/>
    </row>
    <row r="44" spans="1:7" ht="12" customHeight="1" x14ac:dyDescent="0.25">
      <c r="A44" s="726" t="s">
        <v>169</v>
      </c>
      <c r="B44" s="759">
        <f t="shared" ref="B44:E44" si="25">STDEV(B38:B42)</f>
        <v>2.0442883411142559E-2</v>
      </c>
      <c r="C44" s="759">
        <f t="shared" si="25"/>
        <v>4.3614710311202003E-2</v>
      </c>
      <c r="D44" s="759">
        <f t="shared" si="25"/>
        <v>0.10790960244028658</v>
      </c>
      <c r="E44" s="759">
        <f t="shared" si="25"/>
        <v>0.2293757345136295</v>
      </c>
      <c r="F44" s="759">
        <f>STDEV(F38:F42)</f>
        <v>0.2245161717794868</v>
      </c>
      <c r="G44" s="779"/>
    </row>
    <row r="45" spans="1:7" ht="12" customHeight="1" x14ac:dyDescent="0.25">
      <c r="A45" s="726" t="s">
        <v>317</v>
      </c>
      <c r="B45" s="772">
        <f t="shared" ref="B45:F45" si="26">B44/B43</f>
        <v>0.15361539287626413</v>
      </c>
      <c r="C45" s="772">
        <f t="shared" si="26"/>
        <v>0.18923525847711289</v>
      </c>
      <c r="D45" s="772">
        <f t="shared" si="26"/>
        <v>0.18153047817157675</v>
      </c>
      <c r="E45" s="772">
        <f t="shared" si="26"/>
        <v>0.23564664497339208</v>
      </c>
      <c r="F45" s="772">
        <f t="shared" si="26"/>
        <v>0.17372377216667245</v>
      </c>
      <c r="G45" s="779"/>
    </row>
    <row r="46" spans="1:7" ht="12" customHeight="1" thickBot="1" x14ac:dyDescent="0.3">
      <c r="A46" s="780" t="s">
        <v>295</v>
      </c>
      <c r="B46" s="789">
        <f t="shared" ref="B46:F46" si="27">B44/SQRT(5)</f>
        <v>9.1423353926835087E-3</v>
      </c>
      <c r="C46" s="789">
        <f t="shared" si="27"/>
        <v>1.9505091414961737E-2</v>
      </c>
      <c r="D46" s="789">
        <f t="shared" si="27"/>
        <v>4.8258641296291593E-2</v>
      </c>
      <c r="E46" s="789">
        <f t="shared" si="27"/>
        <v>0.10257994695228403</v>
      </c>
      <c r="F46" s="789">
        <f t="shared" si="27"/>
        <v>0.10040668442939048</v>
      </c>
      <c r="G46" s="779"/>
    </row>
    <row r="47" spans="1:7" x14ac:dyDescent="0.25">
      <c r="A47" s="774"/>
      <c r="B47" s="790"/>
      <c r="C47" s="786">
        <f>C43/B43</f>
        <v>1.7319028170704507</v>
      </c>
      <c r="D47" s="786">
        <f t="shared" ref="D47:F47" si="28">D43/C43</f>
        <v>2.5791678488623337</v>
      </c>
      <c r="E47" s="786">
        <f t="shared" si="28"/>
        <v>1.6374787417917138</v>
      </c>
      <c r="F47" s="786">
        <f t="shared" si="28"/>
        <v>1.3277067589730163</v>
      </c>
    </row>
    <row r="48" spans="1:7" ht="12" customHeight="1" x14ac:dyDescent="0.25">
      <c r="A48" s="778"/>
      <c r="B48" s="734"/>
      <c r="C48" s="734"/>
      <c r="D48" s="734"/>
      <c r="E48" s="734"/>
      <c r="F48" s="734"/>
      <c r="G48" s="779"/>
    </row>
    <row r="49" spans="1:7" ht="12" customHeight="1" x14ac:dyDescent="0.25">
      <c r="A49" s="778"/>
      <c r="B49" s="734"/>
      <c r="C49" s="734"/>
      <c r="D49" s="734"/>
      <c r="E49" s="734"/>
      <c r="F49" s="734"/>
      <c r="G49" s="779"/>
    </row>
    <row r="50" spans="1:7" ht="12" customHeight="1" x14ac:dyDescent="0.25">
      <c r="A50" s="778"/>
      <c r="B50" s="734"/>
      <c r="C50" s="734"/>
      <c r="D50" s="734"/>
      <c r="E50" s="734"/>
      <c r="F50" s="734"/>
      <c r="G50" s="779"/>
    </row>
    <row r="51" spans="1:7" ht="12" customHeight="1" x14ac:dyDescent="0.25">
      <c r="A51" s="778"/>
      <c r="B51" s="734"/>
      <c r="C51" s="734"/>
      <c r="D51" s="734"/>
      <c r="E51" s="734"/>
      <c r="F51" s="734"/>
      <c r="G51" s="779"/>
    </row>
    <row r="52" spans="1:7" ht="12" customHeight="1" x14ac:dyDescent="0.25">
      <c r="A52" s="778"/>
      <c r="B52" s="734"/>
      <c r="C52" s="734"/>
      <c r="D52" s="734"/>
      <c r="E52" s="734"/>
      <c r="F52" s="734"/>
      <c r="G52" s="779"/>
    </row>
    <row r="53" spans="1:7" ht="12" customHeight="1" x14ac:dyDescent="0.25">
      <c r="A53" s="778"/>
      <c r="B53" s="734"/>
      <c r="C53" s="734"/>
      <c r="D53" s="734"/>
      <c r="E53" s="734"/>
      <c r="F53" s="734"/>
      <c r="G53" s="779"/>
    </row>
    <row r="54" spans="1:7" ht="12" customHeight="1" x14ac:dyDescent="0.25">
      <c r="A54" s="778"/>
      <c r="B54" s="734"/>
      <c r="C54" s="734"/>
      <c r="D54" s="734"/>
      <c r="E54" s="734"/>
      <c r="F54" s="734"/>
      <c r="G54" s="779"/>
    </row>
    <row r="55" spans="1:7" ht="12" customHeight="1" x14ac:dyDescent="0.25">
      <c r="A55" s="778"/>
      <c r="B55" s="734"/>
      <c r="C55" s="734"/>
      <c r="D55" s="734"/>
      <c r="E55" s="734"/>
      <c r="F55" s="734"/>
      <c r="G55" s="779"/>
    </row>
    <row r="56" spans="1:7" ht="12" customHeight="1" x14ac:dyDescent="0.25">
      <c r="A56" s="778"/>
      <c r="B56" s="734"/>
      <c r="C56" s="734"/>
      <c r="D56" s="734"/>
      <c r="E56" s="734"/>
      <c r="F56" s="734"/>
      <c r="G56" s="779"/>
    </row>
    <row r="57" spans="1:7" ht="12" customHeight="1" x14ac:dyDescent="0.25">
      <c r="A57" s="778"/>
      <c r="B57" s="734"/>
      <c r="C57" s="734"/>
      <c r="D57" s="734"/>
      <c r="E57" s="734"/>
      <c r="F57" s="734"/>
      <c r="G57" s="779"/>
    </row>
    <row r="58" spans="1:7" ht="12" customHeight="1" x14ac:dyDescent="0.25">
      <c r="A58" s="778"/>
      <c r="B58" s="734"/>
      <c r="C58" s="734"/>
      <c r="D58" s="734"/>
      <c r="E58" s="734"/>
      <c r="F58" s="734"/>
      <c r="G58" s="779"/>
    </row>
    <row r="59" spans="1:7" ht="12" customHeight="1" x14ac:dyDescent="0.25">
      <c r="A59" s="778"/>
      <c r="B59" s="734"/>
      <c r="C59" s="734"/>
      <c r="D59" s="734"/>
      <c r="E59" s="734"/>
      <c r="F59" s="734"/>
      <c r="G59" s="779"/>
    </row>
    <row r="60" spans="1:7" ht="12" customHeight="1" x14ac:dyDescent="0.25">
      <c r="A60" s="778"/>
      <c r="B60" s="734"/>
      <c r="C60" s="734"/>
      <c r="D60" s="734"/>
      <c r="E60" s="734"/>
      <c r="F60" s="734"/>
      <c r="G60" s="779"/>
    </row>
    <row r="61" spans="1:7" x14ac:dyDescent="0.25">
      <c r="A61" s="774"/>
      <c r="B61" s="774"/>
      <c r="C61" s="774"/>
      <c r="D61" s="774"/>
      <c r="E61" s="774"/>
      <c r="F61" s="774"/>
      <c r="G61" s="774"/>
    </row>
    <row r="62" spans="1:7" x14ac:dyDescent="0.25">
      <c r="A62" s="774"/>
      <c r="B62" s="774"/>
      <c r="C62" s="774"/>
      <c r="D62" s="774"/>
      <c r="E62" s="774"/>
      <c r="F62" s="774"/>
      <c r="G62" s="774"/>
    </row>
    <row r="63" spans="1:7" x14ac:dyDescent="0.25">
      <c r="A63" s="774"/>
      <c r="B63" s="774"/>
      <c r="C63" s="774"/>
      <c r="D63" s="774"/>
      <c r="E63" s="774"/>
      <c r="F63" s="774"/>
      <c r="G63" s="774"/>
    </row>
  </sheetData>
  <pageMargins left="0.70866141732283472" right="0.70866141732283472" top="0.78740157480314965" bottom="0.78740157480314965" header="0.31496062992125984" footer="0.31496062992125984"/>
  <pageSetup paperSize="9" scale="99" orientation="portrait" horizontalDpi="1200" verticalDpi="1200" r:id="rId1"/>
  <headerFooter>
    <oddHeader>&amp;L&amp;"-,Fett"&amp;14R108 Alveolarization&amp;R&amp;"-,Fett Kursiv"&amp;14&amp;A</oddHeader>
    <oddFooter>&amp;LS. Tschanz, &amp;D&amp;R&amp;F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7"/>
  <sheetViews>
    <sheetView workbookViewId="0">
      <selection activeCell="G17" sqref="G17"/>
    </sheetView>
  </sheetViews>
  <sheetFormatPr baseColWidth="10" defaultRowHeight="15" x14ac:dyDescent="0.25"/>
  <cols>
    <col min="1" max="1" width="18.7109375" style="718" customWidth="1"/>
    <col min="2" max="6" width="12.7109375" style="718" customWidth="1"/>
    <col min="7" max="16384" width="11.42578125" style="718"/>
  </cols>
  <sheetData>
    <row r="1" spans="1:12" ht="18" thickBot="1" x14ac:dyDescent="0.3">
      <c r="A1" s="717" t="s">
        <v>405</v>
      </c>
      <c r="B1" s="717" t="s">
        <v>300</v>
      </c>
      <c r="C1" s="717" t="s">
        <v>301</v>
      </c>
      <c r="D1" s="717" t="s">
        <v>302</v>
      </c>
      <c r="E1" s="717" t="s">
        <v>303</v>
      </c>
      <c r="F1" s="717" t="s">
        <v>304</v>
      </c>
    </row>
    <row r="2" spans="1:12" x14ac:dyDescent="0.25">
      <c r="A2" s="719" t="s">
        <v>193</v>
      </c>
      <c r="B2" s="752">
        <f>'Base-Date'!EV14</f>
        <v>1.5122169186130001</v>
      </c>
      <c r="C2" s="752">
        <f>'Base-Date'!EV26</f>
        <v>14.803859129319976</v>
      </c>
      <c r="D2" s="752">
        <f>'Base-Date'!EV41</f>
        <v>49.661743599825499</v>
      </c>
      <c r="E2" s="752">
        <f>'Base-Date'!EV56</f>
        <v>34.209026114344333</v>
      </c>
      <c r="F2" s="752">
        <f>'Base-Date'!EV71</f>
        <v>48.208490389303414</v>
      </c>
    </row>
    <row r="3" spans="1:12" x14ac:dyDescent="0.25">
      <c r="A3" s="721" t="s">
        <v>194</v>
      </c>
      <c r="B3" s="754">
        <f>'Base-Date'!EV15</f>
        <v>2.1715424628777633</v>
      </c>
      <c r="C3" s="754">
        <f>'Base-Date'!EV27</f>
        <v>10.000189600528831</v>
      </c>
      <c r="D3" s="754">
        <f>'Base-Date'!EV42</f>
        <v>39.837037855310172</v>
      </c>
      <c r="E3" s="754">
        <f>'Base-Date'!EV57</f>
        <v>48.090262542781652</v>
      </c>
      <c r="F3" s="754">
        <f>'Base-Date'!EV72</f>
        <v>39.373856331197636</v>
      </c>
    </row>
    <row r="4" spans="1:12" x14ac:dyDescent="0.25">
      <c r="A4" s="721" t="s">
        <v>195</v>
      </c>
      <c r="B4" s="754">
        <f>'Base-Date'!EV16</f>
        <v>2.2428146097126693</v>
      </c>
      <c r="C4" s="754">
        <f>'Base-Date'!EV28</f>
        <v>5.3648032325895958</v>
      </c>
      <c r="D4" s="754">
        <f>'Base-Date'!EV43</f>
        <v>43.298617810301025</v>
      </c>
      <c r="E4" s="754">
        <f>'Base-Date'!EV58</f>
        <v>50.46334431334629</v>
      </c>
      <c r="F4" s="754">
        <f>'Base-Date'!EV73</f>
        <v>54.100488153913375</v>
      </c>
    </row>
    <row r="5" spans="1:12" x14ac:dyDescent="0.25">
      <c r="A5" s="721" t="s">
        <v>196</v>
      </c>
      <c r="B5" s="754">
        <f>'Base-Date'!EV17</f>
        <v>2.220962698542539</v>
      </c>
      <c r="C5" s="754">
        <f>'Base-Date'!EV29</f>
        <v>9.217299103509788</v>
      </c>
      <c r="D5" s="754">
        <f>'Base-Date'!EV44</f>
        <v>29.520631340291541</v>
      </c>
      <c r="E5" s="754">
        <f>'Base-Date'!EV59</f>
        <v>32.845427186602471</v>
      </c>
      <c r="F5" s="754">
        <f>'Base-Date'!EV74</f>
        <v>56.599446744570521</v>
      </c>
    </row>
    <row r="6" spans="1:12" ht="15.75" thickBot="1" x14ac:dyDescent="0.3">
      <c r="A6" s="723" t="s">
        <v>197</v>
      </c>
      <c r="B6" s="756">
        <f>'Base-Date'!EV18</f>
        <v>2.4443797485865977</v>
      </c>
      <c r="C6" s="756">
        <f>'Base-Date'!EV30</f>
        <v>8.9114051824140894</v>
      </c>
      <c r="D6" s="756">
        <f>'Base-Date'!EV45</f>
        <v>34.129614693076846</v>
      </c>
      <c r="E6" s="756">
        <f>'Base-Date'!EV60</f>
        <v>38.926187128642887</v>
      </c>
      <c r="F6" s="756">
        <f>'Base-Date'!EV75</f>
        <v>54.728409584730201</v>
      </c>
    </row>
    <row r="7" spans="1:12" x14ac:dyDescent="0.25">
      <c r="A7" s="725" t="s">
        <v>17</v>
      </c>
      <c r="B7" s="758">
        <f t="shared" ref="B7:E7" si="0">AVERAGE(B2:B6)</f>
        <v>2.1183832876665143</v>
      </c>
      <c r="C7" s="758">
        <f t="shared" si="0"/>
        <v>9.6595112496724571</v>
      </c>
      <c r="D7" s="758">
        <f t="shared" si="0"/>
        <v>39.289529059761016</v>
      </c>
      <c r="E7" s="758">
        <f t="shared" si="0"/>
        <v>40.906849457143529</v>
      </c>
      <c r="F7" s="758">
        <f>AVERAGE(F2:F6)</f>
        <v>50.602138240743031</v>
      </c>
    </row>
    <row r="8" spans="1:12" x14ac:dyDescent="0.25">
      <c r="A8" s="726" t="s">
        <v>169</v>
      </c>
      <c r="B8" s="760">
        <f t="shared" ref="B8:E8" si="1">STDEV(B2:B6)</f>
        <v>0.35445131783324707</v>
      </c>
      <c r="C8" s="760">
        <f t="shared" si="1"/>
        <v>3.3830499577915805</v>
      </c>
      <c r="D8" s="760">
        <f t="shared" si="1"/>
        <v>7.8423764236519133</v>
      </c>
      <c r="E8" s="760">
        <f t="shared" si="1"/>
        <v>8.0109051815386092</v>
      </c>
      <c r="F8" s="760">
        <f>STDEV(F2:F6)</f>
        <v>7.0184781342930149</v>
      </c>
    </row>
    <row r="9" spans="1:12" x14ac:dyDescent="0.25">
      <c r="A9" s="726" t="s">
        <v>317</v>
      </c>
      <c r="B9" s="773">
        <f t="shared" ref="B9:F9" si="2">B8/B7</f>
        <v>0.16732161733757334</v>
      </c>
      <c r="C9" s="773">
        <f t="shared" si="2"/>
        <v>0.35022993093012816</v>
      </c>
      <c r="D9" s="773">
        <f t="shared" si="2"/>
        <v>0.19960474486022298</v>
      </c>
      <c r="E9" s="773">
        <f t="shared" si="2"/>
        <v>0.1958328565471979</v>
      </c>
      <c r="F9" s="773">
        <f t="shared" si="2"/>
        <v>0.13869924035427394</v>
      </c>
    </row>
    <row r="10" spans="1:12" x14ac:dyDescent="0.25">
      <c r="A10" s="726" t="s">
        <v>295</v>
      </c>
      <c r="B10" s="760">
        <f t="shared" ref="B10:F10" si="3">B8/SQRT(5)</f>
        <v>0.15851544827790479</v>
      </c>
      <c r="C10" s="760">
        <f t="shared" si="3"/>
        <v>1.5129459353799535</v>
      </c>
      <c r="D10" s="760">
        <f t="shared" si="3"/>
        <v>3.5072173576854735</v>
      </c>
      <c r="E10" s="760">
        <f t="shared" si="3"/>
        <v>3.5825857094451243</v>
      </c>
      <c r="F10" s="760">
        <f t="shared" si="3"/>
        <v>3.1387588413750156</v>
      </c>
    </row>
    <row r="12" spans="1:12" x14ac:dyDescent="0.25">
      <c r="H12" s="729"/>
      <c r="I12" s="729"/>
      <c r="J12" s="729"/>
      <c r="K12" s="729"/>
      <c r="L12" s="729"/>
    </row>
    <row r="13" spans="1:12" x14ac:dyDescent="0.25">
      <c r="H13" s="729"/>
      <c r="I13" s="729"/>
      <c r="J13" s="729"/>
      <c r="K13" s="729"/>
      <c r="L13" s="729"/>
    </row>
    <row r="14" spans="1:12" x14ac:dyDescent="0.25">
      <c r="H14" s="729"/>
      <c r="I14" s="729"/>
      <c r="J14" s="729"/>
      <c r="K14" s="729"/>
      <c r="L14" s="729"/>
    </row>
    <row r="15" spans="1:12" x14ac:dyDescent="0.25">
      <c r="H15" s="729"/>
      <c r="I15" s="729"/>
      <c r="J15" s="729"/>
      <c r="K15" s="729"/>
      <c r="L15" s="729"/>
    </row>
    <row r="16" spans="1:12" x14ac:dyDescent="0.25">
      <c r="H16" s="729"/>
      <c r="I16" s="729"/>
      <c r="J16" s="729"/>
      <c r="K16" s="729"/>
      <c r="L16" s="729"/>
    </row>
    <row r="25" spans="1:6" ht="15.75" thickBot="1" x14ac:dyDescent="0.3"/>
    <row r="26" spans="1:6" ht="12" customHeight="1" x14ac:dyDescent="0.25">
      <c r="A26" s="730" t="s">
        <v>318</v>
      </c>
      <c r="B26" s="731" t="s">
        <v>319</v>
      </c>
      <c r="C26" s="731"/>
      <c r="D26" s="731"/>
      <c r="E26" s="731"/>
      <c r="F26" s="732"/>
    </row>
    <row r="27" spans="1:6" ht="12" customHeight="1" x14ac:dyDescent="0.25">
      <c r="A27" s="733"/>
      <c r="B27" s="734"/>
      <c r="C27" s="734"/>
      <c r="D27" s="734"/>
      <c r="E27" s="734"/>
      <c r="F27" s="735"/>
    </row>
    <row r="28" spans="1:6" ht="12" customHeight="1" x14ac:dyDescent="0.25">
      <c r="A28" s="733" t="s">
        <v>320</v>
      </c>
      <c r="B28" s="734"/>
      <c r="C28" s="734"/>
      <c r="D28" s="734"/>
      <c r="E28" s="734"/>
      <c r="F28" s="735"/>
    </row>
    <row r="29" spans="1:6" ht="12" customHeight="1" x14ac:dyDescent="0.25">
      <c r="A29" s="733" t="s">
        <v>321</v>
      </c>
      <c r="B29" s="734" t="s">
        <v>322</v>
      </c>
      <c r="C29" s="734"/>
      <c r="D29" s="734"/>
      <c r="E29" s="734"/>
      <c r="F29" s="735"/>
    </row>
    <row r="30" spans="1:6" ht="12" customHeight="1" x14ac:dyDescent="0.25">
      <c r="A30" s="733" t="s">
        <v>323</v>
      </c>
      <c r="B30" s="734" t="s">
        <v>324</v>
      </c>
      <c r="C30" s="734"/>
      <c r="D30" s="734"/>
      <c r="E30" s="734"/>
      <c r="F30" s="735"/>
    </row>
    <row r="31" spans="1:6" ht="12" customHeight="1" x14ac:dyDescent="0.25">
      <c r="A31" s="733" t="s">
        <v>325</v>
      </c>
      <c r="B31" s="734" t="s">
        <v>326</v>
      </c>
      <c r="C31" s="734"/>
      <c r="D31" s="734"/>
      <c r="E31" s="734"/>
      <c r="F31" s="735"/>
    </row>
    <row r="32" spans="1:6" ht="12" customHeight="1" x14ac:dyDescent="0.25">
      <c r="A32" s="733" t="s">
        <v>327</v>
      </c>
      <c r="B32" s="734">
        <v>5</v>
      </c>
      <c r="C32" s="734"/>
      <c r="D32" s="734"/>
      <c r="E32" s="734"/>
      <c r="F32" s="735"/>
    </row>
    <row r="33" spans="1:6" ht="12" customHeight="1" x14ac:dyDescent="0.25">
      <c r="A33" s="733" t="s">
        <v>328</v>
      </c>
      <c r="B33" s="734">
        <v>60.65</v>
      </c>
      <c r="C33" s="734"/>
      <c r="D33" s="734"/>
      <c r="E33" s="734"/>
      <c r="F33" s="735"/>
    </row>
    <row r="34" spans="1:6" ht="12" customHeight="1" x14ac:dyDescent="0.25">
      <c r="A34" s="733" t="s">
        <v>329</v>
      </c>
      <c r="B34" s="734">
        <v>0.92379999999999995</v>
      </c>
      <c r="C34" s="734"/>
      <c r="D34" s="734"/>
      <c r="E34" s="734"/>
      <c r="F34" s="735"/>
    </row>
    <row r="35" spans="1:6" ht="12" customHeight="1" x14ac:dyDescent="0.25">
      <c r="A35" s="733"/>
      <c r="B35" s="734"/>
      <c r="C35" s="734"/>
      <c r="D35" s="734"/>
      <c r="E35" s="734"/>
      <c r="F35" s="735"/>
    </row>
    <row r="36" spans="1:6" ht="12" customHeight="1" x14ac:dyDescent="0.25">
      <c r="A36" s="733" t="s">
        <v>330</v>
      </c>
      <c r="B36" s="734"/>
      <c r="C36" s="734"/>
      <c r="D36" s="734"/>
      <c r="E36" s="734"/>
      <c r="F36" s="735"/>
    </row>
    <row r="37" spans="1:6" ht="12" customHeight="1" x14ac:dyDescent="0.25">
      <c r="A37" s="733" t="s">
        <v>331</v>
      </c>
      <c r="B37" s="734">
        <v>20.2</v>
      </c>
      <c r="C37" s="734"/>
      <c r="D37" s="734"/>
      <c r="E37" s="734"/>
      <c r="F37" s="735"/>
    </row>
    <row r="38" spans="1:6" ht="12" customHeight="1" x14ac:dyDescent="0.25">
      <c r="A38" s="733" t="s">
        <v>321</v>
      </c>
      <c r="B38" s="734">
        <v>5.0000000000000001E-4</v>
      </c>
      <c r="C38" s="734"/>
      <c r="D38" s="734"/>
      <c r="E38" s="734"/>
      <c r="F38" s="735"/>
    </row>
    <row r="39" spans="1:6" ht="12" customHeight="1" x14ac:dyDescent="0.25">
      <c r="A39" s="733" t="s">
        <v>323</v>
      </c>
      <c r="B39" s="734" t="s">
        <v>332</v>
      </c>
      <c r="C39" s="734"/>
      <c r="D39" s="734"/>
      <c r="E39" s="734"/>
      <c r="F39" s="735"/>
    </row>
    <row r="40" spans="1:6" ht="12" customHeight="1" x14ac:dyDescent="0.25">
      <c r="A40" s="733" t="s">
        <v>333</v>
      </c>
      <c r="B40" s="734" t="s">
        <v>326</v>
      </c>
      <c r="C40" s="734"/>
      <c r="D40" s="734"/>
      <c r="E40" s="734"/>
      <c r="F40" s="735"/>
    </row>
    <row r="41" spans="1:6" ht="12" customHeight="1" x14ac:dyDescent="0.25">
      <c r="A41" s="733"/>
      <c r="B41" s="734"/>
      <c r="C41" s="734"/>
      <c r="D41" s="734"/>
      <c r="E41" s="734"/>
      <c r="F41" s="735"/>
    </row>
    <row r="42" spans="1:6" ht="12" customHeight="1" x14ac:dyDescent="0.25">
      <c r="A42" s="733" t="s">
        <v>334</v>
      </c>
      <c r="B42" s="734" t="s">
        <v>335</v>
      </c>
      <c r="C42" s="734" t="s">
        <v>336</v>
      </c>
      <c r="D42" s="734" t="s">
        <v>337</v>
      </c>
      <c r="E42" s="734"/>
      <c r="F42" s="735"/>
    </row>
    <row r="43" spans="1:6" ht="12" customHeight="1" x14ac:dyDescent="0.25">
      <c r="A43" s="733" t="s">
        <v>338</v>
      </c>
      <c r="B43" s="734">
        <v>9049</v>
      </c>
      <c r="C43" s="734">
        <v>4</v>
      </c>
      <c r="D43" s="734">
        <v>2262</v>
      </c>
      <c r="E43" s="734"/>
      <c r="F43" s="735"/>
    </row>
    <row r="44" spans="1:6" ht="12" customHeight="1" x14ac:dyDescent="0.25">
      <c r="A44" s="733" t="s">
        <v>339</v>
      </c>
      <c r="B44" s="734">
        <v>746</v>
      </c>
      <c r="C44" s="734">
        <v>20</v>
      </c>
      <c r="D44" s="734">
        <v>37.299999999999997</v>
      </c>
      <c r="E44" s="734"/>
      <c r="F44" s="735"/>
    </row>
    <row r="45" spans="1:6" ht="12" customHeight="1" x14ac:dyDescent="0.25">
      <c r="A45" s="733" t="s">
        <v>21</v>
      </c>
      <c r="B45" s="734">
        <v>9795</v>
      </c>
      <c r="C45" s="734">
        <v>24</v>
      </c>
      <c r="D45" s="734"/>
      <c r="E45" s="734"/>
      <c r="F45" s="735"/>
    </row>
    <row r="46" spans="1:6" ht="12" customHeight="1" x14ac:dyDescent="0.25">
      <c r="A46" s="733"/>
      <c r="B46" s="734"/>
      <c r="C46" s="734"/>
      <c r="D46" s="734"/>
      <c r="E46" s="734"/>
      <c r="F46" s="735"/>
    </row>
    <row r="47" spans="1:6" ht="12" customHeight="1" x14ac:dyDescent="0.25">
      <c r="A47" s="733" t="s">
        <v>340</v>
      </c>
      <c r="B47" s="734" t="s">
        <v>341</v>
      </c>
      <c r="C47" s="734" t="s">
        <v>342</v>
      </c>
      <c r="D47" s="734" t="s">
        <v>343</v>
      </c>
      <c r="E47" s="734" t="s">
        <v>344</v>
      </c>
      <c r="F47" s="735" t="s">
        <v>345</v>
      </c>
    </row>
    <row r="48" spans="1:6" ht="12" customHeight="1" x14ac:dyDescent="0.25">
      <c r="A48" s="733" t="s">
        <v>346</v>
      </c>
      <c r="B48" s="734">
        <v>-7.5410000000000004</v>
      </c>
      <c r="C48" s="734">
        <v>2.7610000000000001</v>
      </c>
      <c r="D48" s="734" t="s">
        <v>347</v>
      </c>
      <c r="E48" s="734" t="s">
        <v>348</v>
      </c>
      <c r="F48" s="735" t="s">
        <v>349</v>
      </c>
    </row>
    <row r="49" spans="1:6" ht="12" customHeight="1" x14ac:dyDescent="0.25">
      <c r="A49" s="733" t="s">
        <v>350</v>
      </c>
      <c r="B49" s="734">
        <v>-37.17</v>
      </c>
      <c r="C49" s="734">
        <v>13.61</v>
      </c>
      <c r="D49" s="734" t="s">
        <v>326</v>
      </c>
      <c r="E49" s="734" t="s">
        <v>332</v>
      </c>
      <c r="F49" s="735" t="s">
        <v>351</v>
      </c>
    </row>
    <row r="50" spans="1:6" ht="12" customHeight="1" x14ac:dyDescent="0.25">
      <c r="A50" s="733" t="s">
        <v>352</v>
      </c>
      <c r="B50" s="734">
        <v>-38.79</v>
      </c>
      <c r="C50" s="734">
        <v>14.2</v>
      </c>
      <c r="D50" s="734" t="s">
        <v>326</v>
      </c>
      <c r="E50" s="734" t="s">
        <v>332</v>
      </c>
      <c r="F50" s="735" t="s">
        <v>353</v>
      </c>
    </row>
    <row r="51" spans="1:6" ht="12" customHeight="1" x14ac:dyDescent="0.25">
      <c r="A51" s="733" t="s">
        <v>354</v>
      </c>
      <c r="B51" s="734">
        <v>-48.48</v>
      </c>
      <c r="C51" s="734">
        <v>17.75</v>
      </c>
      <c r="D51" s="734" t="s">
        <v>326</v>
      </c>
      <c r="E51" s="734" t="s">
        <v>332</v>
      </c>
      <c r="F51" s="735" t="s">
        <v>355</v>
      </c>
    </row>
    <row r="52" spans="1:6" ht="12" customHeight="1" x14ac:dyDescent="0.25">
      <c r="A52" s="733" t="s">
        <v>356</v>
      </c>
      <c r="B52" s="734">
        <v>-29.63</v>
      </c>
      <c r="C52" s="734">
        <v>10.85</v>
      </c>
      <c r="D52" s="734" t="s">
        <v>326</v>
      </c>
      <c r="E52" s="734" t="s">
        <v>332</v>
      </c>
      <c r="F52" s="735" t="s">
        <v>357</v>
      </c>
    </row>
    <row r="53" spans="1:6" ht="12" customHeight="1" x14ac:dyDescent="0.25">
      <c r="A53" s="733" t="s">
        <v>358</v>
      </c>
      <c r="B53" s="734">
        <v>-31.25</v>
      </c>
      <c r="C53" s="734">
        <v>11.44</v>
      </c>
      <c r="D53" s="734" t="s">
        <v>326</v>
      </c>
      <c r="E53" s="734" t="s">
        <v>332</v>
      </c>
      <c r="F53" s="735" t="s">
        <v>359</v>
      </c>
    </row>
    <row r="54" spans="1:6" ht="12" customHeight="1" x14ac:dyDescent="0.25">
      <c r="A54" s="733" t="s">
        <v>360</v>
      </c>
      <c r="B54" s="734">
        <v>-40.94</v>
      </c>
      <c r="C54" s="734">
        <v>14.99</v>
      </c>
      <c r="D54" s="734" t="s">
        <v>326</v>
      </c>
      <c r="E54" s="734" t="s">
        <v>332</v>
      </c>
      <c r="F54" s="735" t="s">
        <v>361</v>
      </c>
    </row>
    <row r="55" spans="1:6" ht="12" customHeight="1" x14ac:dyDescent="0.25">
      <c r="A55" s="733" t="s">
        <v>362</v>
      </c>
      <c r="B55" s="734">
        <v>-1.617</v>
      </c>
      <c r="C55" s="734">
        <v>0.59209999999999996</v>
      </c>
      <c r="D55" s="734" t="s">
        <v>347</v>
      </c>
      <c r="E55" s="734" t="s">
        <v>348</v>
      </c>
      <c r="F55" s="735" t="s">
        <v>363</v>
      </c>
    </row>
    <row r="56" spans="1:6" ht="12" customHeight="1" x14ac:dyDescent="0.25">
      <c r="A56" s="733" t="s">
        <v>364</v>
      </c>
      <c r="B56" s="734">
        <v>-11.31</v>
      </c>
      <c r="C56" s="734">
        <v>4.1420000000000003</v>
      </c>
      <c r="D56" s="734" t="s">
        <v>347</v>
      </c>
      <c r="E56" s="734" t="s">
        <v>348</v>
      </c>
      <c r="F56" s="735" t="s">
        <v>365</v>
      </c>
    </row>
    <row r="57" spans="1:6" ht="12" customHeight="1" thickBot="1" x14ac:dyDescent="0.3">
      <c r="A57" s="736" t="s">
        <v>366</v>
      </c>
      <c r="B57" s="737">
        <v>-9.6950000000000003</v>
      </c>
      <c r="C57" s="737">
        <v>3.55</v>
      </c>
      <c r="D57" s="737" t="s">
        <v>347</v>
      </c>
      <c r="E57" s="737" t="s">
        <v>348</v>
      </c>
      <c r="F57" s="738" t="s">
        <v>367</v>
      </c>
    </row>
  </sheetData>
  <pageMargins left="0.70866141732283472" right="0.70866141732283472" top="0.78740157480314965" bottom="0.78740157480314965" header="0.31496062992125984" footer="0.31496062992125984"/>
  <pageSetup paperSize="9" scale="51" orientation="portrait" r:id="rId1"/>
  <headerFooter>
    <oddHeader>&amp;L&amp;"-,Fett"&amp;14R108 Alveolarization&amp;R&amp;"-,Fett Kursiv"&amp;14&amp;A</oddHeader>
    <oddFooter>&amp;LS. Tschanz, &amp;D&amp;R&amp;F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zoomScale="80" zoomScaleNormal="80" workbookViewId="0">
      <selection activeCell="G17" sqref="G17"/>
    </sheetView>
  </sheetViews>
  <sheetFormatPr baseColWidth="10" defaultRowHeight="15" x14ac:dyDescent="0.25"/>
  <cols>
    <col min="1" max="1" width="18.7109375" style="718" customWidth="1"/>
    <col min="2" max="2" width="14.85546875" style="718" bestFit="1" customWidth="1"/>
    <col min="3" max="3" width="11.7109375" style="718" bestFit="1" customWidth="1"/>
    <col min="4" max="4" width="12" style="718" bestFit="1" customWidth="1"/>
    <col min="5" max="5" width="11.5703125" style="718" bestFit="1" customWidth="1"/>
    <col min="6" max="6" width="12.5703125" style="718" bestFit="1" customWidth="1"/>
    <col min="7" max="16384" width="11.42578125" style="718"/>
  </cols>
  <sheetData>
    <row r="1" spans="1:6" ht="15.75" thickBot="1" x14ac:dyDescent="0.3">
      <c r="A1" s="717" t="s">
        <v>316</v>
      </c>
      <c r="B1" s="717" t="s">
        <v>300</v>
      </c>
      <c r="C1" s="717" t="s">
        <v>301</v>
      </c>
      <c r="D1" s="717" t="s">
        <v>302</v>
      </c>
      <c r="E1" s="717" t="s">
        <v>303</v>
      </c>
      <c r="F1" s="717" t="s">
        <v>304</v>
      </c>
    </row>
    <row r="2" spans="1:6" x14ac:dyDescent="0.25">
      <c r="A2" s="719" t="s">
        <v>193</v>
      </c>
      <c r="B2" s="720">
        <f>'Base-Date'!EX14</f>
        <v>295146.54427641706</v>
      </c>
      <c r="C2" s="720">
        <f>'Base-Date'!EX26</f>
        <v>64143.836888675491</v>
      </c>
      <c r="D2" s="720">
        <f>'Base-Date'!EX41</f>
        <v>36002.040346487011</v>
      </c>
      <c r="E2" s="720">
        <f>'Base-Date'!EX56</f>
        <v>106879.19872354377</v>
      </c>
      <c r="F2" s="720">
        <f>'Base-Date'!EX71</f>
        <v>111203.07652949967</v>
      </c>
    </row>
    <row r="3" spans="1:6" x14ac:dyDescent="0.25">
      <c r="A3" s="721" t="s">
        <v>194</v>
      </c>
      <c r="B3" s="722">
        <f>'Base-Date'!EX15</f>
        <v>179731.73757412401</v>
      </c>
      <c r="C3" s="722">
        <f>'Base-Date'!EX27</f>
        <v>91240.705361229921</v>
      </c>
      <c r="D3" s="722">
        <f>'Base-Date'!EX42</f>
        <v>53455.324725581399</v>
      </c>
      <c r="E3" s="722">
        <f>'Base-Date'!EX57</f>
        <v>73848.84804953562</v>
      </c>
      <c r="F3" s="722">
        <f>'Base-Date'!EX72</f>
        <v>134851.67323135759</v>
      </c>
    </row>
    <row r="4" spans="1:6" x14ac:dyDescent="0.25">
      <c r="A4" s="721" t="s">
        <v>195</v>
      </c>
      <c r="B4" s="722">
        <f>'Base-Date'!EX16</f>
        <v>243566.87658923626</v>
      </c>
      <c r="C4" s="722">
        <f>'Base-Date'!EX28</f>
        <v>125316.36370108917</v>
      </c>
      <c r="D4" s="722">
        <f>'Base-Date'!EX43</f>
        <v>41842.915440223791</v>
      </c>
      <c r="E4" s="722">
        <f>'Base-Date'!EX58</f>
        <v>83387.133277194531</v>
      </c>
      <c r="F4" s="722">
        <f>'Base-Date'!EX73</f>
        <v>108125.23131798139</v>
      </c>
    </row>
    <row r="5" spans="1:6" x14ac:dyDescent="0.25">
      <c r="A5" s="721" t="s">
        <v>196</v>
      </c>
      <c r="B5" s="722">
        <f>'Base-Date'!EX17</f>
        <v>215184.40830872572</v>
      </c>
      <c r="C5" s="722">
        <f>'Base-Date'!EX29</f>
        <v>102390.94828270677</v>
      </c>
      <c r="D5" s="722">
        <f>'Base-Date'!EX44</f>
        <v>68255.758623188405</v>
      </c>
      <c r="E5" s="722">
        <f>'Base-Date'!EX59</f>
        <v>134067.34188017721</v>
      </c>
      <c r="F5" s="722">
        <f>'Base-Date'!EX74</f>
        <v>99550.010099745414</v>
      </c>
    </row>
    <row r="6" spans="1:6" ht="15.75" thickBot="1" x14ac:dyDescent="0.3">
      <c r="A6" s="723" t="s">
        <v>197</v>
      </c>
      <c r="B6" s="724">
        <f>'Base-Date'!EX18</f>
        <v>233148.92840634502</v>
      </c>
      <c r="C6" s="724">
        <f>'Base-Date'!EX30</f>
        <v>103380.32642518413</v>
      </c>
      <c r="D6" s="724">
        <f>'Base-Date'!EX45</f>
        <v>52912.994498669024</v>
      </c>
      <c r="E6" s="724">
        <f>'Base-Date'!EX60</f>
        <v>101746.1188235935</v>
      </c>
      <c r="F6" s="724">
        <f>'Base-Date'!EX75</f>
        <v>110937.46989379208</v>
      </c>
    </row>
    <row r="7" spans="1:6" x14ac:dyDescent="0.25">
      <c r="A7" s="739" t="s">
        <v>17</v>
      </c>
      <c r="B7" s="740">
        <f t="shared" ref="B7:E7" si="0">AVERAGE(B2:B6)</f>
        <v>233355.69903096961</v>
      </c>
      <c r="C7" s="740">
        <f t="shared" si="0"/>
        <v>97294.436131777096</v>
      </c>
      <c r="D7" s="740">
        <f t="shared" si="0"/>
        <v>50493.80672682992</v>
      </c>
      <c r="E7" s="740">
        <f t="shared" si="0"/>
        <v>99985.728150808922</v>
      </c>
      <c r="F7" s="740">
        <f>AVERAGE(F2:F6)</f>
        <v>112933.49221447522</v>
      </c>
    </row>
    <row r="8" spans="1:6" x14ac:dyDescent="0.25">
      <c r="A8" s="726" t="s">
        <v>169</v>
      </c>
      <c r="B8" s="727">
        <f t="shared" ref="B8:E8" si="1">STDEV(B2:B6)</f>
        <v>42214.169736600554</v>
      </c>
      <c r="C8" s="727">
        <f t="shared" si="1"/>
        <v>22270.220070122337</v>
      </c>
      <c r="D8" s="727">
        <f t="shared" si="1"/>
        <v>12399.185521396283</v>
      </c>
      <c r="E8" s="727">
        <f t="shared" si="1"/>
        <v>23296.057388872574</v>
      </c>
      <c r="F8" s="727">
        <f>STDEV(F2:F6)</f>
        <v>13130.328147083146</v>
      </c>
    </row>
    <row r="9" spans="1:6" x14ac:dyDescent="0.25">
      <c r="A9" s="726" t="s">
        <v>317</v>
      </c>
      <c r="B9" s="728">
        <f t="shared" ref="B9:E9" si="2">B8/B7</f>
        <v>0.18090053044300466</v>
      </c>
      <c r="C9" s="728">
        <f t="shared" si="2"/>
        <v>0.22889510392926482</v>
      </c>
      <c r="D9" s="728">
        <f t="shared" si="2"/>
        <v>0.24555854123804785</v>
      </c>
      <c r="E9" s="728">
        <f t="shared" si="2"/>
        <v>0.23299382641625638</v>
      </c>
      <c r="F9" s="728">
        <f t="shared" ref="F9" si="3">F8/F7</f>
        <v>0.11626602427335697</v>
      </c>
    </row>
    <row r="10" spans="1:6" x14ac:dyDescent="0.25">
      <c r="A10" s="726" t="s">
        <v>295</v>
      </c>
      <c r="B10" s="727">
        <f t="shared" ref="B10:E10" si="4">B8/SQRT(5)</f>
        <v>18878.750628950645</v>
      </c>
      <c r="C10" s="727">
        <f t="shared" si="4"/>
        <v>9959.5451901347351</v>
      </c>
      <c r="D10" s="727">
        <f t="shared" si="4"/>
        <v>5545.0843382946523</v>
      </c>
      <c r="E10" s="727">
        <f t="shared" si="4"/>
        <v>10418.313585851065</v>
      </c>
      <c r="F10" s="727">
        <f t="shared" ref="F10" si="5">F8/SQRT(5)</f>
        <v>5872.061260751354</v>
      </c>
    </row>
    <row r="25" spans="1:7" ht="15.75" thickBot="1" x14ac:dyDescent="0.3"/>
    <row r="26" spans="1:7" ht="12" customHeight="1" x14ac:dyDescent="0.25">
      <c r="A26" s="741" t="s">
        <v>318</v>
      </c>
      <c r="B26" s="742" t="s">
        <v>368</v>
      </c>
      <c r="C26" s="742"/>
      <c r="D26" s="742"/>
      <c r="E26" s="742"/>
      <c r="F26" s="743"/>
      <c r="G26" s="744"/>
    </row>
    <row r="27" spans="1:7" ht="12" customHeight="1" x14ac:dyDescent="0.25">
      <c r="A27" s="745"/>
      <c r="B27" s="746"/>
      <c r="C27" s="746"/>
      <c r="D27" s="746"/>
      <c r="E27" s="746"/>
      <c r="F27" s="747"/>
      <c r="G27" s="744"/>
    </row>
    <row r="28" spans="1:7" ht="12" customHeight="1" x14ac:dyDescent="0.25">
      <c r="A28" s="745" t="s">
        <v>320</v>
      </c>
      <c r="B28" s="746"/>
      <c r="C28" s="746"/>
      <c r="D28" s="746"/>
      <c r="E28" s="746"/>
      <c r="F28" s="747"/>
      <c r="G28" s="744"/>
    </row>
    <row r="29" spans="1:7" ht="12" customHeight="1" x14ac:dyDescent="0.25">
      <c r="A29" s="745" t="s">
        <v>321</v>
      </c>
      <c r="B29" s="746" t="s">
        <v>322</v>
      </c>
      <c r="C29" s="746"/>
      <c r="D29" s="746"/>
      <c r="E29" s="746"/>
      <c r="F29" s="747"/>
      <c r="G29" s="744"/>
    </row>
    <row r="30" spans="1:7" ht="12" customHeight="1" x14ac:dyDescent="0.25">
      <c r="A30" s="745" t="s">
        <v>323</v>
      </c>
      <c r="B30" s="746" t="s">
        <v>324</v>
      </c>
      <c r="C30" s="746"/>
      <c r="D30" s="746"/>
      <c r="E30" s="746"/>
      <c r="F30" s="747"/>
      <c r="G30" s="744"/>
    </row>
    <row r="31" spans="1:7" ht="12" customHeight="1" x14ac:dyDescent="0.25">
      <c r="A31" s="745" t="s">
        <v>325</v>
      </c>
      <c r="B31" s="746" t="s">
        <v>326</v>
      </c>
      <c r="C31" s="746"/>
      <c r="D31" s="746"/>
      <c r="E31" s="746"/>
      <c r="F31" s="747"/>
      <c r="G31" s="744"/>
    </row>
    <row r="32" spans="1:7" ht="12" customHeight="1" x14ac:dyDescent="0.25">
      <c r="A32" s="745" t="s">
        <v>327</v>
      </c>
      <c r="B32" s="746">
        <v>5</v>
      </c>
      <c r="C32" s="746"/>
      <c r="D32" s="746"/>
      <c r="E32" s="746"/>
      <c r="F32" s="747"/>
      <c r="G32" s="744"/>
    </row>
    <row r="33" spans="1:7" ht="12" customHeight="1" x14ac:dyDescent="0.25">
      <c r="A33" s="745" t="s">
        <v>328</v>
      </c>
      <c r="B33" s="746">
        <v>37.020000000000003</v>
      </c>
      <c r="C33" s="746"/>
      <c r="D33" s="746"/>
      <c r="E33" s="746"/>
      <c r="F33" s="747"/>
      <c r="G33" s="744"/>
    </row>
    <row r="34" spans="1:7" ht="12" customHeight="1" x14ac:dyDescent="0.25">
      <c r="A34" s="745" t="s">
        <v>329</v>
      </c>
      <c r="B34" s="746">
        <v>0.88100000000000001</v>
      </c>
      <c r="C34" s="746"/>
      <c r="D34" s="746"/>
      <c r="E34" s="746"/>
      <c r="F34" s="747"/>
      <c r="G34" s="744"/>
    </row>
    <row r="35" spans="1:7" ht="12" customHeight="1" x14ac:dyDescent="0.25">
      <c r="A35" s="745"/>
      <c r="B35" s="746"/>
      <c r="C35" s="746"/>
      <c r="D35" s="746"/>
      <c r="E35" s="746"/>
      <c r="F35" s="747"/>
      <c r="G35" s="744"/>
    </row>
    <row r="36" spans="1:7" ht="12" customHeight="1" x14ac:dyDescent="0.25">
      <c r="A36" s="745" t="s">
        <v>330</v>
      </c>
      <c r="B36" s="746"/>
      <c r="C36" s="746"/>
      <c r="D36" s="746"/>
      <c r="E36" s="746"/>
      <c r="F36" s="747"/>
      <c r="G36" s="744"/>
    </row>
    <row r="37" spans="1:7" ht="12" customHeight="1" x14ac:dyDescent="0.25">
      <c r="A37" s="745" t="s">
        <v>331</v>
      </c>
      <c r="B37" s="746">
        <v>7.4539999999999997</v>
      </c>
      <c r="C37" s="746"/>
      <c r="D37" s="746"/>
      <c r="E37" s="746"/>
      <c r="F37" s="747"/>
      <c r="G37" s="744"/>
    </row>
    <row r="38" spans="1:7" ht="12" customHeight="1" x14ac:dyDescent="0.25">
      <c r="A38" s="745" t="s">
        <v>321</v>
      </c>
      <c r="B38" s="746">
        <v>0.1137</v>
      </c>
      <c r="C38" s="746"/>
      <c r="D38" s="746"/>
      <c r="E38" s="746"/>
      <c r="F38" s="747"/>
      <c r="G38" s="744"/>
    </row>
    <row r="39" spans="1:7" ht="12" customHeight="1" x14ac:dyDescent="0.25">
      <c r="A39" s="745" t="s">
        <v>323</v>
      </c>
      <c r="B39" s="746" t="s">
        <v>348</v>
      </c>
      <c r="C39" s="746"/>
      <c r="D39" s="746"/>
      <c r="E39" s="746"/>
      <c r="F39" s="747"/>
      <c r="G39" s="744"/>
    </row>
    <row r="40" spans="1:7" ht="12" customHeight="1" x14ac:dyDescent="0.25">
      <c r="A40" s="745" t="s">
        <v>333</v>
      </c>
      <c r="B40" s="746" t="s">
        <v>347</v>
      </c>
      <c r="C40" s="746"/>
      <c r="D40" s="746"/>
      <c r="E40" s="746"/>
      <c r="F40" s="747"/>
      <c r="G40" s="744"/>
    </row>
    <row r="41" spans="1:7" ht="12" customHeight="1" x14ac:dyDescent="0.25">
      <c r="A41" s="745"/>
      <c r="B41" s="746"/>
      <c r="C41" s="746"/>
      <c r="D41" s="746"/>
      <c r="E41" s="746"/>
      <c r="F41" s="747"/>
      <c r="G41" s="744"/>
    </row>
    <row r="42" spans="1:7" ht="12" customHeight="1" x14ac:dyDescent="0.25">
      <c r="A42" s="745" t="s">
        <v>334</v>
      </c>
      <c r="B42" s="746" t="s">
        <v>335</v>
      </c>
      <c r="C42" s="746" t="s">
        <v>336</v>
      </c>
      <c r="D42" s="746" t="s">
        <v>337</v>
      </c>
      <c r="E42" s="746"/>
      <c r="F42" s="747"/>
      <c r="G42" s="744"/>
    </row>
    <row r="43" spans="1:7" ht="12" customHeight="1" x14ac:dyDescent="0.25">
      <c r="A43" s="745" t="s">
        <v>338</v>
      </c>
      <c r="B43" s="746">
        <v>93200000000</v>
      </c>
      <c r="C43" s="746">
        <v>4</v>
      </c>
      <c r="D43" s="746">
        <v>23300000000</v>
      </c>
      <c r="E43" s="746"/>
      <c r="F43" s="747"/>
      <c r="G43" s="744"/>
    </row>
    <row r="44" spans="1:7" ht="12" customHeight="1" x14ac:dyDescent="0.25">
      <c r="A44" s="745" t="s">
        <v>339</v>
      </c>
      <c r="B44" s="746">
        <v>12590000000</v>
      </c>
      <c r="C44" s="746">
        <v>20</v>
      </c>
      <c r="D44" s="746">
        <v>629400000</v>
      </c>
      <c r="E44" s="746"/>
      <c r="F44" s="747"/>
      <c r="G44" s="744"/>
    </row>
    <row r="45" spans="1:7" ht="12" customHeight="1" x14ac:dyDescent="0.25">
      <c r="A45" s="745" t="s">
        <v>21</v>
      </c>
      <c r="B45" s="746">
        <v>105800000000</v>
      </c>
      <c r="C45" s="746">
        <v>24</v>
      </c>
      <c r="D45" s="746"/>
      <c r="E45" s="746"/>
      <c r="F45" s="747"/>
      <c r="G45" s="744"/>
    </row>
    <row r="46" spans="1:7" ht="12" customHeight="1" x14ac:dyDescent="0.25">
      <c r="A46" s="745"/>
      <c r="B46" s="746"/>
      <c r="C46" s="746"/>
      <c r="D46" s="746"/>
      <c r="E46" s="746"/>
      <c r="F46" s="747"/>
      <c r="G46" s="744"/>
    </row>
    <row r="47" spans="1:7" ht="12" customHeight="1" x14ac:dyDescent="0.25">
      <c r="A47" s="745" t="s">
        <v>340</v>
      </c>
      <c r="B47" s="746" t="s">
        <v>341</v>
      </c>
      <c r="C47" s="746" t="s">
        <v>342</v>
      </c>
      <c r="D47" s="746" t="s">
        <v>343</v>
      </c>
      <c r="E47" s="746" t="s">
        <v>344</v>
      </c>
      <c r="F47" s="747" t="s">
        <v>345</v>
      </c>
      <c r="G47" s="744"/>
    </row>
    <row r="48" spans="1:7" ht="12" customHeight="1" x14ac:dyDescent="0.25">
      <c r="A48" s="745" t="s">
        <v>346</v>
      </c>
      <c r="B48" s="746">
        <v>136061</v>
      </c>
      <c r="C48" s="746">
        <v>12.13</v>
      </c>
      <c r="D48" s="746" t="s">
        <v>326</v>
      </c>
      <c r="E48" s="746" t="s">
        <v>332</v>
      </c>
      <c r="F48" s="747" t="s">
        <v>369</v>
      </c>
      <c r="G48" s="744"/>
    </row>
    <row r="49" spans="1:7" ht="12" customHeight="1" x14ac:dyDescent="0.25">
      <c r="A49" s="745" t="s">
        <v>350</v>
      </c>
      <c r="B49" s="746">
        <v>182862</v>
      </c>
      <c r="C49" s="746">
        <v>16.3</v>
      </c>
      <c r="D49" s="746" t="s">
        <v>326</v>
      </c>
      <c r="E49" s="746" t="s">
        <v>332</v>
      </c>
      <c r="F49" s="747" t="s">
        <v>370</v>
      </c>
      <c r="G49" s="744"/>
    </row>
    <row r="50" spans="1:7" ht="12" customHeight="1" x14ac:dyDescent="0.25">
      <c r="A50" s="745" t="s">
        <v>352</v>
      </c>
      <c r="B50" s="746">
        <v>133370</v>
      </c>
      <c r="C50" s="746">
        <v>11.89</v>
      </c>
      <c r="D50" s="746" t="s">
        <v>326</v>
      </c>
      <c r="E50" s="746" t="s">
        <v>332</v>
      </c>
      <c r="F50" s="747" t="s">
        <v>371</v>
      </c>
      <c r="G50" s="744"/>
    </row>
    <row r="51" spans="1:7" ht="12" customHeight="1" x14ac:dyDescent="0.25">
      <c r="A51" s="745" t="s">
        <v>354</v>
      </c>
      <c r="B51" s="746">
        <v>120422</v>
      </c>
      <c r="C51" s="746">
        <v>10.73</v>
      </c>
      <c r="D51" s="746" t="s">
        <v>326</v>
      </c>
      <c r="E51" s="746" t="s">
        <v>332</v>
      </c>
      <c r="F51" s="747" t="s">
        <v>372</v>
      </c>
      <c r="G51" s="744"/>
    </row>
    <row r="52" spans="1:7" ht="12" customHeight="1" x14ac:dyDescent="0.25">
      <c r="A52" s="745" t="s">
        <v>356</v>
      </c>
      <c r="B52" s="746">
        <v>46801</v>
      </c>
      <c r="C52" s="746">
        <v>4.1710000000000003</v>
      </c>
      <c r="D52" s="746" t="s">
        <v>347</v>
      </c>
      <c r="E52" s="746" t="s">
        <v>348</v>
      </c>
      <c r="F52" s="747" t="s">
        <v>373</v>
      </c>
      <c r="G52" s="744"/>
    </row>
    <row r="53" spans="1:7" ht="12" customHeight="1" x14ac:dyDescent="0.25">
      <c r="A53" s="745" t="s">
        <v>358</v>
      </c>
      <c r="B53" s="746">
        <v>-2691</v>
      </c>
      <c r="C53" s="746">
        <v>0.2399</v>
      </c>
      <c r="D53" s="746" t="s">
        <v>347</v>
      </c>
      <c r="E53" s="746" t="s">
        <v>348</v>
      </c>
      <c r="F53" s="747" t="s">
        <v>374</v>
      </c>
      <c r="G53" s="744"/>
    </row>
    <row r="54" spans="1:7" ht="12" customHeight="1" x14ac:dyDescent="0.25">
      <c r="A54" s="745" t="s">
        <v>360</v>
      </c>
      <c r="B54" s="746">
        <v>-15639</v>
      </c>
      <c r="C54" s="746">
        <v>1.3939999999999999</v>
      </c>
      <c r="D54" s="746" t="s">
        <v>347</v>
      </c>
      <c r="E54" s="746" t="s">
        <v>348</v>
      </c>
      <c r="F54" s="747" t="s">
        <v>375</v>
      </c>
      <c r="G54" s="744"/>
    </row>
    <row r="55" spans="1:7" ht="12" customHeight="1" x14ac:dyDescent="0.25">
      <c r="A55" s="745" t="s">
        <v>362</v>
      </c>
      <c r="B55" s="746">
        <v>-49492</v>
      </c>
      <c r="C55" s="746">
        <v>4.4109999999999996</v>
      </c>
      <c r="D55" s="746" t="s">
        <v>326</v>
      </c>
      <c r="E55" s="746" t="s">
        <v>376</v>
      </c>
      <c r="F55" s="747" t="s">
        <v>377</v>
      </c>
      <c r="G55" s="744"/>
    </row>
    <row r="56" spans="1:7" ht="12" customHeight="1" x14ac:dyDescent="0.25">
      <c r="A56" s="745" t="s">
        <v>364</v>
      </c>
      <c r="B56" s="746">
        <v>-62440</v>
      </c>
      <c r="C56" s="746">
        <v>5.5650000000000004</v>
      </c>
      <c r="D56" s="746" t="s">
        <v>326</v>
      </c>
      <c r="E56" s="746" t="s">
        <v>378</v>
      </c>
      <c r="F56" s="747" t="s">
        <v>379</v>
      </c>
      <c r="G56" s="744"/>
    </row>
    <row r="57" spans="1:7" ht="12" customHeight="1" thickBot="1" x14ac:dyDescent="0.3">
      <c r="A57" s="748" t="s">
        <v>366</v>
      </c>
      <c r="B57" s="749">
        <v>-12948</v>
      </c>
      <c r="C57" s="749">
        <v>1.1539999999999999</v>
      </c>
      <c r="D57" s="749" t="s">
        <v>347</v>
      </c>
      <c r="E57" s="749" t="s">
        <v>348</v>
      </c>
      <c r="F57" s="750" t="s">
        <v>380</v>
      </c>
      <c r="G57" s="744"/>
    </row>
  </sheetData>
  <pageMargins left="0.70866141732283472" right="0.70866141732283472" top="0.78740157480314965" bottom="0.78740157480314965" header="0.31496062992125984" footer="0.31496062992125984"/>
  <pageSetup paperSize="9" scale="99" orientation="portrait" horizontalDpi="1200" verticalDpi="1200" r:id="rId1"/>
  <headerFooter>
    <oddHeader>&amp;L&amp;"-,Fett"&amp;14R108 Alveolarization&amp;R&amp;"-,Fett Kursiv"&amp;14&amp;A</oddHeader>
    <oddFooter>&amp;LS. Tschanz, &amp;D&amp;R&amp;F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autoPageBreaks="0" fitToPage="1"/>
  </sheetPr>
  <dimension ref="A1:IJ454"/>
  <sheetViews>
    <sheetView zoomScaleNormal="100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activeCell="FA15" sqref="FA15"/>
    </sheetView>
  </sheetViews>
  <sheetFormatPr baseColWidth="10" defaultColWidth="9.140625" defaultRowHeight="15.95" customHeight="1" x14ac:dyDescent="0.2"/>
  <cols>
    <col min="1" max="1" width="10.7109375" style="263" customWidth="1"/>
    <col min="2" max="2" width="12.5703125" style="15" customWidth="1"/>
    <col min="3" max="3" width="14.5703125" style="109" customWidth="1"/>
    <col min="4" max="4" width="8.7109375" style="14" customWidth="1"/>
    <col min="5" max="5" width="9.28515625" style="14" customWidth="1"/>
    <col min="6" max="6" width="15.7109375" style="272" customWidth="1"/>
    <col min="7" max="12" width="10" style="14" hidden="1" customWidth="1"/>
    <col min="13" max="13" width="15.42578125" style="14" hidden="1" customWidth="1"/>
    <col min="14" max="14" width="13.5703125" style="14" hidden="1" customWidth="1"/>
    <col min="15" max="15" width="9.28515625" style="14" hidden="1" customWidth="1"/>
    <col min="16" max="16" width="10.7109375" style="14" hidden="1" customWidth="1"/>
    <col min="17" max="17" width="13.5703125" style="14" hidden="1" customWidth="1"/>
    <col min="18" max="18" width="12.5703125" style="14" hidden="1" customWidth="1"/>
    <col min="19" max="19" width="12.42578125" style="14" hidden="1" customWidth="1"/>
    <col min="20" max="20" width="10.28515625" style="14" hidden="1" customWidth="1"/>
    <col min="21" max="21" width="8.7109375" style="14" hidden="1" customWidth="1"/>
    <col min="22" max="22" width="10.7109375" style="14" hidden="1" customWidth="1"/>
    <col min="23" max="23" width="10.7109375" style="269" hidden="1" customWidth="1"/>
    <col min="24" max="24" width="10.7109375" style="270" hidden="1" customWidth="1"/>
    <col min="25" max="25" width="10.7109375" style="264" hidden="1" customWidth="1"/>
    <col min="26" max="26" width="10.7109375" style="14" hidden="1" customWidth="1"/>
    <col min="27" max="27" width="10.7109375" style="269" hidden="1" customWidth="1"/>
    <col min="28" max="28" width="10.7109375" style="270" hidden="1" customWidth="1"/>
    <col min="29" max="29" width="10.7109375" style="264" hidden="1" customWidth="1"/>
    <col min="30" max="30" width="10.7109375" style="14" hidden="1" customWidth="1"/>
    <col min="31" max="31" width="10.7109375" style="269" hidden="1" customWidth="1"/>
    <col min="32" max="32" width="10.7109375" style="270" hidden="1" customWidth="1"/>
    <col min="33" max="33" width="10.7109375" style="264" hidden="1" customWidth="1"/>
    <col min="34" max="34" width="10.7109375" style="14" hidden="1" customWidth="1"/>
    <col min="35" max="35" width="10.7109375" style="269" hidden="1" customWidth="1"/>
    <col min="36" max="36" width="10.7109375" style="270" hidden="1" customWidth="1"/>
    <col min="37" max="37" width="10.7109375" style="264" hidden="1" customWidth="1"/>
    <col min="38" max="38" width="10.7109375" style="14" hidden="1" customWidth="1"/>
    <col min="39" max="39" width="10.7109375" style="269" hidden="1" customWidth="1"/>
    <col min="40" max="40" width="10.7109375" style="270" hidden="1" customWidth="1"/>
    <col min="41" max="41" width="10.7109375" style="264" hidden="1" customWidth="1"/>
    <col min="42" max="42" width="10.7109375" style="14" hidden="1" customWidth="1"/>
    <col min="43" max="43" width="10.7109375" style="269" hidden="1" customWidth="1"/>
    <col min="44" max="44" width="10.7109375" style="270" hidden="1" customWidth="1"/>
    <col min="45" max="45" width="10.7109375" style="264" hidden="1" customWidth="1"/>
    <col min="46" max="46" width="10.7109375" style="14" hidden="1" customWidth="1"/>
    <col min="47" max="47" width="10.7109375" style="269" hidden="1" customWidth="1"/>
    <col min="48" max="48" width="10.7109375" style="270" hidden="1" customWidth="1"/>
    <col min="49" max="49" width="10.7109375" style="264" hidden="1" customWidth="1"/>
    <col min="50" max="51" width="8.7109375" style="272" hidden="1" customWidth="1"/>
    <col min="52" max="53" width="8.7109375" style="14" hidden="1" customWidth="1"/>
    <col min="54" max="54" width="9.7109375" style="14" hidden="1" customWidth="1"/>
    <col min="55" max="55" width="9.7109375" style="265" hidden="1" customWidth="1"/>
    <col min="56" max="56" width="9.7109375" style="14" hidden="1" customWidth="1"/>
    <col min="57" max="57" width="9.7109375" style="273" hidden="1" customWidth="1"/>
    <col min="58" max="58" width="9.7109375" style="14" hidden="1" customWidth="1"/>
    <col min="59" max="59" width="9.7109375" style="265" hidden="1" customWidth="1"/>
    <col min="60" max="61" width="9.7109375" style="14" hidden="1" customWidth="1"/>
    <col min="62" max="62" width="9.7109375" style="264" hidden="1" customWidth="1"/>
    <col min="63" max="63" width="9.7109375" style="265" hidden="1" customWidth="1"/>
    <col min="64" max="66" width="9.7109375" style="14" hidden="1" customWidth="1"/>
    <col min="67" max="67" width="9.7109375" style="265" hidden="1" customWidth="1"/>
    <col min="68" max="70" width="9.7109375" style="14" hidden="1" customWidth="1"/>
    <col min="71" max="71" width="9.7109375" style="265" hidden="1" customWidth="1"/>
    <col min="72" max="74" width="9.7109375" style="14" hidden="1" customWidth="1"/>
    <col min="75" max="75" width="9.7109375" style="265" hidden="1" customWidth="1"/>
    <col min="76" max="78" width="9.7109375" style="14" hidden="1" customWidth="1"/>
    <col min="79" max="79" width="24.140625" style="265" hidden="1" customWidth="1"/>
    <col min="80" max="80" width="11.140625" style="14" hidden="1" customWidth="1"/>
    <col min="81" max="82" width="9.7109375" style="14" hidden="1" customWidth="1"/>
    <col min="83" max="83" width="9.7109375" style="265" hidden="1" customWidth="1"/>
    <col min="84" max="86" width="9.7109375" style="14" hidden="1" customWidth="1"/>
    <col min="87" max="87" width="9.7109375" style="265" hidden="1" customWidth="1"/>
    <col min="88" max="90" width="9.7109375" style="14" hidden="1" customWidth="1"/>
    <col min="91" max="91" width="9.7109375" style="265" hidden="1" customWidth="1"/>
    <col min="92" max="94" width="9.7109375" style="14" hidden="1" customWidth="1"/>
    <col min="95" max="95" width="9.7109375" style="265" hidden="1" customWidth="1"/>
    <col min="96" max="96" width="9.7109375" style="14" hidden="1" customWidth="1"/>
    <col min="97" max="97" width="9.7109375" style="273" hidden="1" customWidth="1"/>
    <col min="98" max="98" width="9.7109375" style="14" hidden="1" customWidth="1"/>
    <col min="99" max="99" width="9.7109375" style="265" hidden="1" customWidth="1"/>
    <col min="100" max="100" width="9.7109375" style="14" hidden="1" customWidth="1"/>
    <col min="101" max="101" width="9.7109375" style="264" hidden="1" customWidth="1"/>
    <col min="102" max="102" width="9.7109375" style="266" hidden="1" customWidth="1"/>
    <col min="103" max="104" width="9.7109375" style="267" hidden="1" customWidth="1"/>
    <col min="105" max="105" width="9.7109375" style="273" hidden="1" customWidth="1"/>
    <col min="106" max="106" width="9.7109375" style="266" hidden="1" customWidth="1"/>
    <col min="107" max="108" width="9.7109375" style="267" hidden="1" customWidth="1"/>
    <col min="109" max="109" width="9.7109375" style="273" hidden="1" customWidth="1"/>
    <col min="110" max="110" width="9.7109375" style="266" hidden="1" customWidth="1"/>
    <col min="111" max="112" width="9.7109375" style="267" hidden="1" customWidth="1"/>
    <col min="113" max="114" width="12.7109375" style="266" hidden="1" customWidth="1"/>
    <col min="115" max="116" width="12.7109375" style="267" hidden="1" customWidth="1"/>
    <col min="117" max="119" width="12.7109375" style="265" hidden="1" customWidth="1"/>
    <col min="120" max="131" width="12.7109375" style="14" hidden="1" customWidth="1"/>
    <col min="132" max="132" width="10.28515625" style="14" hidden="1" customWidth="1"/>
    <col min="133" max="133" width="9.7109375" style="14" hidden="1" customWidth="1"/>
    <col min="134" max="134" width="9.7109375" style="265" hidden="1" customWidth="1"/>
    <col min="135" max="136" width="9.7109375" style="14" hidden="1" customWidth="1"/>
    <col min="137" max="137" width="11" style="14" hidden="1" customWidth="1"/>
    <col min="138" max="138" width="9.7109375" style="265" hidden="1" customWidth="1"/>
    <col min="139" max="140" width="9.7109375" style="14" hidden="1" customWidth="1"/>
    <col min="141" max="141" width="11.140625" style="14" hidden="1" customWidth="1"/>
    <col min="142" max="142" width="9.7109375" style="265" hidden="1" customWidth="1"/>
    <col min="143" max="144" width="9.7109375" style="14" hidden="1" customWidth="1"/>
    <col min="145" max="145" width="11.140625" style="14" hidden="1" customWidth="1"/>
    <col min="146" max="146" width="9.7109375" style="265" hidden="1" customWidth="1"/>
    <col min="147" max="149" width="9.7109375" style="14" hidden="1" customWidth="1"/>
    <col min="150" max="150" width="15.140625" style="14" hidden="1" customWidth="1"/>
    <col min="151" max="151" width="11.140625" style="14" hidden="1" customWidth="1"/>
    <col min="152" max="152" width="14.5703125" style="265" hidden="1" customWidth="1"/>
    <col min="153" max="153" width="13.28515625" style="14" hidden="1" customWidth="1"/>
    <col min="154" max="154" width="15.7109375" style="14" hidden="1" customWidth="1"/>
    <col min="155" max="155" width="14.5703125" style="265" customWidth="1"/>
    <col min="156" max="156" width="13.28515625" style="14" customWidth="1"/>
    <col min="157" max="158" width="15.7109375" style="14" customWidth="1"/>
    <col min="159" max="159" width="11" style="14" customWidth="1"/>
    <col min="160" max="160" width="5.7109375" style="273" customWidth="1"/>
    <col min="161" max="161" width="10.7109375" style="273" customWidth="1"/>
    <col min="162" max="162" width="10.7109375" style="14" customWidth="1"/>
    <col min="163" max="163" width="4.42578125" style="14" customWidth="1"/>
    <col min="164" max="164" width="14.7109375" style="14" customWidth="1"/>
    <col min="165" max="165" width="7.7109375" style="15" customWidth="1"/>
    <col min="166" max="167" width="7.7109375" style="16" customWidth="1"/>
    <col min="168" max="169" width="9.140625" style="14" customWidth="1"/>
    <col min="170" max="170" width="12" style="14" customWidth="1"/>
    <col min="171" max="16384" width="9.140625" style="14"/>
  </cols>
  <sheetData>
    <row r="1" spans="1:241" ht="24.95" customHeight="1" thickBot="1" x14ac:dyDescent="0.35">
      <c r="A1" s="2" t="s">
        <v>178</v>
      </c>
      <c r="B1" s="3"/>
      <c r="C1" s="6"/>
      <c r="E1" s="8"/>
      <c r="F1" s="9" t="s">
        <v>180</v>
      </c>
      <c r="G1" s="9"/>
      <c r="H1" s="9"/>
      <c r="I1" s="9"/>
      <c r="J1" s="9"/>
      <c r="K1" s="9"/>
      <c r="L1" s="9"/>
      <c r="M1" s="5"/>
      <c r="N1" s="5"/>
      <c r="O1" s="5"/>
      <c r="P1" s="5"/>
      <c r="Q1" s="5"/>
      <c r="R1" s="5"/>
      <c r="S1" s="5"/>
      <c r="T1" s="5"/>
      <c r="U1"/>
      <c r="V1" s="5"/>
      <c r="W1" s="5"/>
      <c r="X1" s="10"/>
      <c r="Y1" s="10"/>
      <c r="Z1" s="5"/>
      <c r="AA1" s="5"/>
      <c r="AB1" s="10"/>
      <c r="AC1" s="10"/>
      <c r="AD1" s="5"/>
      <c r="AE1" s="5"/>
      <c r="AF1" s="10"/>
      <c r="AG1" s="10"/>
      <c r="AH1" s="5"/>
      <c r="AI1" s="5"/>
      <c r="AJ1" s="10"/>
      <c r="AK1" s="10"/>
      <c r="AL1" s="5"/>
      <c r="AM1" s="5"/>
      <c r="AN1" s="10"/>
      <c r="AO1" s="10"/>
      <c r="AP1" s="5"/>
      <c r="AQ1" s="5"/>
      <c r="AR1" s="10"/>
      <c r="AS1" s="10"/>
      <c r="AT1" s="5"/>
      <c r="AU1" s="5"/>
      <c r="AV1" s="10"/>
      <c r="AW1" s="10"/>
      <c r="AX1"/>
      <c r="AY1"/>
      <c r="AZ1"/>
      <c r="BA1" s="5"/>
      <c r="BB1" s="5"/>
      <c r="BC1" s="11"/>
      <c r="BD1" s="5"/>
      <c r="BE1" s="10"/>
      <c r="BF1" s="5"/>
      <c r="BG1" s="11"/>
      <c r="BH1" s="5"/>
      <c r="BI1" s="5"/>
      <c r="BJ1" s="10"/>
      <c r="BK1" s="11"/>
      <c r="BL1" s="5"/>
      <c r="BM1" s="5"/>
      <c r="BN1" s="5"/>
      <c r="BO1" s="11"/>
      <c r="BP1" s="5"/>
      <c r="BQ1" s="5"/>
      <c r="BR1" s="5"/>
      <c r="BS1" s="11"/>
      <c r="BT1" s="5"/>
      <c r="BU1" s="10"/>
      <c r="BV1" s="5"/>
      <c r="BW1" s="11"/>
      <c r="BX1" s="5"/>
      <c r="BY1" s="5"/>
      <c r="BZ1" s="5"/>
      <c r="CA1" s="11"/>
      <c r="CB1" s="5"/>
      <c r="CC1" s="5"/>
      <c r="CD1" s="5"/>
      <c r="CE1" s="11"/>
      <c r="CF1" s="5"/>
      <c r="CG1" s="5"/>
      <c r="CH1" s="5"/>
      <c r="CI1" s="11"/>
      <c r="CJ1" s="5"/>
      <c r="CK1" s="5"/>
      <c r="CL1" s="5"/>
      <c r="CM1" s="11"/>
      <c r="CN1" s="5"/>
      <c r="CO1" s="5"/>
      <c r="CP1" s="5"/>
      <c r="CQ1" s="11"/>
      <c r="CR1" s="5"/>
      <c r="CS1" s="10"/>
      <c r="CT1" s="5"/>
      <c r="CU1" s="11"/>
      <c r="CV1" s="5"/>
      <c r="CW1" s="10"/>
      <c r="CX1" s="12"/>
      <c r="CY1" s="13"/>
      <c r="CZ1" s="13"/>
      <c r="DA1" s="5"/>
      <c r="DB1" s="12"/>
      <c r="DC1" s="13"/>
      <c r="DD1" s="13"/>
      <c r="DE1" s="5"/>
      <c r="DF1" s="12"/>
      <c r="DG1" s="13"/>
      <c r="DH1" s="13"/>
      <c r="DI1" s="11"/>
      <c r="DJ1" s="11"/>
      <c r="DK1" s="11"/>
      <c r="DL1" s="11"/>
      <c r="DM1" s="5"/>
      <c r="DN1" s="5"/>
      <c r="DO1" s="5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5"/>
      <c r="EC1" s="5"/>
      <c r="ED1" s="11"/>
      <c r="EE1" s="5"/>
      <c r="EF1" s="5"/>
      <c r="EG1" s="5"/>
      <c r="EH1" s="11"/>
      <c r="EI1" s="5"/>
      <c r="EJ1" s="5"/>
      <c r="EK1" s="5"/>
      <c r="EL1" s="11"/>
      <c r="EM1" s="5"/>
      <c r="EN1" s="5"/>
      <c r="EO1" s="5"/>
      <c r="EP1" s="11"/>
      <c r="EQ1" s="5"/>
      <c r="ER1" s="5"/>
      <c r="ES1" s="5"/>
      <c r="ET1" s="5"/>
      <c r="EU1" s="5"/>
      <c r="EV1" s="11"/>
      <c r="EW1" s="5"/>
      <c r="EX1" s="5"/>
      <c r="EY1" s="11"/>
      <c r="EZ1" s="5"/>
      <c r="FA1" s="5"/>
      <c r="FB1" s="5"/>
      <c r="FC1" s="5"/>
      <c r="FD1" s="5"/>
      <c r="FE1" s="5"/>
      <c r="FF1" s="5"/>
      <c r="FG1" s="16"/>
      <c r="FH1" s="16"/>
      <c r="FI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</row>
    <row r="2" spans="1:241" ht="24.95" customHeight="1" x14ac:dyDescent="0.3">
      <c r="A2" s="526" t="s">
        <v>167</v>
      </c>
      <c r="B2" s="516" t="s">
        <v>233</v>
      </c>
      <c r="C2" s="516" t="s">
        <v>234</v>
      </c>
      <c r="D2" s="517" t="s">
        <v>179</v>
      </c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5"/>
      <c r="X2" s="10"/>
      <c r="Y2" s="10"/>
      <c r="Z2" s="5"/>
      <c r="AA2" s="5"/>
      <c r="AB2" s="10"/>
      <c r="AC2" s="10"/>
      <c r="AD2" s="5"/>
      <c r="AE2" s="5"/>
      <c r="AF2" s="10"/>
      <c r="AG2" s="10"/>
      <c r="AH2" s="5"/>
      <c r="AI2" s="5"/>
      <c r="AJ2" s="10"/>
      <c r="AK2" s="10"/>
      <c r="AL2" s="5"/>
      <c r="AM2" s="5"/>
      <c r="AN2" s="10"/>
      <c r="AO2" s="10"/>
      <c r="AP2" s="5"/>
      <c r="AQ2" s="5"/>
      <c r="AR2" s="10"/>
      <c r="AS2" s="10"/>
      <c r="AT2" s="5"/>
      <c r="AU2" s="5"/>
      <c r="AV2" s="10"/>
      <c r="AW2" s="10"/>
      <c r="AX2" s="6"/>
      <c r="AY2" s="6"/>
      <c r="AZ2" s="7"/>
      <c r="BA2" s="5"/>
      <c r="BB2" s="5"/>
      <c r="BC2" s="11"/>
      <c r="BD2" s="17" t="s">
        <v>181</v>
      </c>
      <c r="BE2" s="13"/>
      <c r="BF2" s="18" t="s">
        <v>182</v>
      </c>
      <c r="BG2" s="19"/>
      <c r="BH2" s="20" t="s">
        <v>183</v>
      </c>
      <c r="BI2" s="21"/>
      <c r="BJ2" s="20" t="s">
        <v>184</v>
      </c>
      <c r="BK2" s="22"/>
      <c r="BL2" s="20" t="s">
        <v>185</v>
      </c>
      <c r="BM2" s="21"/>
      <c r="BN2" s="20" t="s">
        <v>186</v>
      </c>
      <c r="BO2" s="23"/>
      <c r="BP2" s="20" t="s">
        <v>187</v>
      </c>
      <c r="BQ2" s="21"/>
      <c r="BR2" s="20" t="s">
        <v>188</v>
      </c>
      <c r="BS2" s="22"/>
      <c r="BT2" s="20" t="s">
        <v>259</v>
      </c>
      <c r="BU2" s="24"/>
      <c r="BV2" s="20" t="s">
        <v>260</v>
      </c>
      <c r="BW2" s="24"/>
      <c r="BX2" s="20" t="s">
        <v>261</v>
      </c>
      <c r="BY2" s="24"/>
      <c r="BZ2" s="20" t="s">
        <v>287</v>
      </c>
      <c r="CA2" s="24"/>
      <c r="CB2" s="10"/>
      <c r="CC2" s="5"/>
      <c r="CD2" s="11"/>
      <c r="CE2" s="5"/>
      <c r="CF2" s="10"/>
      <c r="CG2" s="5"/>
      <c r="CH2" s="11"/>
      <c r="CI2" s="5"/>
      <c r="CJ2" s="10"/>
      <c r="CK2" s="5"/>
      <c r="CL2" s="11"/>
      <c r="CM2" s="5"/>
      <c r="CN2" s="10"/>
      <c r="CO2" s="12"/>
      <c r="CP2" s="13"/>
      <c r="CQ2" s="13"/>
      <c r="CR2" s="5"/>
      <c r="CS2" s="12"/>
      <c r="CT2" s="13"/>
      <c r="CU2" s="13"/>
      <c r="CV2" s="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5"/>
      <c r="EC2" s="11"/>
      <c r="ED2" s="5"/>
      <c r="EE2" s="10"/>
      <c r="EF2" s="5"/>
      <c r="EG2" s="11"/>
      <c r="EH2" s="5"/>
      <c r="EI2" s="10"/>
      <c r="EJ2" s="5"/>
      <c r="EK2" s="11"/>
      <c r="EL2" s="5"/>
      <c r="EM2" s="10"/>
      <c r="EN2" s="5"/>
      <c r="EO2" s="11"/>
      <c r="EP2" s="5"/>
      <c r="EQ2" s="10"/>
      <c r="ER2" s="5"/>
      <c r="ES2" s="5"/>
      <c r="ET2" s="5"/>
      <c r="EU2" s="11"/>
      <c r="EV2" s="5"/>
      <c r="EW2" s="10"/>
      <c r="EX2" s="10"/>
      <c r="EY2" s="5"/>
      <c r="EZ2" s="10"/>
      <c r="FA2" s="10"/>
      <c r="FB2" s="10"/>
      <c r="FC2" s="25"/>
      <c r="FD2" s="25"/>
      <c r="FE2" s="25"/>
      <c r="FF2" s="25"/>
      <c r="FG2" s="16"/>
      <c r="FH2" s="16"/>
      <c r="FI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</row>
    <row r="3" spans="1:241" ht="24.95" customHeight="1" x14ac:dyDescent="0.3">
      <c r="A3" s="525"/>
      <c r="B3" s="515" t="s">
        <v>189</v>
      </c>
      <c r="C3" s="515" t="s">
        <v>190</v>
      </c>
      <c r="D3" s="518">
        <v>4</v>
      </c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5"/>
      <c r="V3" s="26"/>
      <c r="W3" s="25"/>
      <c r="X3" s="25"/>
      <c r="Y3" s="25"/>
      <c r="Z3" s="26"/>
      <c r="AA3" s="25"/>
      <c r="AB3" s="25"/>
      <c r="AC3" s="25"/>
      <c r="AD3" s="26"/>
      <c r="AE3" s="25"/>
      <c r="AF3" s="25"/>
      <c r="AG3" s="25"/>
      <c r="AH3" s="26"/>
      <c r="AI3" s="25"/>
      <c r="AJ3" s="25"/>
      <c r="AK3" s="25"/>
      <c r="AL3" s="26"/>
      <c r="AM3" s="25"/>
      <c r="AN3" s="25"/>
      <c r="AO3" s="25"/>
      <c r="AP3" s="26"/>
      <c r="AQ3" s="25"/>
      <c r="AR3" s="25"/>
      <c r="AS3" s="25"/>
      <c r="AT3" s="26"/>
      <c r="AU3" s="25"/>
      <c r="AV3" s="25"/>
      <c r="AW3" s="25"/>
      <c r="AX3" s="25"/>
      <c r="AY3" s="1"/>
      <c r="AZ3" s="25"/>
      <c r="BA3" s="25"/>
      <c r="BB3" s="25"/>
      <c r="BC3" s="25"/>
      <c r="BD3" s="27"/>
      <c r="BE3" s="27"/>
      <c r="BF3" s="28"/>
      <c r="BG3" s="28"/>
      <c r="BH3" s="29">
        <v>4</v>
      </c>
      <c r="BI3" s="30"/>
      <c r="BJ3" s="31">
        <v>44</v>
      </c>
      <c r="BK3" s="32" t="s">
        <v>191</v>
      </c>
      <c r="BL3" s="33">
        <v>1735.71</v>
      </c>
      <c r="BM3" s="32" t="s">
        <v>192</v>
      </c>
      <c r="BN3" s="29">
        <v>42</v>
      </c>
      <c r="BO3" s="34">
        <f>2*BN3</f>
        <v>84</v>
      </c>
      <c r="BP3" s="35"/>
      <c r="BQ3" s="36">
        <f>10*2*BH3/BJ3</f>
        <v>1.8181818181818181</v>
      </c>
      <c r="BR3" s="35"/>
      <c r="BS3" s="37">
        <f>1000*BJ3/BH3/2</f>
        <v>5500</v>
      </c>
      <c r="BT3" s="38"/>
      <c r="BU3" s="39">
        <f>AVERAGE('Base-Date'!AZ14:AZ18,'Base-Date'!AZ14:AZ25)</f>
        <v>10368</v>
      </c>
      <c r="BV3" s="38"/>
      <c r="BW3" s="39">
        <v>67764.710000000006</v>
      </c>
      <c r="BX3" s="38"/>
      <c r="BY3" s="39">
        <v>4</v>
      </c>
      <c r="BZ3" s="38"/>
      <c r="CA3" s="564">
        <f>BW3*BY3/(10000^3)</f>
        <v>2.7105884000000002E-7</v>
      </c>
      <c r="CB3" s="565"/>
      <c r="CC3" s="13"/>
      <c r="CD3" s="13"/>
      <c r="CE3" s="5"/>
      <c r="CF3" s="13"/>
      <c r="CG3" s="13"/>
      <c r="CH3" s="13"/>
      <c r="CI3" s="5"/>
      <c r="CJ3" s="13"/>
      <c r="CK3" s="13"/>
      <c r="CL3" s="13"/>
      <c r="CM3" s="5"/>
      <c r="CN3" s="13"/>
      <c r="CO3" s="13"/>
      <c r="CP3" s="5"/>
      <c r="CQ3" s="12"/>
      <c r="CR3" s="13"/>
      <c r="CS3" s="13"/>
      <c r="CT3" s="5"/>
      <c r="CU3" s="12"/>
      <c r="CV3" s="11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13"/>
      <c r="EC3" s="13"/>
      <c r="ED3" s="5"/>
      <c r="EE3" s="13"/>
      <c r="EF3" s="13"/>
      <c r="EG3" s="13"/>
      <c r="EH3" s="5"/>
      <c r="EI3" s="13"/>
      <c r="EJ3" s="13"/>
      <c r="EK3" s="13"/>
      <c r="EL3" s="5"/>
      <c r="EM3" s="13"/>
      <c r="EN3" s="13"/>
      <c r="EO3" s="13"/>
      <c r="EP3" s="5"/>
      <c r="EQ3" s="13"/>
      <c r="ER3" s="13"/>
      <c r="ES3" s="13"/>
      <c r="ET3" s="13"/>
      <c r="EU3" s="13"/>
      <c r="EV3" s="5"/>
      <c r="EW3" s="13"/>
      <c r="EX3" s="13"/>
      <c r="EY3" s="5"/>
      <c r="EZ3" s="13"/>
      <c r="FA3" s="13"/>
      <c r="FB3" s="13"/>
      <c r="FC3" s="25"/>
      <c r="FD3" s="25"/>
      <c r="FE3" s="25"/>
      <c r="FF3" s="25"/>
      <c r="FG3" s="16"/>
      <c r="FH3" s="16"/>
      <c r="FI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</row>
    <row r="4" spans="1:241" s="46" customFormat="1" ht="18" customHeight="1" x14ac:dyDescent="0.3">
      <c r="A4" s="521"/>
      <c r="B4" s="515" t="s">
        <v>199</v>
      </c>
      <c r="C4" s="515" t="s">
        <v>190</v>
      </c>
      <c r="D4" s="518">
        <v>10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5"/>
      <c r="X4" s="25"/>
      <c r="Y4" s="25"/>
      <c r="Z4" s="26"/>
      <c r="AA4" s="25"/>
      <c r="AB4" s="25"/>
      <c r="AC4" s="25"/>
      <c r="AD4" s="26"/>
      <c r="AE4" s="25"/>
      <c r="AF4" s="25"/>
      <c r="AG4" s="25"/>
      <c r="AH4" s="26"/>
      <c r="AI4" s="25"/>
      <c r="AJ4" s="25"/>
      <c r="AK4" s="25"/>
      <c r="AL4" s="26"/>
      <c r="AM4" s="25"/>
      <c r="AN4" s="25"/>
      <c r="AO4" s="25"/>
      <c r="AP4" s="26"/>
      <c r="AQ4" s="25"/>
      <c r="AR4" s="25"/>
      <c r="AS4" s="25"/>
      <c r="AT4" s="26"/>
      <c r="AU4" s="25"/>
      <c r="AV4" s="25"/>
      <c r="AW4" s="25"/>
      <c r="AX4" s="26"/>
      <c r="AY4" s="26"/>
      <c r="AZ4" s="26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40"/>
      <c r="BZ4" s="26"/>
      <c r="CA4" s="41"/>
      <c r="CB4" s="28"/>
      <c r="CC4" s="40"/>
      <c r="CD4" s="26"/>
      <c r="CE4" s="41"/>
      <c r="CF4" s="28"/>
      <c r="CG4" s="40"/>
      <c r="CH4" s="26"/>
      <c r="CI4" s="41"/>
      <c r="CJ4" s="28"/>
      <c r="CK4" s="40"/>
      <c r="CL4" s="26"/>
      <c r="CM4" s="41"/>
      <c r="CN4" s="28"/>
      <c r="CO4" s="42"/>
      <c r="CP4" s="26"/>
      <c r="CQ4" s="27"/>
      <c r="CR4" s="28"/>
      <c r="CS4" s="42"/>
      <c r="CT4" s="26"/>
      <c r="CU4" s="27"/>
      <c r="CV4" s="27"/>
      <c r="CW4" s="43"/>
      <c r="CX4" s="43"/>
      <c r="CY4" s="28"/>
      <c r="CZ4" s="44"/>
      <c r="DA4" s="43"/>
      <c r="DB4" s="43"/>
      <c r="DC4" s="28"/>
      <c r="DD4" s="44"/>
      <c r="DE4" s="43"/>
      <c r="DF4" s="43"/>
      <c r="DG4" s="28"/>
      <c r="DH4" s="44"/>
      <c r="DI4" s="42"/>
      <c r="DJ4" s="42"/>
      <c r="DK4" s="28"/>
      <c r="DL4" s="27"/>
      <c r="DM4" s="27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40"/>
      <c r="EC4" s="26"/>
      <c r="ED4" s="41"/>
      <c r="EE4" s="28"/>
      <c r="EF4" s="40"/>
      <c r="EG4" s="26"/>
      <c r="EH4" s="41"/>
      <c r="EI4" s="28"/>
      <c r="EJ4" s="40"/>
      <c r="EK4" s="26"/>
      <c r="EL4" s="41"/>
      <c r="EM4" s="28"/>
      <c r="EN4" s="40"/>
      <c r="EO4" s="26"/>
      <c r="EP4" s="41"/>
      <c r="EQ4" s="28"/>
      <c r="ER4" s="40"/>
      <c r="ES4" s="40"/>
      <c r="ET4" s="40"/>
      <c r="EU4" s="26"/>
      <c r="EV4" s="41"/>
      <c r="EW4" s="28"/>
      <c r="EX4" s="28"/>
      <c r="EY4" s="41"/>
      <c r="EZ4" s="28"/>
      <c r="FA4" s="28"/>
      <c r="FB4" s="28"/>
      <c r="FC4" s="28"/>
      <c r="FD4" s="45"/>
      <c r="FE4" s="28"/>
      <c r="FF4" s="28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</row>
    <row r="5" spans="1:241" s="16" customFormat="1" ht="18" customHeight="1" x14ac:dyDescent="0.3">
      <c r="A5" s="522"/>
      <c r="B5" s="515" t="s">
        <v>200</v>
      </c>
      <c r="C5" s="515" t="s">
        <v>190</v>
      </c>
      <c r="D5" s="518">
        <v>21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49"/>
      <c r="X5" s="49"/>
      <c r="Y5" s="49"/>
      <c r="Z5" s="25"/>
      <c r="AA5" s="49"/>
      <c r="AB5" s="49"/>
      <c r="AC5" s="49"/>
      <c r="AD5" s="25"/>
      <c r="AE5" s="49"/>
      <c r="AF5" s="49"/>
      <c r="AG5" s="49"/>
      <c r="AH5" s="25"/>
      <c r="AI5" s="49"/>
      <c r="AJ5" s="49"/>
      <c r="AK5" s="49"/>
      <c r="AL5" s="25"/>
      <c r="AM5" s="49"/>
      <c r="AN5" s="49"/>
      <c r="AO5" s="49"/>
      <c r="AP5" s="25"/>
      <c r="AQ5" s="49"/>
      <c r="AR5" s="49"/>
      <c r="AS5" s="49"/>
      <c r="AT5" s="25"/>
      <c r="AU5" s="49"/>
      <c r="AV5" s="49"/>
      <c r="AW5" s="49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50"/>
      <c r="CY5" s="25"/>
      <c r="CZ5" s="25"/>
      <c r="DA5" s="25"/>
      <c r="DB5" s="50"/>
      <c r="DC5" s="25"/>
      <c r="DD5" s="25"/>
      <c r="DE5" s="25"/>
      <c r="DF5" s="50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49"/>
      <c r="FD5" s="49"/>
      <c r="FE5" s="49"/>
      <c r="FF5" s="51"/>
    </row>
    <row r="6" spans="1:241" s="16" customFormat="1" ht="25.5" x14ac:dyDescent="0.35">
      <c r="A6" s="523"/>
      <c r="B6" s="515" t="s">
        <v>201</v>
      </c>
      <c r="C6" s="515" t="s">
        <v>190</v>
      </c>
      <c r="D6" s="518">
        <v>36</v>
      </c>
      <c r="E6" s="25"/>
      <c r="F6" s="25"/>
      <c r="G6" s="25"/>
      <c r="H6" s="25"/>
      <c r="I6" s="25"/>
      <c r="J6" s="25"/>
      <c r="K6" s="25"/>
      <c r="L6" s="25"/>
      <c r="M6" s="54"/>
      <c r="N6" s="679"/>
      <c r="O6" s="680"/>
      <c r="P6" s="680"/>
      <c r="Q6" s="680"/>
      <c r="R6" s="680"/>
      <c r="S6" s="681"/>
      <c r="T6" s="680"/>
      <c r="U6" s="25"/>
      <c r="V6" s="25"/>
      <c r="W6" s="424" t="s">
        <v>0</v>
      </c>
      <c r="X6" s="49"/>
      <c r="Y6" s="49"/>
      <c r="Z6" s="25"/>
      <c r="AA6" s="49"/>
      <c r="AB6" s="49"/>
      <c r="AC6" s="49"/>
      <c r="AD6" s="25"/>
      <c r="AE6" s="49"/>
      <c r="AF6" s="49"/>
      <c r="AG6" s="49"/>
      <c r="AH6" s="25"/>
      <c r="AI6" s="49"/>
      <c r="AJ6" s="49"/>
      <c r="AK6" s="49"/>
      <c r="AL6" s="25"/>
      <c r="AM6" s="49"/>
      <c r="AN6" s="49"/>
      <c r="AO6" s="49"/>
      <c r="AP6" s="25"/>
      <c r="AQ6" s="49"/>
      <c r="AR6" s="49"/>
      <c r="AS6" s="49"/>
      <c r="AT6" s="25"/>
      <c r="AU6" s="49"/>
      <c r="AV6" s="49"/>
      <c r="AW6" s="54"/>
      <c r="AX6" s="25"/>
      <c r="AY6" s="25"/>
      <c r="AZ6" s="25"/>
      <c r="BA6" s="25"/>
      <c r="BB6" s="470" t="s">
        <v>1</v>
      </c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50"/>
      <c r="CY6" s="25"/>
      <c r="CZ6" s="25"/>
      <c r="DA6" s="25"/>
      <c r="DB6" s="50"/>
      <c r="DC6" s="25"/>
      <c r="DD6" s="25"/>
      <c r="DE6" s="25"/>
      <c r="DF6" s="50"/>
      <c r="DG6" s="25"/>
      <c r="DH6" s="25"/>
      <c r="DI6" s="53" t="s">
        <v>2</v>
      </c>
      <c r="DJ6" s="53" t="s">
        <v>3</v>
      </c>
      <c r="DK6" s="406" t="s">
        <v>4</v>
      </c>
      <c r="DL6" s="25"/>
      <c r="DM6" s="25"/>
      <c r="DN6" s="25"/>
      <c r="DO6" s="25"/>
      <c r="DP6" s="25"/>
      <c r="DQ6" s="54"/>
      <c r="DR6" s="402"/>
      <c r="DS6" s="424" t="s">
        <v>5</v>
      </c>
      <c r="DT6" s="25"/>
      <c r="DU6" s="25"/>
      <c r="DV6" s="25"/>
      <c r="DW6" s="484" t="s">
        <v>203</v>
      </c>
      <c r="DX6" s="49"/>
      <c r="DY6" s="49"/>
      <c r="DZ6" s="49"/>
      <c r="EA6" s="54"/>
      <c r="EB6" s="590" t="s">
        <v>281</v>
      </c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704"/>
      <c r="EV6" s="704"/>
      <c r="EW6" s="704"/>
      <c r="EX6" s="704"/>
      <c r="EY6" s="704"/>
      <c r="EZ6" s="704"/>
      <c r="FA6" s="704"/>
      <c r="FB6" s="846"/>
      <c r="FC6" s="402"/>
      <c r="FD6" s="49"/>
      <c r="FE6" s="49"/>
      <c r="FF6" s="51"/>
    </row>
    <row r="7" spans="1:241" s="65" customFormat="1" ht="18" customHeight="1" thickBot="1" x14ac:dyDescent="0.35">
      <c r="A7" s="524"/>
      <c r="B7" s="519" t="s">
        <v>202</v>
      </c>
      <c r="C7" s="519" t="s">
        <v>190</v>
      </c>
      <c r="D7" s="520">
        <v>60</v>
      </c>
      <c r="E7" s="7"/>
      <c r="F7" s="7"/>
      <c r="G7" s="7"/>
      <c r="H7" s="7"/>
      <c r="I7" s="7"/>
      <c r="J7" s="7"/>
      <c r="K7" s="7"/>
      <c r="L7" s="7"/>
      <c r="M7" s="425"/>
      <c r="N7" s="682"/>
      <c r="O7" s="683"/>
      <c r="P7" s="683"/>
      <c r="Q7" s="683"/>
      <c r="R7" s="683"/>
      <c r="S7" s="684"/>
      <c r="T7" s="683"/>
      <c r="U7" s="451" t="s">
        <v>0</v>
      </c>
      <c r="V7" s="357"/>
      <c r="W7" s="7" t="s">
        <v>6</v>
      </c>
      <c r="X7" s="49"/>
      <c r="Y7" s="462"/>
      <c r="Z7" s="352"/>
      <c r="AA7" s="7" t="s">
        <v>7</v>
      </c>
      <c r="AB7" s="49"/>
      <c r="AC7" s="462"/>
      <c r="AD7" s="352"/>
      <c r="AE7" s="7" t="s">
        <v>8</v>
      </c>
      <c r="AF7" s="49"/>
      <c r="AG7" s="54"/>
      <c r="AH7" s="363"/>
      <c r="AI7" s="7" t="s">
        <v>9</v>
      </c>
      <c r="AJ7" s="49"/>
      <c r="AK7" s="462"/>
      <c r="AL7" s="352"/>
      <c r="AM7" s="7" t="s">
        <v>10</v>
      </c>
      <c r="AN7" s="49"/>
      <c r="AO7" s="462"/>
      <c r="AP7" s="352"/>
      <c r="AQ7" s="7" t="s">
        <v>11</v>
      </c>
      <c r="AR7" s="49"/>
      <c r="AS7" s="462"/>
      <c r="AT7" s="352"/>
      <c r="AU7" s="7" t="s">
        <v>12</v>
      </c>
      <c r="AV7" s="49"/>
      <c r="AW7" s="54"/>
      <c r="AX7" s="349" t="s">
        <v>1</v>
      </c>
      <c r="AY7" s="352"/>
      <c r="AZ7" s="7"/>
      <c r="BA7" s="350"/>
      <c r="BB7" s="17" t="s">
        <v>13</v>
      </c>
      <c r="BC7" s="55"/>
      <c r="BD7" s="9"/>
      <c r="BE7" s="56"/>
      <c r="BF7" s="9"/>
      <c r="BG7" s="55"/>
      <c r="BH7" s="9"/>
      <c r="BI7" s="9"/>
      <c r="BJ7" s="56"/>
      <c r="BK7" s="55"/>
      <c r="BL7" s="9"/>
      <c r="BM7" s="9"/>
      <c r="BN7" s="9"/>
      <c r="BO7" s="55"/>
      <c r="BP7" s="9"/>
      <c r="BQ7" s="9"/>
      <c r="BR7" s="9"/>
      <c r="BS7" s="55"/>
      <c r="BT7" s="9"/>
      <c r="BU7" s="56"/>
      <c r="BV7" s="9"/>
      <c r="BW7" s="55"/>
      <c r="BX7" s="9"/>
      <c r="BY7" s="9"/>
      <c r="BZ7" s="9"/>
      <c r="CA7" s="55"/>
      <c r="CB7" s="9"/>
      <c r="CC7" s="9"/>
      <c r="CD7" s="9"/>
      <c r="CE7" s="55"/>
      <c r="CF7" s="9"/>
      <c r="CG7" s="9"/>
      <c r="CH7" s="9"/>
      <c r="CI7" s="55"/>
      <c r="CJ7" s="9"/>
      <c r="CK7" s="9"/>
      <c r="CL7" s="9"/>
      <c r="CM7" s="55"/>
      <c r="CN7" s="9"/>
      <c r="CO7" s="9"/>
      <c r="CP7" s="9"/>
      <c r="CQ7" s="55"/>
      <c r="CR7" s="9"/>
      <c r="CS7" s="56"/>
      <c r="CT7" s="56"/>
      <c r="CU7" s="55"/>
      <c r="CV7" s="9"/>
      <c r="CW7" s="17"/>
      <c r="CX7" s="57" t="s">
        <v>14</v>
      </c>
      <c r="CY7" s="58"/>
      <c r="CZ7" s="58"/>
      <c r="DA7" s="9"/>
      <c r="DB7" s="59"/>
      <c r="DC7" s="58"/>
      <c r="DD7" s="58"/>
      <c r="DE7" s="9"/>
      <c r="DF7" s="59"/>
      <c r="DG7" s="58"/>
      <c r="DH7" s="58"/>
      <c r="DI7" s="60" t="s">
        <v>15</v>
      </c>
      <c r="DJ7" s="60" t="s">
        <v>15</v>
      </c>
      <c r="DK7" s="61" t="s">
        <v>16</v>
      </c>
      <c r="DL7" s="61" t="s">
        <v>16</v>
      </c>
      <c r="DM7" s="62" t="s">
        <v>16</v>
      </c>
      <c r="DN7" s="63" t="s">
        <v>16</v>
      </c>
      <c r="DO7" s="63" t="s">
        <v>17</v>
      </c>
      <c r="DP7" s="62" t="s">
        <v>18</v>
      </c>
      <c r="DQ7" s="62" t="s">
        <v>19</v>
      </c>
      <c r="DR7" s="61"/>
      <c r="DS7" s="237"/>
      <c r="DT7" s="237"/>
      <c r="DU7" s="237"/>
      <c r="DV7" s="237"/>
      <c r="DW7" s="61"/>
      <c r="DX7" s="238"/>
      <c r="DY7" s="238"/>
      <c r="DZ7" s="238"/>
      <c r="EA7" s="241"/>
      <c r="EB7" s="9"/>
      <c r="EC7" s="9"/>
      <c r="ED7" s="55"/>
      <c r="EE7" s="9"/>
      <c r="EF7" s="9"/>
      <c r="EG7" s="9"/>
      <c r="EH7" s="55"/>
      <c r="EI7" s="9"/>
      <c r="EJ7" s="9"/>
      <c r="EK7" s="9"/>
      <c r="EL7" s="55"/>
      <c r="EM7" s="9"/>
      <c r="EN7" s="9"/>
      <c r="EO7" s="9"/>
      <c r="EP7" s="55"/>
      <c r="EQ7" s="9"/>
      <c r="ER7" s="9"/>
      <c r="ES7" s="9"/>
      <c r="ET7" s="9"/>
      <c r="EU7" s="705"/>
      <c r="EV7" s="706"/>
      <c r="EW7" s="705"/>
      <c r="EX7" s="705"/>
      <c r="EY7" s="706"/>
      <c r="EZ7" s="705"/>
      <c r="FA7" s="705"/>
      <c r="FB7" s="847"/>
      <c r="FC7" s="416"/>
      <c r="FD7" s="9"/>
      <c r="FE7" s="9"/>
      <c r="FF7" s="64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</row>
    <row r="8" spans="1:241" s="79" customFormat="1" ht="18" customHeight="1" x14ac:dyDescent="0.3">
      <c r="A8" s="66"/>
      <c r="B8" s="47"/>
      <c r="C8" s="48"/>
      <c r="D8" s="433"/>
      <c r="E8" s="67" t="s">
        <v>20</v>
      </c>
      <c r="F8" s="68" t="s">
        <v>21</v>
      </c>
      <c r="G8" s="67"/>
      <c r="H8" s="71"/>
      <c r="I8" s="71"/>
      <c r="J8" s="71"/>
      <c r="K8" s="71"/>
      <c r="L8" s="449"/>
      <c r="M8" s="426" t="s">
        <v>22</v>
      </c>
      <c r="N8" s="685" t="s">
        <v>307</v>
      </c>
      <c r="O8" s="686"/>
      <c r="P8" s="686"/>
      <c r="Q8" s="686"/>
      <c r="R8" s="686"/>
      <c r="S8" s="687" t="s">
        <v>306</v>
      </c>
      <c r="T8" s="686"/>
      <c r="U8" s="90" t="s">
        <v>23</v>
      </c>
      <c r="V8" s="356"/>
      <c r="W8" s="68"/>
      <c r="X8" s="69"/>
      <c r="Y8" s="69"/>
      <c r="Z8" s="67"/>
      <c r="AA8" s="68"/>
      <c r="AB8" s="69"/>
      <c r="AC8" s="69"/>
      <c r="AD8" s="67"/>
      <c r="AE8" s="68"/>
      <c r="AF8" s="69"/>
      <c r="AG8" s="467"/>
      <c r="AH8" s="364"/>
      <c r="AI8" s="68"/>
      <c r="AJ8" s="69"/>
      <c r="AK8" s="69"/>
      <c r="AL8" s="67"/>
      <c r="AM8" s="68"/>
      <c r="AN8" s="69"/>
      <c r="AO8" s="69"/>
      <c r="AP8" s="67"/>
      <c r="AQ8" s="68"/>
      <c r="AR8" s="69"/>
      <c r="AS8" s="69"/>
      <c r="AT8" s="67"/>
      <c r="AU8" s="68"/>
      <c r="AV8" s="69"/>
      <c r="AW8" s="467"/>
      <c r="AX8" s="70" t="s">
        <v>24</v>
      </c>
      <c r="AY8" s="67" t="s">
        <v>24</v>
      </c>
      <c r="AZ8" s="67" t="s">
        <v>23</v>
      </c>
      <c r="BA8" s="67"/>
      <c r="BB8" s="71" t="s">
        <v>25</v>
      </c>
      <c r="BC8" s="72"/>
      <c r="BD8" s="73"/>
      <c r="BE8" s="70"/>
      <c r="BF8" s="71" t="s">
        <v>26</v>
      </c>
      <c r="BG8" s="72"/>
      <c r="BH8" s="73"/>
      <c r="BI8" s="70"/>
      <c r="BJ8" s="71" t="s">
        <v>27</v>
      </c>
      <c r="BK8" s="72"/>
      <c r="BL8" s="73"/>
      <c r="BM8" s="70"/>
      <c r="BN8" s="71" t="s">
        <v>28</v>
      </c>
      <c r="BO8" s="72"/>
      <c r="BP8" s="73"/>
      <c r="BQ8" s="70"/>
      <c r="BR8" s="71" t="s">
        <v>29</v>
      </c>
      <c r="BS8" s="72"/>
      <c r="BT8" s="73"/>
      <c r="BU8" s="70"/>
      <c r="BV8" s="71" t="s">
        <v>30</v>
      </c>
      <c r="BW8" s="72"/>
      <c r="BX8" s="73"/>
      <c r="BY8" s="70"/>
      <c r="BZ8" s="71" t="s">
        <v>31</v>
      </c>
      <c r="CA8" s="72"/>
      <c r="CB8" s="73"/>
      <c r="CC8" s="70"/>
      <c r="CD8" s="71" t="s">
        <v>32</v>
      </c>
      <c r="CE8" s="72"/>
      <c r="CF8" s="73"/>
      <c r="CG8" s="70"/>
      <c r="CH8" s="71" t="s">
        <v>33</v>
      </c>
      <c r="CI8" s="72"/>
      <c r="CJ8" s="73"/>
      <c r="CK8" s="70"/>
      <c r="CL8" s="71" t="s">
        <v>218</v>
      </c>
      <c r="CM8" s="72"/>
      <c r="CN8" s="73"/>
      <c r="CO8" s="70"/>
      <c r="CP8" s="71" t="s">
        <v>34</v>
      </c>
      <c r="CQ8" s="72"/>
      <c r="CR8" s="73"/>
      <c r="CS8" s="70"/>
      <c r="CT8" s="71" t="s">
        <v>35</v>
      </c>
      <c r="CU8" s="72"/>
      <c r="CV8" s="73"/>
      <c r="CW8" s="71"/>
      <c r="CX8" s="74" t="s">
        <v>36</v>
      </c>
      <c r="CY8" s="75"/>
      <c r="CZ8" s="76"/>
      <c r="DA8" s="70"/>
      <c r="DB8" s="74" t="s">
        <v>37</v>
      </c>
      <c r="DC8" s="75"/>
      <c r="DD8" s="76"/>
      <c r="DE8" s="70"/>
      <c r="DF8" s="74" t="s">
        <v>38</v>
      </c>
      <c r="DG8" s="75"/>
      <c r="DH8" s="76"/>
      <c r="DI8" s="60" t="s">
        <v>39</v>
      </c>
      <c r="DJ8" s="60" t="s">
        <v>39</v>
      </c>
      <c r="DK8" s="70" t="s">
        <v>40</v>
      </c>
      <c r="DL8" s="70" t="s">
        <v>40</v>
      </c>
      <c r="DM8" s="70" t="s">
        <v>40</v>
      </c>
      <c r="DN8" s="77" t="s">
        <v>40</v>
      </c>
      <c r="DO8" s="77" t="s">
        <v>41</v>
      </c>
      <c r="DP8" s="77" t="s">
        <v>42</v>
      </c>
      <c r="DQ8" s="77" t="s">
        <v>43</v>
      </c>
      <c r="DR8" s="70"/>
      <c r="DS8" s="67"/>
      <c r="DT8" s="67"/>
      <c r="DU8" s="67"/>
      <c r="DV8" s="67" t="s">
        <v>44</v>
      </c>
      <c r="DW8" s="70" t="s">
        <v>207</v>
      </c>
      <c r="DX8" s="68" t="s">
        <v>204</v>
      </c>
      <c r="DY8" s="68" t="s">
        <v>205</v>
      </c>
      <c r="DZ8" s="68" t="s">
        <v>206</v>
      </c>
      <c r="EA8" s="73" t="s">
        <v>209</v>
      </c>
      <c r="EB8" s="70"/>
      <c r="EC8" s="71" t="s">
        <v>243</v>
      </c>
      <c r="ED8" s="72"/>
      <c r="EE8" s="71"/>
      <c r="EF8" s="67"/>
      <c r="EG8" s="71" t="s">
        <v>244</v>
      </c>
      <c r="EH8" s="72"/>
      <c r="EI8" s="449"/>
      <c r="EJ8" s="71"/>
      <c r="EK8" s="71" t="s">
        <v>279</v>
      </c>
      <c r="EL8" s="72"/>
      <c r="EM8" s="73"/>
      <c r="EN8" s="71"/>
      <c r="EO8" s="71" t="s">
        <v>251</v>
      </c>
      <c r="EP8" s="72"/>
      <c r="EQ8" s="73"/>
      <c r="ER8" s="70"/>
      <c r="ES8" s="71"/>
      <c r="ET8" s="71"/>
      <c r="EU8" s="707" t="s">
        <v>313</v>
      </c>
      <c r="EV8" s="708"/>
      <c r="EW8" s="686"/>
      <c r="EX8" s="686"/>
      <c r="EY8" s="707" t="s">
        <v>315</v>
      </c>
      <c r="EZ8" s="686"/>
      <c r="FA8" s="686"/>
      <c r="FB8" s="848"/>
      <c r="FC8" s="70"/>
      <c r="FD8" s="71"/>
      <c r="FE8" s="71"/>
      <c r="FF8" s="78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</row>
    <row r="9" spans="1:241" s="92" customFormat="1" ht="18" customHeight="1" x14ac:dyDescent="0.3">
      <c r="A9" s="4"/>
      <c r="B9" s="47"/>
      <c r="C9" s="48"/>
      <c r="D9" s="433"/>
      <c r="E9" s="67" t="s">
        <v>45</v>
      </c>
      <c r="F9" s="68" t="s">
        <v>46</v>
      </c>
      <c r="G9" s="67" t="s">
        <v>47</v>
      </c>
      <c r="H9" s="71"/>
      <c r="I9" s="71"/>
      <c r="J9" s="71"/>
      <c r="K9" s="71"/>
      <c r="L9" s="449"/>
      <c r="M9" s="426" t="s">
        <v>46</v>
      </c>
      <c r="N9" s="685" t="s">
        <v>70</v>
      </c>
      <c r="O9" s="686"/>
      <c r="P9" s="686"/>
      <c r="Q9" s="686"/>
      <c r="R9" s="688"/>
      <c r="S9" s="687" t="s">
        <v>72</v>
      </c>
      <c r="T9" s="686"/>
      <c r="U9" s="452"/>
      <c r="V9" s="80" t="s">
        <v>48</v>
      </c>
      <c r="W9" s="359" t="s">
        <v>49</v>
      </c>
      <c r="X9" s="360" t="s">
        <v>50</v>
      </c>
      <c r="Y9" s="360" t="s">
        <v>22</v>
      </c>
      <c r="Z9" s="80" t="s">
        <v>48</v>
      </c>
      <c r="AA9" s="359" t="s">
        <v>49</v>
      </c>
      <c r="AB9" s="361" t="s">
        <v>50</v>
      </c>
      <c r="AC9" s="360" t="s">
        <v>22</v>
      </c>
      <c r="AD9" s="80" t="s">
        <v>48</v>
      </c>
      <c r="AE9" s="359" t="s">
        <v>49</v>
      </c>
      <c r="AF9" s="361" t="s">
        <v>50</v>
      </c>
      <c r="AG9" s="468" t="s">
        <v>22</v>
      </c>
      <c r="AH9" s="365" t="s">
        <v>48</v>
      </c>
      <c r="AI9" s="359" t="s">
        <v>49</v>
      </c>
      <c r="AJ9" s="361" t="s">
        <v>50</v>
      </c>
      <c r="AK9" s="360" t="s">
        <v>22</v>
      </c>
      <c r="AL9" s="80" t="s">
        <v>48</v>
      </c>
      <c r="AM9" s="359" t="s">
        <v>49</v>
      </c>
      <c r="AN9" s="360" t="s">
        <v>50</v>
      </c>
      <c r="AO9" s="360" t="s">
        <v>22</v>
      </c>
      <c r="AP9" s="80" t="s">
        <v>48</v>
      </c>
      <c r="AQ9" s="359" t="s">
        <v>49</v>
      </c>
      <c r="AR9" s="360" t="s">
        <v>50</v>
      </c>
      <c r="AS9" s="360" t="s">
        <v>22</v>
      </c>
      <c r="AT9" s="80" t="s">
        <v>48</v>
      </c>
      <c r="AU9" s="359" t="s">
        <v>49</v>
      </c>
      <c r="AV9" s="360" t="s">
        <v>50</v>
      </c>
      <c r="AW9" s="468" t="s">
        <v>22</v>
      </c>
      <c r="AX9" s="86" t="s">
        <v>51</v>
      </c>
      <c r="AY9" s="80" t="s">
        <v>52</v>
      </c>
      <c r="AZ9" s="81"/>
      <c r="BA9" s="83" t="s">
        <v>53</v>
      </c>
      <c r="BB9" s="83" t="s">
        <v>54</v>
      </c>
      <c r="BC9" s="84" t="s">
        <v>50</v>
      </c>
      <c r="BD9" s="85" t="s">
        <v>55</v>
      </c>
      <c r="BE9" s="82" t="s">
        <v>53</v>
      </c>
      <c r="BF9" s="83" t="s">
        <v>54</v>
      </c>
      <c r="BG9" s="84" t="s">
        <v>50</v>
      </c>
      <c r="BH9" s="85" t="s">
        <v>55</v>
      </c>
      <c r="BI9" s="82" t="s">
        <v>53</v>
      </c>
      <c r="BJ9" s="83" t="s">
        <v>54</v>
      </c>
      <c r="BK9" s="84" t="s">
        <v>50</v>
      </c>
      <c r="BL9" s="85" t="s">
        <v>55</v>
      </c>
      <c r="BM9" s="82" t="s">
        <v>53</v>
      </c>
      <c r="BN9" s="83" t="s">
        <v>54</v>
      </c>
      <c r="BO9" s="84" t="s">
        <v>50</v>
      </c>
      <c r="BP9" s="85" t="s">
        <v>55</v>
      </c>
      <c r="BQ9" s="82" t="s">
        <v>53</v>
      </c>
      <c r="BR9" s="83" t="s">
        <v>54</v>
      </c>
      <c r="BS9" s="84" t="s">
        <v>50</v>
      </c>
      <c r="BT9" s="85" t="s">
        <v>55</v>
      </c>
      <c r="BU9" s="82" t="s">
        <v>53</v>
      </c>
      <c r="BV9" s="83" t="s">
        <v>54</v>
      </c>
      <c r="BW9" s="84" t="s">
        <v>50</v>
      </c>
      <c r="BX9" s="85" t="s">
        <v>55</v>
      </c>
      <c r="BY9" s="82" t="s">
        <v>53</v>
      </c>
      <c r="BZ9" s="83" t="s">
        <v>54</v>
      </c>
      <c r="CA9" s="84" t="s">
        <v>50</v>
      </c>
      <c r="CB9" s="85" t="s">
        <v>55</v>
      </c>
      <c r="CC9" s="82" t="s">
        <v>53</v>
      </c>
      <c r="CD9" s="83" t="s">
        <v>54</v>
      </c>
      <c r="CE9" s="84" t="s">
        <v>50</v>
      </c>
      <c r="CF9" s="85" t="s">
        <v>55</v>
      </c>
      <c r="CG9" s="82" t="s">
        <v>53</v>
      </c>
      <c r="CH9" s="83" t="s">
        <v>54</v>
      </c>
      <c r="CI9" s="84" t="s">
        <v>50</v>
      </c>
      <c r="CJ9" s="85" t="s">
        <v>55</v>
      </c>
      <c r="CK9" s="82" t="s">
        <v>53</v>
      </c>
      <c r="CL9" s="83" t="s">
        <v>54</v>
      </c>
      <c r="CM9" s="84" t="s">
        <v>50</v>
      </c>
      <c r="CN9" s="85" t="s">
        <v>55</v>
      </c>
      <c r="CO9" s="82" t="s">
        <v>53</v>
      </c>
      <c r="CP9" s="83" t="s">
        <v>54</v>
      </c>
      <c r="CQ9" s="84" t="s">
        <v>50</v>
      </c>
      <c r="CR9" s="85" t="s">
        <v>55</v>
      </c>
      <c r="CS9" s="86" t="s">
        <v>53</v>
      </c>
      <c r="CT9" s="83" t="s">
        <v>54</v>
      </c>
      <c r="CU9" s="84" t="s">
        <v>50</v>
      </c>
      <c r="CV9" s="85" t="s">
        <v>55</v>
      </c>
      <c r="CW9" s="83" t="s">
        <v>56</v>
      </c>
      <c r="CX9" s="87" t="s">
        <v>57</v>
      </c>
      <c r="CY9" s="88" t="s">
        <v>50</v>
      </c>
      <c r="CZ9" s="89" t="s">
        <v>55</v>
      </c>
      <c r="DA9" s="82" t="s">
        <v>56</v>
      </c>
      <c r="DB9" s="87" t="s">
        <v>57</v>
      </c>
      <c r="DC9" s="88" t="s">
        <v>50</v>
      </c>
      <c r="DD9" s="89" t="s">
        <v>55</v>
      </c>
      <c r="DE9" s="82" t="s">
        <v>56</v>
      </c>
      <c r="DF9" s="87" t="s">
        <v>57</v>
      </c>
      <c r="DG9" s="88" t="s">
        <v>50</v>
      </c>
      <c r="DH9" s="89" t="s">
        <v>55</v>
      </c>
      <c r="DI9" s="60" t="s">
        <v>30</v>
      </c>
      <c r="DJ9" s="60" t="s">
        <v>58</v>
      </c>
      <c r="DK9" s="90" t="s">
        <v>59</v>
      </c>
      <c r="DL9" s="90" t="s">
        <v>60</v>
      </c>
      <c r="DM9" s="90" t="s">
        <v>61</v>
      </c>
      <c r="DN9" s="77" t="s">
        <v>62</v>
      </c>
      <c r="DO9" s="77" t="s">
        <v>63</v>
      </c>
      <c r="DP9" s="77" t="s">
        <v>64</v>
      </c>
      <c r="DQ9" s="77" t="s">
        <v>65</v>
      </c>
      <c r="DR9" s="70"/>
      <c r="DS9" s="67"/>
      <c r="DT9" s="67" t="s">
        <v>50</v>
      </c>
      <c r="DU9" s="67" t="s">
        <v>55</v>
      </c>
      <c r="DV9" s="67" t="s">
        <v>66</v>
      </c>
      <c r="DW9" s="70"/>
      <c r="DX9" s="68"/>
      <c r="DY9" s="68"/>
      <c r="DZ9" s="68"/>
      <c r="EA9" s="73" t="s">
        <v>206</v>
      </c>
      <c r="EB9" s="82" t="s">
        <v>53</v>
      </c>
      <c r="EC9" s="83" t="s">
        <v>54</v>
      </c>
      <c r="ED9" s="84" t="s">
        <v>50</v>
      </c>
      <c r="EE9" s="80" t="s">
        <v>55</v>
      </c>
      <c r="EF9" s="83" t="s">
        <v>53</v>
      </c>
      <c r="EG9" s="83" t="s">
        <v>54</v>
      </c>
      <c r="EH9" s="84" t="s">
        <v>50</v>
      </c>
      <c r="EI9" s="359" t="s">
        <v>55</v>
      </c>
      <c r="EJ9" s="100" t="s">
        <v>53</v>
      </c>
      <c r="EK9" s="83" t="s">
        <v>54</v>
      </c>
      <c r="EL9" s="84" t="s">
        <v>50</v>
      </c>
      <c r="EM9" s="85" t="s">
        <v>55</v>
      </c>
      <c r="EN9" s="100" t="s">
        <v>53</v>
      </c>
      <c r="EO9" s="83" t="s">
        <v>54</v>
      </c>
      <c r="EP9" s="84" t="s">
        <v>50</v>
      </c>
      <c r="EQ9" s="85" t="s">
        <v>55</v>
      </c>
      <c r="ER9" s="82" t="s">
        <v>256</v>
      </c>
      <c r="ES9" s="557" t="s">
        <v>257</v>
      </c>
      <c r="ET9" s="83" t="s">
        <v>262</v>
      </c>
      <c r="EU9" s="703" t="s">
        <v>54</v>
      </c>
      <c r="EV9" s="709" t="s">
        <v>50</v>
      </c>
      <c r="EW9" s="710" t="s">
        <v>55</v>
      </c>
      <c r="EX9" s="710" t="s">
        <v>269</v>
      </c>
      <c r="EY9" s="711" t="s">
        <v>50</v>
      </c>
      <c r="EZ9" s="712" t="s">
        <v>55</v>
      </c>
      <c r="FA9" s="712" t="s">
        <v>269</v>
      </c>
      <c r="FB9" s="849" t="s">
        <v>269</v>
      </c>
      <c r="FC9" s="86"/>
      <c r="FD9" s="91"/>
      <c r="FE9" s="91"/>
      <c r="FF9" s="78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</row>
    <row r="10" spans="1:241" s="109" customFormat="1" ht="18" customHeight="1" x14ac:dyDescent="0.3">
      <c r="A10" s="48"/>
      <c r="B10" s="93"/>
      <c r="C10" s="94"/>
      <c r="D10" s="361"/>
      <c r="E10" s="95"/>
      <c r="F10" s="96" t="s">
        <v>67</v>
      </c>
      <c r="G10" s="95" t="s">
        <v>68</v>
      </c>
      <c r="H10" s="95" t="s">
        <v>69</v>
      </c>
      <c r="I10" s="95" t="s">
        <v>70</v>
      </c>
      <c r="J10" s="95"/>
      <c r="K10" s="95" t="s">
        <v>71</v>
      </c>
      <c r="L10" s="96" t="s">
        <v>72</v>
      </c>
      <c r="M10" s="427"/>
      <c r="N10" s="689" t="s">
        <v>312</v>
      </c>
      <c r="O10" s="690" t="s">
        <v>308</v>
      </c>
      <c r="P10" s="691" t="s">
        <v>81</v>
      </c>
      <c r="Q10" s="791" t="s">
        <v>411</v>
      </c>
      <c r="R10" s="692" t="s">
        <v>314</v>
      </c>
      <c r="S10" s="690" t="s">
        <v>309</v>
      </c>
      <c r="T10" s="693" t="s">
        <v>310</v>
      </c>
      <c r="U10" s="453"/>
      <c r="V10" s="358"/>
      <c r="W10" s="96"/>
      <c r="X10" s="97"/>
      <c r="Y10" s="97"/>
      <c r="Z10" s="83"/>
      <c r="AA10" s="96"/>
      <c r="AB10" s="97"/>
      <c r="AC10" s="97"/>
      <c r="AD10" s="83"/>
      <c r="AE10" s="96"/>
      <c r="AF10" s="97"/>
      <c r="AG10" s="469"/>
      <c r="AH10" s="366"/>
      <c r="AI10" s="96"/>
      <c r="AJ10" s="97"/>
      <c r="AK10" s="97"/>
      <c r="AL10" s="358"/>
      <c r="AM10" s="96"/>
      <c r="AN10" s="97"/>
      <c r="AO10" s="97"/>
      <c r="AP10" s="358"/>
      <c r="AQ10" s="96"/>
      <c r="AR10" s="97"/>
      <c r="AS10" s="97"/>
      <c r="AT10" s="358"/>
      <c r="AU10" s="96"/>
      <c r="AV10" s="97"/>
      <c r="AW10" s="469"/>
      <c r="AX10" s="86" t="s">
        <v>73</v>
      </c>
      <c r="AY10" s="80" t="s">
        <v>73</v>
      </c>
      <c r="AZ10" s="80"/>
      <c r="BA10" s="80"/>
      <c r="BB10" s="80" t="s">
        <v>74</v>
      </c>
      <c r="BC10" s="98" t="s">
        <v>75</v>
      </c>
      <c r="BD10" s="99" t="s">
        <v>75</v>
      </c>
      <c r="BE10" s="86"/>
      <c r="BF10" s="80" t="s">
        <v>74</v>
      </c>
      <c r="BG10" s="98" t="s">
        <v>75</v>
      </c>
      <c r="BH10" s="99" t="s">
        <v>75</v>
      </c>
      <c r="BI10" s="86"/>
      <c r="BJ10" s="80" t="s">
        <v>74</v>
      </c>
      <c r="BK10" s="98" t="s">
        <v>75</v>
      </c>
      <c r="BL10" s="99" t="s">
        <v>75</v>
      </c>
      <c r="BM10" s="86"/>
      <c r="BN10" s="80" t="s">
        <v>74</v>
      </c>
      <c r="BO10" s="98" t="s">
        <v>75</v>
      </c>
      <c r="BP10" s="99" t="s">
        <v>75</v>
      </c>
      <c r="BQ10" s="86"/>
      <c r="BR10" s="80" t="s">
        <v>74</v>
      </c>
      <c r="BS10" s="98" t="s">
        <v>75</v>
      </c>
      <c r="BT10" s="99" t="s">
        <v>75</v>
      </c>
      <c r="BU10" s="86"/>
      <c r="BV10" s="80" t="s">
        <v>74</v>
      </c>
      <c r="BW10" s="98" t="s">
        <v>75</v>
      </c>
      <c r="BX10" s="99" t="s">
        <v>75</v>
      </c>
      <c r="BY10" s="86"/>
      <c r="BZ10" s="80" t="s">
        <v>74</v>
      </c>
      <c r="CA10" s="98" t="s">
        <v>75</v>
      </c>
      <c r="CB10" s="99" t="s">
        <v>75</v>
      </c>
      <c r="CC10" s="86"/>
      <c r="CD10" s="80" t="s">
        <v>74</v>
      </c>
      <c r="CE10" s="98" t="s">
        <v>75</v>
      </c>
      <c r="CF10" s="99" t="s">
        <v>75</v>
      </c>
      <c r="CG10" s="86"/>
      <c r="CH10" s="80" t="s">
        <v>74</v>
      </c>
      <c r="CI10" s="98" t="s">
        <v>75</v>
      </c>
      <c r="CJ10" s="99" t="s">
        <v>75</v>
      </c>
      <c r="CK10" s="86"/>
      <c r="CL10" s="80" t="s">
        <v>74</v>
      </c>
      <c r="CM10" s="98" t="s">
        <v>75</v>
      </c>
      <c r="CN10" s="99" t="s">
        <v>75</v>
      </c>
      <c r="CO10" s="86"/>
      <c r="CP10" s="80" t="s">
        <v>74</v>
      </c>
      <c r="CQ10" s="98" t="s">
        <v>75</v>
      </c>
      <c r="CR10" s="99" t="s">
        <v>75</v>
      </c>
      <c r="CS10" s="100" t="s">
        <v>76</v>
      </c>
      <c r="CT10" s="80" t="s">
        <v>74</v>
      </c>
      <c r="CU10" s="98" t="s">
        <v>75</v>
      </c>
      <c r="CV10" s="99" t="s">
        <v>75</v>
      </c>
      <c r="CW10" s="80"/>
      <c r="CX10" s="101" t="s">
        <v>77</v>
      </c>
      <c r="CY10" s="102" t="s">
        <v>75</v>
      </c>
      <c r="CZ10" s="103" t="s">
        <v>75</v>
      </c>
      <c r="DA10" s="86"/>
      <c r="DB10" s="101" t="s">
        <v>78</v>
      </c>
      <c r="DC10" s="102" t="s">
        <v>75</v>
      </c>
      <c r="DD10" s="103" t="s">
        <v>75</v>
      </c>
      <c r="DE10" s="86"/>
      <c r="DF10" s="101" t="s">
        <v>79</v>
      </c>
      <c r="DG10" s="102" t="s">
        <v>75</v>
      </c>
      <c r="DH10" s="103" t="s">
        <v>75</v>
      </c>
      <c r="DI10" s="104"/>
      <c r="DJ10" s="104"/>
      <c r="DK10" s="105" t="s">
        <v>39</v>
      </c>
      <c r="DL10" s="105" t="s">
        <v>39</v>
      </c>
      <c r="DM10" s="105" t="s">
        <v>39</v>
      </c>
      <c r="DN10" s="106" t="s">
        <v>80</v>
      </c>
      <c r="DO10" s="107"/>
      <c r="DP10" s="106"/>
      <c r="DQ10" s="106"/>
      <c r="DR10" s="403" t="s">
        <v>48</v>
      </c>
      <c r="DS10" s="414" t="s">
        <v>49</v>
      </c>
      <c r="DT10" s="414" t="s">
        <v>75</v>
      </c>
      <c r="DU10" s="414" t="s">
        <v>75</v>
      </c>
      <c r="DV10" s="414" t="s">
        <v>81</v>
      </c>
      <c r="DW10" s="473"/>
      <c r="DX10" s="475"/>
      <c r="DY10" s="475"/>
      <c r="DZ10" s="475"/>
      <c r="EA10" s="497" t="s">
        <v>210</v>
      </c>
      <c r="EB10" s="86"/>
      <c r="EC10" s="80" t="s">
        <v>265</v>
      </c>
      <c r="ED10" s="98" t="s">
        <v>75</v>
      </c>
      <c r="EE10" s="83" t="s">
        <v>75</v>
      </c>
      <c r="EF10" s="80"/>
      <c r="EG10" s="80" t="s">
        <v>266</v>
      </c>
      <c r="EH10" s="98" t="s">
        <v>75</v>
      </c>
      <c r="EI10" s="557" t="s">
        <v>75</v>
      </c>
      <c r="EJ10" s="91"/>
      <c r="EK10" s="80" t="s">
        <v>280</v>
      </c>
      <c r="EL10" s="98" t="s">
        <v>75</v>
      </c>
      <c r="EM10" s="99" t="s">
        <v>75</v>
      </c>
      <c r="EN10" s="91"/>
      <c r="EO10" s="80" t="s">
        <v>267</v>
      </c>
      <c r="EP10" s="98" t="s">
        <v>75</v>
      </c>
      <c r="EQ10" s="99" t="s">
        <v>75</v>
      </c>
      <c r="ER10" s="86"/>
      <c r="ES10" s="359"/>
      <c r="ET10" s="80"/>
      <c r="EU10" s="710"/>
      <c r="EV10" s="713" t="s">
        <v>75</v>
      </c>
      <c r="EW10" s="703" t="s">
        <v>75</v>
      </c>
      <c r="EX10" s="703"/>
      <c r="EY10" s="714" t="s">
        <v>75</v>
      </c>
      <c r="EZ10" s="715" t="s">
        <v>75</v>
      </c>
      <c r="FA10" s="715" t="s">
        <v>439</v>
      </c>
      <c r="FB10" s="850" t="s">
        <v>438</v>
      </c>
      <c r="FC10" s="86"/>
      <c r="FD10" s="91"/>
      <c r="FE10" s="91"/>
      <c r="FF10" s="108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</row>
    <row r="11" spans="1:241" s="122" customFormat="1" ht="18" customHeight="1" x14ac:dyDescent="0.2">
      <c r="A11" s="263"/>
      <c r="B11" s="263"/>
      <c r="C11" s="52"/>
      <c r="D11" s="434"/>
      <c r="E11" s="111" t="s">
        <v>82</v>
      </c>
      <c r="F11" s="112" t="s">
        <v>83</v>
      </c>
      <c r="G11" s="111" t="s">
        <v>83</v>
      </c>
      <c r="H11" s="111" t="s">
        <v>83</v>
      </c>
      <c r="I11" s="111" t="s">
        <v>83</v>
      </c>
      <c r="J11" s="111" t="s">
        <v>18</v>
      </c>
      <c r="K11" s="111" t="s">
        <v>83</v>
      </c>
      <c r="L11" s="112" t="s">
        <v>83</v>
      </c>
      <c r="M11" s="111" t="s">
        <v>84</v>
      </c>
      <c r="N11" s="694" t="s">
        <v>311</v>
      </c>
      <c r="O11" s="695" t="s">
        <v>95</v>
      </c>
      <c r="P11" s="695" t="s">
        <v>83</v>
      </c>
      <c r="Q11" s="698"/>
      <c r="R11" s="696"/>
      <c r="S11" s="697" t="s">
        <v>83</v>
      </c>
      <c r="T11" s="698"/>
      <c r="U11" s="454"/>
      <c r="V11" s="111"/>
      <c r="W11" s="112"/>
      <c r="X11" s="113" t="s">
        <v>83</v>
      </c>
      <c r="Y11" s="112" t="s">
        <v>84</v>
      </c>
      <c r="Z11" s="111"/>
      <c r="AA11" s="112"/>
      <c r="AB11" s="113" t="s">
        <v>83</v>
      </c>
      <c r="AC11" s="112" t="s">
        <v>84</v>
      </c>
      <c r="AD11" s="111"/>
      <c r="AE11" s="112"/>
      <c r="AF11" s="113" t="s">
        <v>83</v>
      </c>
      <c r="AG11" s="116" t="s">
        <v>84</v>
      </c>
      <c r="AH11" s="367"/>
      <c r="AI11" s="112"/>
      <c r="AJ11" s="113" t="s">
        <v>83</v>
      </c>
      <c r="AK11" s="112" t="s">
        <v>84</v>
      </c>
      <c r="AL11" s="111"/>
      <c r="AM11" s="112"/>
      <c r="AN11" s="113" t="s">
        <v>83</v>
      </c>
      <c r="AO11" s="112" t="s">
        <v>84</v>
      </c>
      <c r="AP11" s="111"/>
      <c r="AQ11" s="112"/>
      <c r="AR11" s="113" t="s">
        <v>83</v>
      </c>
      <c r="AS11" s="112" t="s">
        <v>84</v>
      </c>
      <c r="AT11" s="111"/>
      <c r="AU11" s="112"/>
      <c r="AV11" s="113" t="s">
        <v>83</v>
      </c>
      <c r="AW11" s="116" t="s">
        <v>84</v>
      </c>
      <c r="AX11" s="114" t="s">
        <v>85</v>
      </c>
      <c r="AY11" s="111" t="s">
        <v>85</v>
      </c>
      <c r="AZ11" s="111"/>
      <c r="BA11" s="111"/>
      <c r="BB11" s="111" t="s">
        <v>86</v>
      </c>
      <c r="BC11" s="115" t="s">
        <v>83</v>
      </c>
      <c r="BD11" s="116" t="s">
        <v>84</v>
      </c>
      <c r="BE11" s="114"/>
      <c r="BF11" s="111" t="s">
        <v>87</v>
      </c>
      <c r="BG11" s="115" t="s">
        <v>83</v>
      </c>
      <c r="BH11" s="116" t="s">
        <v>84</v>
      </c>
      <c r="BI11" s="114"/>
      <c r="BJ11" s="111" t="s">
        <v>224</v>
      </c>
      <c r="BK11" s="115" t="s">
        <v>83</v>
      </c>
      <c r="BL11" s="116" t="s">
        <v>84</v>
      </c>
      <c r="BM11" s="114"/>
      <c r="BN11" s="111" t="s">
        <v>89</v>
      </c>
      <c r="BO11" s="115" t="s">
        <v>83</v>
      </c>
      <c r="BP11" s="116" t="s">
        <v>84</v>
      </c>
      <c r="BQ11" s="114"/>
      <c r="BR11" s="111" t="s">
        <v>90</v>
      </c>
      <c r="BS11" s="115" t="s">
        <v>83</v>
      </c>
      <c r="BT11" s="116" t="s">
        <v>84</v>
      </c>
      <c r="BU11" s="114"/>
      <c r="BV11" s="111" t="s">
        <v>91</v>
      </c>
      <c r="BW11" s="115" t="s">
        <v>83</v>
      </c>
      <c r="BX11" s="116" t="s">
        <v>84</v>
      </c>
      <c r="BY11" s="114"/>
      <c r="BZ11" s="111" t="s">
        <v>92</v>
      </c>
      <c r="CA11" s="115" t="s">
        <v>83</v>
      </c>
      <c r="CB11" s="116" t="s">
        <v>84</v>
      </c>
      <c r="CC11" s="114"/>
      <c r="CD11" s="111" t="s">
        <v>88</v>
      </c>
      <c r="CE11" s="115" t="s">
        <v>83</v>
      </c>
      <c r="CF11" s="116" t="s">
        <v>84</v>
      </c>
      <c r="CG11" s="114"/>
      <c r="CH11" s="111" t="s">
        <v>223</v>
      </c>
      <c r="CI11" s="115" t="s">
        <v>83</v>
      </c>
      <c r="CJ11" s="116" t="s">
        <v>84</v>
      </c>
      <c r="CK11" s="114"/>
      <c r="CL11" s="111" t="s">
        <v>222</v>
      </c>
      <c r="CM11" s="115" t="s">
        <v>83</v>
      </c>
      <c r="CN11" s="116" t="s">
        <v>84</v>
      </c>
      <c r="CO11" s="114"/>
      <c r="CP11" s="111" t="s">
        <v>93</v>
      </c>
      <c r="CQ11" s="115" t="s">
        <v>83</v>
      </c>
      <c r="CR11" s="116" t="s">
        <v>84</v>
      </c>
      <c r="CS11" s="114"/>
      <c r="CT11" s="111" t="s">
        <v>77</v>
      </c>
      <c r="CU11" s="115" t="s">
        <v>83</v>
      </c>
      <c r="CV11" s="116" t="s">
        <v>84</v>
      </c>
      <c r="CW11" s="111"/>
      <c r="CX11" s="117" t="s">
        <v>94</v>
      </c>
      <c r="CY11" s="118" t="s">
        <v>95</v>
      </c>
      <c r="CZ11" s="119" t="s">
        <v>96</v>
      </c>
      <c r="DA11" s="114"/>
      <c r="DB11" s="117" t="s">
        <v>94</v>
      </c>
      <c r="DC11" s="118" t="s">
        <v>95</v>
      </c>
      <c r="DD11" s="119" t="s">
        <v>96</v>
      </c>
      <c r="DE11" s="114"/>
      <c r="DF11" s="117" t="s">
        <v>94</v>
      </c>
      <c r="DG11" s="118" t="s">
        <v>95</v>
      </c>
      <c r="DH11" s="119" t="s">
        <v>96</v>
      </c>
      <c r="DI11" s="120" t="s">
        <v>97</v>
      </c>
      <c r="DJ11" s="120" t="s">
        <v>97</v>
      </c>
      <c r="DK11" s="121" t="s">
        <v>97</v>
      </c>
      <c r="DL11" s="121" t="s">
        <v>97</v>
      </c>
      <c r="DM11" s="121" t="s">
        <v>97</v>
      </c>
      <c r="DN11" s="120" t="s">
        <v>97</v>
      </c>
      <c r="DO11" s="120" t="s">
        <v>97</v>
      </c>
      <c r="DP11" s="120" t="s">
        <v>49</v>
      </c>
      <c r="DQ11" s="120" t="s">
        <v>98</v>
      </c>
      <c r="DR11" s="405"/>
      <c r="DS11" s="115" t="s">
        <v>99</v>
      </c>
      <c r="DT11" s="115" t="s">
        <v>83</v>
      </c>
      <c r="DU11" s="501" t="s">
        <v>84</v>
      </c>
      <c r="DV11" s="500" t="s">
        <v>100</v>
      </c>
      <c r="DW11" s="405"/>
      <c r="DX11" s="480" t="s">
        <v>208</v>
      </c>
      <c r="DY11" s="480"/>
      <c r="DZ11" s="480"/>
      <c r="EA11" s="498" t="s">
        <v>211</v>
      </c>
      <c r="EB11" s="114"/>
      <c r="EC11" s="111"/>
      <c r="ED11" s="115" t="s">
        <v>83</v>
      </c>
      <c r="EE11" s="111" t="s">
        <v>84</v>
      </c>
      <c r="EF11" s="111"/>
      <c r="EG11" s="111"/>
      <c r="EH11" s="115" t="s">
        <v>83</v>
      </c>
      <c r="EI11" s="112" t="s">
        <v>84</v>
      </c>
      <c r="EJ11" s="128"/>
      <c r="EK11" s="111"/>
      <c r="EL11" s="115" t="s">
        <v>83</v>
      </c>
      <c r="EM11" s="116" t="s">
        <v>84</v>
      </c>
      <c r="EN11" s="128"/>
      <c r="EO11" s="111"/>
      <c r="EP11" s="115" t="s">
        <v>83</v>
      </c>
      <c r="EQ11" s="116" t="s">
        <v>84</v>
      </c>
      <c r="ER11" s="114"/>
      <c r="ES11" s="112"/>
      <c r="ET11" s="115" t="s">
        <v>83</v>
      </c>
      <c r="EU11" s="716" t="s">
        <v>288</v>
      </c>
      <c r="EV11" s="716" t="s">
        <v>289</v>
      </c>
      <c r="EW11" s="698" t="s">
        <v>290</v>
      </c>
      <c r="EX11" s="698"/>
      <c r="EY11" s="716" t="s">
        <v>289</v>
      </c>
      <c r="EZ11" s="698" t="s">
        <v>290</v>
      </c>
      <c r="FA11" s="698"/>
      <c r="FB11" s="851"/>
      <c r="FC11" s="417"/>
      <c r="FD11" s="110"/>
      <c r="FE11" s="110"/>
      <c r="FF11" s="110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</row>
    <row r="12" spans="1:241" s="92" customFormat="1" ht="18" customHeight="1" x14ac:dyDescent="0.3">
      <c r="A12" s="4"/>
      <c r="B12" s="4"/>
      <c r="C12" s="4"/>
      <c r="D12" s="361"/>
      <c r="E12" s="123"/>
      <c r="F12" s="124"/>
      <c r="G12" s="123"/>
      <c r="H12" s="123"/>
      <c r="I12" s="123"/>
      <c r="J12" s="123"/>
      <c r="K12" s="123"/>
      <c r="L12" s="124"/>
      <c r="M12" s="123"/>
      <c r="N12" s="699"/>
      <c r="O12" s="700"/>
      <c r="P12" s="700"/>
      <c r="Q12" s="703"/>
      <c r="R12" s="701"/>
      <c r="S12" s="702"/>
      <c r="T12" s="703"/>
      <c r="U12" s="455" t="s">
        <v>101</v>
      </c>
      <c r="V12" s="123"/>
      <c r="W12" s="124"/>
      <c r="X12" s="125"/>
      <c r="Y12" s="124"/>
      <c r="Z12" s="123"/>
      <c r="AA12" s="124"/>
      <c r="AB12" s="125"/>
      <c r="AC12" s="124"/>
      <c r="AD12" s="123"/>
      <c r="AE12" s="124"/>
      <c r="AF12" s="125"/>
      <c r="AG12" s="428"/>
      <c r="AH12" s="368"/>
      <c r="AI12" s="124"/>
      <c r="AJ12" s="125"/>
      <c r="AK12" s="124"/>
      <c r="AL12" s="123"/>
      <c r="AM12" s="124"/>
      <c r="AN12" s="125"/>
      <c r="AO12" s="124"/>
      <c r="AP12" s="123"/>
      <c r="AQ12" s="124"/>
      <c r="AR12" s="125"/>
      <c r="AS12" s="124"/>
      <c r="AT12" s="123"/>
      <c r="AU12" s="124"/>
      <c r="AV12" s="125"/>
      <c r="AW12" s="428"/>
      <c r="AX12" s="355">
        <v>40</v>
      </c>
      <c r="AY12" s="412"/>
      <c r="AZ12" s="346" t="s">
        <v>101</v>
      </c>
      <c r="BA12" s="83"/>
      <c r="BB12" s="83"/>
      <c r="BC12" s="98"/>
      <c r="BD12" s="99"/>
      <c r="BE12" s="82"/>
      <c r="BF12" s="83"/>
      <c r="BG12" s="98"/>
      <c r="BH12" s="99"/>
      <c r="BI12" s="82"/>
      <c r="BJ12" s="83"/>
      <c r="BK12" s="98"/>
      <c r="BL12" s="99"/>
      <c r="BM12" s="82"/>
      <c r="BN12" s="83"/>
      <c r="BO12" s="98"/>
      <c r="BP12" s="99"/>
      <c r="BQ12" s="82"/>
      <c r="BR12" s="83"/>
      <c r="BS12" s="98"/>
      <c r="BT12" s="99"/>
      <c r="BU12" s="82"/>
      <c r="BV12" s="83"/>
      <c r="BW12" s="98"/>
      <c r="BX12" s="99"/>
      <c r="BY12" s="82"/>
      <c r="BZ12" s="83"/>
      <c r="CA12" s="98"/>
      <c r="CB12" s="99"/>
      <c r="CC12" s="82"/>
      <c r="CD12" s="83"/>
      <c r="CE12" s="98"/>
      <c r="CF12" s="99"/>
      <c r="CG12" s="82"/>
      <c r="CH12" s="83"/>
      <c r="CI12" s="98"/>
      <c r="CJ12" s="99"/>
      <c r="CK12" s="82"/>
      <c r="CL12" s="83"/>
      <c r="CM12" s="98"/>
      <c r="CN12" s="99"/>
      <c r="CO12" s="82"/>
      <c r="CP12" s="83"/>
      <c r="CQ12" s="98"/>
      <c r="CR12" s="99"/>
      <c r="CS12" s="82"/>
      <c r="CT12" s="83"/>
      <c r="CU12" s="98"/>
      <c r="CV12" s="99"/>
      <c r="CW12" s="83"/>
      <c r="CX12" s="87"/>
      <c r="CY12" s="102"/>
      <c r="CZ12" s="103"/>
      <c r="DA12" s="82"/>
      <c r="DB12" s="87"/>
      <c r="DC12" s="102"/>
      <c r="DD12" s="103"/>
      <c r="DE12" s="82"/>
      <c r="DF12" s="87"/>
      <c r="DG12" s="102"/>
      <c r="DH12" s="103"/>
      <c r="DI12" s="107"/>
      <c r="DJ12" s="107"/>
      <c r="DK12" s="126"/>
      <c r="DL12" s="126"/>
      <c r="DM12" s="126"/>
      <c r="DN12" s="107"/>
      <c r="DO12" s="107"/>
      <c r="DP12" s="107"/>
      <c r="DQ12" s="107"/>
      <c r="DR12" s="404"/>
      <c r="DS12" s="98"/>
      <c r="DT12" s="98"/>
      <c r="DU12" s="98"/>
      <c r="DV12" s="98"/>
      <c r="DW12" s="481"/>
      <c r="DX12" s="482"/>
      <c r="DY12" s="482"/>
      <c r="DZ12" s="483" t="s">
        <v>231</v>
      </c>
      <c r="EA12" s="499"/>
      <c r="EB12" s="82" t="s">
        <v>271</v>
      </c>
      <c r="EC12" s="83"/>
      <c r="ED12" s="98"/>
      <c r="EE12" s="83"/>
      <c r="EF12" s="83" t="s">
        <v>282</v>
      </c>
      <c r="EG12" s="83"/>
      <c r="EH12" s="98"/>
      <c r="EI12" s="557"/>
      <c r="EJ12" s="100"/>
      <c r="EK12" s="98"/>
      <c r="EL12" s="98"/>
      <c r="EM12" s="99"/>
      <c r="EN12" s="100" t="s">
        <v>282</v>
      </c>
      <c r="EO12" s="83"/>
      <c r="EP12" s="98"/>
      <c r="EQ12" s="99"/>
      <c r="ER12" s="82"/>
      <c r="ES12" s="557"/>
      <c r="ET12" s="83"/>
      <c r="EU12" s="703"/>
      <c r="EV12" s="713"/>
      <c r="EW12" s="703"/>
      <c r="EX12" s="703" t="s">
        <v>274</v>
      </c>
      <c r="EY12" s="713"/>
      <c r="EZ12" s="703"/>
      <c r="FA12" s="703" t="s">
        <v>274</v>
      </c>
      <c r="FB12" s="852" t="s">
        <v>274</v>
      </c>
      <c r="FC12" s="86"/>
      <c r="FD12" s="91"/>
      <c r="FE12" s="91"/>
      <c r="FF12" s="108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</row>
    <row r="13" spans="1:241" s="122" customFormat="1" ht="18" customHeight="1" x14ac:dyDescent="0.3">
      <c r="A13" s="527" t="str">
        <f>$D$2</f>
        <v>Day</v>
      </c>
      <c r="B13" s="528">
        <f>$D$3</f>
        <v>4</v>
      </c>
      <c r="C13" s="127"/>
      <c r="D13" s="435"/>
      <c r="E13" s="111" t="s">
        <v>102</v>
      </c>
      <c r="F13" s="112" t="s">
        <v>103</v>
      </c>
      <c r="G13" s="111"/>
      <c r="H13" s="111"/>
      <c r="I13" s="111"/>
      <c r="J13" s="111"/>
      <c r="K13" s="111"/>
      <c r="L13" s="112"/>
      <c r="M13" s="111" t="s">
        <v>104</v>
      </c>
      <c r="N13" s="454"/>
      <c r="O13" s="112"/>
      <c r="P13" s="112"/>
      <c r="Q13" s="111"/>
      <c r="R13" s="614"/>
      <c r="S13" s="615"/>
      <c r="T13" s="111"/>
      <c r="U13" s="454"/>
      <c r="V13" s="111"/>
      <c r="W13" s="112" t="s">
        <v>105</v>
      </c>
      <c r="X13" s="113" t="s">
        <v>106</v>
      </c>
      <c r="Y13" s="112" t="s">
        <v>107</v>
      </c>
      <c r="Z13" s="111"/>
      <c r="AA13" s="112" t="s">
        <v>108</v>
      </c>
      <c r="AB13" s="113" t="s">
        <v>109</v>
      </c>
      <c r="AC13" s="112" t="s">
        <v>110</v>
      </c>
      <c r="AD13" s="111"/>
      <c r="AE13" s="112" t="s">
        <v>111</v>
      </c>
      <c r="AF13" s="113" t="s">
        <v>112</v>
      </c>
      <c r="AG13" s="116" t="s">
        <v>113</v>
      </c>
      <c r="AH13" s="367"/>
      <c r="AI13" s="112" t="s">
        <v>114</v>
      </c>
      <c r="AJ13" s="113" t="s">
        <v>109</v>
      </c>
      <c r="AK13" s="112" t="s">
        <v>110</v>
      </c>
      <c r="AL13" s="111"/>
      <c r="AM13" s="112" t="s">
        <v>115</v>
      </c>
      <c r="AN13" s="113" t="s">
        <v>116</v>
      </c>
      <c r="AO13" s="112" t="s">
        <v>117</v>
      </c>
      <c r="AP13" s="111"/>
      <c r="AQ13" s="112" t="s">
        <v>118</v>
      </c>
      <c r="AR13" s="113" t="s">
        <v>119</v>
      </c>
      <c r="AS13" s="112" t="s">
        <v>120</v>
      </c>
      <c r="AT13" s="111"/>
      <c r="AU13" s="112" t="s">
        <v>121</v>
      </c>
      <c r="AV13" s="113" t="s">
        <v>122</v>
      </c>
      <c r="AW13" s="116" t="s">
        <v>123</v>
      </c>
      <c r="AX13" s="114"/>
      <c r="AY13" s="111"/>
      <c r="AZ13" s="111"/>
      <c r="BA13" s="111"/>
      <c r="BB13" s="111" t="s">
        <v>124</v>
      </c>
      <c r="BC13" s="115" t="s">
        <v>125</v>
      </c>
      <c r="BD13" s="116" t="s">
        <v>126</v>
      </c>
      <c r="BE13" s="114"/>
      <c r="BF13" s="111" t="s">
        <v>127</v>
      </c>
      <c r="BG13" s="115" t="s">
        <v>128</v>
      </c>
      <c r="BH13" s="116" t="s">
        <v>129</v>
      </c>
      <c r="BI13" s="114"/>
      <c r="BJ13" s="111" t="s">
        <v>225</v>
      </c>
      <c r="BK13" s="115" t="s">
        <v>226</v>
      </c>
      <c r="BL13" s="116" t="s">
        <v>227</v>
      </c>
      <c r="BM13" s="114"/>
      <c r="BN13" s="111" t="s">
        <v>132</v>
      </c>
      <c r="BO13" s="115" t="s">
        <v>133</v>
      </c>
      <c r="BP13" s="116" t="s">
        <v>134</v>
      </c>
      <c r="BQ13" s="114"/>
      <c r="BR13" s="111" t="s">
        <v>135</v>
      </c>
      <c r="BS13" s="115" t="s">
        <v>136</v>
      </c>
      <c r="BT13" s="116" t="s">
        <v>137</v>
      </c>
      <c r="BU13" s="114"/>
      <c r="BV13" s="111" t="s">
        <v>138</v>
      </c>
      <c r="BW13" s="667" t="s">
        <v>139</v>
      </c>
      <c r="BX13" s="668" t="s">
        <v>140</v>
      </c>
      <c r="BY13" s="669"/>
      <c r="BZ13" s="670" t="s">
        <v>212</v>
      </c>
      <c r="CA13" s="667" t="s">
        <v>213</v>
      </c>
      <c r="CB13" s="668" t="s">
        <v>214</v>
      </c>
      <c r="CC13" s="669"/>
      <c r="CD13" s="670" t="s">
        <v>119</v>
      </c>
      <c r="CE13" s="667" t="s">
        <v>130</v>
      </c>
      <c r="CF13" s="668" t="s">
        <v>131</v>
      </c>
      <c r="CG13" s="669"/>
      <c r="CH13" s="670" t="s">
        <v>219</v>
      </c>
      <c r="CI13" s="667" t="s">
        <v>220</v>
      </c>
      <c r="CJ13" s="668" t="s">
        <v>221</v>
      </c>
      <c r="CK13" s="669"/>
      <c r="CL13" s="670" t="s">
        <v>216</v>
      </c>
      <c r="CM13" s="667" t="s">
        <v>122</v>
      </c>
      <c r="CN13" s="668" t="s">
        <v>217</v>
      </c>
      <c r="CO13" s="669"/>
      <c r="CP13" s="670" t="s">
        <v>141</v>
      </c>
      <c r="CQ13" s="667" t="s">
        <v>142</v>
      </c>
      <c r="CR13" s="668" t="s">
        <v>143</v>
      </c>
      <c r="CS13" s="669"/>
      <c r="CT13" s="670" t="s">
        <v>144</v>
      </c>
      <c r="CU13" s="667" t="s">
        <v>145</v>
      </c>
      <c r="CV13" s="668" t="s">
        <v>146</v>
      </c>
      <c r="CW13" s="670" t="s">
        <v>147</v>
      </c>
      <c r="CX13" s="671" t="s">
        <v>148</v>
      </c>
      <c r="CY13" s="672" t="s">
        <v>149</v>
      </c>
      <c r="CZ13" s="673" t="s">
        <v>150</v>
      </c>
      <c r="DA13" s="669"/>
      <c r="DB13" s="671" t="s">
        <v>151</v>
      </c>
      <c r="DC13" s="672" t="s">
        <v>152</v>
      </c>
      <c r="DD13" s="673" t="s">
        <v>153</v>
      </c>
      <c r="DE13" s="669"/>
      <c r="DF13" s="671" t="s">
        <v>228</v>
      </c>
      <c r="DG13" s="672" t="s">
        <v>229</v>
      </c>
      <c r="DH13" s="673" t="s">
        <v>230</v>
      </c>
      <c r="DI13" s="674" t="s">
        <v>154</v>
      </c>
      <c r="DJ13" s="674" t="s">
        <v>155</v>
      </c>
      <c r="DK13" s="675" t="s">
        <v>156</v>
      </c>
      <c r="DL13" s="675" t="s">
        <v>157</v>
      </c>
      <c r="DM13" s="675" t="s">
        <v>158</v>
      </c>
      <c r="DN13" s="674" t="s">
        <v>159</v>
      </c>
      <c r="DO13" s="674" t="s">
        <v>160</v>
      </c>
      <c r="DP13" s="674" t="s">
        <v>161</v>
      </c>
      <c r="DQ13" s="674" t="s">
        <v>162</v>
      </c>
      <c r="DR13" s="676"/>
      <c r="DS13" s="667" t="s">
        <v>163</v>
      </c>
      <c r="DT13" s="667" t="s">
        <v>164</v>
      </c>
      <c r="DU13" s="667" t="s">
        <v>165</v>
      </c>
      <c r="DV13" s="667" t="s">
        <v>166</v>
      </c>
      <c r="DW13" s="676" t="s">
        <v>207</v>
      </c>
      <c r="DX13" s="483" t="s">
        <v>204</v>
      </c>
      <c r="DY13" s="483" t="s">
        <v>205</v>
      </c>
      <c r="DZ13" s="483" t="s">
        <v>206</v>
      </c>
      <c r="EA13" s="677" t="s">
        <v>232</v>
      </c>
      <c r="EB13" s="669" t="s">
        <v>272</v>
      </c>
      <c r="EC13" s="670" t="s">
        <v>245</v>
      </c>
      <c r="ED13" s="667" t="s">
        <v>246</v>
      </c>
      <c r="EE13" s="670" t="s">
        <v>247</v>
      </c>
      <c r="EF13" s="670"/>
      <c r="EG13" s="670" t="s">
        <v>248</v>
      </c>
      <c r="EH13" s="667" t="s">
        <v>249</v>
      </c>
      <c r="EI13" s="501" t="s">
        <v>250</v>
      </c>
      <c r="EJ13" s="678"/>
      <c r="EK13" s="670" t="s">
        <v>291</v>
      </c>
      <c r="EL13" s="667" t="s">
        <v>292</v>
      </c>
      <c r="EM13" s="668" t="s">
        <v>254</v>
      </c>
      <c r="EN13" s="678"/>
      <c r="EO13" s="670" t="s">
        <v>252</v>
      </c>
      <c r="EP13" s="667" t="s">
        <v>253</v>
      </c>
      <c r="EQ13" s="668" t="s">
        <v>254</v>
      </c>
      <c r="ER13" s="669"/>
      <c r="ES13" s="501"/>
      <c r="ET13" s="670" t="s">
        <v>263</v>
      </c>
      <c r="EU13" s="670" t="s">
        <v>264</v>
      </c>
      <c r="EV13" s="667" t="s">
        <v>258</v>
      </c>
      <c r="EW13" s="670" t="s">
        <v>268</v>
      </c>
      <c r="EX13" s="670" t="s">
        <v>273</v>
      </c>
      <c r="EY13" s="667" t="s">
        <v>258</v>
      </c>
      <c r="EZ13" s="670" t="s">
        <v>268</v>
      </c>
      <c r="FA13" s="668" t="s">
        <v>273</v>
      </c>
      <c r="FB13" s="668" t="s">
        <v>440</v>
      </c>
      <c r="FC13" s="527" t="str">
        <f>$D$2</f>
        <v>Day</v>
      </c>
      <c r="FD13" s="528">
        <f>$D$3</f>
        <v>4</v>
      </c>
      <c r="FE13" s="127"/>
      <c r="FF13" s="435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</row>
    <row r="14" spans="1:241" s="147" customFormat="1" ht="15" customHeight="1" x14ac:dyDescent="0.25">
      <c r="A14" s="129" t="str">
        <f>$C$3</f>
        <v>Co</v>
      </c>
      <c r="B14" s="130" t="str">
        <f>$A$2</f>
        <v>R</v>
      </c>
      <c r="C14" s="131" t="str">
        <f>$B$3</f>
        <v>108-C-4</v>
      </c>
      <c r="D14" s="233" t="s">
        <v>193</v>
      </c>
      <c r="E14" s="133">
        <v>12.99</v>
      </c>
      <c r="F14" s="443">
        <f>G14+H14+I14+K14+L14</f>
        <v>1.0409999999999999</v>
      </c>
      <c r="G14" s="341">
        <v>0.33600000000000002</v>
      </c>
      <c r="H14" s="341">
        <v>0.11</v>
      </c>
      <c r="I14" s="341">
        <v>0.14899999999999999</v>
      </c>
      <c r="J14" s="341">
        <f>I14/F14</f>
        <v>0.14313160422670509</v>
      </c>
      <c r="K14" s="341">
        <v>0.309</v>
      </c>
      <c r="L14" s="450">
        <v>0.13700000000000001</v>
      </c>
      <c r="M14" s="134">
        <f>100*F14/$E14</f>
        <v>8.0138568129330245</v>
      </c>
      <c r="N14" s="143">
        <v>3.9800000000000002E-2</v>
      </c>
      <c r="O14" s="148">
        <v>1.7850750585209998</v>
      </c>
      <c r="P14" s="654">
        <f>N14*O14</f>
        <v>7.1045987329135793E-2</v>
      </c>
      <c r="Q14" s="663">
        <f>(I14-P14)/I14</f>
        <v>0.52318129309304839</v>
      </c>
      <c r="R14" s="662">
        <f t="shared" ref="R14:R17" si="0">P14/I14</f>
        <v>0.47681870690695166</v>
      </c>
      <c r="S14" s="639"/>
      <c r="T14" s="134"/>
      <c r="U14" s="204">
        <v>200</v>
      </c>
      <c r="V14" s="384">
        <f>Z14+AD14</f>
        <v>1278</v>
      </c>
      <c r="W14" s="373">
        <f>V14/($V14+$AH14)</f>
        <v>0.78021978021978022</v>
      </c>
      <c r="X14" s="135">
        <f>W14*$F14</f>
        <v>0.81220879120879119</v>
      </c>
      <c r="Y14" s="373">
        <f>100*X14/$E14</f>
        <v>6.2525696012993928</v>
      </c>
      <c r="Z14" s="132">
        <v>974</v>
      </c>
      <c r="AA14" s="373">
        <f>Z14/($V14+$AH14)</f>
        <v>0.59462759462759462</v>
      </c>
      <c r="AB14" s="135">
        <f>AA14*$F14</f>
        <v>0.619007326007326</v>
      </c>
      <c r="AC14" s="373">
        <f>100*AB14/$E14</f>
        <v>4.7652604003643262</v>
      </c>
      <c r="AD14" s="132">
        <v>304</v>
      </c>
      <c r="AE14" s="373">
        <f>AD14/($V14+$AH14)</f>
        <v>0.1855921855921856</v>
      </c>
      <c r="AF14" s="135">
        <f>AE14*$F14</f>
        <v>0.19320146520146519</v>
      </c>
      <c r="AG14" s="136">
        <f>100*AF14/$E14</f>
        <v>1.4873092009350668</v>
      </c>
      <c r="AH14" s="389">
        <f>AL14+AP14+AT14</f>
        <v>360</v>
      </c>
      <c r="AI14" s="373">
        <f>AH14/($V14+$AH14)</f>
        <v>0.21978021978021978</v>
      </c>
      <c r="AJ14" s="135">
        <f>AI14*$F14</f>
        <v>0.22879120879120876</v>
      </c>
      <c r="AK14" s="373">
        <f>100*AJ14/$E14</f>
        <v>1.7612872116336318</v>
      </c>
      <c r="AL14" s="132">
        <v>129</v>
      </c>
      <c r="AM14" s="373">
        <f>AL14/($V14+$AH14)</f>
        <v>7.8754578754578752E-2</v>
      </c>
      <c r="AN14" s="135">
        <f>AM14*$F14</f>
        <v>8.1983516483516469E-2</v>
      </c>
      <c r="AO14" s="373">
        <f>100*AN14/$E14</f>
        <v>0.63112791750205133</v>
      </c>
      <c r="AP14" s="132">
        <v>183</v>
      </c>
      <c r="AQ14" s="373">
        <f>AP14/($V14+$AH14)</f>
        <v>0.11172161172161173</v>
      </c>
      <c r="AR14" s="135">
        <f>AQ14*$F14</f>
        <v>0.1163021978021978</v>
      </c>
      <c r="AS14" s="373">
        <f>100*AR14/$E14</f>
        <v>0.89532099924709629</v>
      </c>
      <c r="AT14" s="132">
        <v>48</v>
      </c>
      <c r="AU14" s="373">
        <f>AT14/($V14+$AH14)</f>
        <v>2.9304029304029304E-2</v>
      </c>
      <c r="AV14" s="135">
        <f>AU14*$F14</f>
        <v>3.0505494505494505E-2</v>
      </c>
      <c r="AW14" s="136">
        <f>100*AV14/$E14</f>
        <v>0.23483829488448424</v>
      </c>
      <c r="AX14" s="419">
        <v>40</v>
      </c>
      <c r="AY14" s="384">
        <v>32</v>
      </c>
      <c r="AZ14" s="384">
        <v>10260</v>
      </c>
      <c r="BA14" s="35">
        <v>175</v>
      </c>
      <c r="BB14" s="137">
        <f>BA14/(168*($AX14+$AY14))</f>
        <v>1.4467592592592593E-2</v>
      </c>
      <c r="BC14" s="137">
        <f>BB14*$F14*$W14</f>
        <v>1.1750705891330889E-2</v>
      </c>
      <c r="BD14" s="138">
        <f>100*BC14/$E14</f>
        <v>9.0459629648428713E-2</v>
      </c>
      <c r="BE14" s="139">
        <v>234</v>
      </c>
      <c r="BF14" s="137">
        <f>BE14/(168*($AX14+$AY14))</f>
        <v>1.9345238095238096E-2</v>
      </c>
      <c r="BG14" s="137">
        <f>BF14*$F14*$W14</f>
        <v>1.5712372448979588E-2</v>
      </c>
      <c r="BH14" s="138">
        <f>100*BG14/$E14</f>
        <v>0.12095744764418466</v>
      </c>
      <c r="BI14" s="139">
        <f>BA14+BE14</f>
        <v>409</v>
      </c>
      <c r="BJ14" s="137">
        <f>BI14/(168*($AX14+$AY14))</f>
        <v>3.381283068783069E-2</v>
      </c>
      <c r="BK14" s="137">
        <f>BJ14*$F14*$W14</f>
        <v>2.7463078340310483E-2</v>
      </c>
      <c r="BL14" s="138">
        <f>100*BK14/$E14</f>
        <v>0.21141707729261344</v>
      </c>
      <c r="BM14" s="139">
        <v>1277</v>
      </c>
      <c r="BN14" s="137">
        <f>BM14/(168*($AX14+$AY14))</f>
        <v>0.10557208994708994</v>
      </c>
      <c r="BO14" s="137">
        <f>BN14*$F14*$W14</f>
        <v>8.5746579561311695E-2</v>
      </c>
      <c r="BP14" s="138">
        <f>100*BO14/$E14</f>
        <v>0.66009684034881977</v>
      </c>
      <c r="BQ14" s="139">
        <v>340</v>
      </c>
      <c r="BR14" s="137">
        <f>BQ14/(168*($AX14+$AY14))</f>
        <v>2.8108465608465607E-2</v>
      </c>
      <c r="BS14" s="137">
        <f>BR14*$F14*$W14</f>
        <v>2.2829942874585729E-2</v>
      </c>
      <c r="BT14" s="138">
        <f>100*BS14/$E14</f>
        <v>0.1757501376026615</v>
      </c>
      <c r="BU14" s="139">
        <f>BA14+BE14+BM14+BQ14</f>
        <v>2026</v>
      </c>
      <c r="BV14" s="137">
        <f>BU14/(168*($AX14+$AY14))</f>
        <v>0.16749338624338625</v>
      </c>
      <c r="BW14" s="137">
        <f>BV14*$F14*$W14</f>
        <v>0.13603960077620791</v>
      </c>
      <c r="BX14" s="138">
        <f>100*BW14/$E14</f>
        <v>1.0472640552440946</v>
      </c>
      <c r="BY14" s="139">
        <v>436</v>
      </c>
      <c r="BZ14" s="137">
        <f>BY14/(168*($AX14+$AY14))</f>
        <v>3.6044973544973546E-2</v>
      </c>
      <c r="CA14" s="137">
        <f>BZ14*$F14*$W14</f>
        <v>2.927604439211582E-2</v>
      </c>
      <c r="CB14" s="138">
        <f>100*CA14/$E14</f>
        <v>0.22537370586694241</v>
      </c>
      <c r="CC14" s="139">
        <v>415</v>
      </c>
      <c r="CD14" s="137">
        <f>CC14/(168*($AX14+$AY14))</f>
        <v>3.4308862433862435E-2</v>
      </c>
      <c r="CE14" s="137">
        <f>CD14*$F14*$W14</f>
        <v>2.7865959685156112E-2</v>
      </c>
      <c r="CF14" s="138">
        <f>100*CE14/$E14</f>
        <v>0.21451855030913095</v>
      </c>
      <c r="CG14" s="139">
        <f>BY14+CC14</f>
        <v>851</v>
      </c>
      <c r="CH14" s="137">
        <f>CG14/(168*($AX14+$AY14))</f>
        <v>7.0353835978835974E-2</v>
      </c>
      <c r="CI14" s="137">
        <f>CH14*$F14*$W14</f>
        <v>5.7142004077271928E-2</v>
      </c>
      <c r="CJ14" s="138">
        <f>100*CI14/$E14</f>
        <v>0.4398922561760733</v>
      </c>
      <c r="CK14" s="139">
        <f>BQ14+CG14</f>
        <v>1191</v>
      </c>
      <c r="CL14" s="137">
        <f>CK14/(168*($AX14+$AY14))</f>
        <v>9.8462301587301584E-2</v>
      </c>
      <c r="CM14" s="137">
        <f>CL14*$F14*$W14</f>
        <v>7.997194695185765E-2</v>
      </c>
      <c r="CN14" s="138">
        <f>100*CM14/$E14</f>
        <v>0.61564239377873486</v>
      </c>
      <c r="CO14" s="139">
        <f>BU14+CG14</f>
        <v>2877</v>
      </c>
      <c r="CP14" s="137">
        <f>CO14/(168*($AX14+$AY14))</f>
        <v>0.23784722222222221</v>
      </c>
      <c r="CQ14" s="137">
        <f>CP14*$F14*$W14</f>
        <v>0.19318160485347985</v>
      </c>
      <c r="CR14" s="138">
        <f>100*CQ14/$E14</f>
        <v>1.4871563114201682</v>
      </c>
      <c r="CS14" s="139">
        <f>168*($AX14+$AY14)-CO14</f>
        <v>9219</v>
      </c>
      <c r="CT14" s="137">
        <f>CS14/(168*($AX14+$AY14))</f>
        <v>0.76215277777777779</v>
      </c>
      <c r="CU14" s="137">
        <f>CT14*$F14*$W14</f>
        <v>0.61902718635531129</v>
      </c>
      <c r="CV14" s="138">
        <f>100*CU14/$E14</f>
        <v>4.7654132898792243</v>
      </c>
      <c r="CW14" s="35">
        <v>321</v>
      </c>
      <c r="CX14" s="140">
        <f>$BQ$3*$AZ14*CW14/(($AX14+$AY14)*168)</f>
        <v>495.04870129870119</v>
      </c>
      <c r="CY14" s="140">
        <f>CX14*$F14*$W14</f>
        <v>402.08290727130003</v>
      </c>
      <c r="CZ14" s="141">
        <f>100*CY14/$E14</f>
        <v>3095.326460903003</v>
      </c>
      <c r="DA14" s="139">
        <v>340</v>
      </c>
      <c r="DB14" s="140">
        <f>$BQ$3*$AZ14*DA14/(($AX14+$AY14)*168)</f>
        <v>524.35064935064929</v>
      </c>
      <c r="DC14" s="140">
        <f>DB14*$F14*$W14</f>
        <v>425.88220707863553</v>
      </c>
      <c r="DD14" s="141">
        <f>100*DC14/$E14</f>
        <v>3278.5389305514668</v>
      </c>
      <c r="DE14" s="139">
        <v>240</v>
      </c>
      <c r="DF14" s="140">
        <f>$BQ$3*$AZ14*DE14/(($AX14+$AY14)*168)</f>
        <v>370.12987012987008</v>
      </c>
      <c r="DG14" s="140">
        <f>DF14*$F14*$W14</f>
        <v>300.62273440844865</v>
      </c>
      <c r="DH14" s="141">
        <f>100*DG14/$E14</f>
        <v>2314.262774506918</v>
      </c>
      <c r="DI14" s="142">
        <f>2*$BS$3*BU14/(CW14+DE14)/$AZ14</f>
        <v>3.8718801360700228</v>
      </c>
      <c r="DJ14" s="142">
        <v>0.49890000000000001</v>
      </c>
      <c r="DK14" s="143">
        <f>2*10000*CQ14/CY14</f>
        <v>9.6090433768741708</v>
      </c>
      <c r="DL14" s="144">
        <f>10000*BK14/CY14</f>
        <v>0.68302028869334996</v>
      </c>
      <c r="DM14" s="143">
        <f>10000*BS14/DG14</f>
        <v>0.75942170240415852</v>
      </c>
      <c r="DN14" s="145">
        <f>10000*CU14/CY14</f>
        <v>15.395511103823944</v>
      </c>
      <c r="DO14" s="145">
        <f>1000*($AX14+$AY14)*$BJ$3*$BO$3/CW14/$AZ14</f>
        <v>80.800131169044107</v>
      </c>
      <c r="DP14" s="146">
        <f>DG14/CY14</f>
        <v>0.74766355140186924</v>
      </c>
      <c r="DQ14" s="146">
        <f>1000*CI14/CY14</f>
        <v>0.14211497938338405</v>
      </c>
      <c r="DR14" s="419">
        <v>26</v>
      </c>
      <c r="DS14" s="137">
        <f>DR14/(492*($AX14+$AY14))</f>
        <v>7.3396567299006325E-4</v>
      </c>
      <c r="DT14" s="137">
        <f>DS14*$F14*$W14</f>
        <v>5.9613337204800611E-4</v>
      </c>
      <c r="DU14" s="137">
        <f>100*DT14/$E14</f>
        <v>4.5891714553349195E-3</v>
      </c>
      <c r="DV14" s="137">
        <f>DT14/CQ14</f>
        <v>3.0858702747611415E-3</v>
      </c>
      <c r="DW14" s="485">
        <f>CC14/CG14</f>
        <v>0.48766157461809634</v>
      </c>
      <c r="DX14" s="443">
        <f>7.158*DW14*CI14</f>
        <v>0.19946453942634745</v>
      </c>
      <c r="DY14" s="443">
        <f xml:space="preserve"> 0.00033*((CY14+DC14)/2)/DJ14</f>
        <v>0.27383091575012902</v>
      </c>
      <c r="DZ14" s="443">
        <f>1/(1/DX14+1/DY14)</f>
        <v>0.11540266633329194</v>
      </c>
      <c r="EA14" s="342">
        <f>100*DZ14/$E14</f>
        <v>0.88839619964043059</v>
      </c>
      <c r="EB14" s="139">
        <v>129</v>
      </c>
      <c r="EC14" s="137">
        <f>(4*EB14)/((4*EB14)+EF14+EN14)</f>
        <v>0.54952076677316297</v>
      </c>
      <c r="ED14" s="137">
        <f>EC14*$F14*$W14</f>
        <v>0.44632559772495878</v>
      </c>
      <c r="EE14" s="137">
        <f>100*ED14/$E14</f>
        <v>3.4359168416086128</v>
      </c>
      <c r="EF14" s="35">
        <v>150</v>
      </c>
      <c r="EG14" s="137">
        <f>EF14/((4*EB14)+EF14+EN14)</f>
        <v>0.15974440894568689</v>
      </c>
      <c r="EH14" s="137">
        <f>EG14*$F14*$W14</f>
        <v>0.12974581329213916</v>
      </c>
      <c r="EI14" s="148">
        <f>100*EH14/$E14</f>
        <v>0.99881303535134069</v>
      </c>
      <c r="EJ14" s="548">
        <f>4*EB14+EF14</f>
        <v>666</v>
      </c>
      <c r="EK14" s="137">
        <f>EJ14/((4*EB14)+EF14+EN14)</f>
        <v>0.70926517571884984</v>
      </c>
      <c r="EL14" s="137">
        <f>EK14*$F14*$W14</f>
        <v>0.57607141101709791</v>
      </c>
      <c r="EM14" s="138">
        <f>100*EL14/$E14</f>
        <v>4.4347298769599535</v>
      </c>
      <c r="EN14" s="548">
        <v>273</v>
      </c>
      <c r="EO14" s="137">
        <f>EN14/((4*EB14)+EF14+EN14)</f>
        <v>0.29073482428115016</v>
      </c>
      <c r="EP14" s="137">
        <f>EO14*$F14*$W14</f>
        <v>0.23613738019169328</v>
      </c>
      <c r="EQ14" s="138">
        <f>100*EP14/$E14</f>
        <v>1.8178397243394402</v>
      </c>
      <c r="ER14" s="567">
        <v>108</v>
      </c>
      <c r="ES14" s="568">
        <v>107</v>
      </c>
      <c r="ET14" s="566">
        <f>ES14*$CA$3</f>
        <v>2.9003295880000002E-5</v>
      </c>
      <c r="EU14" s="342">
        <f>ER14/(2*ET14*1000000)</f>
        <v>1.8618573635018199</v>
      </c>
      <c r="EV14" s="342">
        <f>EU14*$F14*$W14</f>
        <v>1.5122169186130001</v>
      </c>
      <c r="EW14" s="342">
        <f>100*EV14/$E14</f>
        <v>11.641392752986913</v>
      </c>
      <c r="EX14" s="384">
        <f>ED14*100^3/EV14</f>
        <v>295146.54427641706</v>
      </c>
      <c r="EY14" s="342">
        <f>EU14*$F14*$W14*$R14</f>
        <v>0.72105331569586573</v>
      </c>
      <c r="EZ14" s="342">
        <f>100*EY14/$E14</f>
        <v>5.5508338390751781</v>
      </c>
      <c r="FA14" s="570">
        <f>ED14*100^3/EY14</f>
        <v>618991.11759055441</v>
      </c>
      <c r="FB14" s="570">
        <f>EL14*100^3/EY14</f>
        <v>798930.39595990151</v>
      </c>
      <c r="FC14" s="538" t="str">
        <f>$C$3</f>
        <v>Co</v>
      </c>
      <c r="FD14" s="130" t="str">
        <f>$A$2</f>
        <v>R</v>
      </c>
      <c r="FE14" s="131" t="str">
        <f>$B$3</f>
        <v>108-C-4</v>
      </c>
      <c r="FF14" s="233" t="s">
        <v>193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</row>
    <row r="15" spans="1:241" s="147" customFormat="1" ht="15" customHeight="1" x14ac:dyDescent="0.25">
      <c r="A15" s="129" t="str">
        <f>$C$3</f>
        <v>Co</v>
      </c>
      <c r="B15" s="130" t="str">
        <f>$A$2</f>
        <v>R</v>
      </c>
      <c r="C15" s="131" t="str">
        <f>$B$3</f>
        <v>108-C-4</v>
      </c>
      <c r="D15" s="233" t="s">
        <v>194</v>
      </c>
      <c r="E15" s="133">
        <v>12.66</v>
      </c>
      <c r="F15" s="443">
        <f>G15+H15+I15+K15+L15</f>
        <v>0.93200000000000005</v>
      </c>
      <c r="G15" s="341">
        <v>0.315</v>
      </c>
      <c r="H15" s="341">
        <v>0.106</v>
      </c>
      <c r="I15" s="341">
        <v>0.13700000000000001</v>
      </c>
      <c r="J15" s="341">
        <f t="shared" ref="J15:J18" si="1">I15/F15</f>
        <v>0.14699570815450644</v>
      </c>
      <c r="K15" s="341">
        <v>0.246</v>
      </c>
      <c r="L15" s="450">
        <v>0.128</v>
      </c>
      <c r="M15" s="134">
        <f>100*F15/$E15</f>
        <v>7.3617693522906791</v>
      </c>
      <c r="N15" s="143">
        <v>3.5299999999999998E-2</v>
      </c>
      <c r="O15" s="148">
        <v>1.47934397</v>
      </c>
      <c r="P15" s="654">
        <f t="shared" ref="P15:P18" si="2">N15*O15</f>
        <v>5.2220842140999993E-2</v>
      </c>
      <c r="Q15" s="663">
        <f t="shared" ref="Q15:Q18" si="3">(I15-P15)/I15</f>
        <v>0.61882596977372273</v>
      </c>
      <c r="R15" s="662">
        <f t="shared" si="0"/>
        <v>0.38117403022627727</v>
      </c>
      <c r="S15" s="639"/>
      <c r="T15" s="134"/>
      <c r="U15" s="204">
        <v>200</v>
      </c>
      <c r="V15" s="384">
        <f>Z15+AD15</f>
        <v>925</v>
      </c>
      <c r="W15" s="373">
        <f>V15/($V15+$AH15)</f>
        <v>0.82222222222222219</v>
      </c>
      <c r="X15" s="135">
        <f>W15*$F15</f>
        <v>0.76631111111111117</v>
      </c>
      <c r="Y15" s="373">
        <f>100*X15/$E15</f>
        <v>6.0530103563278921</v>
      </c>
      <c r="Z15" s="132">
        <v>713</v>
      </c>
      <c r="AA15" s="373">
        <f>Z15/($V15+$AH15)</f>
        <v>0.63377777777777777</v>
      </c>
      <c r="AB15" s="135">
        <f>AA15*$F15</f>
        <v>0.59068088888888892</v>
      </c>
      <c r="AC15" s="373">
        <f>100*AB15/$E15</f>
        <v>4.6657258206073378</v>
      </c>
      <c r="AD15" s="132">
        <v>212</v>
      </c>
      <c r="AE15" s="373">
        <f>AD15/($V15+$AH15)</f>
        <v>0.18844444444444444</v>
      </c>
      <c r="AF15" s="135">
        <f>AE15*$F15</f>
        <v>0.17563022222222224</v>
      </c>
      <c r="AG15" s="136">
        <f>100*AF15/$E15</f>
        <v>1.3872845357205548</v>
      </c>
      <c r="AH15" s="389">
        <f>AL15+AP15+AT15</f>
        <v>200</v>
      </c>
      <c r="AI15" s="373">
        <f>AH15/($V15+$AH15)</f>
        <v>0.17777777777777778</v>
      </c>
      <c r="AJ15" s="135">
        <f>AI15*$F15</f>
        <v>0.16568888888888891</v>
      </c>
      <c r="AK15" s="373">
        <f>100*AJ15/$E15</f>
        <v>1.3087589959627877</v>
      </c>
      <c r="AL15" s="132">
        <v>45</v>
      </c>
      <c r="AM15" s="373">
        <f>AL15/($V15+$AH15)</f>
        <v>0.04</v>
      </c>
      <c r="AN15" s="135">
        <f>AM15*$F15</f>
        <v>3.7280000000000001E-2</v>
      </c>
      <c r="AO15" s="373">
        <f>100*AN15/$E15</f>
        <v>0.2944707740916272</v>
      </c>
      <c r="AP15" s="132">
        <v>133</v>
      </c>
      <c r="AQ15" s="373">
        <f>AP15/($V15+$AH15)</f>
        <v>0.11822222222222223</v>
      </c>
      <c r="AR15" s="135">
        <f>AQ15*$F15</f>
        <v>0.11018311111111112</v>
      </c>
      <c r="AS15" s="373">
        <f>100*AR15/$E15</f>
        <v>0.87032473231525376</v>
      </c>
      <c r="AT15" s="132">
        <v>22</v>
      </c>
      <c r="AU15" s="373">
        <f>AT15/($V15+$AH15)</f>
        <v>1.9555555555555555E-2</v>
      </c>
      <c r="AV15" s="135">
        <f>AU15*$F15</f>
        <v>1.8225777777777778E-2</v>
      </c>
      <c r="AW15" s="136">
        <f>100*AV15/$E15</f>
        <v>0.14396348955590663</v>
      </c>
      <c r="AX15" s="419">
        <v>40</v>
      </c>
      <c r="AY15" s="384">
        <v>18</v>
      </c>
      <c r="AZ15" s="384">
        <v>10476</v>
      </c>
      <c r="BA15" s="35">
        <v>192</v>
      </c>
      <c r="BB15" s="137">
        <f>BA15/(168*($AX15+$AY15))</f>
        <v>1.9704433497536946E-2</v>
      </c>
      <c r="BC15" s="137">
        <f>BB15*$F15*$W15</f>
        <v>1.5099726327312536E-2</v>
      </c>
      <c r="BD15" s="138">
        <f>100*BC15/$E15</f>
        <v>0.11927114002616536</v>
      </c>
      <c r="BE15" s="139">
        <v>350</v>
      </c>
      <c r="BF15" s="137">
        <f>BE15/(168*($AX15+$AY15))</f>
        <v>3.5919540229885055E-2</v>
      </c>
      <c r="BG15" s="137">
        <f>BF15*$F15*$W15</f>
        <v>2.7525542784163474E-2</v>
      </c>
      <c r="BH15" s="138">
        <f>100*BG15/$E15</f>
        <v>0.21742134900603058</v>
      </c>
      <c r="BI15" s="139">
        <f>BA15+BE15</f>
        <v>542</v>
      </c>
      <c r="BJ15" s="137">
        <f>BI15/(168*($AX15+$AY15))</f>
        <v>5.5623973727422005E-2</v>
      </c>
      <c r="BK15" s="137">
        <f>BJ15*$F15*$W15</f>
        <v>4.2625269111476009E-2</v>
      </c>
      <c r="BL15" s="138">
        <f>100*BK15/$E15</f>
        <v>0.33669248903219601</v>
      </c>
      <c r="BM15" s="139">
        <v>1670</v>
      </c>
      <c r="BN15" s="137">
        <f>BM15/(168*($AX15+$AY15))</f>
        <v>0.17138752052545156</v>
      </c>
      <c r="BO15" s="137">
        <f>BN15*$F15*$W15</f>
        <v>0.13133616128443715</v>
      </c>
      <c r="BP15" s="138">
        <f>100*BO15/$E15</f>
        <v>1.0374104366859174</v>
      </c>
      <c r="BQ15" s="139">
        <v>325</v>
      </c>
      <c r="BR15" s="137">
        <f>BQ15/(168*($AX15+$AY15))</f>
        <v>3.3353858784893269E-2</v>
      </c>
      <c r="BS15" s="137">
        <f>BR15*$F15*$W15</f>
        <v>2.5559432585294656E-2</v>
      </c>
      <c r="BT15" s="138">
        <f>100*BS15/$E15</f>
        <v>0.20189125264845698</v>
      </c>
      <c r="BU15" s="139">
        <f>BA15+BE15+BM15+BQ15</f>
        <v>2537</v>
      </c>
      <c r="BV15" s="137">
        <f>BU15/(168*($AX15+$AY15))</f>
        <v>0.26036535303776681</v>
      </c>
      <c r="BW15" s="137">
        <f>BV15*$F15*$W15</f>
        <v>0.1995208629812078</v>
      </c>
      <c r="BX15" s="138">
        <f>100*BW15/$E15</f>
        <v>1.5759941783665703</v>
      </c>
      <c r="BY15" s="139">
        <v>328</v>
      </c>
      <c r="BZ15" s="137">
        <f>BY15/(168*($AX15+$AY15))</f>
        <v>3.3661740558292283E-2</v>
      </c>
      <c r="CA15" s="137">
        <f>BZ15*$F15*$W15</f>
        <v>2.5795365809158914E-2</v>
      </c>
      <c r="CB15" s="138">
        <f>100*CA15/$E15</f>
        <v>0.20375486421136582</v>
      </c>
      <c r="CC15" s="139">
        <v>301</v>
      </c>
      <c r="CD15" s="137">
        <f>CC15/(168*($AX15+$AY15))</f>
        <v>3.089080459770115E-2</v>
      </c>
      <c r="CE15" s="137">
        <f>CD15*$F15*$W15</f>
        <v>2.3671966794380588E-2</v>
      </c>
      <c r="CF15" s="138">
        <f>100*CE15/$E15</f>
        <v>0.18698236014518632</v>
      </c>
      <c r="CG15" s="139">
        <f>BY15+CC15</f>
        <v>629</v>
      </c>
      <c r="CH15" s="137">
        <f>CG15/(168*($AX15+$AY15))</f>
        <v>6.4552545155993429E-2</v>
      </c>
      <c r="CI15" s="137">
        <f>CH15*$F15*$W15</f>
        <v>4.9467332603539499E-2</v>
      </c>
      <c r="CJ15" s="138">
        <f>100*CI15/$E15</f>
        <v>0.39073722435655212</v>
      </c>
      <c r="CK15" s="139">
        <f>BQ15+CG15</f>
        <v>954</v>
      </c>
      <c r="CL15" s="137">
        <f>CK15/(168*($AX15+$AY15))</f>
        <v>9.7906403940886705E-2</v>
      </c>
      <c r="CM15" s="137">
        <f>CL15*$F15*$W15</f>
        <v>7.5026765188834166E-2</v>
      </c>
      <c r="CN15" s="138">
        <f>100*CM15/$E15</f>
        <v>0.5926284770050092</v>
      </c>
      <c r="CO15" s="139">
        <f>BU15+CG15</f>
        <v>3166</v>
      </c>
      <c r="CP15" s="137">
        <f>CO15/(168*($AX15+$AY15))</f>
        <v>0.32491789819376027</v>
      </c>
      <c r="CQ15" s="137">
        <f>CP15*$F15*$W15</f>
        <v>0.2489881955847473</v>
      </c>
      <c r="CR15" s="138">
        <f>100*CQ15/$E15</f>
        <v>1.9667314027231224</v>
      </c>
      <c r="CS15" s="139">
        <f>168*($AX15+$AY15)-CO15</f>
        <v>6578</v>
      </c>
      <c r="CT15" s="137">
        <f>CS15/(168*($AX15+$AY15))</f>
        <v>0.67508210180623973</v>
      </c>
      <c r="CU15" s="137">
        <f>CT15*$F15*$W15</f>
        <v>0.51732291552636378</v>
      </c>
      <c r="CV15" s="138">
        <f>100*CU15/$E15</f>
        <v>4.0862789536047686</v>
      </c>
      <c r="CW15" s="35">
        <v>318</v>
      </c>
      <c r="CX15" s="140">
        <f>$BQ$3*$AZ15*CW15/(($AX15+$AY15)*168)</f>
        <v>621.61665920286612</v>
      </c>
      <c r="CY15" s="140">
        <f>CX15*$F15*$W15</f>
        <v>476.35175279892525</v>
      </c>
      <c r="CZ15" s="141">
        <f>100*CY15/$E15</f>
        <v>3762.6520758208944</v>
      </c>
      <c r="DA15" s="139">
        <v>325</v>
      </c>
      <c r="DB15" s="140">
        <f>$BQ$3*$AZ15*DA15/(($AX15+$AY15)*168)</f>
        <v>635.30004478280341</v>
      </c>
      <c r="DC15" s="140">
        <f>DB15*$F15*$W15</f>
        <v>486.83748320644872</v>
      </c>
      <c r="DD15" s="141">
        <f>100*DC15/$E15</f>
        <v>3845.4777504458825</v>
      </c>
      <c r="DE15" s="139">
        <v>160</v>
      </c>
      <c r="DF15" s="140">
        <f>$BQ$3*$AZ15*DE15/(($AX15+$AY15)*168)</f>
        <v>312.76309896999555</v>
      </c>
      <c r="DG15" s="140">
        <f>DF15*$F15*$W15</f>
        <v>239.6738378862517</v>
      </c>
      <c r="DH15" s="141">
        <f>100*DG15/$E15</f>
        <v>1893.1582771425885</v>
      </c>
      <c r="DI15" s="142">
        <f>2*$BS$3*BU15/(CW15+DE15)/$AZ15</f>
        <v>5.5730092772321989</v>
      </c>
      <c r="DJ15" s="142">
        <v>0.5091</v>
      </c>
      <c r="DK15" s="143">
        <f>2*10000*CQ15/CY15</f>
        <v>10.453963656972149</v>
      </c>
      <c r="DL15" s="144">
        <f>10000*BK15/CY15</f>
        <v>0.89482759034726866</v>
      </c>
      <c r="DM15" s="143">
        <f>10000*BS15/DG15</f>
        <v>1.0664256395570828</v>
      </c>
      <c r="DN15" s="145">
        <f>10000*CU15/CY15</f>
        <v>10.860103116797664</v>
      </c>
      <c r="DO15" s="145">
        <f>1000*($AX15+$AY15)*$BJ$3*$BO$3/CW15/$AZ15</f>
        <v>64.348339781134953</v>
      </c>
      <c r="DP15" s="146">
        <f>DG15/CY15</f>
        <v>0.50314465408805031</v>
      </c>
      <c r="DQ15" s="146">
        <f>1000*CI15/CY15</f>
        <v>0.10384622773587306</v>
      </c>
      <c r="DR15" s="419">
        <v>26</v>
      </c>
      <c r="DS15" s="137">
        <f>DR15/(492*($AX15+$AY15))</f>
        <v>9.1112980095318192E-4</v>
      </c>
      <c r="DT15" s="137">
        <f>DS15*$F15*$W15</f>
        <v>6.9820889013487832E-4</v>
      </c>
      <c r="DU15" s="137">
        <f>100*DT15/$E15</f>
        <v>5.5150781211285808E-3</v>
      </c>
      <c r="DV15" s="137">
        <f>DT15/CQ15</f>
        <v>2.804184706408024E-3</v>
      </c>
      <c r="DW15" s="485">
        <f>CC15/CG15</f>
        <v>0.47853736089030208</v>
      </c>
      <c r="DX15" s="443">
        <f>7.158*DW15*CI15</f>
        <v>0.16944393831417626</v>
      </c>
      <c r="DY15" s="443">
        <f xml:space="preserve"> 0.00033*((CY15+DC15)/2)/DJ15</f>
        <v>0.3121709368314412</v>
      </c>
      <c r="DZ15" s="443">
        <f>1/(1/DX15+1/DY15)</f>
        <v>0.10982940040619024</v>
      </c>
      <c r="EA15" s="342">
        <f>100*DZ15/$E15</f>
        <v>0.86753080889565748</v>
      </c>
      <c r="EB15" s="139">
        <v>123</v>
      </c>
      <c r="EC15" s="137">
        <f>(4*EB15)/((4*EB15)+EF15+EN15)</f>
        <v>0.50931677018633537</v>
      </c>
      <c r="ED15" s="137">
        <f>EC15*$F15*$W15</f>
        <v>0.39029510006901308</v>
      </c>
      <c r="EE15" s="137">
        <f>100*ED15/$E15</f>
        <v>3.0828996845893606</v>
      </c>
      <c r="EF15" s="35">
        <v>201</v>
      </c>
      <c r="EG15" s="137">
        <f>EF15/((4*EB15)+EF15+EN15)</f>
        <v>0.20807453416149069</v>
      </c>
      <c r="EH15" s="137">
        <f>EG15*$F15*$W15</f>
        <v>0.15944982746721878</v>
      </c>
      <c r="EI15" s="148">
        <f>100*EH15/$E15</f>
        <v>1.2594773101676049</v>
      </c>
      <c r="EJ15" s="548">
        <f>4*EB15+EF15</f>
        <v>693</v>
      </c>
      <c r="EK15" s="137">
        <f>EJ15/((4*EB15)+EF15+EN15)</f>
        <v>0.71739130434782605</v>
      </c>
      <c r="EL15" s="137">
        <f>EK15*$F15*$W15</f>
        <v>0.54974492753623194</v>
      </c>
      <c r="EM15" s="138">
        <f>100*EL15/$E15</f>
        <v>4.3423769947569664</v>
      </c>
      <c r="EN15" s="548">
        <v>273</v>
      </c>
      <c r="EO15" s="137">
        <f>EN15/((4*EB15)+EF15+EN15)</f>
        <v>0.28260869565217389</v>
      </c>
      <c r="EP15" s="137">
        <f>EO15*$F15*$W15</f>
        <v>0.21656618357487922</v>
      </c>
      <c r="EQ15" s="138">
        <f>100*EP15/$E15</f>
        <v>1.7106333615709259</v>
      </c>
      <c r="ER15" s="567">
        <v>106</v>
      </c>
      <c r="ES15" s="568">
        <v>69</v>
      </c>
      <c r="ET15" s="566">
        <f t="shared" ref="ET15:ET18" si="4">ES15*$CA$3</f>
        <v>1.8703059960000002E-5</v>
      </c>
      <c r="EU15" s="342">
        <f t="shared" ref="EU15:EU18" si="5">ER15/(2*ET15*1000000)</f>
        <v>2.8337608986631295</v>
      </c>
      <c r="EV15" s="342">
        <f>EU15*$F15*$W15</f>
        <v>2.1715424628777633</v>
      </c>
      <c r="EW15" s="342">
        <f t="shared" ref="EW15:EW18" si="6">100*EV15/$E15</f>
        <v>17.152784066964955</v>
      </c>
      <c r="EX15" s="384">
        <f>ED15*100^3/EV15</f>
        <v>179731.73757412401</v>
      </c>
      <c r="EY15" s="342">
        <f>EU15*$F15*$W15*$R15</f>
        <v>0.82773559238261318</v>
      </c>
      <c r="EZ15" s="342">
        <f t="shared" ref="EZ15:EZ18" si="7">100*EY15/$E15</f>
        <v>6.5381958324061067</v>
      </c>
      <c r="FA15" s="570">
        <f t="shared" ref="FA15:FA18" si="8">ED15*100^3/EY15</f>
        <v>471521.46610677912</v>
      </c>
      <c r="FB15" s="570">
        <f t="shared" ref="FB15:FB18" si="9">EL15*100^3/EY15</f>
        <v>664155.23579674389</v>
      </c>
      <c r="FC15" s="538" t="str">
        <f>$C$3</f>
        <v>Co</v>
      </c>
      <c r="FD15" s="130" t="str">
        <f>$A$2</f>
        <v>R</v>
      </c>
      <c r="FE15" s="131" t="str">
        <f>$B$3</f>
        <v>108-C-4</v>
      </c>
      <c r="FF15" s="233" t="s">
        <v>194</v>
      </c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</row>
    <row r="16" spans="1:241" s="147" customFormat="1" ht="15" customHeight="1" x14ac:dyDescent="0.25">
      <c r="A16" s="129" t="str">
        <f>$C$3</f>
        <v>Co</v>
      </c>
      <c r="B16" s="130" t="str">
        <f>$A$2</f>
        <v>R</v>
      </c>
      <c r="C16" s="131" t="str">
        <f>$B$3</f>
        <v>108-C-4</v>
      </c>
      <c r="D16" s="233" t="s">
        <v>195</v>
      </c>
      <c r="E16" s="133">
        <v>13.27</v>
      </c>
      <c r="F16" s="443">
        <f>G16+H16+I16+K16+L16</f>
        <v>1.105</v>
      </c>
      <c r="G16" s="341">
        <v>0.36799999999999999</v>
      </c>
      <c r="H16" s="341">
        <v>0.114</v>
      </c>
      <c r="I16" s="341">
        <v>0.14299999999999999</v>
      </c>
      <c r="J16" s="341">
        <f t="shared" si="1"/>
        <v>0.12941176470588234</v>
      </c>
      <c r="K16" s="341">
        <v>0.33400000000000002</v>
      </c>
      <c r="L16" s="450">
        <v>0.14599999999999999</v>
      </c>
      <c r="M16" s="134">
        <f>100*F16/$E16</f>
        <v>8.327053504144688</v>
      </c>
      <c r="N16" s="143">
        <v>3.7499999999999999E-2</v>
      </c>
      <c r="O16" s="148">
        <v>1.499068557432</v>
      </c>
      <c r="P16" s="654">
        <f t="shared" si="2"/>
        <v>5.6215070903699996E-2</v>
      </c>
      <c r="Q16" s="663">
        <f t="shared" si="3"/>
        <v>0.60688761605804198</v>
      </c>
      <c r="R16" s="662">
        <f t="shared" si="0"/>
        <v>0.39311238394195802</v>
      </c>
      <c r="S16" s="639">
        <v>7.5018000000000001E-2</v>
      </c>
      <c r="T16" s="663">
        <f>S16/L16</f>
        <v>0.51382191780821918</v>
      </c>
      <c r="U16" s="204">
        <v>200</v>
      </c>
      <c r="V16" s="384">
        <f>Z16+AD16</f>
        <v>1097</v>
      </c>
      <c r="W16" s="373">
        <f>V16/($V16+$AH16)</f>
        <v>0.8335866261398176</v>
      </c>
      <c r="X16" s="135">
        <f>W16*$F16</f>
        <v>0.9211132218844984</v>
      </c>
      <c r="Y16" s="373">
        <f>100*X16/$E16</f>
        <v>6.9413204362057153</v>
      </c>
      <c r="Z16" s="132">
        <v>872</v>
      </c>
      <c r="AA16" s="373">
        <f>Z16/($V16+$AH16)</f>
        <v>0.66261398176291797</v>
      </c>
      <c r="AB16" s="135">
        <f>AA16*$F16</f>
        <v>0.73218844984802434</v>
      </c>
      <c r="AC16" s="373">
        <f>100*AB16/$E16</f>
        <v>5.5176220787341697</v>
      </c>
      <c r="AD16" s="132">
        <v>225</v>
      </c>
      <c r="AE16" s="373">
        <f>AD16/($V16+$AH16)</f>
        <v>0.17097264437689969</v>
      </c>
      <c r="AF16" s="135">
        <f>AE16*$F16</f>
        <v>0.18892477203647415</v>
      </c>
      <c r="AG16" s="136">
        <f>100*AF16/$E16</f>
        <v>1.4236983574715458</v>
      </c>
      <c r="AH16" s="389">
        <f>AL16+AP16+AT16</f>
        <v>219</v>
      </c>
      <c r="AI16" s="373">
        <f>AH16/($V16+$AH16)</f>
        <v>0.16641337386018237</v>
      </c>
      <c r="AJ16" s="135">
        <f>AI16*$F16</f>
        <v>0.18388677811550153</v>
      </c>
      <c r="AK16" s="373">
        <f>100*AJ16/$E16</f>
        <v>1.3857330679389717</v>
      </c>
      <c r="AL16" s="132">
        <v>74</v>
      </c>
      <c r="AM16" s="373">
        <f>AL16/($V16+$AH16)</f>
        <v>5.6231003039513679E-2</v>
      </c>
      <c r="AN16" s="135">
        <f>AM16*$F16</f>
        <v>6.2135258358662612E-2</v>
      </c>
      <c r="AO16" s="373">
        <f>100*AN16/$E16</f>
        <v>0.46823857090175292</v>
      </c>
      <c r="AP16" s="132">
        <v>134</v>
      </c>
      <c r="AQ16" s="373">
        <f>AP16/($V16+$AH16)</f>
        <v>0.10182370820668693</v>
      </c>
      <c r="AR16" s="135">
        <f>AQ16*$F16</f>
        <v>0.11251519756838906</v>
      </c>
      <c r="AS16" s="373">
        <f>100*AR16/$E16</f>
        <v>0.84789146622749867</v>
      </c>
      <c r="AT16" s="132">
        <v>11</v>
      </c>
      <c r="AU16" s="373">
        <f>AT16/($V16+$AH16)</f>
        <v>8.3586626139817623E-3</v>
      </c>
      <c r="AV16" s="135">
        <f>AU16*$F16</f>
        <v>9.2363221884498477E-3</v>
      </c>
      <c r="AW16" s="136">
        <f>100*AV16/$E16</f>
        <v>6.9603030809720037E-2</v>
      </c>
      <c r="AX16" s="419">
        <v>40</v>
      </c>
      <c r="AY16" s="384">
        <v>15</v>
      </c>
      <c r="AZ16" s="384">
        <v>10476</v>
      </c>
      <c r="BA16" s="35">
        <v>173</v>
      </c>
      <c r="BB16" s="137">
        <f>BA16/(168*($AX16+$AY16))</f>
        <v>1.8722943722943725E-2</v>
      </c>
      <c r="BC16" s="137">
        <f>BB16*$F16*$W16</f>
        <v>1.7245951015802841E-2</v>
      </c>
      <c r="BD16" s="138">
        <f>100*BC16/$E16</f>
        <v>0.12996195188999882</v>
      </c>
      <c r="BE16" s="139">
        <v>194</v>
      </c>
      <c r="BF16" s="137">
        <f>BE16/(168*($AX16+$AY16))</f>
        <v>2.0995670995670995E-2</v>
      </c>
      <c r="BG16" s="137">
        <f>BF16*$F16*$W16</f>
        <v>1.9339390156449428E-2</v>
      </c>
      <c r="BH16" s="138">
        <f>100*BG16/$E16</f>
        <v>0.14573768015410271</v>
      </c>
      <c r="BI16" s="139">
        <f>BA16+BE16</f>
        <v>367</v>
      </c>
      <c r="BJ16" s="137">
        <f>BI16/(168*($AX16+$AY16))</f>
        <v>3.9718614718614716E-2</v>
      </c>
      <c r="BK16" s="137">
        <f>BJ16*$F16*$W16</f>
        <v>3.6585341172252261E-2</v>
      </c>
      <c r="BL16" s="138">
        <f>100*BK16/$E16</f>
        <v>0.27569963204410147</v>
      </c>
      <c r="BM16" s="139">
        <v>937</v>
      </c>
      <c r="BN16" s="137">
        <f>BM16/(168*($AX16+$AY16))</f>
        <v>0.1014069264069264</v>
      </c>
      <c r="BO16" s="137">
        <f>BN16*$F16*$W16</f>
        <v>9.3407260704088196E-2</v>
      </c>
      <c r="BP16" s="138">
        <f>100*BO16/$E16</f>
        <v>0.70389797064120729</v>
      </c>
      <c r="BQ16" s="139">
        <v>319</v>
      </c>
      <c r="BR16" s="137">
        <f>BQ16/(168*($AX16+$AY16))</f>
        <v>3.4523809523809526E-2</v>
      </c>
      <c r="BS16" s="137">
        <f>BR16*$F16*$W16</f>
        <v>3.1800337422202923E-2</v>
      </c>
      <c r="BT16" s="138">
        <f>100*BS16/$E16</f>
        <v>0.23964082458329256</v>
      </c>
      <c r="BU16" s="139">
        <f>BA16+BE16+BM16+BQ16</f>
        <v>1623</v>
      </c>
      <c r="BV16" s="137">
        <f>BU16/(168*($AX16+$AY16))</f>
        <v>0.17564935064935064</v>
      </c>
      <c r="BW16" s="137">
        <f>BV16*$F16*$W16</f>
        <v>0.16179293929854338</v>
      </c>
      <c r="BX16" s="138">
        <f>100*BW16/$E16</f>
        <v>1.2192384272686012</v>
      </c>
      <c r="BY16" s="139">
        <v>407</v>
      </c>
      <c r="BZ16" s="137">
        <f>BY16/(168*($AX16+$AY16))</f>
        <v>4.4047619047619051E-2</v>
      </c>
      <c r="CA16" s="137">
        <f>BZ16*$F16*$W16</f>
        <v>4.0572844297293381E-2</v>
      </c>
      <c r="CB16" s="138">
        <f>100*CA16/$E16</f>
        <v>0.30574863826144222</v>
      </c>
      <c r="CC16" s="139">
        <v>321</v>
      </c>
      <c r="CD16" s="137">
        <f>CC16/(168*($AX16+$AY16))</f>
        <v>3.4740259740259738E-2</v>
      </c>
      <c r="CE16" s="137">
        <f>CD16*$F16*$W16</f>
        <v>3.1999712578454978E-2</v>
      </c>
      <c r="CF16" s="138">
        <f>100*CE16/$E16</f>
        <v>0.24114327489415963</v>
      </c>
      <c r="CG16" s="139">
        <f>BY16+CC16</f>
        <v>728</v>
      </c>
      <c r="CH16" s="137">
        <f>CG16/(168*($AX16+$AY16))</f>
        <v>7.8787878787878782E-2</v>
      </c>
      <c r="CI16" s="137">
        <f>CH16*$F16*$W16</f>
        <v>7.2572556875748345E-2</v>
      </c>
      <c r="CJ16" s="138">
        <f>100*CI16/$E16</f>
        <v>0.54689191315560171</v>
      </c>
      <c r="CK16" s="139">
        <f>BQ16+CG16</f>
        <v>1047</v>
      </c>
      <c r="CL16" s="137">
        <f>CK16/(168*($AX16+$AY16))</f>
        <v>0.11331168831168831</v>
      </c>
      <c r="CM16" s="137">
        <f>CL16*$F16*$W16</f>
        <v>0.1043728942979513</v>
      </c>
      <c r="CN16" s="138">
        <f>100*CM16/$E16</f>
        <v>0.78653273773889443</v>
      </c>
      <c r="CO16" s="139">
        <f>BU16+CG16</f>
        <v>2351</v>
      </c>
      <c r="CP16" s="137">
        <f>CO16/(168*($AX16+$AY16))</f>
        <v>0.25443722943722946</v>
      </c>
      <c r="CQ16" s="137">
        <f>CP16*$F16*$W16</f>
        <v>0.23436549617429178</v>
      </c>
      <c r="CR16" s="138">
        <f>100*CQ16/$E16</f>
        <v>1.7661303404242035</v>
      </c>
      <c r="CS16" s="139">
        <f>168*($AX16+$AY16)-CO16</f>
        <v>6889</v>
      </c>
      <c r="CT16" s="137">
        <f>CS16/(168*($AX16+$AY16))</f>
        <v>0.74556277056277054</v>
      </c>
      <c r="CU16" s="137">
        <f>CT16*$F16*$W16</f>
        <v>0.6867477257102067</v>
      </c>
      <c r="CV16" s="138">
        <f>100*CU16/$E16</f>
        <v>5.1751900957815122</v>
      </c>
      <c r="CW16" s="35">
        <v>254</v>
      </c>
      <c r="CX16" s="140">
        <f>$BQ$3*$AZ16*CW16/(($AX16+$AY16)*168)</f>
        <v>523.59386068476977</v>
      </c>
      <c r="CY16" s="140">
        <f>CX16*$F16*$W16</f>
        <v>482.28922797429146</v>
      </c>
      <c r="CZ16" s="141">
        <f>100*CY16/$E16</f>
        <v>3634.4327654430408</v>
      </c>
      <c r="DA16" s="139">
        <v>319</v>
      </c>
      <c r="DB16" s="140">
        <f>$BQ$3*$AZ16*DA16/(($AX16+$AY16)*168)</f>
        <v>657.58441558441564</v>
      </c>
      <c r="DC16" s="140">
        <f>DB16*$F16*$W16</f>
        <v>605.70969969999601</v>
      </c>
      <c r="DD16" s="141">
        <f>100*DC16/$E16</f>
        <v>4564.5041424264955</v>
      </c>
      <c r="DE16" s="139">
        <v>160</v>
      </c>
      <c r="DF16" s="140">
        <f>$BQ$3*$AZ16*DE16/(($AX16+$AY16)*168)</f>
        <v>329.82290436835893</v>
      </c>
      <c r="DG16" s="140">
        <f>DF16*$F16*$W16</f>
        <v>303.80423809404192</v>
      </c>
      <c r="DH16" s="141">
        <f>100*DG16/$E16</f>
        <v>2289.4064664208136</v>
      </c>
      <c r="DI16" s="142">
        <f>2*$BS$3*BU16/(CW16+DE16)/$AZ16</f>
        <v>4.116379191084107</v>
      </c>
      <c r="DJ16" s="142">
        <v>0.47</v>
      </c>
      <c r="DK16" s="143">
        <f>2*10000*CQ16/CY16</f>
        <v>9.7188774942651079</v>
      </c>
      <c r="DL16" s="144">
        <f>10000*BK16/CY16</f>
        <v>0.75857678443115573</v>
      </c>
      <c r="DM16" s="143">
        <f>10000*BS16/DG16</f>
        <v>1.0467377815960288</v>
      </c>
      <c r="DN16" s="145">
        <f>10000*CU16/CY16</f>
        <v>14.239333700125973</v>
      </c>
      <c r="DO16" s="145">
        <f>1000*($AX16+$AY16)*$BJ$3*$BO$3/CW16/$AZ16</f>
        <v>76.395089789034103</v>
      </c>
      <c r="DP16" s="146">
        <f>DG16/CY16</f>
        <v>0.62992125984251979</v>
      </c>
      <c r="DQ16" s="146">
        <f>1000*CI16/CY16</f>
        <v>0.15047517685718836</v>
      </c>
      <c r="DR16" s="419">
        <v>26</v>
      </c>
      <c r="DS16" s="137">
        <f>DR16/(492*($AX16+$AY16))</f>
        <v>9.6082779009608278E-4</v>
      </c>
      <c r="DT16" s="137">
        <f>DS16*$F16*$W16</f>
        <v>8.8503118141156545E-4</v>
      </c>
      <c r="DU16" s="137">
        <f>100*DT16/$E16</f>
        <v>6.6694135750683158E-3</v>
      </c>
      <c r="DV16" s="137">
        <f>DT16/CQ16</f>
        <v>3.7762861677957484E-3</v>
      </c>
      <c r="DW16" s="485">
        <f>CC16/CG16</f>
        <v>0.44093406593406592</v>
      </c>
      <c r="DX16" s="443">
        <f>7.158*DW16*CI16</f>
        <v>0.22905394263658069</v>
      </c>
      <c r="DY16" s="443">
        <f xml:space="preserve"> 0.00033*((CY16+DC16)/2)/DJ16</f>
        <v>0.38195707035373921</v>
      </c>
      <c r="DZ16" s="443">
        <f>1/(1/DX16+1/DY16)</f>
        <v>0.143186900108833</v>
      </c>
      <c r="EA16" s="342">
        <f>100*DZ16/$E16</f>
        <v>1.0790271296822382</v>
      </c>
      <c r="EB16" s="139">
        <v>141</v>
      </c>
      <c r="EC16" s="137">
        <f>(4*EB16)/((4*EB16)+EF16+EN16)</f>
        <v>0.59305993690851733</v>
      </c>
      <c r="ED16" s="137">
        <f>EC16*$F16*$W16</f>
        <v>0.54627534925642174</v>
      </c>
      <c r="EE16" s="137">
        <f>100*ED16/$E16</f>
        <v>4.1166190599579631</v>
      </c>
      <c r="EF16" s="35">
        <v>152</v>
      </c>
      <c r="EG16" s="137">
        <f>EF16/((4*EB16)+EF16+EN16)</f>
        <v>0.15983175604626709</v>
      </c>
      <c r="EH16" s="137">
        <f>EG16*$F16*$W16</f>
        <v>0.14722314377123424</v>
      </c>
      <c r="EI16" s="148">
        <f>100*EH16/$E16</f>
        <v>1.1094434345986002</v>
      </c>
      <c r="EJ16" s="548">
        <f>4*EB16+EF16</f>
        <v>716</v>
      </c>
      <c r="EK16" s="137">
        <f>EJ16/((4*EB16)+EF16+EN16)</f>
        <v>0.75289169295478442</v>
      </c>
      <c r="EL16" s="137">
        <f>EK16*$F16*$W16</f>
        <v>0.69349849302765598</v>
      </c>
      <c r="EM16" s="138">
        <f>100*EL16/$E16</f>
        <v>5.2260624945565635</v>
      </c>
      <c r="EN16" s="548">
        <v>235</v>
      </c>
      <c r="EO16" s="137">
        <f>EN16/((4*EB16)+EF16+EN16)</f>
        <v>0.24710830704521555</v>
      </c>
      <c r="EP16" s="137">
        <f>EO16*$F16*$W16</f>
        <v>0.22761472885684242</v>
      </c>
      <c r="EQ16" s="138">
        <f>100*EP16/$E16</f>
        <v>1.7152579416491516</v>
      </c>
      <c r="ER16" s="567">
        <v>99</v>
      </c>
      <c r="ES16" s="568">
        <v>75</v>
      </c>
      <c r="ET16" s="566">
        <f t="shared" si="4"/>
        <v>2.0329413000000001E-5</v>
      </c>
      <c r="EU16" s="342">
        <f t="shared" si="5"/>
        <v>2.434895685379602</v>
      </c>
      <c r="EV16" s="342">
        <f>EU16*$F16*$W16</f>
        <v>2.2428146097126693</v>
      </c>
      <c r="EW16" s="342">
        <f t="shared" si="6"/>
        <v>16.901391180954555</v>
      </c>
      <c r="EX16" s="384">
        <f>ED16*100^3/EV16</f>
        <v>243566.87658923626</v>
      </c>
      <c r="EY16" s="342">
        <f>EU16*$F16*$W16*$R16</f>
        <v>0.8816781979639996</v>
      </c>
      <c r="EZ16" s="342">
        <f t="shared" si="7"/>
        <v>6.6441461790806295</v>
      </c>
      <c r="FA16" s="570">
        <f t="shared" si="8"/>
        <v>619585.86536210019</v>
      </c>
      <c r="FB16" s="570">
        <f t="shared" si="9"/>
        <v>786566.45319018385</v>
      </c>
      <c r="FC16" s="538" t="str">
        <f>$C$3</f>
        <v>Co</v>
      </c>
      <c r="FD16" s="130" t="str">
        <f>$A$2</f>
        <v>R</v>
      </c>
      <c r="FE16" s="131" t="str">
        <f>$B$3</f>
        <v>108-C-4</v>
      </c>
      <c r="FF16" s="233" t="s">
        <v>195</v>
      </c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</row>
    <row r="17" spans="1:228" s="147" customFormat="1" ht="15" customHeight="1" x14ac:dyDescent="0.25">
      <c r="A17" s="129" t="str">
        <f>$C$3</f>
        <v>Co</v>
      </c>
      <c r="B17" s="130" t="str">
        <f>$A$2</f>
        <v>R</v>
      </c>
      <c r="C17" s="131" t="str">
        <f>$B$3</f>
        <v>108-C-4</v>
      </c>
      <c r="D17" s="233" t="s">
        <v>196</v>
      </c>
      <c r="E17" s="133">
        <v>12.11</v>
      </c>
      <c r="F17" s="443">
        <f>G17+H17+I17+K17+L17</f>
        <v>1.004</v>
      </c>
      <c r="G17" s="341">
        <v>0.35099999999999998</v>
      </c>
      <c r="H17" s="341">
        <v>0.105</v>
      </c>
      <c r="I17" s="341">
        <v>0.11799999999999999</v>
      </c>
      <c r="J17" s="341">
        <f t="shared" si="1"/>
        <v>0.11752988047808764</v>
      </c>
      <c r="K17" s="341">
        <v>0.31</v>
      </c>
      <c r="L17" s="450">
        <v>0.12</v>
      </c>
      <c r="M17" s="134">
        <f>100*F17/$E17</f>
        <v>8.2906688687035519</v>
      </c>
      <c r="N17" s="143">
        <v>3.5299999999999998E-2</v>
      </c>
      <c r="O17" s="148">
        <v>1.3215472800000001</v>
      </c>
      <c r="P17" s="654">
        <f t="shared" si="2"/>
        <v>4.6650618984000004E-2</v>
      </c>
      <c r="Q17" s="663">
        <f t="shared" si="3"/>
        <v>0.60465577132203385</v>
      </c>
      <c r="R17" s="662">
        <f t="shared" si="0"/>
        <v>0.39534422867796615</v>
      </c>
      <c r="S17" s="639">
        <v>7.2418999999999997E-2</v>
      </c>
      <c r="T17" s="663">
        <f>S17/L17</f>
        <v>0.60349166666666665</v>
      </c>
      <c r="U17" s="204">
        <v>200</v>
      </c>
      <c r="V17" s="384">
        <f>Z17+AD17</f>
        <v>829</v>
      </c>
      <c r="W17" s="373">
        <f>V17/($V17+$AH17)</f>
        <v>0.8087804878048781</v>
      </c>
      <c r="X17" s="135">
        <f>W17*$F17</f>
        <v>0.81201560975609766</v>
      </c>
      <c r="Y17" s="373">
        <f>100*X17/$E17</f>
        <v>6.7053312118587751</v>
      </c>
      <c r="Z17" s="132">
        <v>629</v>
      </c>
      <c r="AA17" s="373">
        <f>Z17/($V17+$AH17)</f>
        <v>0.61365853658536584</v>
      </c>
      <c r="AB17" s="135">
        <f>AA17*$F17</f>
        <v>0.61611317073170735</v>
      </c>
      <c r="AC17" s="373">
        <f>100*AB17/$E17</f>
        <v>5.0876397252824725</v>
      </c>
      <c r="AD17" s="132">
        <v>200</v>
      </c>
      <c r="AE17" s="373">
        <f>AD17/($V17+$AH17)</f>
        <v>0.1951219512195122</v>
      </c>
      <c r="AF17" s="135">
        <f>AE17*$F17</f>
        <v>0.19590243902439025</v>
      </c>
      <c r="AG17" s="136">
        <f>100*AF17/$E17</f>
        <v>1.6176914865763026</v>
      </c>
      <c r="AH17" s="389">
        <f>AL17+AP17+AT17</f>
        <v>196</v>
      </c>
      <c r="AI17" s="373">
        <f>AH17/($V17+$AH17)</f>
        <v>0.19121951219512195</v>
      </c>
      <c r="AJ17" s="135">
        <f>AI17*$F17</f>
        <v>0.19198439024390243</v>
      </c>
      <c r="AK17" s="373">
        <f>100*AJ17/$E17</f>
        <v>1.5853376568447766</v>
      </c>
      <c r="AL17" s="132">
        <v>76</v>
      </c>
      <c r="AM17" s="373">
        <f>AL17/($V17+$AH17)</f>
        <v>7.4146341463414631E-2</v>
      </c>
      <c r="AN17" s="135">
        <f>AM17*$F17</f>
        <v>7.4442926829268286E-2</v>
      </c>
      <c r="AO17" s="373">
        <f>100*AN17/$E17</f>
        <v>0.61472276489899502</v>
      </c>
      <c r="AP17" s="132">
        <v>97</v>
      </c>
      <c r="AQ17" s="373">
        <f>AP17/($V17+$AH17)</f>
        <v>9.4634146341463415E-2</v>
      </c>
      <c r="AR17" s="135">
        <f>AQ17*$F17</f>
        <v>9.5012682926829267E-2</v>
      </c>
      <c r="AS17" s="373">
        <f>100*AR17/$E17</f>
        <v>0.78458037098950673</v>
      </c>
      <c r="AT17" s="132">
        <v>23</v>
      </c>
      <c r="AU17" s="373">
        <f>AT17/($V17+$AH17)</f>
        <v>2.2439024390243902E-2</v>
      </c>
      <c r="AV17" s="135">
        <f>AU17*$F17</f>
        <v>2.2528780487804878E-2</v>
      </c>
      <c r="AW17" s="136">
        <f>100*AV17/$E17</f>
        <v>0.18603452095627482</v>
      </c>
      <c r="AX17" s="419">
        <v>40</v>
      </c>
      <c r="AY17" s="384">
        <v>18</v>
      </c>
      <c r="AZ17" s="384">
        <v>10368</v>
      </c>
      <c r="BA17" s="35">
        <v>268</v>
      </c>
      <c r="BB17" s="137">
        <f>BA17/(168*($AX17+$AY17))</f>
        <v>2.7504105090311988E-2</v>
      </c>
      <c r="BC17" s="137">
        <f>BB17*$F17*$W17</f>
        <v>2.2333762665705477E-2</v>
      </c>
      <c r="BD17" s="138">
        <f>100*BC17/$E17</f>
        <v>0.18442413431631277</v>
      </c>
      <c r="BE17" s="139">
        <v>196</v>
      </c>
      <c r="BF17" s="137">
        <f>BE17/(168*($AX17+$AY17))</f>
        <v>2.0114942528735632E-2</v>
      </c>
      <c r="BG17" s="137">
        <f>BF17*$F17*$W17</f>
        <v>1.6333647322680125E-2</v>
      </c>
      <c r="BH17" s="138">
        <f>100*BG17/$E17</f>
        <v>0.1348773519626765</v>
      </c>
      <c r="BI17" s="139">
        <f>BA17+BE17</f>
        <v>464</v>
      </c>
      <c r="BJ17" s="137">
        <f>BI17/(168*($AX17+$AY17))</f>
        <v>4.7619047619047616E-2</v>
      </c>
      <c r="BK17" s="137">
        <f>BJ17*$F17*$W17</f>
        <v>3.8667409988385602E-2</v>
      </c>
      <c r="BL17" s="138">
        <f>100*BK17/$E17</f>
        <v>0.3193014862789893</v>
      </c>
      <c r="BM17" s="139">
        <v>1546</v>
      </c>
      <c r="BN17" s="137">
        <f>BM17/(168*($AX17+$AY17))</f>
        <v>0.15866174055829227</v>
      </c>
      <c r="BO17" s="137">
        <f>BN17*$F17*$W17</f>
        <v>0.12883581000440547</v>
      </c>
      <c r="BP17" s="138">
        <f>100*BO17/$E17</f>
        <v>1.0638795210933565</v>
      </c>
      <c r="BQ17" s="139">
        <v>261</v>
      </c>
      <c r="BR17" s="137">
        <f>BQ17/(168*($AX17+$AY17))</f>
        <v>2.6785714285714284E-2</v>
      </c>
      <c r="BS17" s="137">
        <f>BR17*$F17*$W17</f>
        <v>2.17504181184669E-2</v>
      </c>
      <c r="BT17" s="138">
        <f>100*BS17/$E17</f>
        <v>0.17960708603193148</v>
      </c>
      <c r="BU17" s="139">
        <f>BA17+BE17+BM17+BQ17</f>
        <v>2271</v>
      </c>
      <c r="BV17" s="137">
        <f>BU17/(168*($AX17+$AY17))</f>
        <v>0.23306650246305419</v>
      </c>
      <c r="BW17" s="137">
        <f>BV17*$F17*$W17</f>
        <v>0.18925363811125798</v>
      </c>
      <c r="BX17" s="138">
        <f>100*BW17/$E17</f>
        <v>1.5627880934042775</v>
      </c>
      <c r="BY17" s="139">
        <v>162</v>
      </c>
      <c r="BZ17" s="137">
        <f>BY17/(168*($AX17+$AY17))</f>
        <v>1.6625615763546799E-2</v>
      </c>
      <c r="CA17" s="137">
        <f>BZ17*$F17*$W17</f>
        <v>1.3500259521807043E-2</v>
      </c>
      <c r="CB17" s="138">
        <f>100*CA17/$E17</f>
        <v>0.11148026029568162</v>
      </c>
      <c r="CC17" s="139">
        <v>291</v>
      </c>
      <c r="CD17" s="137">
        <f>CC17/(168*($AX17+$AY17))</f>
        <v>2.9864532019704435E-2</v>
      </c>
      <c r="CE17" s="137">
        <f>CD17*$F17*$W17</f>
        <v>2.4250466178060797E-2</v>
      </c>
      <c r="CF17" s="138">
        <f>100*CE17/$E17</f>
        <v>0.20025157867927992</v>
      </c>
      <c r="CG17" s="139">
        <f>BY17+CC17</f>
        <v>453</v>
      </c>
      <c r="CH17" s="137">
        <f>CG17/(168*($AX17+$AY17))</f>
        <v>4.649014778325123E-2</v>
      </c>
      <c r="CI17" s="137">
        <f>CH17*$F17*$W17</f>
        <v>3.7750725699867836E-2</v>
      </c>
      <c r="CJ17" s="138">
        <f>100*CI17/$E17</f>
        <v>0.31173183897496154</v>
      </c>
      <c r="CK17" s="139">
        <f>BQ17+CG17</f>
        <v>714</v>
      </c>
      <c r="CL17" s="137">
        <f>CK17/(168*($AX17+$AY17))</f>
        <v>7.3275862068965511E-2</v>
      </c>
      <c r="CM17" s="137">
        <f>CL17*$F17*$W17</f>
        <v>5.9501143818334733E-2</v>
      </c>
      <c r="CN17" s="138">
        <f>100*CM17/$E17</f>
        <v>0.49133892500689297</v>
      </c>
      <c r="CO17" s="139">
        <f>BU17+CG17</f>
        <v>2724</v>
      </c>
      <c r="CP17" s="137">
        <f>CO17/(168*($AX17+$AY17))</f>
        <v>0.27955665024630544</v>
      </c>
      <c r="CQ17" s="137">
        <f>CP17*$F17*$W17</f>
        <v>0.22700436381112582</v>
      </c>
      <c r="CR17" s="138">
        <f>100*CQ17/$E17</f>
        <v>1.8745199323792388</v>
      </c>
      <c r="CS17" s="139">
        <f>168*($AX17+$AY17)-CO17</f>
        <v>7020</v>
      </c>
      <c r="CT17" s="137">
        <f>CS17/(168*($AX17+$AY17))</f>
        <v>0.72044334975369462</v>
      </c>
      <c r="CU17" s="137">
        <f>CT17*$F17*$W17</f>
        <v>0.58501124594497178</v>
      </c>
      <c r="CV17" s="138">
        <f>100*CU17/$E17</f>
        <v>4.8308112794795361</v>
      </c>
      <c r="CW17" s="35">
        <v>297</v>
      </c>
      <c r="CX17" s="140">
        <f>$BQ$3*$AZ17*CW17/(($AX17+$AY17)*168)</f>
        <v>574.58128078817731</v>
      </c>
      <c r="CY17" s="140">
        <f>CX17*$F17*$W17</f>
        <v>466.56896907365132</v>
      </c>
      <c r="CZ17" s="141">
        <f>100*CY17/$E17</f>
        <v>3852.7577958187558</v>
      </c>
      <c r="DA17" s="139">
        <v>261</v>
      </c>
      <c r="DB17" s="140">
        <f>$BQ$3*$AZ17*DA17/(($AX17+$AY17)*168)</f>
        <v>504.93506493506499</v>
      </c>
      <c r="DC17" s="140">
        <f>DB17*$F17*$W17</f>
        <v>410.01515464048157</v>
      </c>
      <c r="DD17" s="141">
        <f>100*DC17/$E17</f>
        <v>3385.7568508710287</v>
      </c>
      <c r="DE17" s="139">
        <v>179</v>
      </c>
      <c r="DF17" s="140">
        <f>$BQ$3*$AZ17*DE17/(($AX17+$AY17)*168)</f>
        <v>346.29646215853114</v>
      </c>
      <c r="DG17" s="140">
        <f>DF17*$F17*$W17</f>
        <v>281.19813287603904</v>
      </c>
      <c r="DH17" s="141">
        <f>100*DG17/$E17</f>
        <v>2322.0324762678702</v>
      </c>
      <c r="DI17" s="142">
        <f>2*$BS$3*BU17/(CW17+DE17)/$AZ17</f>
        <v>5.0618337612822906</v>
      </c>
      <c r="DJ17" s="142">
        <v>0.67449999999999999</v>
      </c>
      <c r="DK17" s="143">
        <f>2*10000*CQ17/CY17</f>
        <v>9.7307956104252415</v>
      </c>
      <c r="DL17" s="144">
        <f>10000*BK17/CY17</f>
        <v>0.82876085962505719</v>
      </c>
      <c r="DM17" s="143">
        <f>10000*BS17/DG17</f>
        <v>0.77349084419615144</v>
      </c>
      <c r="DN17" s="145">
        <f>10000*CU17/CY17</f>
        <v>12.538580246913581</v>
      </c>
      <c r="DO17" s="145">
        <f>1000*($AX17+$AY17)*$BJ$3*$BO$3/CW17/$AZ17</f>
        <v>69.615912208504795</v>
      </c>
      <c r="DP17" s="146">
        <f>DG17/CY17</f>
        <v>0.60269360269360273</v>
      </c>
      <c r="DQ17" s="146">
        <f>1000*CI17/CY17</f>
        <v>8.0911351165980791E-2</v>
      </c>
      <c r="DR17" s="419">
        <v>43</v>
      </c>
      <c r="DS17" s="137">
        <f>DR17/(492*($AX17+$AY17))</f>
        <v>1.5068685169610317E-3</v>
      </c>
      <c r="DT17" s="137">
        <f>DS17*$F17*$W17</f>
        <v>1.2236007576223785E-3</v>
      </c>
      <c r="DU17" s="137">
        <f>100*DT17/$E17</f>
        <v>1.0104052498946149E-2</v>
      </c>
      <c r="DV17" s="137">
        <f>DT17/CQ17</f>
        <v>5.3902080871028966E-3</v>
      </c>
      <c r="DW17" s="485">
        <f>CC17/CG17</f>
        <v>0.64238410596026485</v>
      </c>
      <c r="DX17" s="443">
        <f>7.158*DW17*CI17</f>
        <v>0.17358483690255916</v>
      </c>
      <c r="DY17" s="443">
        <f xml:space="preserve"> 0.00033*((CY17+DC17)/2)/DJ17</f>
        <v>0.21443495984111477</v>
      </c>
      <c r="DZ17" s="443">
        <f>1/(1/DX17+1/DY17)</f>
        <v>9.5929789775174898E-2</v>
      </c>
      <c r="EA17" s="342">
        <f>100*DZ17/$E17</f>
        <v>0.79215350763975967</v>
      </c>
      <c r="EB17" s="139">
        <v>108</v>
      </c>
      <c r="EC17" s="137">
        <f>(4*EB17)/((4*EB17)+EF17+EN17)</f>
        <v>0.58855585831062673</v>
      </c>
      <c r="ED17" s="137">
        <f>EC17*$F17*$W17</f>
        <v>0.47791654416162699</v>
      </c>
      <c r="EE17" s="137">
        <f>100*ED17/$E17</f>
        <v>3.9464619666525764</v>
      </c>
      <c r="EF17" s="35">
        <v>98</v>
      </c>
      <c r="EG17" s="137">
        <f>EF17/((4*EB17)+EF17+EN17)</f>
        <v>0.1335149863760218</v>
      </c>
      <c r="EH17" s="137">
        <f>EG17*$F17*$W17</f>
        <v>0.10841625307370241</v>
      </c>
      <c r="EI17" s="148">
        <f>100*EH17/$E17</f>
        <v>0.89526220539803814</v>
      </c>
      <c r="EJ17" s="548">
        <f>4*EB17+EF17</f>
        <v>530</v>
      </c>
      <c r="EK17" s="137">
        <f>EJ17/((4*EB17)+EF17+EN17)</f>
        <v>0.72207084468664851</v>
      </c>
      <c r="EL17" s="137">
        <f>EK17*$F17*$W17</f>
        <v>0.58633279723532938</v>
      </c>
      <c r="EM17" s="138">
        <f>100*EL17/$E17</f>
        <v>4.8417241720506139</v>
      </c>
      <c r="EN17" s="548">
        <v>204</v>
      </c>
      <c r="EO17" s="137">
        <f>EN17/((4*EB17)+EF17+EN17)</f>
        <v>0.27792915531335149</v>
      </c>
      <c r="EP17" s="137">
        <f>EO17*$F17*$W17</f>
        <v>0.22568281252076827</v>
      </c>
      <c r="EQ17" s="138">
        <f>100*EP17/$E17</f>
        <v>1.8636070398081608</v>
      </c>
      <c r="ER17" s="567">
        <v>129</v>
      </c>
      <c r="ES17" s="568">
        <v>87</v>
      </c>
      <c r="ET17" s="566">
        <f t="shared" si="4"/>
        <v>2.3582119080000003E-5</v>
      </c>
      <c r="EU17" s="342">
        <f t="shared" si="5"/>
        <v>2.7351231575580695</v>
      </c>
      <c r="EV17" s="342">
        <f>EU17*$F17*$W17</f>
        <v>2.220962698542539</v>
      </c>
      <c r="EW17" s="342">
        <f t="shared" si="6"/>
        <v>18.33990667665185</v>
      </c>
      <c r="EX17" s="384">
        <f>ED17*100^3/EV17</f>
        <v>215184.40830872572</v>
      </c>
      <c r="EY17" s="342">
        <f>EU17*$F17*$W17*$R17</f>
        <v>0.87804478497783434</v>
      </c>
      <c r="EZ17" s="342">
        <f t="shared" si="7"/>
        <v>7.2505762591068077</v>
      </c>
      <c r="FA17" s="570">
        <f t="shared" si="8"/>
        <v>544296.31875063374</v>
      </c>
      <c r="FB17" s="570">
        <f t="shared" si="9"/>
        <v>667770.94661536079</v>
      </c>
      <c r="FC17" s="538" t="str">
        <f>$C$3</f>
        <v>Co</v>
      </c>
      <c r="FD17" s="130" t="str">
        <f>$A$2</f>
        <v>R</v>
      </c>
      <c r="FE17" s="131" t="str">
        <f>$B$3</f>
        <v>108-C-4</v>
      </c>
      <c r="FF17" s="233" t="s">
        <v>196</v>
      </c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</row>
    <row r="18" spans="1:228" s="147" customFormat="1" ht="15" customHeight="1" x14ac:dyDescent="0.25">
      <c r="A18" s="129" t="str">
        <f>$C$3</f>
        <v>Co</v>
      </c>
      <c r="B18" s="130" t="str">
        <f>$A$2</f>
        <v>R</v>
      </c>
      <c r="C18" s="131" t="str">
        <f>$B$3</f>
        <v>108-C-4</v>
      </c>
      <c r="D18" s="233" t="s">
        <v>197</v>
      </c>
      <c r="E18" s="133">
        <v>14.22</v>
      </c>
      <c r="F18" s="443">
        <f>G18+H18+I18+K18+L18</f>
        <v>1.0670000000000002</v>
      </c>
      <c r="G18" s="341">
        <v>0.34599999999999997</v>
      </c>
      <c r="H18" s="341">
        <v>0.13600000000000001</v>
      </c>
      <c r="I18" s="341">
        <v>0.14499999999999999</v>
      </c>
      <c r="J18" s="341">
        <f t="shared" si="1"/>
        <v>0.13589503280224927</v>
      </c>
      <c r="K18" s="341">
        <v>0.32600000000000001</v>
      </c>
      <c r="L18" s="450">
        <v>0.114</v>
      </c>
      <c r="M18" s="134">
        <f>100*F18/$E18</f>
        <v>7.5035161744022512</v>
      </c>
      <c r="N18" s="143">
        <v>3.9E-2</v>
      </c>
      <c r="O18" s="148">
        <v>1.22292435</v>
      </c>
      <c r="P18" s="654">
        <f t="shared" si="2"/>
        <v>4.7694049650000001E-2</v>
      </c>
      <c r="Q18" s="663">
        <f t="shared" si="3"/>
        <v>0.67107551965517243</v>
      </c>
      <c r="R18" s="662">
        <f>P18/I18</f>
        <v>0.32892448034482763</v>
      </c>
      <c r="S18" s="639">
        <v>6.8713999999999997E-2</v>
      </c>
      <c r="T18" s="663">
        <f>S18/L18</f>
        <v>0.60275438596491226</v>
      </c>
      <c r="U18" s="204">
        <v>200</v>
      </c>
      <c r="V18" s="384">
        <f>Z18+AD18</f>
        <v>886</v>
      </c>
      <c r="W18" s="373">
        <f>V18/($V18+$AH18)</f>
        <v>0.83427495291902076</v>
      </c>
      <c r="X18" s="135">
        <f>W18*$F18</f>
        <v>0.89017137476459529</v>
      </c>
      <c r="Y18" s="373">
        <f>100*X18/$E18</f>
        <v>6.2599956031265487</v>
      </c>
      <c r="Z18" s="132">
        <v>672</v>
      </c>
      <c r="AA18" s="373">
        <f>Z18/($V18+$AH18)</f>
        <v>0.63276836158192096</v>
      </c>
      <c r="AB18" s="135">
        <f>AA18*$F18</f>
        <v>0.67516384180790978</v>
      </c>
      <c r="AC18" s="373">
        <f>100*AB18/$E18</f>
        <v>4.747987635779956</v>
      </c>
      <c r="AD18" s="132">
        <v>214</v>
      </c>
      <c r="AE18" s="373">
        <f>AD18/($V18+$AH18)</f>
        <v>0.20150659133709981</v>
      </c>
      <c r="AF18" s="135">
        <f>AE18*$F18</f>
        <v>0.21500753295668554</v>
      </c>
      <c r="AG18" s="136">
        <f>100*AF18/$E18</f>
        <v>1.5120079673465929</v>
      </c>
      <c r="AH18" s="389">
        <f>AL18+AP18+AT18</f>
        <v>176</v>
      </c>
      <c r="AI18" s="373">
        <f>AH18/($V18+$AH18)</f>
        <v>0.16572504708097929</v>
      </c>
      <c r="AJ18" s="135">
        <f>AI18*$F18</f>
        <v>0.17682862523540493</v>
      </c>
      <c r="AK18" s="373">
        <f>100*AJ18/$E18</f>
        <v>1.2435205712757027</v>
      </c>
      <c r="AL18" s="132">
        <v>71</v>
      </c>
      <c r="AM18" s="373">
        <f>AL18/($V18+$AH18)</f>
        <v>6.6854990583804147E-2</v>
      </c>
      <c r="AN18" s="135">
        <f>AM18*$F18</f>
        <v>7.1334274952919038E-2</v>
      </c>
      <c r="AO18" s="373">
        <f>100*AN18/$E18</f>
        <v>0.50164750318508466</v>
      </c>
      <c r="AP18" s="132">
        <v>80</v>
      </c>
      <c r="AQ18" s="373">
        <f>AP18/($V18+$AH18)</f>
        <v>7.5329566854990579E-2</v>
      </c>
      <c r="AR18" s="135">
        <f>AQ18*$F18</f>
        <v>8.0376647834274964E-2</v>
      </c>
      <c r="AS18" s="373">
        <f>100*AR18/$E18</f>
        <v>0.56523662330713753</v>
      </c>
      <c r="AT18" s="132">
        <v>25</v>
      </c>
      <c r="AU18" s="373">
        <f>AT18/($V18+$AH18)</f>
        <v>2.3540489642184557E-2</v>
      </c>
      <c r="AV18" s="135">
        <f>AU18*$F18</f>
        <v>2.5117702448210925E-2</v>
      </c>
      <c r="AW18" s="136">
        <f>100*AV18/$E18</f>
        <v>0.17663644478348048</v>
      </c>
      <c r="AX18" s="419">
        <v>40</v>
      </c>
      <c r="AY18" s="384">
        <v>25</v>
      </c>
      <c r="AZ18" s="384">
        <v>10260</v>
      </c>
      <c r="BA18" s="35">
        <v>198</v>
      </c>
      <c r="BB18" s="137">
        <f>BA18/(168*($AX18+$AY18))</f>
        <v>1.8131868131868133E-2</v>
      </c>
      <c r="BC18" s="137">
        <f>BB18*$F18*$W18</f>
        <v>1.614046998199541E-2</v>
      </c>
      <c r="BD18" s="138">
        <f>100*BC18/$E18</f>
        <v>0.11350541478196489</v>
      </c>
      <c r="BE18" s="139">
        <v>181</v>
      </c>
      <c r="BF18" s="137">
        <f>BE18/(168*($AX18+$AY18))</f>
        <v>1.6575091575091575E-2</v>
      </c>
      <c r="BG18" s="137">
        <f>BF18*$F18*$W18</f>
        <v>1.475467205424833E-2</v>
      </c>
      <c r="BH18" s="138">
        <f>100*BG18/$E18</f>
        <v>0.10376000038149318</v>
      </c>
      <c r="BI18" s="139">
        <f>BA18+BE18</f>
        <v>379</v>
      </c>
      <c r="BJ18" s="137">
        <f>BI18/(168*($AX18+$AY18))</f>
        <v>3.4706959706959709E-2</v>
      </c>
      <c r="BK18" s="137">
        <f>BJ18*$F18*$W18</f>
        <v>3.0895142036243738E-2</v>
      </c>
      <c r="BL18" s="138">
        <f>100*BK18/$E18</f>
        <v>0.21726541516345804</v>
      </c>
      <c r="BM18" s="139">
        <v>1549</v>
      </c>
      <c r="BN18" s="137">
        <f>BM18/(168*($AX18+$AY18))</f>
        <v>0.14184981684981685</v>
      </c>
      <c r="BO18" s="137">
        <f>BN18*$F18*$W18</f>
        <v>0.12627064647530753</v>
      </c>
      <c r="BP18" s="138">
        <f>100*BO18/$E18</f>
        <v>0.88797922978415977</v>
      </c>
      <c r="BQ18" s="139">
        <v>369</v>
      </c>
      <c r="BR18" s="137">
        <f>BQ18/(168*($AX18+$AY18))</f>
        <v>3.3791208791208789E-2</v>
      </c>
      <c r="BS18" s="137">
        <f>BR18*$F18*$W18</f>
        <v>3.0079966784627807E-2</v>
      </c>
      <c r="BT18" s="138">
        <f>100*BS18/$E18</f>
        <v>0.21153281845729821</v>
      </c>
      <c r="BU18" s="139">
        <f>BA18+BE18+BM18+BQ18</f>
        <v>2297</v>
      </c>
      <c r="BV18" s="137">
        <f>BU18/(168*($AX18+$AY18))</f>
        <v>0.21034798534798535</v>
      </c>
      <c r="BW18" s="137">
        <f>BV18*$F18*$W18</f>
        <v>0.18724575529617907</v>
      </c>
      <c r="BX18" s="138">
        <f>100*BW18/$E18</f>
        <v>1.3167774634049161</v>
      </c>
      <c r="BY18" s="139">
        <v>378</v>
      </c>
      <c r="BZ18" s="137">
        <f>BY18/(168*($AX18+$AY18))</f>
        <v>3.4615384615384617E-2</v>
      </c>
      <c r="CA18" s="137">
        <f>BZ18*$F18*$W18</f>
        <v>3.0813624511082147E-2</v>
      </c>
      <c r="CB18" s="138">
        <f>100*CA18/$E18</f>
        <v>0.2166921554928421</v>
      </c>
      <c r="CC18" s="139">
        <v>286</v>
      </c>
      <c r="CD18" s="137">
        <f>CC18/(168*($AX18+$AY18))</f>
        <v>2.6190476190476191E-2</v>
      </c>
      <c r="CE18" s="137">
        <f>CD18*$F18*$W18</f>
        <v>2.3314012196215591E-2</v>
      </c>
      <c r="CF18" s="138">
        <f>100*CE18/$E18</f>
        <v>0.16395226579617153</v>
      </c>
      <c r="CG18" s="139">
        <f>BY18+CC18</f>
        <v>664</v>
      </c>
      <c r="CH18" s="137">
        <f>CG18/(168*($AX18+$AY18))</f>
        <v>6.0805860805860805E-2</v>
      </c>
      <c r="CI18" s="137">
        <f>CH18*$F18*$W18</f>
        <v>5.4127636707297734E-2</v>
      </c>
      <c r="CJ18" s="138">
        <f>100*CI18/$E18</f>
        <v>0.38064442128901355</v>
      </c>
      <c r="CK18" s="139">
        <f>BQ18+CG18</f>
        <v>1033</v>
      </c>
      <c r="CL18" s="137">
        <f>CK18/(168*($AX18+$AY18))</f>
        <v>9.4597069597069594E-2</v>
      </c>
      <c r="CM18" s="137">
        <f>CL18*$F18*$W18</f>
        <v>8.4207603491925534E-2</v>
      </c>
      <c r="CN18" s="138">
        <f>100*CM18/$E18</f>
        <v>0.59217723974631176</v>
      </c>
      <c r="CO18" s="139">
        <f>BU18+CG18</f>
        <v>2961</v>
      </c>
      <c r="CP18" s="137">
        <f>CO18/(168*($AX18+$AY18))</f>
        <v>0.27115384615384613</v>
      </c>
      <c r="CQ18" s="137">
        <f>CP18*$F18*$W18</f>
        <v>0.24137339200347677</v>
      </c>
      <c r="CR18" s="138">
        <f>100*CQ18/$E18</f>
        <v>1.6974218846939293</v>
      </c>
      <c r="CS18" s="139">
        <f>168*($AX18+$AY18)-CO18</f>
        <v>7959</v>
      </c>
      <c r="CT18" s="137">
        <f>CS18/(168*($AX18+$AY18))</f>
        <v>0.72884615384615381</v>
      </c>
      <c r="CU18" s="137">
        <f>CT18*$F18*$W18</f>
        <v>0.64879798276111844</v>
      </c>
      <c r="CV18" s="138">
        <f>100*CU18/$E18</f>
        <v>4.5625737184326187</v>
      </c>
      <c r="CW18" s="35">
        <v>268</v>
      </c>
      <c r="CX18" s="140">
        <f>$BQ$3*$AZ18*CW18/(($AX18+$AY18)*168)</f>
        <v>457.82217782217782</v>
      </c>
      <c r="CY18" s="140">
        <f>CX18*$F18*$W18</f>
        <v>407.54019742968904</v>
      </c>
      <c r="CZ18" s="141">
        <f>100*CY18/$E18</f>
        <v>2865.9648201806544</v>
      </c>
      <c r="DA18" s="139">
        <v>369</v>
      </c>
      <c r="DB18" s="140">
        <f>$BQ$3*$AZ18*DA18/(($AX18+$AY18)*168)</f>
        <v>630.35964035964025</v>
      </c>
      <c r="DC18" s="140">
        <f>DB18*$F18*$W18</f>
        <v>561.12810765505685</v>
      </c>
      <c r="DD18" s="141">
        <f>100*DC18/$E18</f>
        <v>3946.0485770397809</v>
      </c>
      <c r="DE18" s="139">
        <v>151</v>
      </c>
      <c r="DF18" s="140">
        <f>$BQ$3*$AZ18*DE18/(($AX18+$AY18)*168)</f>
        <v>257.95204795204791</v>
      </c>
      <c r="DG18" s="140">
        <f>DF18*$F18*$W18</f>
        <v>229.62152914881727</v>
      </c>
      <c r="DH18" s="141">
        <f>100*DG18/$E18</f>
        <v>1614.7786859973085</v>
      </c>
      <c r="DI18" s="142">
        <f>2*$BS$3*BU18/(CW18+DE18)/$AZ18</f>
        <v>5.8774953825826834</v>
      </c>
      <c r="DJ18" s="142">
        <v>0.49640000000000006</v>
      </c>
      <c r="DK18" s="143">
        <f>2*10000*CQ18/CY18</f>
        <v>11.845378371301386</v>
      </c>
      <c r="DL18" s="144">
        <f>10000*BK18/CY18</f>
        <v>0.75808821390125392</v>
      </c>
      <c r="DM18" s="143">
        <f>10000*BS18/DG18</f>
        <v>1.3099802486348324</v>
      </c>
      <c r="DN18" s="145">
        <f>10000*CU18/CY18</f>
        <v>15.919852491926331</v>
      </c>
      <c r="DO18" s="145">
        <f>1000*($AX18+$AY18)*$BJ$3*$BO$3/CW18/$AZ18</f>
        <v>87.370166710308112</v>
      </c>
      <c r="DP18" s="146">
        <f>DG18/CY18</f>
        <v>0.56343283582089543</v>
      </c>
      <c r="DQ18" s="146">
        <f>1000*CI18/CY18</f>
        <v>0.13281545488929619</v>
      </c>
      <c r="DR18" s="419">
        <v>17</v>
      </c>
      <c r="DS18" s="137">
        <f>DR18/(492*($AX18+$AY18))</f>
        <v>5.3158223889931207E-4</v>
      </c>
      <c r="DT18" s="137">
        <f>DS18*$F18*$W18</f>
        <v>4.7319929240144214E-4</v>
      </c>
      <c r="DU18" s="137">
        <f>100*DT18/$E18</f>
        <v>3.3277024782098603E-3</v>
      </c>
      <c r="DV18" s="137">
        <f>DT18/CQ18</f>
        <v>1.9604451363662576E-3</v>
      </c>
      <c r="DW18" s="485">
        <f>CC18/CG18</f>
        <v>0.43072289156626509</v>
      </c>
      <c r="DX18" s="443">
        <f>7.158*DW18*CI18</f>
        <v>0.16688169930051119</v>
      </c>
      <c r="DY18" s="443">
        <f xml:space="preserve"> 0.00033*((CY18+DC18)/2)/DJ18</f>
        <v>0.32197878795121487</v>
      </c>
      <c r="DZ18" s="443">
        <f>1/(1/DX18+1/DY18)</f>
        <v>0.10991350021780265</v>
      </c>
      <c r="EA18" s="342">
        <f>100*DZ18/$E18</f>
        <v>0.77295007185515219</v>
      </c>
      <c r="EB18" s="139">
        <v>117</v>
      </c>
      <c r="EC18" s="137">
        <f>(4*EB18)/((4*EB18)+EF18+EN18)</f>
        <v>0.64021887824897405</v>
      </c>
      <c r="ED18" s="137">
        <f>EC18*$F18*$W18</f>
        <v>0.56990451900113626</v>
      </c>
      <c r="EE18" s="137">
        <f>100*ED18/$E18</f>
        <v>4.007767362877189</v>
      </c>
      <c r="EF18" s="35">
        <v>99</v>
      </c>
      <c r="EG18" s="137">
        <f>EF18/((4*EB18)+EF18+EN18)</f>
        <v>0.13543091655266759</v>
      </c>
      <c r="EH18" s="137">
        <f>EG18*$F18*$W18</f>
        <v>0.12055672517331728</v>
      </c>
      <c r="EI18" s="148">
        <f>100*EH18/$E18</f>
        <v>0.84779694214709767</v>
      </c>
      <c r="EJ18" s="548">
        <f>4*EB18+EF18</f>
        <v>567</v>
      </c>
      <c r="EK18" s="137">
        <f>EJ18/((4*EB18)+EF18+EN18)</f>
        <v>0.77564979480164153</v>
      </c>
      <c r="EL18" s="137">
        <f>EK18*$F18*$W18</f>
        <v>0.69046124417445354</v>
      </c>
      <c r="EM18" s="138">
        <f>100*EL18/$E18</f>
        <v>4.855564305024286</v>
      </c>
      <c r="EN18" s="548">
        <v>164</v>
      </c>
      <c r="EO18" s="137">
        <f>EN18/((4*EB18)+EF18+EN18)</f>
        <v>0.22435020519835841</v>
      </c>
      <c r="EP18" s="137">
        <f>EO18*$F18*$W18</f>
        <v>0.19971013059014178</v>
      </c>
      <c r="EQ18" s="138">
        <f>100*EP18/$E18</f>
        <v>1.4044312981022629</v>
      </c>
      <c r="ER18" s="567">
        <v>131</v>
      </c>
      <c r="ES18" s="568">
        <v>88</v>
      </c>
      <c r="ET18" s="566">
        <f t="shared" si="4"/>
        <v>2.3853177920000002E-5</v>
      </c>
      <c r="EU18" s="342">
        <f t="shared" si="5"/>
        <v>2.7459653476646686</v>
      </c>
      <c r="EV18" s="342">
        <f>EU18*$F18*$W18</f>
        <v>2.4443797485865977</v>
      </c>
      <c r="EW18" s="342">
        <f t="shared" si="6"/>
        <v>17.189731002718688</v>
      </c>
      <c r="EX18" s="384">
        <f>ED18*100^3/EV18</f>
        <v>233148.92840634502</v>
      </c>
      <c r="EY18" s="342">
        <f>EU18*$F18*$W18*$R18</f>
        <v>0.80401633856926702</v>
      </c>
      <c r="EZ18" s="342">
        <f t="shared" si="7"/>
        <v>5.6541233373366175</v>
      </c>
      <c r="FA18" s="570">
        <f t="shared" si="8"/>
        <v>708822.06201838062</v>
      </c>
      <c r="FB18" s="570">
        <f t="shared" si="9"/>
        <v>858765.19052226876</v>
      </c>
      <c r="FC18" s="538" t="str">
        <f>$C$3</f>
        <v>Co</v>
      </c>
      <c r="FD18" s="130" t="str">
        <f>$A$2</f>
        <v>R</v>
      </c>
      <c r="FE18" s="131" t="str">
        <f>$B$3</f>
        <v>108-C-4</v>
      </c>
      <c r="FF18" s="233" t="s">
        <v>197</v>
      </c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</row>
    <row r="19" spans="1:228" s="149" customFormat="1" ht="15" customHeight="1" x14ac:dyDescent="0.2">
      <c r="A19" s="127"/>
      <c r="B19" s="130"/>
      <c r="C19" s="131"/>
      <c r="D19" s="233"/>
      <c r="E19" s="134"/>
      <c r="F19" s="373"/>
      <c r="G19" s="134"/>
      <c r="H19" s="134"/>
      <c r="I19" s="134"/>
      <c r="J19" s="134"/>
      <c r="K19" s="134"/>
      <c r="L19" s="373"/>
      <c r="M19" s="134"/>
      <c r="N19" s="642"/>
      <c r="O19" s="373"/>
      <c r="P19" s="373"/>
      <c r="Q19" s="134"/>
      <c r="R19" s="616"/>
      <c r="S19" s="617"/>
      <c r="T19" s="134"/>
      <c r="U19" s="204"/>
      <c r="V19" s="342"/>
      <c r="W19" s="373"/>
      <c r="X19" s="135"/>
      <c r="Y19" s="373"/>
      <c r="Z19" s="384"/>
      <c r="AA19" s="373"/>
      <c r="AB19" s="135"/>
      <c r="AC19" s="373"/>
      <c r="AD19" s="384"/>
      <c r="AE19" s="373"/>
      <c r="AF19" s="135"/>
      <c r="AG19" s="136"/>
      <c r="AH19" s="389"/>
      <c r="AI19" s="373"/>
      <c r="AJ19" s="135"/>
      <c r="AK19" s="373"/>
      <c r="AL19" s="384"/>
      <c r="AM19" s="373"/>
      <c r="AN19" s="135"/>
      <c r="AO19" s="373"/>
      <c r="AP19" s="384"/>
      <c r="AQ19" s="373"/>
      <c r="AR19" s="135"/>
      <c r="AS19" s="373"/>
      <c r="AT19" s="384"/>
      <c r="AU19" s="373"/>
      <c r="AV19" s="135"/>
      <c r="AW19" s="136"/>
      <c r="AX19" s="139"/>
      <c r="AY19" s="35"/>
      <c r="AZ19" s="35"/>
      <c r="BA19" s="35"/>
      <c r="BB19" s="137"/>
      <c r="BC19" s="137"/>
      <c r="BD19" s="138"/>
      <c r="BE19" s="139"/>
      <c r="BF19" s="137"/>
      <c r="BG19" s="137"/>
      <c r="BH19" s="138"/>
      <c r="BI19" s="139"/>
      <c r="BJ19" s="137"/>
      <c r="BK19" s="137"/>
      <c r="BL19" s="138"/>
      <c r="BM19" s="139"/>
      <c r="BN19" s="137"/>
      <c r="BO19" s="137"/>
      <c r="BP19" s="138"/>
      <c r="BQ19" s="139"/>
      <c r="BR19" s="137"/>
      <c r="BS19" s="137"/>
      <c r="BT19" s="138"/>
      <c r="BU19" s="139"/>
      <c r="BV19" s="137"/>
      <c r="BW19" s="137"/>
      <c r="BX19" s="138"/>
      <c r="BY19" s="139"/>
      <c r="BZ19" s="137"/>
      <c r="CA19" s="137"/>
      <c r="CB19" s="138"/>
      <c r="CC19" s="139"/>
      <c r="CD19" s="137"/>
      <c r="CE19" s="137"/>
      <c r="CF19" s="138"/>
      <c r="CG19" s="139"/>
      <c r="CH19" s="137"/>
      <c r="CI19" s="137"/>
      <c r="CJ19" s="138"/>
      <c r="CK19" s="139"/>
      <c r="CL19" s="137"/>
      <c r="CM19" s="137"/>
      <c r="CN19" s="138"/>
      <c r="CO19" s="139"/>
      <c r="CP19" s="137"/>
      <c r="CQ19" s="137"/>
      <c r="CR19" s="138"/>
      <c r="CS19" s="139"/>
      <c r="CT19" s="137"/>
      <c r="CU19" s="137"/>
      <c r="CV19" s="138"/>
      <c r="CW19" s="35"/>
      <c r="CX19" s="140"/>
      <c r="CY19" s="140"/>
      <c r="CZ19" s="141"/>
      <c r="DA19" s="139"/>
      <c r="DB19" s="140"/>
      <c r="DC19" s="140"/>
      <c r="DD19" s="141"/>
      <c r="DE19" s="139"/>
      <c r="DF19" s="140"/>
      <c r="DG19" s="140"/>
      <c r="DH19" s="141"/>
      <c r="DI19" s="146"/>
      <c r="DJ19" s="146"/>
      <c r="DK19" s="143"/>
      <c r="DL19" s="143"/>
      <c r="DM19" s="143"/>
      <c r="DN19" s="145"/>
      <c r="DO19" s="145"/>
      <c r="DP19" s="146"/>
      <c r="DQ19" s="146"/>
      <c r="DR19" s="413"/>
      <c r="DS19" s="137"/>
      <c r="DT19" s="137"/>
      <c r="DU19" s="137"/>
      <c r="DV19" s="137"/>
      <c r="DW19" s="485"/>
      <c r="DX19" s="148"/>
      <c r="DY19" s="443"/>
      <c r="DZ19" s="443"/>
      <c r="EA19" s="531"/>
      <c r="EB19" s="139"/>
      <c r="EC19" s="137"/>
      <c r="ED19" s="137"/>
      <c r="EE19" s="137"/>
      <c r="EF19" s="35"/>
      <c r="EG19" s="137"/>
      <c r="EH19" s="137"/>
      <c r="EI19" s="148"/>
      <c r="EJ19" s="548"/>
      <c r="EK19" s="137"/>
      <c r="EL19" s="137"/>
      <c r="EM19" s="138"/>
      <c r="EN19" s="548"/>
      <c r="EO19" s="137"/>
      <c r="EP19" s="137"/>
      <c r="EQ19" s="138"/>
      <c r="ER19" s="139"/>
      <c r="ES19" s="479"/>
      <c r="ET19" s="35"/>
      <c r="EU19" s="342"/>
      <c r="EV19" s="342"/>
      <c r="EW19" s="342"/>
      <c r="EX19" s="137"/>
      <c r="EY19" s="342"/>
      <c r="EZ19" s="342"/>
      <c r="FA19" s="138"/>
      <c r="FB19" s="138"/>
      <c r="FC19" s="539"/>
      <c r="FD19" s="130"/>
      <c r="FE19" s="131"/>
      <c r="FF19" s="233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</row>
    <row r="20" spans="1:228" s="149" customFormat="1" ht="18" customHeight="1" x14ac:dyDescent="0.3">
      <c r="A20" s="150" t="str">
        <f>$C$3</f>
        <v>Co</v>
      </c>
      <c r="B20" s="151" t="str">
        <f>$A$2</f>
        <v>R</v>
      </c>
      <c r="C20" s="152" t="str">
        <f>$B$3</f>
        <v>108-C-4</v>
      </c>
      <c r="D20" s="156" t="s">
        <v>168</v>
      </c>
      <c r="E20" s="154">
        <f t="shared" ref="E20:M20" si="10">AVERAGE(E14:E18)</f>
        <v>13.05</v>
      </c>
      <c r="F20" s="444">
        <f t="shared" si="10"/>
        <v>1.0298</v>
      </c>
      <c r="G20" s="340">
        <f t="shared" si="10"/>
        <v>0.34320000000000006</v>
      </c>
      <c r="H20" s="340">
        <f t="shared" si="10"/>
        <v>0.1142</v>
      </c>
      <c r="I20" s="340">
        <f t="shared" si="10"/>
        <v>0.13840000000000002</v>
      </c>
      <c r="J20" s="340">
        <f t="shared" ref="J20" si="11">AVERAGE(J14:J18)</f>
        <v>0.13459279807348615</v>
      </c>
      <c r="K20" s="340">
        <f t="shared" si="10"/>
        <v>0.30500000000000005</v>
      </c>
      <c r="L20" s="444">
        <f t="shared" si="10"/>
        <v>0.129</v>
      </c>
      <c r="M20" s="153">
        <f t="shared" si="10"/>
        <v>7.89937294249484</v>
      </c>
      <c r="N20" s="643"/>
      <c r="O20" s="374"/>
      <c r="P20" s="374">
        <f t="shared" ref="P20:R20" si="12">AVERAGE(P14:P18)</f>
        <v>5.4765313801567149E-2</v>
      </c>
      <c r="Q20" s="374">
        <f t="shared" ref="Q20" si="13">AVERAGE(Q14:Q18)</f>
        <v>0.60492523398040388</v>
      </c>
      <c r="R20" s="618">
        <f t="shared" si="12"/>
        <v>0.39507476601959618</v>
      </c>
      <c r="S20" s="638">
        <f t="shared" ref="S20" si="14">AVERAGE(S14:S18)</f>
        <v>7.2050333333333327E-2</v>
      </c>
      <c r="T20" s="153">
        <f t="shared" ref="T20" si="15">AVERAGE(T14:T18)</f>
        <v>0.57335599014659933</v>
      </c>
      <c r="U20" s="456"/>
      <c r="V20" s="340"/>
      <c r="W20" s="374">
        <f>AVERAGE(W14:W18)</f>
        <v>0.81581681386114391</v>
      </c>
      <c r="X20" s="156">
        <f>AVERAGE(X14:X18)</f>
        <v>0.84036402174501867</v>
      </c>
      <c r="Y20" s="374">
        <f>AVERAGE(Y14:Y18)</f>
        <v>6.4424454417636641</v>
      </c>
      <c r="Z20" s="385"/>
      <c r="AA20" s="374">
        <f>AVERAGE(AA14:AA18)</f>
        <v>0.62748925046711546</v>
      </c>
      <c r="AB20" s="156">
        <f>AVERAGE(AB14:AB18)</f>
        <v>0.6466307354567713</v>
      </c>
      <c r="AC20" s="374">
        <f>AVERAGE(AC14:AC18)</f>
        <v>4.9568471321536531</v>
      </c>
      <c r="AD20" s="385"/>
      <c r="AE20" s="374">
        <f>AVERAGE(AE14:AE18)</f>
        <v>0.18832756339402834</v>
      </c>
      <c r="AF20" s="156">
        <f>AVERAGE(AF14:AF18)</f>
        <v>0.19373328628824746</v>
      </c>
      <c r="AG20" s="429">
        <f>AVERAGE(AG14:AG18)</f>
        <v>1.4855983096100125</v>
      </c>
      <c r="AH20" s="390"/>
      <c r="AI20" s="374">
        <f>AVERAGE(AI14:AI18)</f>
        <v>0.18418318613885623</v>
      </c>
      <c r="AJ20" s="156">
        <f>AVERAGE(AJ14:AJ18)</f>
        <v>0.18943597825498132</v>
      </c>
      <c r="AK20" s="374">
        <f>AVERAGE(AK14:AK18)</f>
        <v>1.4569275007311742</v>
      </c>
      <c r="AL20" s="385"/>
      <c r="AM20" s="374">
        <f>AVERAGE(AM14:AM18)</f>
        <v>6.3197382768262228E-2</v>
      </c>
      <c r="AN20" s="156">
        <f>AVERAGE(AN14:AN18)</f>
        <v>6.5435195324873283E-2</v>
      </c>
      <c r="AO20" s="374">
        <f>AVERAGE(AO14:AO18)</f>
        <v>0.50204150611590226</v>
      </c>
      <c r="AP20" s="385"/>
      <c r="AQ20" s="374">
        <f>AVERAGE(AQ14:AQ18)</f>
        <v>0.10034625106939496</v>
      </c>
      <c r="AR20" s="156">
        <f>AVERAGE(AR14:AR18)</f>
        <v>0.10287796744856045</v>
      </c>
      <c r="AS20" s="374">
        <f>AVERAGE(AS14:AS18)</f>
        <v>0.79267083841729857</v>
      </c>
      <c r="AT20" s="385"/>
      <c r="AU20" s="374">
        <f>AVERAGE(AU14:AU18)</f>
        <v>2.0639552301199016E-2</v>
      </c>
      <c r="AV20" s="156">
        <f>AVERAGE(AV14:AV18)</f>
        <v>2.1122815481547586E-2</v>
      </c>
      <c r="AW20" s="429">
        <f>AVERAGE(AW14:AW18)</f>
        <v>0.16221515619797325</v>
      </c>
      <c r="AX20" s="353"/>
      <c r="AY20" s="153"/>
      <c r="AZ20" s="153"/>
      <c r="BA20" s="154"/>
      <c r="BB20" s="158">
        <f>AVERAGE(BB14:BB18)</f>
        <v>1.9706188607050677E-2</v>
      </c>
      <c r="BC20" s="158">
        <f>AVERAGE(BC14:BC18)</f>
        <v>1.6514123176429429E-2</v>
      </c>
      <c r="BD20" s="159">
        <f>AVERAGE(BD14:BD18)</f>
        <v>0.12752445413257413</v>
      </c>
      <c r="BE20" s="157"/>
      <c r="BF20" s="158">
        <f>AVERAGE(BF14:BF18)</f>
        <v>2.2590096684924271E-2</v>
      </c>
      <c r="BG20" s="158">
        <f>AVERAGE(BG14:BG18)</f>
        <v>1.8733124953304189E-2</v>
      </c>
      <c r="BH20" s="159">
        <f>AVERAGE(BH14:BH18)</f>
        <v>0.14455076582969753</v>
      </c>
      <c r="BI20" s="157"/>
      <c r="BJ20" s="158">
        <f>AVERAGE(BJ14:BJ18)</f>
        <v>4.2296285291974947E-2</v>
      </c>
      <c r="BK20" s="158">
        <f>AVERAGE(BK14:BK18)</f>
        <v>3.5247248129733622E-2</v>
      </c>
      <c r="BL20" s="159">
        <f>AVERAGE(BL14:BL18)</f>
        <v>0.27207521996227169</v>
      </c>
      <c r="BM20" s="157"/>
      <c r="BN20" s="158">
        <f>AVERAGE(BN14:BN18)</f>
        <v>0.13577561885751538</v>
      </c>
      <c r="BO20" s="158">
        <f>AVERAGE(BO14:BO18)</f>
        <v>0.11311929160591001</v>
      </c>
      <c r="BP20" s="159">
        <f>AVERAGE(BP14:BP18)</f>
        <v>0.87065279971069209</v>
      </c>
      <c r="BQ20" s="157"/>
      <c r="BR20" s="158">
        <f>AVERAGE(BR14:BR18)</f>
        <v>3.1312611398818295E-2</v>
      </c>
      <c r="BS20" s="158">
        <f>AVERAGE(BS14:BS18)</f>
        <v>2.6404019557035602E-2</v>
      </c>
      <c r="BT20" s="159">
        <f>AVERAGE(BT14:BT18)</f>
        <v>0.20168442386472812</v>
      </c>
      <c r="BU20" s="157"/>
      <c r="BV20" s="158">
        <f>AVERAGE(BV14:BV18)</f>
        <v>0.20938451554830864</v>
      </c>
      <c r="BW20" s="158">
        <f>AVERAGE(BW14:BW18)</f>
        <v>0.17477055929267921</v>
      </c>
      <c r="BX20" s="159">
        <f>AVERAGE(BX14:BX18)</f>
        <v>1.3444124435376921</v>
      </c>
      <c r="BY20" s="157"/>
      <c r="BZ20" s="158">
        <f>AVERAGE(BZ14:BZ18)</f>
        <v>3.2999066705963254E-2</v>
      </c>
      <c r="CA20" s="158">
        <f>AVERAGE(CA14:CA18)</f>
        <v>2.7991627706291461E-2</v>
      </c>
      <c r="CB20" s="159">
        <f>AVERAGE(CB14:CB18)</f>
        <v>0.21260992482565483</v>
      </c>
      <c r="CC20" s="157"/>
      <c r="CD20" s="158">
        <f>AVERAGE(CD14:CD18)</f>
        <v>3.119898699640079E-2</v>
      </c>
      <c r="CE20" s="158">
        <f>AVERAGE(CE14:CE18)</f>
        <v>2.6220423486453613E-2</v>
      </c>
      <c r="CF20" s="159">
        <f>AVERAGE(CF14:CF18)</f>
        <v>0.20136960596478568</v>
      </c>
      <c r="CG20" s="157"/>
      <c r="CH20" s="158">
        <f>AVERAGE(CH14:CH18)</f>
        <v>6.4198053702364047E-2</v>
      </c>
      <c r="CI20" s="158">
        <f>AVERAGE(CI14:CI18)</f>
        <v>5.4212051192745067E-2</v>
      </c>
      <c r="CJ20" s="159">
        <f>AVERAGE(CJ14:CJ18)</f>
        <v>0.41397953079044048</v>
      </c>
      <c r="CK20" s="157"/>
      <c r="CL20" s="158">
        <f>AVERAGE(CL14:CL18)</f>
        <v>9.5510665101182349E-2</v>
      </c>
      <c r="CM20" s="158">
        <f>AVERAGE(CM14:CM18)</f>
        <v>8.0616070749780666E-2</v>
      </c>
      <c r="CN20" s="159">
        <f>AVERAGE(CN14:CN18)</f>
        <v>0.61566395465516854</v>
      </c>
      <c r="CO20" s="157"/>
      <c r="CP20" s="155">
        <f>AVERAGE(CP14:CP18)</f>
        <v>0.2735825692506727</v>
      </c>
      <c r="CQ20" s="155">
        <f>AVERAGE(CQ14:CQ18)</f>
        <v>0.22898261048542431</v>
      </c>
      <c r="CR20" s="159">
        <f>AVERAGE(CR14:CR18)</f>
        <v>1.7583919743281324</v>
      </c>
      <c r="CS20" s="157"/>
      <c r="CT20" s="158">
        <f>AVERAGE(CT14:CT18)</f>
        <v>0.7264174307493273</v>
      </c>
      <c r="CU20" s="158">
        <f>AVERAGE(CU14:CU18)</f>
        <v>0.61138141125959433</v>
      </c>
      <c r="CV20" s="159">
        <f>AVERAGE(CV14:CV18)</f>
        <v>4.6840534674355325</v>
      </c>
      <c r="CW20" s="154"/>
      <c r="CX20" s="160">
        <f>AVERAGE(CX14:CX18)</f>
        <v>534.53253595933836</v>
      </c>
      <c r="CY20" s="160">
        <f>AVERAGE(CY14:CY18)</f>
        <v>446.96661090957139</v>
      </c>
      <c r="CZ20" s="161">
        <f>AVERAGE(CZ14:CZ18)</f>
        <v>3442.2267836332699</v>
      </c>
      <c r="DA20" s="157"/>
      <c r="DB20" s="160">
        <f>AVERAGE(DB14:DB18)</f>
        <v>590.5059630025147</v>
      </c>
      <c r="DC20" s="160">
        <f>AVERAGE(DC14:DC18)</f>
        <v>497.91453045612371</v>
      </c>
      <c r="DD20" s="161">
        <f>AVERAGE(DD14:DD18)</f>
        <v>3804.0652502669313</v>
      </c>
      <c r="DE20" s="157"/>
      <c r="DF20" s="160">
        <f t="shared" ref="DF20:DV20" si="16">AVERAGE(DF14:DF18)</f>
        <v>323.39287671576074</v>
      </c>
      <c r="DG20" s="160">
        <f t="shared" si="16"/>
        <v>270.98409448271974</v>
      </c>
      <c r="DH20" s="161">
        <f t="shared" si="16"/>
        <v>2086.7277360670996</v>
      </c>
      <c r="DI20" s="162">
        <f t="shared" si="16"/>
        <v>4.9001195496502605</v>
      </c>
      <c r="DJ20" s="162">
        <f t="shared" si="16"/>
        <v>0.52977999999999992</v>
      </c>
      <c r="DK20" s="163">
        <f t="shared" si="16"/>
        <v>10.271611701967611</v>
      </c>
      <c r="DL20" s="163">
        <f t="shared" si="16"/>
        <v>0.78465474739961716</v>
      </c>
      <c r="DM20" s="163">
        <f t="shared" si="16"/>
        <v>0.99121124327765087</v>
      </c>
      <c r="DN20" s="164">
        <f t="shared" si="16"/>
        <v>13.790676131917499</v>
      </c>
      <c r="DO20" s="164">
        <f t="shared" si="16"/>
        <v>75.705927931605217</v>
      </c>
      <c r="DP20" s="162">
        <f t="shared" si="16"/>
        <v>0.60937118076938745</v>
      </c>
      <c r="DQ20" s="162">
        <f t="shared" si="16"/>
        <v>0.12203263800634449</v>
      </c>
      <c r="DR20" s="407"/>
      <c r="DS20" s="362">
        <f t="shared" si="16"/>
        <v>9.2887480397993438E-4</v>
      </c>
      <c r="DT20" s="362">
        <f t="shared" si="16"/>
        <v>7.752346987236541E-4</v>
      </c>
      <c r="DU20" s="362">
        <f t="shared" si="16"/>
        <v>6.0410836257375651E-3</v>
      </c>
      <c r="DV20" s="362">
        <f t="shared" si="16"/>
        <v>3.4033988744868134E-3</v>
      </c>
      <c r="DW20" s="486">
        <f>AVERAGE(DW14:DW18)</f>
        <v>0.49604799979379888</v>
      </c>
      <c r="DX20" s="444">
        <f>AVERAGE(DX14:DX18)</f>
        <v>0.18768579131603497</v>
      </c>
      <c r="DY20" s="444">
        <f>AVERAGE(DY14:DY18)</f>
        <v>0.30087453414552778</v>
      </c>
      <c r="DZ20" s="444">
        <f>AVERAGE(DZ14:DZ18)</f>
        <v>0.11485245136825854</v>
      </c>
      <c r="EA20" s="532">
        <f>AVERAGE(EA14:EA18)</f>
        <v>0.88001154354264755</v>
      </c>
      <c r="EB20" s="157"/>
      <c r="EC20" s="158">
        <f>AVERAGE(EC14:EC18)</f>
        <v>0.57613444208552322</v>
      </c>
      <c r="ED20" s="158">
        <f>AVERAGE(ED14:ED18)</f>
        <v>0.48614342204263128</v>
      </c>
      <c r="EE20" s="362">
        <f>AVERAGE(EE14:EE18)</f>
        <v>3.7179329831371404</v>
      </c>
      <c r="EF20" s="154"/>
      <c r="EG20" s="158">
        <f>AVERAGE(EG14:EG18)</f>
        <v>0.1593193204164268</v>
      </c>
      <c r="EH20" s="158">
        <f>AVERAGE(EH14:EH18)</f>
        <v>0.13307835255552239</v>
      </c>
      <c r="EI20" s="155">
        <f>AVERAGE(EI14:EI18)</f>
        <v>1.0221585855325364</v>
      </c>
      <c r="EJ20" s="549"/>
      <c r="EK20" s="158">
        <f>AVERAGE(EK14:EK18)</f>
        <v>0.73545376250195005</v>
      </c>
      <c r="EL20" s="158">
        <f>AVERAGE(EL14:EL18)</f>
        <v>0.61922177459815375</v>
      </c>
      <c r="EM20" s="159">
        <f>AVERAGE(EM14:EM18)</f>
        <v>4.7400915686696763</v>
      </c>
      <c r="EN20" s="549"/>
      <c r="EO20" s="158">
        <f>AVERAGE(EO14:EO18)</f>
        <v>0.2645462374980499</v>
      </c>
      <c r="EP20" s="158">
        <f>AVERAGE(EP14:EP18)</f>
        <v>0.22114224714686501</v>
      </c>
      <c r="EQ20" s="159">
        <f>AVERAGE(EQ14:EQ18)</f>
        <v>1.7023538730939882</v>
      </c>
      <c r="ER20" s="353"/>
      <c r="ES20" s="374"/>
      <c r="ET20" s="154"/>
      <c r="EU20" s="340">
        <f t="shared" ref="EU20:EZ20" si="17">AVERAGE(EU14:EU18)</f>
        <v>2.522320490553458</v>
      </c>
      <c r="EV20" s="340">
        <f t="shared" si="17"/>
        <v>2.1183832876665143</v>
      </c>
      <c r="EW20" s="591">
        <f t="shared" si="17"/>
        <v>16.245041136055391</v>
      </c>
      <c r="EX20" s="569">
        <f t="shared" si="17"/>
        <v>233355.69903096961</v>
      </c>
      <c r="EY20" s="340">
        <f t="shared" si="17"/>
        <v>0.82250564591791586</v>
      </c>
      <c r="EZ20" s="591">
        <f t="shared" si="17"/>
        <v>6.3275750894010674</v>
      </c>
      <c r="FA20" s="569">
        <f>AVERAGE(FA14:FA18)</f>
        <v>592643.36596568965</v>
      </c>
      <c r="FB20" s="569">
        <f t="shared" ref="FB20" si="18">AVERAGE(FB14:FB18)</f>
        <v>755237.64441689174</v>
      </c>
      <c r="FC20" s="540" t="str">
        <f>$C$3</f>
        <v>Co</v>
      </c>
      <c r="FD20" s="151" t="str">
        <f>$A$2</f>
        <v>R</v>
      </c>
      <c r="FE20" s="152" t="str">
        <f>$B$3</f>
        <v>108-C-4</v>
      </c>
      <c r="FF20" s="156" t="s">
        <v>168</v>
      </c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</row>
    <row r="21" spans="1:228" s="178" customFormat="1" ht="18" customHeight="1" x14ac:dyDescent="0.3">
      <c r="A21" s="471"/>
      <c r="B21" s="472"/>
      <c r="C21" s="165"/>
      <c r="D21" s="169" t="s">
        <v>169</v>
      </c>
      <c r="E21" s="168">
        <f t="shared" ref="E21:M21" si="19">STDEV(E14:E18)</f>
        <v>0.78367722947652407</v>
      </c>
      <c r="F21" s="445">
        <f t="shared" si="19"/>
        <v>6.5944673780374399E-2</v>
      </c>
      <c r="G21" s="343">
        <f t="shared" si="19"/>
        <v>1.9562719647329193E-2</v>
      </c>
      <c r="H21" s="343">
        <f t="shared" si="19"/>
        <v>1.2696456198483107E-2</v>
      </c>
      <c r="I21" s="343">
        <f t="shared" si="19"/>
        <v>1.2198360545581523E-2</v>
      </c>
      <c r="J21" s="343">
        <f t="shared" ref="J21" si="20">STDEV(J14:J18)</f>
        <v>1.1687872645529909E-2</v>
      </c>
      <c r="K21" s="343">
        <f t="shared" si="19"/>
        <v>3.4655446902326623E-2</v>
      </c>
      <c r="L21" s="445">
        <f t="shared" si="19"/>
        <v>1.2845232578665126E-2</v>
      </c>
      <c r="M21" s="167">
        <f t="shared" si="19"/>
        <v>0.44577178082407909</v>
      </c>
      <c r="N21" s="644"/>
      <c r="O21" s="376"/>
      <c r="P21" s="376">
        <f t="shared" ref="P21:R21" si="21">STDEV(P14:P18)</f>
        <v>9.8677189725055407E-3</v>
      </c>
      <c r="Q21" s="376">
        <f t="shared" ref="Q21" si="22">STDEV(Q14:Q18)</f>
        <v>5.304499546561274E-2</v>
      </c>
      <c r="R21" s="620">
        <f t="shared" si="21"/>
        <v>5.3044995465612518E-2</v>
      </c>
      <c r="S21" s="640">
        <f t="shared" ref="S21" si="23">STDEV(S14:S18)</f>
        <v>3.1681288378683945E-3</v>
      </c>
      <c r="T21" s="167">
        <f t="shared" ref="T21" si="24">STDEV(T14:T18)</f>
        <v>5.1559336910029292E-2</v>
      </c>
      <c r="U21" s="457"/>
      <c r="V21" s="343"/>
      <c r="W21" s="376">
        <f>STDEV(W14:W18)</f>
        <v>2.2439680649498198E-2</v>
      </c>
      <c r="X21" s="169">
        <f>STDEV(X14:X18)</f>
        <v>6.3406207858887315E-2</v>
      </c>
      <c r="Y21" s="376">
        <f>STDEV(Y14:Y18)</f>
        <v>0.36707821114074113</v>
      </c>
      <c r="Z21" s="386"/>
      <c r="AA21" s="376">
        <f>STDEV(AA14:AA18)</f>
        <v>2.5359112807310871E-2</v>
      </c>
      <c r="AB21" s="169">
        <f>STDEV(AB14:AB18)</f>
        <v>5.691884680672641E-2</v>
      </c>
      <c r="AC21" s="376">
        <f>STDEV(AC14:AC18)</f>
        <v>0.35236863729245926</v>
      </c>
      <c r="AD21" s="386"/>
      <c r="AE21" s="376">
        <f>STDEV(AE14:AE18)</f>
        <v>1.1494995111321231E-2</v>
      </c>
      <c r="AF21" s="169">
        <f>STDEV(AF14:AF18)</f>
        <v>1.4216402203605621E-2</v>
      </c>
      <c r="AG21" s="430">
        <f>STDEV(AG14:AG18)</f>
        <v>8.8946903800903865E-2</v>
      </c>
      <c r="AH21" s="391"/>
      <c r="AI21" s="376">
        <f>STDEV(AI14:AI18)</f>
        <v>2.2439680649498129E-2</v>
      </c>
      <c r="AJ21" s="169">
        <f>STDEV(AJ14:AJ18)</f>
        <v>2.4025984891020952E-2</v>
      </c>
      <c r="AK21" s="376">
        <f>STDEV(AK14:AK18)</f>
        <v>0.21312500581774896</v>
      </c>
      <c r="AL21" s="386"/>
      <c r="AM21" s="376">
        <f>STDEV(AM14:AM18)</f>
        <v>1.5507523595174081E-2</v>
      </c>
      <c r="AN21" s="169">
        <f>STDEV(AN14:AN18)</f>
        <v>1.7272737972348365E-2</v>
      </c>
      <c r="AO21" s="376">
        <f>STDEV(AO14:AO18)</f>
        <v>0.13563625081996994</v>
      </c>
      <c r="AP21" s="386"/>
      <c r="AQ21" s="376">
        <f>STDEV(AQ14:AQ18)</f>
        <v>1.6655289578114223E-2</v>
      </c>
      <c r="AR21" s="169">
        <f>STDEV(AR14:AR18)</f>
        <v>1.4955127664889274E-2</v>
      </c>
      <c r="AS21" s="376">
        <f>STDEV(AS14:AS18)</f>
        <v>0.13361163717807831</v>
      </c>
      <c r="AT21" s="386"/>
      <c r="AU21" s="376">
        <f>STDEV(AU14:AU18)</f>
        <v>7.7253155185130666E-3</v>
      </c>
      <c r="AV21" s="169">
        <f>STDEV(AV14:AV18)</f>
        <v>7.9945618298561533E-3</v>
      </c>
      <c r="AW21" s="430">
        <f>STDEV(AW14:AW18)</f>
        <v>6.11546913138689E-2</v>
      </c>
      <c r="AX21" s="210"/>
      <c r="AY21" s="167"/>
      <c r="AZ21" s="167"/>
      <c r="BA21" s="168"/>
      <c r="BB21" s="171">
        <f>STDEV(BB14:BB18)</f>
        <v>4.7878922352044819E-3</v>
      </c>
      <c r="BC21" s="171">
        <f>STDEV(BC14:BC18)</f>
        <v>3.8481831804145321E-3</v>
      </c>
      <c r="BD21" s="172">
        <f>STDEV(BD14:BD18)</f>
        <v>3.4935536608239837E-2</v>
      </c>
      <c r="BE21" s="170"/>
      <c r="BF21" s="171">
        <f>STDEV(BF14:BF18)</f>
        <v>7.6330210325289824E-3</v>
      </c>
      <c r="BG21" s="171">
        <f>STDEV(BG14:BG18)</f>
        <v>5.2053985167134845E-3</v>
      </c>
      <c r="BH21" s="172">
        <f>STDEV(BH14:BH18)</f>
        <v>4.3662446114390741E-2</v>
      </c>
      <c r="BI21" s="170"/>
      <c r="BJ21" s="171">
        <f>STDEV(BJ14:BJ18)</f>
        <v>9.248923292248197E-3</v>
      </c>
      <c r="BK21" s="171">
        <f>STDEV(BK14:BK18)</f>
        <v>6.0716002935059209E-3</v>
      </c>
      <c r="BL21" s="172">
        <f>STDEV(BL14:BL18)</f>
        <v>5.7232798790178271E-2</v>
      </c>
      <c r="BM21" s="170"/>
      <c r="BN21" s="171">
        <f>STDEV(BN14:BN18)</f>
        <v>3.1314286546101071E-2</v>
      </c>
      <c r="BO21" s="171">
        <f>STDEV(BO14:BO18)</f>
        <v>2.1735057817420217E-2</v>
      </c>
      <c r="BP21" s="172">
        <f>STDEV(BP14:BP18)</f>
        <v>0.18546284369499552</v>
      </c>
      <c r="BQ21" s="170"/>
      <c r="BR21" s="171">
        <f>STDEV(BR14:BR18)</f>
        <v>3.5840367269719189E-3</v>
      </c>
      <c r="BS21" s="171">
        <f>STDEV(BS14:BS18)</f>
        <v>4.4095405700560787E-3</v>
      </c>
      <c r="BT21" s="172">
        <f>STDEV(BT14:BT18)</f>
        <v>2.5969780801015828E-2</v>
      </c>
      <c r="BU21" s="170"/>
      <c r="BV21" s="171">
        <f>STDEV(BV14:BV18)</f>
        <v>3.8902887536188278E-2</v>
      </c>
      <c r="BW21" s="171">
        <f>STDEV(BW14:BW18)</f>
        <v>2.5721942910587617E-2</v>
      </c>
      <c r="BX21" s="172">
        <f>STDEV(BX14:BX18)</f>
        <v>0.22696223006392469</v>
      </c>
      <c r="BY21" s="170"/>
      <c r="BZ21" s="171">
        <f>STDEV(BZ14:BZ18)</f>
        <v>1.0031071394682057E-2</v>
      </c>
      <c r="CA21" s="171">
        <f>STDEV(CA14:CA18)</f>
        <v>9.7816629628844094E-3</v>
      </c>
      <c r="CB21" s="172">
        <f>STDEV(CB14:CB18)</f>
        <v>6.9209861653870275E-2</v>
      </c>
      <c r="CC21" s="170"/>
      <c r="CD21" s="171">
        <f>STDEV(CD14:CD18)</f>
        <v>3.5061683092689287E-3</v>
      </c>
      <c r="CE21" s="171">
        <f>STDEV(CE14:CE18)</f>
        <v>3.7057577391962407E-3</v>
      </c>
      <c r="CF21" s="172">
        <f>STDEV(CF14:CF18)</f>
        <v>2.8996291357915854E-2</v>
      </c>
      <c r="CG21" s="170"/>
      <c r="CH21" s="171">
        <f>STDEV(CH14:CH18)</f>
        <v>1.1999575204347598E-2</v>
      </c>
      <c r="CI21" s="171">
        <f>STDEV(CI14:CI18)</f>
        <v>1.2641078970164091E-2</v>
      </c>
      <c r="CJ21" s="172">
        <f>STDEV(CJ14:CJ18)</f>
        <v>8.7239892735958363E-2</v>
      </c>
      <c r="CK21" s="170"/>
      <c r="CL21" s="171">
        <f>STDEV(CL14:CL18)</f>
        <v>1.4374884977816601E-2</v>
      </c>
      <c r="CM21" s="171">
        <f>STDEV(CM14:CM18)</f>
        <v>1.6238697176634835E-2</v>
      </c>
      <c r="CN21" s="172">
        <f>STDEV(CN14:CN18)</f>
        <v>0.10692884725626033</v>
      </c>
      <c r="CO21" s="170"/>
      <c r="CP21" s="171">
        <f>STDEV(CP14:CP18)</f>
        <v>3.2865116008978484E-2</v>
      </c>
      <c r="CQ21" s="171">
        <f>STDEV(CQ14:CQ18)</f>
        <v>2.1612240885067139E-2</v>
      </c>
      <c r="CR21" s="172">
        <f>STDEV(CR14:CR18)</f>
        <v>0.18319186597528905</v>
      </c>
      <c r="CS21" s="170"/>
      <c r="CT21" s="171">
        <f>STDEV(CT14:CT18)</f>
        <v>3.2865116008978436E-2</v>
      </c>
      <c r="CU21" s="171">
        <f>STDEV(CU14:CU18)</f>
        <v>6.4577328242832646E-2</v>
      </c>
      <c r="CV21" s="172">
        <f>STDEV(CV14:CV18)</f>
        <v>0.40045728942375558</v>
      </c>
      <c r="CW21" s="168"/>
      <c r="CX21" s="173">
        <f>STDEV(CX14:CX18)</f>
        <v>64.71215756189514</v>
      </c>
      <c r="CY21" s="173">
        <f>STDEV(CY14:CY18)</f>
        <v>38.93717766455989</v>
      </c>
      <c r="CZ21" s="174">
        <f>STDEV(CZ14:CZ18)</f>
        <v>436.05300816404201</v>
      </c>
      <c r="DA21" s="170"/>
      <c r="DB21" s="173">
        <f>STDEV(DB14:DB18)</f>
        <v>70.344239783109131</v>
      </c>
      <c r="DC21" s="173">
        <f>STDEV(DC14:DC18)</f>
        <v>84.636593312689996</v>
      </c>
      <c r="DD21" s="174">
        <f>STDEV(DD14:DD18)</f>
        <v>512.66494874339094</v>
      </c>
      <c r="DE21" s="170"/>
      <c r="DF21" s="173">
        <f t="shared" ref="DF21:DV21" si="25">STDEV(DF14:DF18)</f>
        <v>42.266299457557999</v>
      </c>
      <c r="DG21" s="173">
        <f t="shared" si="25"/>
        <v>34.464225519924966</v>
      </c>
      <c r="DH21" s="174">
        <f t="shared" si="25"/>
        <v>319.54038223152122</v>
      </c>
      <c r="DI21" s="175">
        <f t="shared" si="25"/>
        <v>0.88115277219882038</v>
      </c>
      <c r="DJ21" s="175">
        <f t="shared" si="25"/>
        <v>8.2178141862663326E-2</v>
      </c>
      <c r="DK21" s="176">
        <f t="shared" si="25"/>
        <v>0.9416724084909659</v>
      </c>
      <c r="DL21" s="176">
        <f t="shared" si="25"/>
        <v>8.0310037526499498E-2</v>
      </c>
      <c r="DM21" s="176">
        <f t="shared" si="25"/>
        <v>0.22993621076086518</v>
      </c>
      <c r="DN21" s="177">
        <f t="shared" si="25"/>
        <v>2.0896281472296248</v>
      </c>
      <c r="DO21" s="177">
        <f t="shared" si="25"/>
        <v>9.0631591771297888</v>
      </c>
      <c r="DP21" s="175">
        <f t="shared" si="25"/>
        <v>9.081035469786726E-2</v>
      </c>
      <c r="DQ21" s="175">
        <f t="shared" si="25"/>
        <v>2.8940686504168964E-2</v>
      </c>
      <c r="DR21" s="354"/>
      <c r="DS21" s="209">
        <f t="shared" si="25"/>
        <v>3.64432285312169E-4</v>
      </c>
      <c r="DT21" s="209">
        <f t="shared" si="25"/>
        <v>2.925418933507502E-4</v>
      </c>
      <c r="DU21" s="209">
        <f t="shared" si="25"/>
        <v>2.5811665280977528E-3</v>
      </c>
      <c r="DV21" s="209">
        <f t="shared" si="25"/>
        <v>1.2872891382740702E-3</v>
      </c>
      <c r="DW21" s="491">
        <f>STDEV(DW14:DW18)</f>
        <v>8.5287932968904898E-2</v>
      </c>
      <c r="DX21" s="445">
        <f>STDEV(DX14:DX18)</f>
        <v>2.6525813897166642E-2</v>
      </c>
      <c r="DY21" s="445">
        <f>STDEV(DY14:DY18)</f>
        <v>6.1948634412182964E-2</v>
      </c>
      <c r="DZ21" s="445">
        <f>STDEV(DZ14:DZ18)</f>
        <v>1.7398528121226789E-2</v>
      </c>
      <c r="EA21" s="533">
        <f>STDEV(EA14:EA18)</f>
        <v>0.12146446796728033</v>
      </c>
      <c r="EB21" s="170"/>
      <c r="EC21" s="171">
        <f>STDEV(EC14:EC18)</f>
        <v>4.9296216655254389E-2</v>
      </c>
      <c r="ED21" s="171">
        <f>STDEV(ED14:ED18)</f>
        <v>7.3266314757119672E-2</v>
      </c>
      <c r="EE21" s="209">
        <f>STDEV(EE14:EE18)</f>
        <v>0.44101599919497692</v>
      </c>
      <c r="EF21" s="168"/>
      <c r="EG21" s="171">
        <f>STDEV(EG14:EG18)</f>
        <v>3.0058416676058412E-2</v>
      </c>
      <c r="EH21" s="171">
        <f>STDEV(EH14:EH18)</f>
        <v>2.0442883411142559E-2</v>
      </c>
      <c r="EI21" s="477">
        <f>STDEV(EI14:EI18)</f>
        <v>0.16657469092532748</v>
      </c>
      <c r="EJ21" s="550"/>
      <c r="EK21" s="171">
        <f>STDEV(EK14:EK18)</f>
        <v>2.7888166812432724E-2</v>
      </c>
      <c r="EL21" s="171">
        <f>STDEV(EL14:EL18)</f>
        <v>6.7754638057079639E-2</v>
      </c>
      <c r="EM21" s="172">
        <f>STDEV(EM14:EM18)</f>
        <v>0.35750997356191294</v>
      </c>
      <c r="EN21" s="550"/>
      <c r="EO21" s="171">
        <f>STDEV(EO14:EO18)</f>
        <v>2.7888166812432742E-2</v>
      </c>
      <c r="EP21" s="171">
        <f>STDEV(EP14:EP18)</f>
        <v>1.3853156195869295E-2</v>
      </c>
      <c r="EQ21" s="172">
        <f>STDEV(EQ14:EQ18)</f>
        <v>0.17911762281923277</v>
      </c>
      <c r="ER21" s="210"/>
      <c r="ES21" s="376"/>
      <c r="ET21" s="168"/>
      <c r="EU21" s="343">
        <f t="shared" ref="EU21:FA21" si="26">STDEV(EU14:EU18)</f>
        <v>0.39879561298821897</v>
      </c>
      <c r="EV21" s="343">
        <f t="shared" si="26"/>
        <v>0.35445131783324707</v>
      </c>
      <c r="EW21" s="345">
        <f t="shared" si="26"/>
        <v>2.6329295291718031</v>
      </c>
      <c r="EX21" s="387">
        <f t="shared" si="26"/>
        <v>42214.169736600554</v>
      </c>
      <c r="EY21" s="343">
        <f t="shared" si="26"/>
        <v>6.5665380941756057E-2</v>
      </c>
      <c r="EZ21" s="345">
        <f t="shared" si="26"/>
        <v>0.7164798922160287</v>
      </c>
      <c r="FA21" s="387">
        <f t="shared" si="26"/>
        <v>89338.602107041996</v>
      </c>
      <c r="FB21" s="387">
        <f t="shared" ref="FB21" si="27">STDEV(FB14:FB18)</f>
        <v>85957.739592641359</v>
      </c>
      <c r="FC21" s="541"/>
      <c r="FD21" s="472"/>
      <c r="FE21" s="165"/>
      <c r="FF21" s="169" t="s">
        <v>169</v>
      </c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</row>
    <row r="22" spans="1:228" s="188" customFormat="1" ht="18" customHeight="1" thickBot="1" x14ac:dyDescent="0.25">
      <c r="A22" s="179"/>
      <c r="B22" s="180"/>
      <c r="C22" s="181"/>
      <c r="D22" s="436" t="s">
        <v>170</v>
      </c>
      <c r="E22" s="183">
        <f t="shared" ref="E22:M22" si="28">E21/E20</f>
        <v>6.0051894979043986E-2</v>
      </c>
      <c r="F22" s="446">
        <f t="shared" si="28"/>
        <v>6.4036389376941533E-2</v>
      </c>
      <c r="G22" s="183">
        <f t="shared" si="28"/>
        <v>5.7000931373336797E-2</v>
      </c>
      <c r="H22" s="183">
        <f t="shared" si="28"/>
        <v>0.11117737476780304</v>
      </c>
      <c r="I22" s="183">
        <f t="shared" si="28"/>
        <v>8.8138443248421391E-2</v>
      </c>
      <c r="J22" s="183">
        <f t="shared" ref="J22" si="29">J21/J20</f>
        <v>8.6838767102148093E-2</v>
      </c>
      <c r="K22" s="183">
        <f t="shared" si="28"/>
        <v>0.11362441607320202</v>
      </c>
      <c r="L22" s="446">
        <f t="shared" si="28"/>
        <v>9.9575446346241284E-2</v>
      </c>
      <c r="M22" s="167">
        <f t="shared" si="28"/>
        <v>5.6431286896968816E-2</v>
      </c>
      <c r="N22" s="644"/>
      <c r="O22" s="376"/>
      <c r="P22" s="376">
        <f t="shared" ref="P22:R22" si="30">P21/P20</f>
        <v>0.18018191237357922</v>
      </c>
      <c r="Q22" s="376">
        <f t="shared" ref="Q22" si="31">Q21/Q20</f>
        <v>8.7688515019578597E-2</v>
      </c>
      <c r="R22" s="622">
        <f t="shared" si="30"/>
        <v>0.13426571380410923</v>
      </c>
      <c r="S22" s="640">
        <f t="shared" ref="S22" si="32">S21/S20</f>
        <v>4.3971050393498919E-2</v>
      </c>
      <c r="T22" s="167">
        <f t="shared" ref="T22" si="33">T21/T20</f>
        <v>8.9925522356269924E-2</v>
      </c>
      <c r="U22" s="187"/>
      <c r="V22" s="183"/>
      <c r="W22" s="376">
        <f>W21/W20</f>
        <v>2.7505783489916578E-2</v>
      </c>
      <c r="X22" s="169">
        <f>X21/X20</f>
        <v>7.5450883448370518E-2</v>
      </c>
      <c r="Y22" s="376">
        <f>Y21/Y20</f>
        <v>5.6978086110148096E-2</v>
      </c>
      <c r="Z22" s="387"/>
      <c r="AA22" s="376">
        <f>AA21/AA20</f>
        <v>4.0413621091410001E-2</v>
      </c>
      <c r="AB22" s="169">
        <f>AB21/AB20</f>
        <v>8.8023726194393928E-2</v>
      </c>
      <c r="AC22" s="376">
        <f>AC21/AC20</f>
        <v>7.1087251209895994E-2</v>
      </c>
      <c r="AD22" s="387"/>
      <c r="AE22" s="376">
        <f>AE21/AE20</f>
        <v>6.1037242261085423E-2</v>
      </c>
      <c r="AF22" s="169">
        <f>AF21/AF20</f>
        <v>7.3381309304037953E-2</v>
      </c>
      <c r="AG22" s="430">
        <f>AG21/AG20</f>
        <v>5.9872782047156139E-2</v>
      </c>
      <c r="AH22" s="392"/>
      <c r="AI22" s="376">
        <f>AI21/AI20</f>
        <v>0.1218334915358712</v>
      </c>
      <c r="AJ22" s="169">
        <f>AJ21/AJ20</f>
        <v>0.12682904859119165</v>
      </c>
      <c r="AK22" s="376">
        <f>AK21/AK20</f>
        <v>0.14628387871791146</v>
      </c>
      <c r="AL22" s="387"/>
      <c r="AM22" s="376">
        <f>AM21/AM20</f>
        <v>0.24538237053326156</v>
      </c>
      <c r="AN22" s="169">
        <f>AN21/AN20</f>
        <v>0.26396708814870207</v>
      </c>
      <c r="AO22" s="376">
        <f>AO21/AO20</f>
        <v>0.27016939668860107</v>
      </c>
      <c r="AP22" s="387"/>
      <c r="AQ22" s="376">
        <f>AQ21/AQ20</f>
        <v>0.16597819450769688</v>
      </c>
      <c r="AR22" s="169">
        <f>AR21/AR20</f>
        <v>0.14536764319694515</v>
      </c>
      <c r="AS22" s="376">
        <f>AS21/AS20</f>
        <v>0.16855878973024482</v>
      </c>
      <c r="AT22" s="387"/>
      <c r="AU22" s="376">
        <f>AU21/AU20</f>
        <v>0.3742966613701344</v>
      </c>
      <c r="AV22" s="169">
        <f>AV21/AV20</f>
        <v>0.37847993497079124</v>
      </c>
      <c r="AW22" s="430">
        <f>AW21/AW20</f>
        <v>0.37699739498591306</v>
      </c>
      <c r="AX22" s="185"/>
      <c r="AY22" s="183"/>
      <c r="AZ22" s="183"/>
      <c r="BA22" s="183"/>
      <c r="BB22" s="183">
        <f>BB21/BB20</f>
        <v>0.24296388970373611</v>
      </c>
      <c r="BC22" s="183">
        <f>BC21/BC20</f>
        <v>0.23302376634243804</v>
      </c>
      <c r="BD22" s="184">
        <f>BD21/BD20</f>
        <v>0.27395166555209038</v>
      </c>
      <c r="BE22" s="185"/>
      <c r="BF22" s="183">
        <f>BF21/BF20</f>
        <v>0.33789235783231314</v>
      </c>
      <c r="BG22" s="183">
        <f>BG21/BG20</f>
        <v>0.27787133912195172</v>
      </c>
      <c r="BH22" s="184">
        <f>BH21/BH20</f>
        <v>0.30205613829698869</v>
      </c>
      <c r="BI22" s="185"/>
      <c r="BJ22" s="183">
        <f>BJ21/BJ20</f>
        <v>0.21866987203254548</v>
      </c>
      <c r="BK22" s="183">
        <f>BK21/BK20</f>
        <v>0.17225742761983406</v>
      </c>
      <c r="BL22" s="184">
        <f>BL21/BL20</f>
        <v>0.21035652860306303</v>
      </c>
      <c r="BM22" s="185"/>
      <c r="BN22" s="183">
        <f>BN21/BN20</f>
        <v>0.23063261879853902</v>
      </c>
      <c r="BO22" s="183">
        <f>BO21/BO20</f>
        <v>0.19214280348520721</v>
      </c>
      <c r="BP22" s="184">
        <f>BP21/BP20</f>
        <v>0.21301584713978142</v>
      </c>
      <c r="BQ22" s="185"/>
      <c r="BR22" s="183">
        <f>BR21/BR20</f>
        <v>0.11445984754587338</v>
      </c>
      <c r="BS22" s="183">
        <f>BS21/BS20</f>
        <v>0.16700262475306016</v>
      </c>
      <c r="BT22" s="184">
        <f>BT21/BT20</f>
        <v>0.12876443457246869</v>
      </c>
      <c r="BU22" s="185"/>
      <c r="BV22" s="183">
        <f>BV21/BV20</f>
        <v>0.18579639203173412</v>
      </c>
      <c r="BW22" s="183">
        <f>BW21/BW20</f>
        <v>0.14717549119650303</v>
      </c>
      <c r="BX22" s="184">
        <f>BX21/BX20</f>
        <v>0.16881890014845102</v>
      </c>
      <c r="BY22" s="185"/>
      <c r="BZ22" s="183">
        <f>BZ21/BZ20</f>
        <v>0.30398045751001024</v>
      </c>
      <c r="CA22" s="183">
        <f>CA21/CA20</f>
        <v>0.34944959491176214</v>
      </c>
      <c r="CB22" s="184">
        <f>CB21/CB20</f>
        <v>0.32552507466725272</v>
      </c>
      <c r="CC22" s="185"/>
      <c r="CD22" s="183">
        <f>CD21/CD20</f>
        <v>0.11238083818790048</v>
      </c>
      <c r="CE22" s="183">
        <f>CE21/CE20</f>
        <v>0.14133096443353649</v>
      </c>
      <c r="CF22" s="184">
        <f>CF21/CF20</f>
        <v>0.14399537218633954</v>
      </c>
      <c r="CG22" s="185"/>
      <c r="CH22" s="183">
        <f>CH21/CH20</f>
        <v>0.18691493763939018</v>
      </c>
      <c r="CI22" s="183">
        <f>CI21/CI20</f>
        <v>0.23317839284885397</v>
      </c>
      <c r="CJ22" s="184">
        <f>CJ21/CJ20</f>
        <v>0.21073479785192531</v>
      </c>
      <c r="CK22" s="185"/>
      <c r="CL22" s="183">
        <f>CL21/CL20</f>
        <v>0.15050554786303807</v>
      </c>
      <c r="CM22" s="183">
        <f>CM21/CM20</f>
        <v>0.20143250626834869</v>
      </c>
      <c r="CN22" s="184">
        <f>CN21/CN20</f>
        <v>0.17368053862459892</v>
      </c>
      <c r="CO22" s="185"/>
      <c r="CP22" s="183">
        <f>CP21/CP20</f>
        <v>0.12012869130878547</v>
      </c>
      <c r="CQ22" s="183">
        <f>CQ21/CQ20</f>
        <v>9.4383764947263749E-2</v>
      </c>
      <c r="CR22" s="184">
        <f>CR21/CR20</f>
        <v>0.10418147298771947</v>
      </c>
      <c r="CS22" s="185"/>
      <c r="CT22" s="183">
        <f>CT21/CT20</f>
        <v>4.5242741456626136E-2</v>
      </c>
      <c r="CU22" s="183">
        <f>CU21/CU20</f>
        <v>0.10562527262611346</v>
      </c>
      <c r="CV22" s="184">
        <f>CV21/CV20</f>
        <v>8.5493748567947392E-2</v>
      </c>
      <c r="CW22" s="183"/>
      <c r="CX22" s="183">
        <f>CX21/CX20</f>
        <v>0.12106308448699887</v>
      </c>
      <c r="CY22" s="183">
        <f>CY21/CY20</f>
        <v>8.7114287094785955E-2</v>
      </c>
      <c r="CZ22" s="184">
        <f>CZ21/CZ20</f>
        <v>0.12667759435181319</v>
      </c>
      <c r="DA22" s="185"/>
      <c r="DB22" s="183">
        <f>DB21/DB20</f>
        <v>0.11912536738059928</v>
      </c>
      <c r="DC22" s="183">
        <f>DC21/DC20</f>
        <v>0.16998217191042225</v>
      </c>
      <c r="DD22" s="184">
        <f>DD21/DD20</f>
        <v>0.13476765381651043</v>
      </c>
      <c r="DE22" s="185"/>
      <c r="DF22" s="183">
        <f t="shared" ref="DF22:EA22" si="34">DF21/DF20</f>
        <v>0.13069644540967135</v>
      </c>
      <c r="DG22" s="183">
        <f t="shared" si="34"/>
        <v>0.12718172845426062</v>
      </c>
      <c r="DH22" s="184">
        <f t="shared" si="34"/>
        <v>0.15312988690789428</v>
      </c>
      <c r="DI22" s="186">
        <f t="shared" si="34"/>
        <v>0.17982270907282485</v>
      </c>
      <c r="DJ22" s="186">
        <f t="shared" si="34"/>
        <v>0.1551174862445984</v>
      </c>
      <c r="DK22" s="187">
        <f t="shared" si="34"/>
        <v>9.1677181323996201E-2</v>
      </c>
      <c r="DL22" s="187">
        <f t="shared" si="34"/>
        <v>0.10235079542008858</v>
      </c>
      <c r="DM22" s="187">
        <f t="shared" si="34"/>
        <v>0.23197498244726542</v>
      </c>
      <c r="DN22" s="186">
        <f t="shared" si="34"/>
        <v>0.15152470605798182</v>
      </c>
      <c r="DO22" s="186">
        <f t="shared" si="34"/>
        <v>0.11971531721158866</v>
      </c>
      <c r="DP22" s="186">
        <f t="shared" si="34"/>
        <v>0.14902305452517592</v>
      </c>
      <c r="DQ22" s="186">
        <f t="shared" si="34"/>
        <v>0.23715529695149534</v>
      </c>
      <c r="DR22" s="185"/>
      <c r="DS22" s="183">
        <f t="shared" si="34"/>
        <v>0.39233735671448083</v>
      </c>
      <c r="DT22" s="183">
        <f t="shared" si="34"/>
        <v>0.37735913244387925</v>
      </c>
      <c r="DU22" s="183">
        <f t="shared" si="34"/>
        <v>0.42726879613135865</v>
      </c>
      <c r="DV22" s="183">
        <f t="shared" si="34"/>
        <v>0.37823634130106953</v>
      </c>
      <c r="DW22" s="491">
        <f t="shared" si="34"/>
        <v>0.17193483897598227</v>
      </c>
      <c r="DX22" s="445">
        <f t="shared" si="34"/>
        <v>0.14133096443353624</v>
      </c>
      <c r="DY22" s="445">
        <f t="shared" si="34"/>
        <v>0.205895239981392</v>
      </c>
      <c r="DZ22" s="445">
        <f t="shared" si="34"/>
        <v>0.15148591008685403</v>
      </c>
      <c r="EA22" s="533">
        <f t="shared" si="34"/>
        <v>0.13802599392992379</v>
      </c>
      <c r="EB22" s="185"/>
      <c r="EC22" s="183">
        <f>EC21/EC20</f>
        <v>8.556373834691991E-2</v>
      </c>
      <c r="ED22" s="183">
        <f>ED21/ED20</f>
        <v>0.15070925869834095</v>
      </c>
      <c r="EE22" s="183">
        <f>EE21/EE20</f>
        <v>0.11861859834354888</v>
      </c>
      <c r="EF22" s="183"/>
      <c r="EG22" s="183">
        <f>EG21/EG20</f>
        <v>0.18866774348203411</v>
      </c>
      <c r="EH22" s="183">
        <f>EH21/EH20</f>
        <v>0.15361539287626413</v>
      </c>
      <c r="EI22" s="446">
        <f>EI21/EI20</f>
        <v>0.16296364701426777</v>
      </c>
      <c r="EJ22" s="182"/>
      <c r="EK22" s="183">
        <f>EK21/EK20</f>
        <v>3.7919673858978702E-2</v>
      </c>
      <c r="EL22" s="183">
        <f>EL21/EL20</f>
        <v>0.10941901728350761</v>
      </c>
      <c r="EM22" s="184">
        <f>EM21/EM20</f>
        <v>7.5422588020224557E-2</v>
      </c>
      <c r="EN22" s="182"/>
      <c r="EO22" s="183">
        <f>EO21/EO20</f>
        <v>0.10541887526424684</v>
      </c>
      <c r="EP22" s="183">
        <f>EP21/EP20</f>
        <v>6.2643643964914286E-2</v>
      </c>
      <c r="EQ22" s="184">
        <f>EQ21/EQ20</f>
        <v>0.10521761993802775</v>
      </c>
      <c r="ER22" s="185"/>
      <c r="ES22" s="446"/>
      <c r="ET22" s="183"/>
      <c r="EU22" s="183">
        <f t="shared" ref="EU22:FA22" si="35">EU21/EU20</f>
        <v>0.15810663810637068</v>
      </c>
      <c r="EV22" s="183">
        <f t="shared" si="35"/>
        <v>0.16732161733757334</v>
      </c>
      <c r="EW22" s="183">
        <f t="shared" si="35"/>
        <v>0.16207589178263718</v>
      </c>
      <c r="EX22" s="183">
        <f t="shared" si="35"/>
        <v>0.18090053044300466</v>
      </c>
      <c r="EY22" s="183">
        <f t="shared" si="35"/>
        <v>7.9835781392690056E-2</v>
      </c>
      <c r="EZ22" s="183">
        <f t="shared" si="35"/>
        <v>0.11323135357431952</v>
      </c>
      <c r="FA22" s="183">
        <f t="shared" si="35"/>
        <v>0.15074597513036894</v>
      </c>
      <c r="FB22" s="183">
        <f t="shared" ref="FB22" si="36">FB21/FB20</f>
        <v>0.11381548606334117</v>
      </c>
      <c r="FC22" s="542"/>
      <c r="FD22" s="180"/>
      <c r="FE22" s="181"/>
      <c r="FF22" s="436" t="s">
        <v>170</v>
      </c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</row>
    <row r="23" spans="1:228" s="147" customFormat="1" ht="18" customHeight="1" thickTop="1" thickBot="1" x14ac:dyDescent="0.25">
      <c r="A23" s="189"/>
      <c r="B23" s="189"/>
      <c r="C23" s="189"/>
      <c r="D23" s="437" t="s">
        <v>171</v>
      </c>
      <c r="E23" s="191">
        <f t="shared" ref="E23:M23" si="37">E21/SQRT(5)</f>
        <v>0.35047111150564192</v>
      </c>
      <c r="F23" s="447">
        <f t="shared" si="37"/>
        <v>2.9491354665393037E-2</v>
      </c>
      <c r="G23" s="344">
        <f t="shared" si="37"/>
        <v>8.7487141912397579E-3</v>
      </c>
      <c r="H23" s="344">
        <f t="shared" si="37"/>
        <v>5.6780278266313575E-3</v>
      </c>
      <c r="I23" s="344">
        <f t="shared" si="37"/>
        <v>5.4552726787943408E-3</v>
      </c>
      <c r="J23" s="344">
        <f t="shared" ref="J23" si="38">J21/SQRT(5)</f>
        <v>5.2269755495530359E-3</v>
      </c>
      <c r="K23" s="344">
        <f t="shared" si="37"/>
        <v>1.5498387012847368E-2</v>
      </c>
      <c r="L23" s="447">
        <f t="shared" si="37"/>
        <v>5.744562646538027E-3</v>
      </c>
      <c r="M23" s="191">
        <f t="shared" si="37"/>
        <v>0.19935520087475561</v>
      </c>
      <c r="N23" s="645"/>
      <c r="O23" s="379"/>
      <c r="P23" s="379">
        <f t="shared" ref="P23:R23" si="39">P21/SQRT(5)</f>
        <v>4.4129780810773529E-3</v>
      </c>
      <c r="Q23" s="379">
        <f t="shared" ref="Q23" si="40">Q21/SQRT(5)</f>
        <v>2.3722443145455636E-2</v>
      </c>
      <c r="R23" s="620">
        <f t="shared" si="39"/>
        <v>2.3722443145455539E-2</v>
      </c>
      <c r="S23" s="641">
        <f t="shared" ref="S23" si="41">S21/SQRT(5)</f>
        <v>1.4168302885902279E-3</v>
      </c>
      <c r="T23" s="191">
        <f t="shared" ref="T23" si="42">T21/SQRT(5)</f>
        <v>2.3058036441127892E-2</v>
      </c>
      <c r="U23" s="199"/>
      <c r="V23" s="344"/>
      <c r="W23" s="379">
        <f>W21/SQRT(5)</f>
        <v>1.0035330265132919E-2</v>
      </c>
      <c r="X23" s="192">
        <f>X21/SQRT(5)</f>
        <v>2.8356118193590685E-2</v>
      </c>
      <c r="Y23" s="379">
        <f>Y21/SQRT(5)</f>
        <v>0.16416236663394354</v>
      </c>
      <c r="Z23" s="388"/>
      <c r="AA23" s="379">
        <f>AA21/SQRT(5)</f>
        <v>1.1340940017246526E-2</v>
      </c>
      <c r="AB23" s="192">
        <f>AB21/SQRT(5)</f>
        <v>2.5454882132147416E-2</v>
      </c>
      <c r="AC23" s="379">
        <f>AC21/SQRT(5)</f>
        <v>0.15758404522498126</v>
      </c>
      <c r="AD23" s="388"/>
      <c r="AE23" s="379">
        <f>AE21/SQRT(5)</f>
        <v>5.1407180939884063E-3</v>
      </c>
      <c r="AF23" s="192">
        <f>AF21/SQRT(5)</f>
        <v>6.3577683445479949E-3</v>
      </c>
      <c r="AG23" s="431">
        <f>AG21/SQRT(5)</f>
        <v>3.9778264657391094E-2</v>
      </c>
      <c r="AH23" s="393"/>
      <c r="AI23" s="379">
        <f>AI21/SQRT(5)</f>
        <v>1.003533026513289E-2</v>
      </c>
      <c r="AJ23" s="192">
        <f>AJ21/SQRT(5)</f>
        <v>1.0744747088541144E-2</v>
      </c>
      <c r="AK23" s="379">
        <f>AK21/SQRT(5)</f>
        <v>9.5312400142704964E-2</v>
      </c>
      <c r="AL23" s="388"/>
      <c r="AM23" s="379">
        <f>AM21/SQRT(5)</f>
        <v>6.9351753842982347E-3</v>
      </c>
      <c r="AN23" s="192">
        <f>AN21/SQRT(5)</f>
        <v>7.7246032527425647E-3</v>
      </c>
      <c r="AO23" s="379">
        <f>AO21/SQRT(5)</f>
        <v>6.0658375409332874E-2</v>
      </c>
      <c r="AP23" s="388"/>
      <c r="AQ23" s="379">
        <f>AQ21/SQRT(5)</f>
        <v>7.4484719363214387E-3</v>
      </c>
      <c r="AR23" s="192">
        <f>AR21/SQRT(5)</f>
        <v>6.6881364141760224E-3</v>
      </c>
      <c r="AS23" s="379">
        <f>AS21/SQRT(5)</f>
        <v>5.9752940663044249E-2</v>
      </c>
      <c r="AT23" s="388"/>
      <c r="AU23" s="379">
        <f>AU21/SQRT(5)</f>
        <v>3.4548661294058502E-3</v>
      </c>
      <c r="AV23" s="192">
        <f>AV21/SQRT(5)</f>
        <v>3.5752767403766932E-3</v>
      </c>
      <c r="AW23" s="431">
        <f>AW21/SQRT(5)</f>
        <v>2.7349209384165355E-2</v>
      </c>
      <c r="AX23" s="193"/>
      <c r="AY23" s="190"/>
      <c r="AZ23" s="190"/>
      <c r="BA23" s="190"/>
      <c r="BB23" s="190">
        <f>BB21/SQRT(5)</f>
        <v>2.1412105013721267E-3</v>
      </c>
      <c r="BC23" s="190">
        <f>BC21/SQRT(5)</f>
        <v>1.7209598362556461E-3</v>
      </c>
      <c r="BD23" s="194">
        <f>BD21/SQRT(5)</f>
        <v>1.5623646937291341E-2</v>
      </c>
      <c r="BE23" s="193"/>
      <c r="BF23" s="190">
        <f>BF21/SQRT(5)</f>
        <v>3.4135907804840873E-3</v>
      </c>
      <c r="BG23" s="190">
        <f>BG21/SQRT(5)</f>
        <v>2.3279249866695853E-3</v>
      </c>
      <c r="BH23" s="194">
        <f>BH21/SQRT(5)</f>
        <v>1.9526439515139851E-2</v>
      </c>
      <c r="BI23" s="193"/>
      <c r="BJ23" s="190">
        <f>BJ21/SQRT(5)</f>
        <v>4.1362442400296245E-3</v>
      </c>
      <c r="BK23" s="190">
        <f>BK21/SQRT(5)</f>
        <v>2.7153021976973825E-3</v>
      </c>
      <c r="BL23" s="194">
        <f>BL21/SQRT(5)</f>
        <v>2.5595285727481265E-2</v>
      </c>
      <c r="BM23" s="193"/>
      <c r="BN23" s="190">
        <f>BN21/SQRT(5)</f>
        <v>1.4004174676797819E-2</v>
      </c>
      <c r="BO23" s="190">
        <f>BO21/SQRT(5)</f>
        <v>9.7202133549279639E-3</v>
      </c>
      <c r="BP23" s="194">
        <f>BP21/SQRT(5)</f>
        <v>8.2941505160485651E-2</v>
      </c>
      <c r="BQ23" s="193"/>
      <c r="BR23" s="190">
        <f>BR21/SQRT(5)</f>
        <v>1.6028299510730129E-3</v>
      </c>
      <c r="BS23" s="190">
        <f>BS21/SQRT(5)</f>
        <v>1.972006492837713E-3</v>
      </c>
      <c r="BT23" s="194">
        <f>BT21/SQRT(5)</f>
        <v>1.1614039046368065E-2</v>
      </c>
      <c r="BU23" s="195"/>
      <c r="BV23" s="190">
        <f>BV21/SQRT(5)</f>
        <v>1.7397900210389259E-2</v>
      </c>
      <c r="BW23" s="190">
        <f>BW21/SQRT(5)</f>
        <v>1.150320257228854E-2</v>
      </c>
      <c r="BX23" s="194">
        <f>BX21/SQRT(5)</f>
        <v>0.1015005949495764</v>
      </c>
      <c r="BY23" s="195"/>
      <c r="BZ23" s="190">
        <f>BZ21/SQRT(5)</f>
        <v>4.4860315051325405E-3</v>
      </c>
      <c r="CA23" s="190">
        <f>CA21/SQRT(5)</f>
        <v>4.3744926636003082E-3</v>
      </c>
      <c r="CB23" s="194">
        <f>CB21/SQRT(5)</f>
        <v>3.0951591074281991E-2</v>
      </c>
      <c r="CC23" s="195"/>
      <c r="CD23" s="190">
        <f>CD21/SQRT(5)</f>
        <v>1.568006136016166E-3</v>
      </c>
      <c r="CE23" s="190">
        <f>CE21/SQRT(5)</f>
        <v>1.6572652425977461E-3</v>
      </c>
      <c r="CF23" s="194">
        <f>CF21/SQRT(5)</f>
        <v>1.2967535714337905E-2</v>
      </c>
      <c r="CG23" s="195"/>
      <c r="CH23" s="190">
        <f>CH21/SQRT(5)</f>
        <v>5.3663731716084313E-3</v>
      </c>
      <c r="CI23" s="190">
        <f>CI21/SQRT(5)</f>
        <v>5.6532623772459888E-3</v>
      </c>
      <c r="CJ23" s="194">
        <f>CJ21/SQRT(5)</f>
        <v>3.9014866101478599E-2</v>
      </c>
      <c r="CK23" s="195"/>
      <c r="CL23" s="190">
        <f>CL21/SQRT(5)</f>
        <v>6.428643995827695E-3</v>
      </c>
      <c r="CM23" s="190">
        <f>CM21/SQRT(5)</f>
        <v>7.2621661505978801E-3</v>
      </c>
      <c r="CN23" s="194">
        <f>CN21/SQRT(5)</f>
        <v>4.7820034244137992E-2</v>
      </c>
      <c r="CO23" s="195"/>
      <c r="CP23" s="190">
        <f>CP21/SQRT(5)</f>
        <v>1.4697726696898495E-2</v>
      </c>
      <c r="CQ23" s="190">
        <f>CQ21/SQRT(5)</f>
        <v>9.6652879530220673E-3</v>
      </c>
      <c r="CR23" s="194">
        <f>CR21/SQRT(5)</f>
        <v>8.1925893049155429E-2</v>
      </c>
      <c r="CS23" s="195"/>
      <c r="CT23" s="190">
        <f>CT21/SQRT(5)</f>
        <v>1.4697726696898474E-2</v>
      </c>
      <c r="CU23" s="190">
        <f>CU21/SQRT(5)</f>
        <v>2.8879859151258166E-2</v>
      </c>
      <c r="CV23" s="194">
        <f>CV21/SQRT(5)</f>
        <v>0.17908994424736499</v>
      </c>
      <c r="CW23" s="190"/>
      <c r="CX23" s="196">
        <f>CX21/SQRT(5)</f>
        <v>28.940156655814917</v>
      </c>
      <c r="CY23" s="196">
        <f>CY21/SQRT(5)</f>
        <v>17.413235221988483</v>
      </c>
      <c r="CZ23" s="197">
        <f>CZ21/SQRT(5)</f>
        <v>195.00883360961373</v>
      </c>
      <c r="DA23" s="193"/>
      <c r="DB23" s="196">
        <f>DB21/SQRT(5)</f>
        <v>31.458900396115414</v>
      </c>
      <c r="DC23" s="196">
        <f>DC21/SQRT(5)</f>
        <v>37.850635206235786</v>
      </c>
      <c r="DD23" s="197">
        <f>DD21/SQRT(5)</f>
        <v>229.2707350143335</v>
      </c>
      <c r="DE23" s="193"/>
      <c r="DF23" s="196">
        <f t="shared" ref="DF23:DQ23" si="43">DF21/SQRT(5)</f>
        <v>18.902063748892434</v>
      </c>
      <c r="DG23" s="196">
        <f t="shared" si="43"/>
        <v>15.41287021088705</v>
      </c>
      <c r="DH23" s="197">
        <f t="shared" si="43"/>
        <v>142.90280324518946</v>
      </c>
      <c r="DI23" s="198">
        <f t="shared" si="43"/>
        <v>0.3940634994397898</v>
      </c>
      <c r="DJ23" s="198">
        <f t="shared" si="43"/>
        <v>3.6751182293907274E-2</v>
      </c>
      <c r="DK23" s="199">
        <f t="shared" si="43"/>
        <v>0.42112870358434995</v>
      </c>
      <c r="DL23" s="200">
        <f t="shared" si="43"/>
        <v>3.5915740636962387E-2</v>
      </c>
      <c r="DM23" s="199">
        <f t="shared" si="43"/>
        <v>0.10283059955000264</v>
      </c>
      <c r="DN23" s="201">
        <f t="shared" si="43"/>
        <v>0.93451011698047592</v>
      </c>
      <c r="DO23" s="201">
        <f t="shared" si="43"/>
        <v>4.0531680021926526</v>
      </c>
      <c r="DP23" s="198">
        <f t="shared" si="43"/>
        <v>4.0611625233059709E-2</v>
      </c>
      <c r="DQ23" s="198">
        <f t="shared" si="43"/>
        <v>1.294266846776651E-2</v>
      </c>
      <c r="DR23" s="193"/>
      <c r="DS23" s="190">
        <f t="shared" ref="DS23:EA23" si="44">DS21/SQRT(5)</f>
        <v>1.6297907263072161E-4</v>
      </c>
      <c r="DT23" s="190">
        <f t="shared" si="44"/>
        <v>1.3082871195975424E-4</v>
      </c>
      <c r="DU23" s="190">
        <f t="shared" si="44"/>
        <v>1.1543327636147393E-3</v>
      </c>
      <c r="DV23" s="190">
        <f t="shared" si="44"/>
        <v>5.7569320397558941E-4</v>
      </c>
      <c r="DW23" s="492">
        <f t="shared" si="44"/>
        <v>3.814192315578336E-2</v>
      </c>
      <c r="DX23" s="447">
        <f t="shared" si="44"/>
        <v>1.1862704606514646E-2</v>
      </c>
      <c r="DY23" s="447">
        <f t="shared" si="44"/>
        <v>2.7704271531784765E-2</v>
      </c>
      <c r="DZ23" s="447">
        <f t="shared" si="44"/>
        <v>7.7808583175009603E-3</v>
      </c>
      <c r="EA23" s="534">
        <f t="shared" si="44"/>
        <v>5.4320561445136903E-2</v>
      </c>
      <c r="EB23" s="195"/>
      <c r="EC23" s="190">
        <f>EC21/SQRT(5)</f>
        <v>2.2045938294941225E-2</v>
      </c>
      <c r="ED23" s="190">
        <f>ED21/SQRT(5)</f>
        <v>3.2765692051563114E-2</v>
      </c>
      <c r="EE23" s="190">
        <f>EE21/SQRT(5)</f>
        <v>0.19722835067299219</v>
      </c>
      <c r="EF23" s="191"/>
      <c r="EG23" s="190">
        <f>EG21/SQRT(5)</f>
        <v>1.3442532596735977E-2</v>
      </c>
      <c r="EH23" s="190">
        <f>EH21/SQRT(5)</f>
        <v>9.1423353926835087E-3</v>
      </c>
      <c r="EI23" s="478">
        <f>EI21/SQRT(5)</f>
        <v>7.4494466448009916E-2</v>
      </c>
      <c r="EJ23" s="551"/>
      <c r="EK23" s="190">
        <f>EK21/SQRT(5)</f>
        <v>1.2471967352090638E-2</v>
      </c>
      <c r="EL23" s="190">
        <f>EL21/SQRT(5)</f>
        <v>3.0300795297304867E-2</v>
      </c>
      <c r="EM23" s="194">
        <f>EM21/SQRT(5)</f>
        <v>0.159883320703718</v>
      </c>
      <c r="EN23" s="551"/>
      <c r="EO23" s="190">
        <f>EO21/SQRT(5)</f>
        <v>1.2471967352090647E-2</v>
      </c>
      <c r="EP23" s="190">
        <f>EP21/SQRT(5)</f>
        <v>6.1953197913772262E-3</v>
      </c>
      <c r="EQ23" s="194">
        <f>EQ21/SQRT(5)</f>
        <v>8.0103836118394389E-2</v>
      </c>
      <c r="ER23" s="195"/>
      <c r="ES23" s="379"/>
      <c r="ET23" s="191"/>
      <c r="EU23" s="344">
        <f t="shared" ref="EU23:FA23" si="45">EU21/SQRT(5)</f>
        <v>0.17834681995407112</v>
      </c>
      <c r="EV23" s="344">
        <f t="shared" si="45"/>
        <v>0.15851544827790479</v>
      </c>
      <c r="EW23" s="344">
        <f t="shared" si="45"/>
        <v>1.1774818814389334</v>
      </c>
      <c r="EX23" s="388">
        <f t="shared" si="45"/>
        <v>18878.750628950645</v>
      </c>
      <c r="EY23" s="344">
        <f t="shared" si="45"/>
        <v>2.936645111083714E-2</v>
      </c>
      <c r="EZ23" s="344">
        <f t="shared" si="45"/>
        <v>0.32041954870135253</v>
      </c>
      <c r="FA23" s="388">
        <f t="shared" si="45"/>
        <v>39953.437465230367</v>
      </c>
      <c r="FB23" s="388">
        <f t="shared" ref="FB23" si="46">FB21/SQRT(5)</f>
        <v>38441.469784274232</v>
      </c>
      <c r="FC23" s="543"/>
      <c r="FD23" s="189"/>
      <c r="FE23" s="189"/>
      <c r="FF23" s="437" t="s">
        <v>171</v>
      </c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</row>
    <row r="24" spans="1:228" s="147" customFormat="1" ht="18" customHeight="1" thickTop="1" x14ac:dyDescent="0.2">
      <c r="A24" s="500"/>
      <c r="B24" s="500"/>
      <c r="C24" s="500"/>
      <c r="D24" s="529"/>
      <c r="E24" s="134"/>
      <c r="F24" s="443"/>
      <c r="G24" s="342"/>
      <c r="H24" s="342"/>
      <c r="I24" s="342"/>
      <c r="J24" s="342"/>
      <c r="K24" s="342"/>
      <c r="L24" s="443"/>
      <c r="M24" s="134"/>
      <c r="N24" s="642"/>
      <c r="O24" s="373"/>
      <c r="P24" s="373"/>
      <c r="Q24" s="134"/>
      <c r="R24" s="616"/>
      <c r="S24" s="617"/>
      <c r="T24" s="134"/>
      <c r="U24" s="143"/>
      <c r="V24" s="342"/>
      <c r="W24" s="373"/>
      <c r="X24" s="135"/>
      <c r="Y24" s="373"/>
      <c r="Z24" s="384"/>
      <c r="AA24" s="373"/>
      <c r="AB24" s="135"/>
      <c r="AC24" s="373"/>
      <c r="AD24" s="384"/>
      <c r="AE24" s="373"/>
      <c r="AF24" s="135"/>
      <c r="AG24" s="136"/>
      <c r="AH24" s="389"/>
      <c r="AI24" s="373"/>
      <c r="AJ24" s="135"/>
      <c r="AK24" s="373"/>
      <c r="AL24" s="384"/>
      <c r="AM24" s="373"/>
      <c r="AN24" s="135"/>
      <c r="AO24" s="373"/>
      <c r="AP24" s="384"/>
      <c r="AQ24" s="373"/>
      <c r="AR24" s="135"/>
      <c r="AS24" s="373"/>
      <c r="AT24" s="384"/>
      <c r="AU24" s="373"/>
      <c r="AV24" s="135"/>
      <c r="AW24" s="136"/>
      <c r="AX24" s="413"/>
      <c r="AY24" s="137"/>
      <c r="AZ24" s="137"/>
      <c r="BA24" s="137"/>
      <c r="BB24" s="137"/>
      <c r="BC24" s="137"/>
      <c r="BD24" s="138"/>
      <c r="BE24" s="413"/>
      <c r="BF24" s="137"/>
      <c r="BG24" s="137"/>
      <c r="BH24" s="138"/>
      <c r="BI24" s="413"/>
      <c r="BJ24" s="137"/>
      <c r="BK24" s="137"/>
      <c r="BL24" s="138"/>
      <c r="BM24" s="413"/>
      <c r="BN24" s="137"/>
      <c r="BO24" s="137"/>
      <c r="BP24" s="138"/>
      <c r="BQ24" s="413"/>
      <c r="BR24" s="137"/>
      <c r="BS24" s="137"/>
      <c r="BT24" s="138"/>
      <c r="BU24" s="530"/>
      <c r="BV24" s="137"/>
      <c r="BW24" s="137"/>
      <c r="BX24" s="138"/>
      <c r="BY24" s="530"/>
      <c r="BZ24" s="137"/>
      <c r="CA24" s="137"/>
      <c r="CB24" s="138"/>
      <c r="CC24" s="530"/>
      <c r="CD24" s="137"/>
      <c r="CE24" s="137"/>
      <c r="CF24" s="138"/>
      <c r="CG24" s="530"/>
      <c r="CH24" s="137"/>
      <c r="CI24" s="137"/>
      <c r="CJ24" s="138"/>
      <c r="CK24" s="530"/>
      <c r="CL24" s="137"/>
      <c r="CM24" s="137"/>
      <c r="CN24" s="138"/>
      <c r="CO24" s="530"/>
      <c r="CP24" s="137"/>
      <c r="CQ24" s="137"/>
      <c r="CR24" s="138"/>
      <c r="CS24" s="530"/>
      <c r="CT24" s="137"/>
      <c r="CU24" s="137"/>
      <c r="CV24" s="138"/>
      <c r="CW24" s="137"/>
      <c r="CX24" s="140"/>
      <c r="CY24" s="140"/>
      <c r="CZ24" s="141"/>
      <c r="DA24" s="413"/>
      <c r="DB24" s="140"/>
      <c r="DC24" s="140"/>
      <c r="DD24" s="141"/>
      <c r="DE24" s="413"/>
      <c r="DF24" s="140"/>
      <c r="DG24" s="140"/>
      <c r="DH24" s="141"/>
      <c r="DI24" s="146"/>
      <c r="DJ24" s="146"/>
      <c r="DK24" s="143"/>
      <c r="DL24" s="413"/>
      <c r="DM24" s="143"/>
      <c r="DN24" s="145"/>
      <c r="DO24" s="145"/>
      <c r="DP24" s="146"/>
      <c r="DQ24" s="146"/>
      <c r="DR24" s="413"/>
      <c r="DS24" s="137"/>
      <c r="DT24" s="137"/>
      <c r="DU24" s="137"/>
      <c r="DV24" s="137"/>
      <c r="DW24" s="485"/>
      <c r="DX24" s="443"/>
      <c r="DY24" s="443"/>
      <c r="DZ24" s="443"/>
      <c r="EA24" s="531"/>
      <c r="EB24" s="530"/>
      <c r="EC24" s="137"/>
      <c r="ED24" s="137"/>
      <c r="EE24" s="137"/>
      <c r="EF24" s="134"/>
      <c r="EG24" s="137"/>
      <c r="EH24" s="137"/>
      <c r="EI24" s="148"/>
      <c r="EJ24" s="552"/>
      <c r="EK24" s="137"/>
      <c r="EL24" s="137"/>
      <c r="EM24" s="138"/>
      <c r="EN24" s="552"/>
      <c r="EO24" s="137"/>
      <c r="EP24" s="137"/>
      <c r="EQ24" s="138"/>
      <c r="ER24" s="530"/>
      <c r="ES24" s="373"/>
      <c r="ET24" s="134"/>
      <c r="EU24" s="137"/>
      <c r="EV24" s="137"/>
      <c r="EW24" s="137"/>
      <c r="EX24" s="137"/>
      <c r="EY24" s="137"/>
      <c r="EZ24" s="137"/>
      <c r="FA24" s="137"/>
      <c r="FB24" s="137"/>
      <c r="FC24" s="405"/>
      <c r="FD24" s="500"/>
      <c r="FE24" s="500"/>
      <c r="FF24" s="529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</row>
    <row r="25" spans="1:228" s="147" customFormat="1" ht="22.5" customHeight="1" x14ac:dyDescent="0.3">
      <c r="A25" s="527" t="str">
        <f>$D$2</f>
        <v>Day</v>
      </c>
      <c r="B25" s="528">
        <f>$D$4</f>
        <v>10</v>
      </c>
      <c r="C25" s="131"/>
      <c r="D25" s="233"/>
      <c r="E25" s="134"/>
      <c r="F25" s="373"/>
      <c r="G25" s="134"/>
      <c r="H25" s="134"/>
      <c r="I25" s="134"/>
      <c r="J25" s="134"/>
      <c r="K25" s="134"/>
      <c r="L25" s="373"/>
      <c r="M25" s="134"/>
      <c r="N25" s="642"/>
      <c r="O25" s="373"/>
      <c r="P25" s="373"/>
      <c r="Q25" s="134"/>
      <c r="R25" s="616"/>
      <c r="S25" s="617"/>
      <c r="T25" s="134"/>
      <c r="U25" s="204"/>
      <c r="V25" s="134"/>
      <c r="W25" s="373"/>
      <c r="X25" s="135"/>
      <c r="Y25" s="373"/>
      <c r="Z25" s="384"/>
      <c r="AA25" s="373"/>
      <c r="AB25" s="135"/>
      <c r="AC25" s="373"/>
      <c r="AD25" s="384"/>
      <c r="AE25" s="373"/>
      <c r="AF25" s="135"/>
      <c r="AG25" s="136"/>
      <c r="AH25" s="389"/>
      <c r="AI25" s="373"/>
      <c r="AJ25" s="135"/>
      <c r="AK25" s="373"/>
      <c r="AL25" s="384"/>
      <c r="AM25" s="373"/>
      <c r="AN25" s="135"/>
      <c r="AO25" s="373"/>
      <c r="AP25" s="384"/>
      <c r="AQ25" s="373"/>
      <c r="AR25" s="135"/>
      <c r="AS25" s="373"/>
      <c r="AT25" s="384"/>
      <c r="AU25" s="373"/>
      <c r="AV25" s="135"/>
      <c r="AW25" s="136"/>
      <c r="AX25" s="139"/>
      <c r="AY25" s="35"/>
      <c r="AZ25" s="35"/>
      <c r="BA25" s="35"/>
      <c r="BB25" s="35"/>
      <c r="BC25" s="35"/>
      <c r="BD25" s="202"/>
      <c r="BE25" s="139"/>
      <c r="BF25" s="35"/>
      <c r="BG25" s="35"/>
      <c r="BH25" s="202"/>
      <c r="BI25" s="139"/>
      <c r="BJ25" s="35"/>
      <c r="BK25" s="35"/>
      <c r="BL25" s="202"/>
      <c r="BM25" s="139"/>
      <c r="BN25" s="35"/>
      <c r="BO25" s="35"/>
      <c r="BP25" s="202"/>
      <c r="BQ25" s="139"/>
      <c r="BR25" s="35"/>
      <c r="BS25" s="35"/>
      <c r="BT25" s="202"/>
      <c r="BU25" s="139"/>
      <c r="BV25" s="35"/>
      <c r="BW25" s="35"/>
      <c r="BX25" s="202"/>
      <c r="BY25" s="139"/>
      <c r="BZ25" s="35"/>
      <c r="CA25" s="35"/>
      <c r="CB25" s="202"/>
      <c r="CC25" s="139"/>
      <c r="CD25" s="35"/>
      <c r="CE25" s="35"/>
      <c r="CF25" s="202"/>
      <c r="CG25" s="139"/>
      <c r="CH25" s="35"/>
      <c r="CI25" s="35"/>
      <c r="CJ25" s="202"/>
      <c r="CK25" s="139"/>
      <c r="CL25" s="35"/>
      <c r="CM25" s="35"/>
      <c r="CN25" s="202"/>
      <c r="CO25" s="139"/>
      <c r="CP25" s="35"/>
      <c r="CQ25" s="35"/>
      <c r="CR25" s="202"/>
      <c r="CS25" s="139"/>
      <c r="CT25" s="35"/>
      <c r="CU25" s="35"/>
      <c r="CV25" s="202"/>
      <c r="CW25" s="35"/>
      <c r="CX25" s="140"/>
      <c r="CY25" s="140"/>
      <c r="CZ25" s="141"/>
      <c r="DA25" s="139"/>
      <c r="DB25" s="140"/>
      <c r="DC25" s="140"/>
      <c r="DD25" s="141"/>
      <c r="DE25" s="139"/>
      <c r="DF25" s="140"/>
      <c r="DG25" s="140"/>
      <c r="DH25" s="141"/>
      <c r="DI25" s="203"/>
      <c r="DJ25" s="203"/>
      <c r="DK25" s="204"/>
      <c r="DL25" s="204"/>
      <c r="DM25" s="204"/>
      <c r="DN25" s="145"/>
      <c r="DO25" s="145"/>
      <c r="DP25" s="203"/>
      <c r="DQ25" s="203"/>
      <c r="DR25" s="139"/>
      <c r="DS25" s="35"/>
      <c r="DT25" s="35"/>
      <c r="DU25" s="35"/>
      <c r="DV25" s="35"/>
      <c r="DW25" s="139"/>
      <c r="DX25" s="479"/>
      <c r="DY25" s="443"/>
      <c r="DZ25" s="443"/>
      <c r="EA25" s="531"/>
      <c r="EB25" s="139"/>
      <c r="EC25" s="35"/>
      <c r="ED25" s="35"/>
      <c r="EE25" s="35"/>
      <c r="EF25" s="35"/>
      <c r="EG25" s="35"/>
      <c r="EH25" s="35"/>
      <c r="EI25" s="479"/>
      <c r="EJ25" s="548"/>
      <c r="EK25" s="35"/>
      <c r="EL25" s="35"/>
      <c r="EM25" s="202"/>
      <c r="EN25" s="548"/>
      <c r="EO25" s="35"/>
      <c r="EP25" s="35"/>
      <c r="EQ25" s="202"/>
      <c r="ER25" s="139"/>
      <c r="ES25" s="479"/>
      <c r="ET25" s="35"/>
      <c r="EU25" s="35"/>
      <c r="EV25" s="35"/>
      <c r="EW25" s="35"/>
      <c r="EX25" s="35"/>
      <c r="EY25" s="35"/>
      <c r="EZ25" s="35"/>
      <c r="FA25" s="35"/>
      <c r="FB25" s="35"/>
      <c r="FC25" s="544" t="str">
        <f>$D$2</f>
        <v>Day</v>
      </c>
      <c r="FD25" s="528">
        <f>$D$4</f>
        <v>10</v>
      </c>
      <c r="FE25" s="131"/>
      <c r="FF25" s="233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</row>
    <row r="26" spans="1:228" s="147" customFormat="1" ht="15" customHeight="1" x14ac:dyDescent="0.25">
      <c r="A26" s="129" t="str">
        <f>$C$4</f>
        <v>Co</v>
      </c>
      <c r="B26" s="130" t="str">
        <f>$A$2</f>
        <v>R</v>
      </c>
      <c r="C26" s="131" t="str">
        <f>$B$4</f>
        <v>108-C-10</v>
      </c>
      <c r="D26" s="233" t="s">
        <v>193</v>
      </c>
      <c r="E26" s="336">
        <v>28.7</v>
      </c>
      <c r="F26" s="277">
        <f>G26+H26+I26+K26+L26</f>
        <v>1.92</v>
      </c>
      <c r="G26" s="276">
        <v>0.6</v>
      </c>
      <c r="H26" s="276">
        <v>0.25</v>
      </c>
      <c r="I26" s="276">
        <v>0.28000000000000003</v>
      </c>
      <c r="J26" s="341">
        <f>I26/F26</f>
        <v>0.14583333333333334</v>
      </c>
      <c r="K26" s="276">
        <v>0.49</v>
      </c>
      <c r="L26" s="466">
        <v>0.3</v>
      </c>
      <c r="M26" s="610">
        <f>100*F26/$E26</f>
        <v>6.6898954703832754</v>
      </c>
      <c r="N26" s="285">
        <v>5.0299999999999997E-2</v>
      </c>
      <c r="O26" s="654">
        <v>1.8639734036489999</v>
      </c>
      <c r="P26" s="654">
        <f>N26*O26</f>
        <v>9.3757862203544692E-2</v>
      </c>
      <c r="Q26" s="663">
        <f>(I26-P26)/I26</f>
        <v>0.6651504921301975</v>
      </c>
      <c r="R26" s="662">
        <f t="shared" ref="R26:R29" si="47">P26/I26</f>
        <v>0.33484950786980244</v>
      </c>
      <c r="S26" s="655"/>
      <c r="T26" s="610"/>
      <c r="U26" s="288">
        <v>200</v>
      </c>
      <c r="V26" s="400">
        <f>Z26+AD26</f>
        <v>1212</v>
      </c>
      <c r="W26" s="383">
        <f>V26/($V26+$AH26)</f>
        <v>0.87445887445887449</v>
      </c>
      <c r="X26" s="277">
        <f>W26*$F26</f>
        <v>1.678961038961039</v>
      </c>
      <c r="Y26" s="277">
        <f>100*X26/$E26</f>
        <v>5.8500384632788824</v>
      </c>
      <c r="Z26" s="275">
        <v>869</v>
      </c>
      <c r="AA26" s="383">
        <f>Z26/($V26+$AH26)</f>
        <v>0.62698412698412698</v>
      </c>
      <c r="AB26" s="277">
        <f>AA26*$F26</f>
        <v>1.2038095238095237</v>
      </c>
      <c r="AC26" s="277">
        <f>100*AB26/$E26</f>
        <v>4.1944582711133229</v>
      </c>
      <c r="AD26" s="275">
        <v>343</v>
      </c>
      <c r="AE26" s="383">
        <f>AD26/($V26+$AH26)</f>
        <v>0.24747474747474749</v>
      </c>
      <c r="AF26" s="277">
        <f>AE26*$F26</f>
        <v>0.47515151515151516</v>
      </c>
      <c r="AG26" s="278">
        <f>100*AF26/$E26</f>
        <v>1.6555801921655582</v>
      </c>
      <c r="AH26" s="401">
        <f>AL26+AP26+AT26</f>
        <v>174</v>
      </c>
      <c r="AI26" s="383">
        <f>AH26/($V26+$AH26)</f>
        <v>0.12554112554112554</v>
      </c>
      <c r="AJ26" s="277">
        <f>AI26*$F26</f>
        <v>0.24103896103896102</v>
      </c>
      <c r="AK26" s="277">
        <f>100*AJ26/$E26</f>
        <v>0.83985700710439382</v>
      </c>
      <c r="AL26" s="275">
        <v>80</v>
      </c>
      <c r="AM26" s="383">
        <f>AL26/($V26+$AH26)</f>
        <v>5.772005772005772E-2</v>
      </c>
      <c r="AN26" s="277">
        <f>AM26*$F26</f>
        <v>0.11082251082251082</v>
      </c>
      <c r="AO26" s="277">
        <f>100*AN26/$E26</f>
        <v>0.38614115269167532</v>
      </c>
      <c r="AP26" s="275">
        <v>77</v>
      </c>
      <c r="AQ26" s="383">
        <f>AP26/($V26+$AH26)</f>
        <v>5.5555555555555552E-2</v>
      </c>
      <c r="AR26" s="277">
        <f>AQ26*$F26</f>
        <v>0.10666666666666666</v>
      </c>
      <c r="AS26" s="277">
        <f>100*AR26/$E26</f>
        <v>0.37166085946573751</v>
      </c>
      <c r="AT26" s="275">
        <v>17</v>
      </c>
      <c r="AU26" s="383">
        <f>AT26/($V26+$AH26)</f>
        <v>1.2265512265512266E-2</v>
      </c>
      <c r="AV26" s="277">
        <f>AU26*$F26</f>
        <v>2.354978354978355E-2</v>
      </c>
      <c r="AW26" s="278">
        <f>100*AV26/$E26</f>
        <v>8.2054994946981014E-2</v>
      </c>
      <c r="AX26" s="423">
        <v>40</v>
      </c>
      <c r="AY26" s="400">
        <v>26</v>
      </c>
      <c r="AZ26" s="400">
        <v>12528</v>
      </c>
      <c r="BA26" s="35">
        <v>148</v>
      </c>
      <c r="BB26" s="279">
        <f>BA26/(168*($AX26+$AY26))</f>
        <v>1.3347763347763348E-2</v>
      </c>
      <c r="BC26" s="279">
        <f>BB26*$F26*$W26</f>
        <v>2.2410374618166827E-2</v>
      </c>
      <c r="BD26" s="280">
        <f>100*BC26/$E26</f>
        <v>7.8084928983159677E-2</v>
      </c>
      <c r="BE26" s="281">
        <v>178</v>
      </c>
      <c r="BF26" s="279">
        <f>BE26/(168*($AX26+$AY26))</f>
        <v>1.6053391053391052E-2</v>
      </c>
      <c r="BG26" s="279">
        <f>BF26*$F26*$W26</f>
        <v>2.695301812184929E-2</v>
      </c>
      <c r="BH26" s="280">
        <f>100*BG26/$E26</f>
        <v>9.3912955128394732E-2</v>
      </c>
      <c r="BI26" s="281">
        <f>BA26+BE26</f>
        <v>326</v>
      </c>
      <c r="BJ26" s="279">
        <f>BI26/(168*($AX26+$AY26))</f>
        <v>2.94011544011544E-2</v>
      </c>
      <c r="BK26" s="279">
        <f>BJ26*$F26*$W26</f>
        <v>4.9363392740016117E-2</v>
      </c>
      <c r="BL26" s="280">
        <f>100*BK26/$E26</f>
        <v>0.17199788411155442</v>
      </c>
      <c r="BM26" s="281">
        <v>1292</v>
      </c>
      <c r="BN26" s="279">
        <f>BM26/(168*($AX26+$AY26))</f>
        <v>0.11652236652236653</v>
      </c>
      <c r="BO26" s="279">
        <f>BN26*$F26*$W26</f>
        <v>0.19563651355859149</v>
      </c>
      <c r="BP26" s="280">
        <f>100*BO26/$E26</f>
        <v>0.68166032598812376</v>
      </c>
      <c r="BQ26" s="281">
        <v>419</v>
      </c>
      <c r="BR26" s="279">
        <f>BQ26/(168*($AX26+$AY26))</f>
        <v>3.7788600288600288E-2</v>
      </c>
      <c r="BS26" s="279">
        <f>BR26*$F26*$W26</f>
        <v>6.3445587601431763E-2</v>
      </c>
      <c r="BT26" s="280">
        <f>100*BS26/$E26</f>
        <v>0.22106476516178314</v>
      </c>
      <c r="BU26" s="281">
        <f>BA26+BE26+BM26+BQ26</f>
        <v>2037</v>
      </c>
      <c r="BV26" s="279">
        <f>BU26/(168*($AX26+$AY26))</f>
        <v>0.18371212121212122</v>
      </c>
      <c r="BW26" s="279">
        <f>BV26*$F26*$W26</f>
        <v>0.30844549390003934</v>
      </c>
      <c r="BX26" s="280">
        <f>100*BW26/$E26</f>
        <v>1.0747229752614611</v>
      </c>
      <c r="BY26" s="281">
        <v>328</v>
      </c>
      <c r="BZ26" s="279">
        <f>BY26/(168*($AX26+$AY26))</f>
        <v>2.958152958152958E-2</v>
      </c>
      <c r="CA26" s="279">
        <f>BZ26*$F26*$W26</f>
        <v>4.9666235640261611E-2</v>
      </c>
      <c r="CB26" s="280">
        <f>100*CA26/$E26</f>
        <v>0.17305308585457008</v>
      </c>
      <c r="CC26" s="281">
        <v>204</v>
      </c>
      <c r="CD26" s="279">
        <f>CC26/(168*($AX26+$AY26))</f>
        <v>1.83982683982684E-2</v>
      </c>
      <c r="CE26" s="279">
        <f>CD26*$F26*$W26</f>
        <v>3.0889975825040765E-2</v>
      </c>
      <c r="CF26" s="280">
        <f>100*CE26/$E26</f>
        <v>0.10763057778759849</v>
      </c>
      <c r="CG26" s="281">
        <f>BY26+CC26</f>
        <v>532</v>
      </c>
      <c r="CH26" s="279">
        <f>CG26/(168*($AX26+$AY26))</f>
        <v>4.7979797979797977E-2</v>
      </c>
      <c r="CI26" s="279">
        <f>CH26*$F26*$W26</f>
        <v>8.0556211465302369E-2</v>
      </c>
      <c r="CJ26" s="280">
        <f>100*CI26/$E26</f>
        <v>0.28068366364216857</v>
      </c>
      <c r="CK26" s="281">
        <f>BQ26+CG26</f>
        <v>951</v>
      </c>
      <c r="CL26" s="279">
        <f>CK26/(168*($AX26+$AY26))</f>
        <v>8.5768398268398272E-2</v>
      </c>
      <c r="CM26" s="279">
        <f>CL26*$F26*$W26</f>
        <v>0.14400179906673413</v>
      </c>
      <c r="CN26" s="280">
        <f>100*CM26/$E26</f>
        <v>0.50174842880395165</v>
      </c>
      <c r="CO26" s="281">
        <f>BU26+CG26</f>
        <v>2569</v>
      </c>
      <c r="CP26" s="279">
        <f>CO26/(168*($AX26+$AY26))</f>
        <v>0.2316919191919192</v>
      </c>
      <c r="CQ26" s="279">
        <f>CP26*$F26*$W26</f>
        <v>0.38900170536534173</v>
      </c>
      <c r="CR26" s="280">
        <f>100*CQ26/$E26</f>
        <v>1.3554066389036299</v>
      </c>
      <c r="CS26" s="281">
        <f>168*($AX26+$AY26)-CO26</f>
        <v>8519</v>
      </c>
      <c r="CT26" s="279">
        <f>CS26/(168*($AX26+$AY26))</f>
        <v>0.76830808080808077</v>
      </c>
      <c r="CU26" s="279">
        <f>CT26*$F26*$W26</f>
        <v>1.2899593335956971</v>
      </c>
      <c r="CV26" s="280">
        <f>100*CU26/$E26</f>
        <v>4.4946318243752508</v>
      </c>
      <c r="CW26" s="274">
        <v>254</v>
      </c>
      <c r="CX26" s="282">
        <f>$BQ$3*$AZ26*CW26/(($AX26+$AY26)*168)</f>
        <v>521.79456906729638</v>
      </c>
      <c r="CY26" s="282">
        <f>CX26*$F26*$W26</f>
        <v>876.0727518054556</v>
      </c>
      <c r="CZ26" s="283">
        <f>100*CY26/$E26</f>
        <v>3052.5182989737132</v>
      </c>
      <c r="DA26" s="281">
        <v>419</v>
      </c>
      <c r="DB26" s="282">
        <f>$BQ$3*$AZ26*DA26/(($AX26+$AY26)*168)</f>
        <v>860.75560802833525</v>
      </c>
      <c r="DC26" s="282">
        <f>DB26*$F26*$W26</f>
        <v>1445.1751299467946</v>
      </c>
      <c r="DD26" s="283">
        <f>100*DC26/$E26</f>
        <v>5035.4534144487625</v>
      </c>
      <c r="DE26" s="281">
        <v>122</v>
      </c>
      <c r="DF26" s="282">
        <f>$BQ$3*$AZ26*DE26/(($AX26+$AY26)*168)</f>
        <v>250.62573789846516</v>
      </c>
      <c r="DG26" s="282">
        <f>DF26*$F26*$W26</f>
        <v>420.79084929238411</v>
      </c>
      <c r="DH26" s="283">
        <f>100*DG26/$E26</f>
        <v>1466.1702065936729</v>
      </c>
      <c r="DI26" s="284">
        <f>2*$BS$3*BU26/(CW26+DE26)/$AZ26</f>
        <v>4.7567915953370834</v>
      </c>
      <c r="DJ26" s="142">
        <v>0.74229999999999996</v>
      </c>
      <c r="DK26" s="285">
        <f>2*10000*CQ26/CY26</f>
        <v>8.8805799418750802</v>
      </c>
      <c r="DL26" s="285">
        <f>10000*BK26/CY26</f>
        <v>0.56346225399985916</v>
      </c>
      <c r="DM26" s="285">
        <f>10000*BS26/DG26</f>
        <v>1.5077701358792372</v>
      </c>
      <c r="DN26" s="286">
        <f>10000*CU26/CY26</f>
        <v>14.724340312346012</v>
      </c>
      <c r="DO26" s="286">
        <f>1000*($AX26+$AY26)*$BJ$3*$BO$3/CW26/$AZ26</f>
        <v>76.658521133134215</v>
      </c>
      <c r="DP26" s="287">
        <f>DG26/CY26</f>
        <v>0.48031496062992118</v>
      </c>
      <c r="DQ26" s="284">
        <f>1000*CI26/CY26</f>
        <v>9.195150893494633E-2</v>
      </c>
      <c r="DR26" s="423">
        <v>52</v>
      </c>
      <c r="DS26" s="279">
        <f>DR26/(492*($AX26+$AY26))</f>
        <v>1.601379650160138E-3</v>
      </c>
      <c r="DT26" s="279">
        <f>DS26*$F26*$W26</f>
        <v>2.6886540412039304E-3</v>
      </c>
      <c r="DU26" s="279">
        <f>100*DT26/$E26</f>
        <v>9.3681325477488874E-3</v>
      </c>
      <c r="DV26" s="279">
        <f>DT26/CQ26</f>
        <v>6.9116767461952552E-3</v>
      </c>
      <c r="DW26" s="490">
        <f>CC26/CG26</f>
        <v>0.38345864661654133</v>
      </c>
      <c r="DX26" s="496">
        <f>7.158*DW26*CI26</f>
        <v>0.22111044695564175</v>
      </c>
      <c r="DY26" s="496">
        <f xml:space="preserve"> 0.00033*((CY26+DC26)/2)/DJ26</f>
        <v>0.51597184492674297</v>
      </c>
      <c r="DZ26" s="496">
        <f>1/(1/DX26+1/DY26)</f>
        <v>0.1547815847765393</v>
      </c>
      <c r="EA26" s="504">
        <f>100*DZ26/$E26</f>
        <v>0.53930865775797676</v>
      </c>
      <c r="EB26" s="281">
        <v>138</v>
      </c>
      <c r="EC26" s="137">
        <f>(4*EB26)/((4*EB26)+EF26+EN26)</f>
        <v>0.56557377049180324</v>
      </c>
      <c r="ED26" s="137">
        <f>EC26*$F26*$W26</f>
        <v>0.94957632531403013</v>
      </c>
      <c r="EE26" s="137">
        <f>100*ED26/$E26</f>
        <v>3.3086283111987109</v>
      </c>
      <c r="EF26" s="274">
        <v>156</v>
      </c>
      <c r="EG26" s="137">
        <f>EF26/((4*EB26)+EF26+EN26)</f>
        <v>0.1598360655737705</v>
      </c>
      <c r="EH26" s="137">
        <f>EG26*$F26*$W26</f>
        <v>0.26835852671918248</v>
      </c>
      <c r="EI26" s="148">
        <f>100*EH26/$E26</f>
        <v>0.93504713142572293</v>
      </c>
      <c r="EJ26" s="548">
        <f>4*EB26+EF26</f>
        <v>708</v>
      </c>
      <c r="EK26" s="137">
        <f>EJ26/((4*EB26)+EF26+EN26)</f>
        <v>0.72540983606557374</v>
      </c>
      <c r="EL26" s="137">
        <f>EK26*$F26*$W26</f>
        <v>1.2179348520332127</v>
      </c>
      <c r="EM26" s="138">
        <f>100*EL26/$E26</f>
        <v>4.2436754426244345</v>
      </c>
      <c r="EN26" s="553">
        <v>268</v>
      </c>
      <c r="EO26" s="137">
        <f>EN26/((4*EB26)+EF26+EN26)</f>
        <v>0.27459016393442626</v>
      </c>
      <c r="EP26" s="137">
        <f>EO26*$F26*$W26</f>
        <v>0.46102618692782632</v>
      </c>
      <c r="EQ26" s="138">
        <f>100*EP26/$E26</f>
        <v>1.6063630206544472</v>
      </c>
      <c r="ER26" s="281">
        <v>239</v>
      </c>
      <c r="ES26" s="560">
        <v>50</v>
      </c>
      <c r="ET26" s="566">
        <f>ES26*$CA$3</f>
        <v>1.3552942000000002E-5</v>
      </c>
      <c r="EU26" s="342">
        <f>ER26/(2*ET26*1000000)</f>
        <v>8.8172737697837107</v>
      </c>
      <c r="EV26" s="342">
        <f>EU26*$F26*$W26</f>
        <v>14.803859129319976</v>
      </c>
      <c r="EW26" s="342">
        <f>100*EV26/$E26</f>
        <v>51.581390694494694</v>
      </c>
      <c r="EX26" s="384">
        <f>ED26*100^3/EV26</f>
        <v>64143.836888675491</v>
      </c>
      <c r="EY26" s="342">
        <f>EU26*$F26*$W26*$R26</f>
        <v>4.9570649440266763</v>
      </c>
      <c r="EZ26" s="342">
        <f>100*EY26/$E26</f>
        <v>17.272003289291558</v>
      </c>
      <c r="FA26" s="570">
        <f t="shared" ref="FA26:FA30" si="48">ED26*100^3/EY26</f>
        <v>191560.19459827358</v>
      </c>
      <c r="FB26" s="570">
        <f>EL26*100^3/EY26</f>
        <v>245696.77133256831</v>
      </c>
      <c r="FC26" s="538" t="str">
        <f>$C$4</f>
        <v>Co</v>
      </c>
      <c r="FD26" s="130" t="str">
        <f>$A$2</f>
        <v>R</v>
      </c>
      <c r="FE26" s="131" t="str">
        <f>$B$4</f>
        <v>108-C-10</v>
      </c>
      <c r="FF26" s="233" t="s">
        <v>193</v>
      </c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</row>
    <row r="27" spans="1:228" s="147" customFormat="1" ht="15" customHeight="1" x14ac:dyDescent="0.25">
      <c r="A27" s="129" t="str">
        <f>$C$4</f>
        <v>Co</v>
      </c>
      <c r="B27" s="130" t="str">
        <f>$A$2</f>
        <v>R</v>
      </c>
      <c r="C27" s="131" t="str">
        <f>$B$4</f>
        <v>108-C-10</v>
      </c>
      <c r="D27" s="233" t="s">
        <v>194</v>
      </c>
      <c r="E27" s="337">
        <v>28.8</v>
      </c>
      <c r="F27" s="277">
        <f>G27+H27+I27+K27+L27</f>
        <v>2.02</v>
      </c>
      <c r="G27" s="276">
        <v>0.63</v>
      </c>
      <c r="H27" s="276">
        <v>0.28000000000000003</v>
      </c>
      <c r="I27" s="276">
        <v>0.31</v>
      </c>
      <c r="J27" s="341">
        <f t="shared" ref="J27:J30" si="49">I27/F27</f>
        <v>0.15346534653465346</v>
      </c>
      <c r="K27" s="276">
        <v>0.53</v>
      </c>
      <c r="L27" s="466">
        <v>0.27</v>
      </c>
      <c r="M27" s="610">
        <f>100*F27/$E27</f>
        <v>7.0138888888888884</v>
      </c>
      <c r="N27" s="285">
        <v>4.3499999999999997E-2</v>
      </c>
      <c r="O27" s="654">
        <v>2.6529568549289997</v>
      </c>
      <c r="P27" s="654">
        <f t="shared" ref="P27:P30" si="50">N27*O27</f>
        <v>0.11540362318941148</v>
      </c>
      <c r="Q27" s="663">
        <f t="shared" ref="Q27:Q30" si="51">(I27-P27)/I27</f>
        <v>0.62773024777609199</v>
      </c>
      <c r="R27" s="662">
        <f t="shared" si="47"/>
        <v>0.37226975222390801</v>
      </c>
      <c r="S27" s="655"/>
      <c r="T27" s="610"/>
      <c r="U27" s="288">
        <v>200</v>
      </c>
      <c r="V27" s="400">
        <f>Z27+AD27</f>
        <v>1770</v>
      </c>
      <c r="W27" s="383">
        <f>V27/($V27+$AH27)</f>
        <v>0.85096153846153844</v>
      </c>
      <c r="X27" s="277">
        <f>W27*$F27</f>
        <v>1.7189423076923076</v>
      </c>
      <c r="Y27" s="277">
        <f>100*X27/$E27</f>
        <v>5.9685496794871797</v>
      </c>
      <c r="Z27" s="275">
        <v>1222</v>
      </c>
      <c r="AA27" s="383">
        <f>Z27/($V27+$AH27)</f>
        <v>0.58750000000000002</v>
      </c>
      <c r="AB27" s="277">
        <f>AA27*$F27</f>
        <v>1.18675</v>
      </c>
      <c r="AC27" s="277">
        <f>100*AB27/$E27</f>
        <v>4.1206597222222223</v>
      </c>
      <c r="AD27" s="275">
        <v>548</v>
      </c>
      <c r="AE27" s="383">
        <f>AD27/($V27+$AH27)</f>
        <v>0.26346153846153847</v>
      </c>
      <c r="AF27" s="277">
        <f>AE27*$F27</f>
        <v>0.53219230769230774</v>
      </c>
      <c r="AG27" s="278">
        <f>100*AF27/$E27</f>
        <v>1.8478899572649574</v>
      </c>
      <c r="AH27" s="401">
        <f>AL27+AP27+AT27</f>
        <v>310</v>
      </c>
      <c r="AI27" s="383">
        <f>AH27/($V27+$AH27)</f>
        <v>0.14903846153846154</v>
      </c>
      <c r="AJ27" s="277">
        <f>AI27*$F27</f>
        <v>0.3010576923076923</v>
      </c>
      <c r="AK27" s="277">
        <f>100*AJ27/$E27</f>
        <v>1.0453392094017093</v>
      </c>
      <c r="AL27" s="275">
        <v>96</v>
      </c>
      <c r="AM27" s="383">
        <f>AL27/($V27+$AH27)</f>
        <v>4.6153846153846156E-2</v>
      </c>
      <c r="AN27" s="277">
        <f>AM27*$F27</f>
        <v>9.3230769230769242E-2</v>
      </c>
      <c r="AO27" s="277">
        <f>100*AN27/$E27</f>
        <v>0.32371794871794873</v>
      </c>
      <c r="AP27" s="275">
        <v>146</v>
      </c>
      <c r="AQ27" s="383">
        <f>AP27/($V27+$AH27)</f>
        <v>7.0192307692307693E-2</v>
      </c>
      <c r="AR27" s="277">
        <f>AQ27*$F27</f>
        <v>0.14178846153846153</v>
      </c>
      <c r="AS27" s="277">
        <f>100*AR27/$E27</f>
        <v>0.49232104700854701</v>
      </c>
      <c r="AT27" s="275">
        <v>68</v>
      </c>
      <c r="AU27" s="383">
        <f>AT27/($V27+$AH27)</f>
        <v>3.2692307692307694E-2</v>
      </c>
      <c r="AV27" s="277">
        <f>AU27*$F27</f>
        <v>6.6038461538461546E-2</v>
      </c>
      <c r="AW27" s="278">
        <f>100*AV27/$E27</f>
        <v>0.22930021367521369</v>
      </c>
      <c r="AX27" s="423">
        <v>40</v>
      </c>
      <c r="AY27" s="400">
        <v>17</v>
      </c>
      <c r="AZ27" s="400">
        <v>13392</v>
      </c>
      <c r="BA27" s="35">
        <v>150</v>
      </c>
      <c r="BB27" s="279">
        <f>BA27/(168*($AX27+$AY27))</f>
        <v>1.5664160401002505E-2</v>
      </c>
      <c r="BC27" s="279">
        <f>BB27*$F27*$W27</f>
        <v>2.6925788027761709E-2</v>
      </c>
      <c r="BD27" s="280">
        <f>100*BC27/$E27</f>
        <v>9.3492319540839267E-2</v>
      </c>
      <c r="BE27" s="281">
        <v>185</v>
      </c>
      <c r="BF27" s="279">
        <f>BE27/(168*($AX27+$AY27))</f>
        <v>1.9319131161236423E-2</v>
      </c>
      <c r="BG27" s="279">
        <f>BF27*$F27*$W27</f>
        <v>3.320847190090611E-2</v>
      </c>
      <c r="BH27" s="280">
        <f>100*BG27/$E27</f>
        <v>0.11530719410036844</v>
      </c>
      <c r="BI27" s="281">
        <f>BA27+BE27</f>
        <v>335</v>
      </c>
      <c r="BJ27" s="279">
        <f>BI27/(168*($AX27+$AY27))</f>
        <v>3.4983291562238929E-2</v>
      </c>
      <c r="BK27" s="279">
        <f>BJ27*$F27*$W27</f>
        <v>6.0134259928667826E-2</v>
      </c>
      <c r="BL27" s="280">
        <f>100*BK27/$E27</f>
        <v>0.20879951364120772</v>
      </c>
      <c r="BM27" s="281">
        <v>1464</v>
      </c>
      <c r="BN27" s="279">
        <f>BM27/(168*($AX27+$AY27))</f>
        <v>0.15288220551378445</v>
      </c>
      <c r="BO27" s="279">
        <f>BN27*$F27*$W27</f>
        <v>0.2627956911509543</v>
      </c>
      <c r="BP27" s="280">
        <f>100*BO27/$E27</f>
        <v>0.91248503871859132</v>
      </c>
      <c r="BQ27" s="281">
        <v>365</v>
      </c>
      <c r="BR27" s="279">
        <f>BQ27/(168*($AX27+$AY27))</f>
        <v>3.811612364243943E-2</v>
      </c>
      <c r="BS27" s="279">
        <f>BR27*$F27*$W27</f>
        <v>6.5519417534220151E-2</v>
      </c>
      <c r="BT27" s="280">
        <f>100*BS27/$E27</f>
        <v>0.22749797754937551</v>
      </c>
      <c r="BU27" s="281">
        <f>BA27+BE27+BM27+BQ27</f>
        <v>2164</v>
      </c>
      <c r="BV27" s="279">
        <f>BU27/(168*($AX27+$AY27))</f>
        <v>0.22598162071846281</v>
      </c>
      <c r="BW27" s="279">
        <f>BV27*$F27*$W27</f>
        <v>0.38844936861384227</v>
      </c>
      <c r="BX27" s="280">
        <f>100*BW27/$E27</f>
        <v>1.3487825299091745</v>
      </c>
      <c r="BY27" s="281">
        <v>403</v>
      </c>
      <c r="BZ27" s="279">
        <f>BY27/(168*($AX27+$AY27))</f>
        <v>4.2084377610693398E-2</v>
      </c>
      <c r="CA27" s="279">
        <f>BZ27*$F27*$W27</f>
        <v>7.2340617167919785E-2</v>
      </c>
      <c r="CB27" s="280">
        <f>100*CA27/$E27</f>
        <v>0.25118269849972147</v>
      </c>
      <c r="CC27" s="281">
        <v>306</v>
      </c>
      <c r="CD27" s="279">
        <f>CC27/(168*($AX27+$AY27))</f>
        <v>3.1954887218045111E-2</v>
      </c>
      <c r="CE27" s="279">
        <f>CD27*$F27*$W27</f>
        <v>5.4928607576633884E-2</v>
      </c>
      <c r="CF27" s="280">
        <f>100*CE27/$E27</f>
        <v>0.19072433186331209</v>
      </c>
      <c r="CG27" s="281">
        <f>BY27+CC27</f>
        <v>709</v>
      </c>
      <c r="CH27" s="279">
        <f>CG27/(168*($AX27+$AY27))</f>
        <v>7.4039264828738516E-2</v>
      </c>
      <c r="CI27" s="279">
        <f>CH27*$F27*$W27</f>
        <v>0.12726922474455371</v>
      </c>
      <c r="CJ27" s="280">
        <f>100*CI27/$E27</f>
        <v>0.44190703036303369</v>
      </c>
      <c r="CK27" s="281">
        <f>BQ27+CG27</f>
        <v>1074</v>
      </c>
      <c r="CL27" s="279">
        <f>CK27/(168*($AX27+$AY27))</f>
        <v>0.11215538847117794</v>
      </c>
      <c r="CM27" s="279">
        <f>CL27*$F27*$W27</f>
        <v>0.19278864227877385</v>
      </c>
      <c r="CN27" s="280">
        <f>100*CM27/$E27</f>
        <v>0.6694050079124092</v>
      </c>
      <c r="CO27" s="281">
        <f>BU27+CG27</f>
        <v>2873</v>
      </c>
      <c r="CP27" s="279">
        <f>CO27/(168*($AX27+$AY27))</f>
        <v>0.30002088554720135</v>
      </c>
      <c r="CQ27" s="279">
        <f>CP27*$F27*$W27</f>
        <v>0.51571859335839598</v>
      </c>
      <c r="CR27" s="280">
        <f>100*CQ27/$E27</f>
        <v>1.7906895602722082</v>
      </c>
      <c r="CS27" s="281">
        <f>168*($AX27+$AY27)-CO27</f>
        <v>6703</v>
      </c>
      <c r="CT27" s="279">
        <f>CS27/(168*($AX27+$AY27))</f>
        <v>0.6999791144527987</v>
      </c>
      <c r="CU27" s="279">
        <f>CT27*$F27*$W27</f>
        <v>1.2032237143339117</v>
      </c>
      <c r="CV27" s="280">
        <f>100*CU27/$E27</f>
        <v>4.1778601192149711</v>
      </c>
      <c r="CW27" s="274">
        <v>271</v>
      </c>
      <c r="CX27" s="282">
        <f>$BQ$3*$AZ27*CW27/(($AX27+$AY27)*168)</f>
        <v>689.07723855092274</v>
      </c>
      <c r="CY27" s="282">
        <f>CX27*$F27*$W27</f>
        <v>1184.4840186129659</v>
      </c>
      <c r="CZ27" s="283">
        <f>100*CY27/$E27</f>
        <v>4112.7917312950203</v>
      </c>
      <c r="DA27" s="281">
        <v>365</v>
      </c>
      <c r="DB27" s="282">
        <f>$BQ$3*$AZ27*DA27/(($AX27+$AY27)*168)</f>
        <v>928.09295967190701</v>
      </c>
      <c r="DC27" s="282">
        <f>DB27*$F27*$W27</f>
        <v>1595.3382538514115</v>
      </c>
      <c r="DD27" s="283">
        <f>100*DC27/$E27</f>
        <v>5539.3689369840677</v>
      </c>
      <c r="DE27" s="281">
        <v>159</v>
      </c>
      <c r="DF27" s="282">
        <f>$BQ$3*$AZ27*DE27/(($AX27+$AY27)*168)</f>
        <v>404.29254955570747</v>
      </c>
      <c r="DG27" s="282">
        <f>DF27*$F27*$W27</f>
        <v>694.95556811609447</v>
      </c>
      <c r="DH27" s="283">
        <f>100*DG27/$E27</f>
        <v>2413.0401670697725</v>
      </c>
      <c r="DI27" s="284">
        <f>2*$BS$3*BU27/(CW27+DE27)/$AZ27</f>
        <v>4.1336723069656305</v>
      </c>
      <c r="DJ27" s="142">
        <v>0.67500000000000004</v>
      </c>
      <c r="DK27" s="285">
        <f>2*10000*CQ27/CY27</f>
        <v>8.7079029392444465</v>
      </c>
      <c r="DL27" s="285">
        <f>10000*BK27/CY27</f>
        <v>0.50768316822953186</v>
      </c>
      <c r="DM27" s="285">
        <f>10000*BS27/DG27</f>
        <v>0.94278570516144045</v>
      </c>
      <c r="DN27" s="286">
        <f>10000*CU27/CY27</f>
        <v>10.158209781022544</v>
      </c>
      <c r="DO27" s="286">
        <f>1000*($AX27+$AY27)*$BJ$3*$BO$3/CW27/$AZ27</f>
        <v>58.048645002579057</v>
      </c>
      <c r="DP27" s="287">
        <f>DG27/CY27</f>
        <v>0.58671586715867163</v>
      </c>
      <c r="DQ27" s="284">
        <f>1000*CI27/CY27</f>
        <v>0.10744697500738451</v>
      </c>
      <c r="DR27" s="423">
        <v>40</v>
      </c>
      <c r="DS27" s="279">
        <f>DR27/(492*($AX27+$AY27))</f>
        <v>1.426330052774212E-3</v>
      </c>
      <c r="DT27" s="279">
        <f>DS27*$F27*$W27</f>
        <v>2.451779072446595E-3</v>
      </c>
      <c r="DU27" s="279">
        <f>100*DT27/$E27</f>
        <v>8.5131217793284544E-3</v>
      </c>
      <c r="DV27" s="279">
        <f>DT27/CQ27</f>
        <v>4.7541025358043346E-3</v>
      </c>
      <c r="DW27" s="490">
        <f>CC27/CG27</f>
        <v>0.43159379407616361</v>
      </c>
      <c r="DX27" s="496">
        <f>7.158*DW27*CI27</f>
        <v>0.39317897303354543</v>
      </c>
      <c r="DY27" s="496">
        <f xml:space="preserve"> 0.00033*((CY27+DC27)/2)/DJ27</f>
        <v>0.67951211104684783</v>
      </c>
      <c r="DZ27" s="496">
        <f>1/(1/DX27+1/DY27)</f>
        <v>0.24906506444425053</v>
      </c>
      <c r="EA27" s="504">
        <f>100*DZ27/$E27</f>
        <v>0.86480925154253652</v>
      </c>
      <c r="EB27" s="281">
        <v>140</v>
      </c>
      <c r="EC27" s="137">
        <f>(4*EB27)/((4*EB27)+EF27+EN27)</f>
        <v>0.53080568720379151</v>
      </c>
      <c r="ED27" s="137">
        <f>EC27*$F27*$W27</f>
        <v>0.91242435289828661</v>
      </c>
      <c r="EE27" s="137">
        <f>100*ED27/$E27</f>
        <v>3.168140114230162</v>
      </c>
      <c r="EF27" s="274">
        <v>171</v>
      </c>
      <c r="EG27" s="137">
        <f>EF27/((4*EB27)+EF27+EN27)</f>
        <v>0.16208530805687205</v>
      </c>
      <c r="EH27" s="137">
        <f>EG27*$F27*$W27</f>
        <v>0.2786152934742982</v>
      </c>
      <c r="EI27" s="148">
        <f>100*EH27/$E27</f>
        <v>0.96741421345242429</v>
      </c>
      <c r="EJ27" s="548">
        <f>4*EB27+EF27</f>
        <v>731</v>
      </c>
      <c r="EK27" s="137">
        <f>EJ27/((4*EB27)+EF27+EN27)</f>
        <v>0.69289099526066356</v>
      </c>
      <c r="EL27" s="137">
        <f>EK27*$F27*$W27</f>
        <v>1.1910396463725847</v>
      </c>
      <c r="EM27" s="138">
        <f>100*EL27/$E27</f>
        <v>4.1355543276825859</v>
      </c>
      <c r="EN27" s="553">
        <v>324</v>
      </c>
      <c r="EO27" s="137">
        <f>EN27/((4*EB27)+EF27+EN27)</f>
        <v>0.3071090047393365</v>
      </c>
      <c r="EP27" s="137">
        <f>EO27*$F27*$W27</f>
        <v>0.52790266131972297</v>
      </c>
      <c r="EQ27" s="138">
        <f>100*EP27/$E27</f>
        <v>1.8329953518045936</v>
      </c>
      <c r="ER27" s="281">
        <v>164</v>
      </c>
      <c r="ES27" s="560">
        <v>52</v>
      </c>
      <c r="ET27" s="566">
        <f t="shared" ref="ET27:ET30" si="52">ES27*$CA$3</f>
        <v>1.4095059680000001E-5</v>
      </c>
      <c r="EU27" s="342">
        <f t="shared" ref="EU27:EU30" si="53">ER27/(2*ET27*1000000)</f>
        <v>5.8176412063265559</v>
      </c>
      <c r="EV27" s="342">
        <f>EU27*$F27*$W27</f>
        <v>10.000189600528831</v>
      </c>
      <c r="EW27" s="342">
        <f t="shared" ref="EW27:EW30" si="54">100*EV27/$E27</f>
        <v>34.722880557391775</v>
      </c>
      <c r="EX27" s="384">
        <f>ED27*100^3/EV27</f>
        <v>91240.705361229921</v>
      </c>
      <c r="EY27" s="342">
        <f>EU27*$F27*$W27*$R27</f>
        <v>3.7227681047809695</v>
      </c>
      <c r="EZ27" s="342">
        <f t="shared" ref="EZ27:EZ30" si="55">100*EY27/$E27</f>
        <v>12.926278141600587</v>
      </c>
      <c r="FA27" s="570">
        <f t="shared" si="48"/>
        <v>245092.98651358503</v>
      </c>
      <c r="FB27" s="570">
        <f t="shared" ref="FB27:FB30" si="56">EL27*100^3/EY27</f>
        <v>319933.8806096976</v>
      </c>
      <c r="FC27" s="538" t="str">
        <f>$C$4</f>
        <v>Co</v>
      </c>
      <c r="FD27" s="130" t="str">
        <f>$A$2</f>
        <v>R</v>
      </c>
      <c r="FE27" s="131" t="str">
        <f>$B$4</f>
        <v>108-C-10</v>
      </c>
      <c r="FF27" s="233" t="s">
        <v>194</v>
      </c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</row>
    <row r="28" spans="1:228" s="147" customFormat="1" ht="15" customHeight="1" x14ac:dyDescent="0.25">
      <c r="A28" s="129" t="str">
        <f>$C$4</f>
        <v>Co</v>
      </c>
      <c r="B28" s="130" t="str">
        <f>$A$2</f>
        <v>R</v>
      </c>
      <c r="C28" s="131" t="str">
        <f>$B$4</f>
        <v>108-C-10</v>
      </c>
      <c r="D28" s="233" t="s">
        <v>195</v>
      </c>
      <c r="E28" s="337">
        <v>20.2</v>
      </c>
      <c r="F28" s="277">
        <f>G28+H28+I28+K28+L28</f>
        <v>1.4200000000000002</v>
      </c>
      <c r="G28" s="276">
        <v>0.49</v>
      </c>
      <c r="H28" s="276">
        <v>0.15</v>
      </c>
      <c r="I28" s="276">
        <v>0.23</v>
      </c>
      <c r="J28" s="341">
        <f t="shared" si="49"/>
        <v>0.16197183098591547</v>
      </c>
      <c r="K28" s="276">
        <v>0.44</v>
      </c>
      <c r="L28" s="466">
        <v>0.11</v>
      </c>
      <c r="M28" s="610">
        <f>100*F28/$E28</f>
        <v>7.0297029702970315</v>
      </c>
      <c r="N28" s="285">
        <v>4.0500000000000001E-2</v>
      </c>
      <c r="O28" s="654">
        <v>1.7259012996750001</v>
      </c>
      <c r="P28" s="654">
        <f t="shared" si="50"/>
        <v>6.9899002636837501E-2</v>
      </c>
      <c r="Q28" s="663">
        <f t="shared" si="51"/>
        <v>0.69609129288331528</v>
      </c>
      <c r="R28" s="662">
        <f t="shared" si="47"/>
        <v>0.30390870711668477</v>
      </c>
      <c r="S28" s="655"/>
      <c r="T28" s="610"/>
      <c r="U28" s="288">
        <v>200</v>
      </c>
      <c r="V28" s="400">
        <f>Z28+AD28</f>
        <v>1083</v>
      </c>
      <c r="W28" s="383">
        <f>V28/($V28+$AH28)</f>
        <v>0.86570743405275774</v>
      </c>
      <c r="X28" s="277">
        <f>W28*$F28</f>
        <v>1.2293045563549161</v>
      </c>
      <c r="Y28" s="277">
        <f>100*X28/$E28</f>
        <v>6.0856661205688916</v>
      </c>
      <c r="Z28" s="275">
        <v>779</v>
      </c>
      <c r="AA28" s="383">
        <f>Z28/($V28+$AH28)</f>
        <v>0.62270183852917671</v>
      </c>
      <c r="AB28" s="277">
        <f>AA28*$F28</f>
        <v>0.884236610711431</v>
      </c>
      <c r="AC28" s="277">
        <f>100*AB28/$E28</f>
        <v>4.3774089639179756</v>
      </c>
      <c r="AD28" s="275">
        <v>304</v>
      </c>
      <c r="AE28" s="383">
        <f>AD28/($V28+$AH28)</f>
        <v>0.24300559552358114</v>
      </c>
      <c r="AF28" s="277">
        <f>AE28*$F28</f>
        <v>0.34506794564348525</v>
      </c>
      <c r="AG28" s="278">
        <f>100*AF28/$E28</f>
        <v>1.708257156650917</v>
      </c>
      <c r="AH28" s="401">
        <f>AL28+AP28+AT28</f>
        <v>168</v>
      </c>
      <c r="AI28" s="383">
        <f>AH28/($V28+$AH28)</f>
        <v>0.1342925659472422</v>
      </c>
      <c r="AJ28" s="277">
        <f>AI28*$F28</f>
        <v>0.19069544364508395</v>
      </c>
      <c r="AK28" s="277">
        <f>100*AJ28/$E28</f>
        <v>0.94403684972813839</v>
      </c>
      <c r="AL28" s="275">
        <v>62</v>
      </c>
      <c r="AM28" s="383">
        <f>AL28/($V28+$AH28)</f>
        <v>4.9560351718625099E-2</v>
      </c>
      <c r="AN28" s="277">
        <f>AM28*$F28</f>
        <v>7.037569944044765E-2</v>
      </c>
      <c r="AO28" s="277">
        <f>100*AN28/$E28</f>
        <v>0.34839455168538441</v>
      </c>
      <c r="AP28" s="275">
        <v>81</v>
      </c>
      <c r="AQ28" s="383">
        <f>AP28/($V28+$AH28)</f>
        <v>6.4748201438848921E-2</v>
      </c>
      <c r="AR28" s="277">
        <f>AQ28*$F28</f>
        <v>9.1942446043165482E-2</v>
      </c>
      <c r="AS28" s="277">
        <f>100*AR28/$E28</f>
        <v>0.45516062397606677</v>
      </c>
      <c r="AT28" s="275">
        <v>25</v>
      </c>
      <c r="AU28" s="383">
        <f>AT28/($V28+$AH28)</f>
        <v>1.9984012789768184E-2</v>
      </c>
      <c r="AV28" s="277">
        <f>AU28*$F28</f>
        <v>2.8377298161470825E-2</v>
      </c>
      <c r="AW28" s="278">
        <f>100*AV28/$E28</f>
        <v>0.14048167406668724</v>
      </c>
      <c r="AX28" s="423">
        <v>40</v>
      </c>
      <c r="AY28" s="400">
        <v>11</v>
      </c>
      <c r="AZ28" s="400">
        <v>10854</v>
      </c>
      <c r="BA28" s="35">
        <v>192</v>
      </c>
      <c r="BB28" s="279">
        <f>BA28/(168*($AX28+$AY28))</f>
        <v>2.2408963585434174E-2</v>
      </c>
      <c r="BC28" s="279">
        <f>BB28*$F28*$W28</f>
        <v>2.7547441038765628E-2</v>
      </c>
      <c r="BD28" s="280">
        <f>100*BC28/$E28</f>
        <v>0.13637347048893877</v>
      </c>
      <c r="BE28" s="281">
        <v>191</v>
      </c>
      <c r="BF28" s="279">
        <f>BE28/(168*($AX28+$AY28))</f>
        <v>2.2292250233426705E-2</v>
      </c>
      <c r="BG28" s="279">
        <f>BF28*$F28*$W28</f>
        <v>2.740396478335539E-2</v>
      </c>
      <c r="BH28" s="280">
        <f>100*BG28/$E28</f>
        <v>0.13566319199680887</v>
      </c>
      <c r="BI28" s="281">
        <f>BA28+BE28</f>
        <v>383</v>
      </c>
      <c r="BJ28" s="279">
        <f>BI28/(168*($AX28+$AY28))</f>
        <v>4.4701213818860878E-2</v>
      </c>
      <c r="BK28" s="279">
        <f>BJ28*$F28*$W28</f>
        <v>5.4951405822121012E-2</v>
      </c>
      <c r="BL28" s="280">
        <f>100*BK28/$E28</f>
        <v>0.27203666248574759</v>
      </c>
      <c r="BM28" s="281">
        <v>1276</v>
      </c>
      <c r="BN28" s="279">
        <f>BM28/(168*($AX28+$AY28))</f>
        <v>0.14892623716153128</v>
      </c>
      <c r="BO28" s="279">
        <f>BN28*$F28*$W28</f>
        <v>0.18307570190346323</v>
      </c>
      <c r="BP28" s="280">
        <f>100*BO28/$E28</f>
        <v>0.90631535595773871</v>
      </c>
      <c r="BQ28" s="281">
        <v>214</v>
      </c>
      <c r="BR28" s="279">
        <f>BQ28/(168*($AX28+$AY28))</f>
        <v>2.4976657329598508E-2</v>
      </c>
      <c r="BS28" s="279">
        <f>BR28*$F28*$W28</f>
        <v>3.070391865779086E-2</v>
      </c>
      <c r="BT28" s="280">
        <f>100*BS28/$E28</f>
        <v>0.15199959731579635</v>
      </c>
      <c r="BU28" s="281">
        <f>BA28+BE28+BM28+BQ28</f>
        <v>1873</v>
      </c>
      <c r="BV28" s="279">
        <f>BU28/(168*($AX28+$AY28))</f>
        <v>0.21860410830999066</v>
      </c>
      <c r="BW28" s="279">
        <f>BV28*$F28*$W28</f>
        <v>0.26873102638337509</v>
      </c>
      <c r="BX28" s="280">
        <f>100*BW28/$E28</f>
        <v>1.3303516157592827</v>
      </c>
      <c r="BY28" s="281">
        <v>167</v>
      </c>
      <c r="BZ28" s="279">
        <f>BY28/(168*($AX28+$AY28))</f>
        <v>1.9491129785247432E-2</v>
      </c>
      <c r="CA28" s="279">
        <f>BZ28*$F28*$W28</f>
        <v>2.3960534653509686E-2</v>
      </c>
      <c r="CB28" s="280">
        <f>100*CA28/$E28</f>
        <v>0.11861650818569153</v>
      </c>
      <c r="CC28" s="281">
        <v>69</v>
      </c>
      <c r="CD28" s="279">
        <f>CC28/(168*($AX28+$AY28))</f>
        <v>8.0532212885154053E-3</v>
      </c>
      <c r="CE28" s="279">
        <f>CD28*$F28*$W28</f>
        <v>9.8998616233063972E-3</v>
      </c>
      <c r="CF28" s="280">
        <f>100*CE28/$E28</f>
        <v>4.9009215956962365E-2</v>
      </c>
      <c r="CG28" s="281">
        <f>BY28+CC28</f>
        <v>236</v>
      </c>
      <c r="CH28" s="279">
        <f>CG28/(168*($AX28+$AY28))</f>
        <v>2.7544351073762838E-2</v>
      </c>
      <c r="CI28" s="279">
        <f>CH28*$F28*$W28</f>
        <v>3.3860396276816085E-2</v>
      </c>
      <c r="CJ28" s="280">
        <f>100*CI28/$E28</f>
        <v>0.16762572414265389</v>
      </c>
      <c r="CK28" s="281">
        <f>BQ28+CG28</f>
        <v>450</v>
      </c>
      <c r="CL28" s="279">
        <f>CK28/(168*($AX28+$AY28))</f>
        <v>5.2521008403361345E-2</v>
      </c>
      <c r="CM28" s="279">
        <f>CL28*$F28*$W28</f>
        <v>6.4564314934606945E-2</v>
      </c>
      <c r="CN28" s="280">
        <f>100*CM28/$E28</f>
        <v>0.31962532145845024</v>
      </c>
      <c r="CO28" s="281">
        <f>BU28+CG28</f>
        <v>2109</v>
      </c>
      <c r="CP28" s="279">
        <f>CO28/(168*($AX28+$AY28))</f>
        <v>0.24614845938375352</v>
      </c>
      <c r="CQ28" s="279">
        <f>CP28*$F28*$W28</f>
        <v>0.30259142266019123</v>
      </c>
      <c r="CR28" s="280">
        <f>100*CQ28/$E28</f>
        <v>1.4979773399019367</v>
      </c>
      <c r="CS28" s="281">
        <f>168*($AX28+$AY28)-CO28</f>
        <v>6459</v>
      </c>
      <c r="CT28" s="279">
        <f>CS28/(168*($AX28+$AY28))</f>
        <v>0.75385154061624648</v>
      </c>
      <c r="CU28" s="279">
        <f>CT28*$F28*$W28</f>
        <v>0.92671313369472486</v>
      </c>
      <c r="CV28" s="280">
        <f>100*CU28/$E28</f>
        <v>4.5876887806669551</v>
      </c>
      <c r="CW28" s="274">
        <v>287</v>
      </c>
      <c r="CX28" s="282">
        <f>$BQ$3*$AZ28*CW28/(($AX28+$AY28)*168)</f>
        <v>661.04278074866306</v>
      </c>
      <c r="CY28" s="282">
        <f>CX28*$F28*$W28</f>
        <v>812.62290231985537</v>
      </c>
      <c r="CZ28" s="283">
        <f>100*CY28/$E28</f>
        <v>4022.885655048789</v>
      </c>
      <c r="DA28" s="281">
        <v>214</v>
      </c>
      <c r="DB28" s="282">
        <f>$BQ$3*$AZ28*DA28/(($AX28+$AY28)*168)</f>
        <v>492.90297937356752</v>
      </c>
      <c r="DC28" s="282">
        <f>DB28*$F28*$W28</f>
        <v>605.92787838483969</v>
      </c>
      <c r="DD28" s="283">
        <f>100*DC28/$E28</f>
        <v>2999.6429623011868</v>
      </c>
      <c r="DE28" s="281">
        <v>52</v>
      </c>
      <c r="DF28" s="282">
        <f>$BQ$3*$AZ28*DE28/(($AX28+$AY28)*168)</f>
        <v>119.77081741787623</v>
      </c>
      <c r="DG28" s="282">
        <f>DF28*$F28*$W28</f>
        <v>147.234811570148</v>
      </c>
      <c r="DH28" s="283">
        <f>100*DG28/$E28</f>
        <v>728.88520579281192</v>
      </c>
      <c r="DI28" s="284">
        <f>2*$BS$3*BU28/(CW28+DE28)/$AZ28</f>
        <v>5.5993929619900058</v>
      </c>
      <c r="DJ28" s="142">
        <v>0.67779999999999996</v>
      </c>
      <c r="DK28" s="285">
        <f>2*10000*CQ28/CY28</f>
        <v>7.4472777421448715</v>
      </c>
      <c r="DL28" s="285">
        <f>10000*BK28/CY28</f>
        <v>0.67622270631614156</v>
      </c>
      <c r="DM28" s="285">
        <f>10000*BS28/DG28</f>
        <v>2.0853708664653943</v>
      </c>
      <c r="DN28" s="286">
        <f>10000*CU28/CY28</f>
        <v>11.403975091634354</v>
      </c>
      <c r="DO28" s="286">
        <f>1000*($AX28+$AY28)*$BJ$3*$BO$3/CW28/$AZ28</f>
        <v>60.510455850827164</v>
      </c>
      <c r="DP28" s="287">
        <f>DG28/CY28</f>
        <v>0.18118466898954702</v>
      </c>
      <c r="DQ28" s="284">
        <f>1000*CI28/CY28</f>
        <v>4.1668030989715249E-2</v>
      </c>
      <c r="DR28" s="423">
        <v>40</v>
      </c>
      <c r="DS28" s="279">
        <f>DR28/(492*($AX28+$AY28))</f>
        <v>1.5941335883947075E-3</v>
      </c>
      <c r="DT28" s="279">
        <f>DS28*$F28*$W28</f>
        <v>1.9596756836520262E-3</v>
      </c>
      <c r="DU28" s="279">
        <f>100*DT28/$E28</f>
        <v>9.7013647705545859E-3</v>
      </c>
      <c r="DV28" s="279">
        <f>DT28/CQ28</f>
        <v>6.4763094288126368E-3</v>
      </c>
      <c r="DW28" s="490">
        <f>CC28/CG28</f>
        <v>0.2923728813559322</v>
      </c>
      <c r="DX28" s="496">
        <f>7.158*DW28*CI28</f>
        <v>7.0863209499627197E-2</v>
      </c>
      <c r="DY28" s="496">
        <f xml:space="preserve"> 0.00033*((CY28+DC28)/2)/DJ28</f>
        <v>0.34532440073218462</v>
      </c>
      <c r="DZ28" s="496">
        <f>1/(1/DX28+1/DY28)</f>
        <v>5.8797510432345775E-2</v>
      </c>
      <c r="EA28" s="504">
        <f>100*DZ28/$E28</f>
        <v>0.29107678431854345</v>
      </c>
      <c r="EB28" s="281">
        <v>121</v>
      </c>
      <c r="EC28" s="137">
        <f>(4*EB28)/((4*EB28)+EF28+EN28)</f>
        <v>0.54689265536723164</v>
      </c>
      <c r="ED28" s="137">
        <f>EC28*$F28*$W28</f>
        <v>0.6722976330799767</v>
      </c>
      <c r="EE28" s="137">
        <f>100*ED28/$E28</f>
        <v>3.3282061043563207</v>
      </c>
      <c r="EF28" s="274">
        <v>147</v>
      </c>
      <c r="EG28" s="137">
        <f>EF28/((4*EB28)+EF28+EN28)</f>
        <v>0.16610169491525423</v>
      </c>
      <c r="EH28" s="137">
        <f>EG28*$F28*$W28</f>
        <v>0.20418957037759622</v>
      </c>
      <c r="EI28" s="148">
        <f>100*EH28/$E28</f>
        <v>1.0108394573148327</v>
      </c>
      <c r="EJ28" s="548">
        <f>4*EB28+EF28</f>
        <v>631</v>
      </c>
      <c r="EK28" s="137">
        <f>EJ28/((4*EB28)+EF28+EN28)</f>
        <v>0.71299435028248592</v>
      </c>
      <c r="EL28" s="137">
        <f>EK28*$F28*$W28</f>
        <v>0.87648720345757292</v>
      </c>
      <c r="EM28" s="138">
        <f>100*EL28/$E28</f>
        <v>4.3390455616711536</v>
      </c>
      <c r="EN28" s="553">
        <v>254</v>
      </c>
      <c r="EO28" s="137">
        <f>EN28/((4*EB28)+EF28+EN28)</f>
        <v>0.28700564971751413</v>
      </c>
      <c r="EP28" s="137">
        <f>EO28*$F28*$W28</f>
        <v>0.35281735289734317</v>
      </c>
      <c r="EQ28" s="138">
        <f>100*EP28/$E28</f>
        <v>1.7466205588977384</v>
      </c>
      <c r="ER28" s="281">
        <v>97</v>
      </c>
      <c r="ES28" s="560">
        <v>41</v>
      </c>
      <c r="ET28" s="566">
        <f t="shared" si="52"/>
        <v>1.1113412440000001E-5</v>
      </c>
      <c r="EU28" s="342">
        <f t="shared" si="53"/>
        <v>4.3640961101593021</v>
      </c>
      <c r="EV28" s="342">
        <f>EU28*$F28*$W28</f>
        <v>5.3648032325895958</v>
      </c>
      <c r="EW28" s="342">
        <f t="shared" si="54"/>
        <v>26.558431844502952</v>
      </c>
      <c r="EX28" s="384">
        <f>ED28*100^3/EV28</f>
        <v>125316.36370108917</v>
      </c>
      <c r="EY28" s="342">
        <f>EU28*$F28*$W28*$R28</f>
        <v>1.6304104143517151</v>
      </c>
      <c r="EZ28" s="342">
        <f t="shared" si="55"/>
        <v>8.071338684909481</v>
      </c>
      <c r="FA28" s="570">
        <f t="shared" si="48"/>
        <v>412348.71119692654</v>
      </c>
      <c r="FB28" s="570">
        <f t="shared" si="56"/>
        <v>537586.85282078653</v>
      </c>
      <c r="FC28" s="538" t="str">
        <f>$C$4</f>
        <v>Co</v>
      </c>
      <c r="FD28" s="130" t="str">
        <f>$A$2</f>
        <v>R</v>
      </c>
      <c r="FE28" s="131" t="str">
        <f>$B$4</f>
        <v>108-C-10</v>
      </c>
      <c r="FF28" s="233" t="s">
        <v>195</v>
      </c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</row>
    <row r="29" spans="1:228" s="147" customFormat="1" ht="15" customHeight="1" x14ac:dyDescent="0.25">
      <c r="A29" s="129" t="str">
        <f>$C$4</f>
        <v>Co</v>
      </c>
      <c r="B29" s="130" t="str">
        <f>$A$2</f>
        <v>R</v>
      </c>
      <c r="C29" s="131" t="str">
        <f>$B$4</f>
        <v>108-C-10</v>
      </c>
      <c r="D29" s="233" t="s">
        <v>196</v>
      </c>
      <c r="E29" s="337">
        <v>29</v>
      </c>
      <c r="F29" s="277">
        <f>G29+H29+I29+K29+L29</f>
        <v>1.83</v>
      </c>
      <c r="G29" s="276">
        <v>0.63</v>
      </c>
      <c r="H29" s="276">
        <v>0.22</v>
      </c>
      <c r="I29" s="276">
        <v>0.25</v>
      </c>
      <c r="J29" s="341">
        <f t="shared" si="49"/>
        <v>0.13661202185792348</v>
      </c>
      <c r="K29" s="276">
        <v>0.51</v>
      </c>
      <c r="L29" s="466">
        <v>0.22</v>
      </c>
      <c r="M29" s="610">
        <f>100*F29/$E29</f>
        <v>6.3103448275862073</v>
      </c>
      <c r="N29" s="285">
        <v>4.8000000000000001E-2</v>
      </c>
      <c r="O29" s="654">
        <v>1.7752127653799998</v>
      </c>
      <c r="P29" s="654">
        <f t="shared" si="50"/>
        <v>8.521021273823999E-2</v>
      </c>
      <c r="Q29" s="663">
        <f t="shared" si="51"/>
        <v>0.65915914904704009</v>
      </c>
      <c r="R29" s="662">
        <f t="shared" si="47"/>
        <v>0.34084085095295996</v>
      </c>
      <c r="S29" s="655">
        <v>0.12672</v>
      </c>
      <c r="T29" s="663">
        <f>S29/L29</f>
        <v>0.57599999999999996</v>
      </c>
      <c r="U29" s="288">
        <v>200</v>
      </c>
      <c r="V29" s="400">
        <f>Z29+AD29</f>
        <v>1177</v>
      </c>
      <c r="W29" s="383">
        <f>V29/($V29+$AH29)</f>
        <v>0.86227106227106232</v>
      </c>
      <c r="X29" s="277">
        <f>W29*$F29</f>
        <v>1.5779560439560441</v>
      </c>
      <c r="Y29" s="277">
        <f>100*X29/$E29</f>
        <v>5.4412277377794629</v>
      </c>
      <c r="Z29" s="275">
        <v>843</v>
      </c>
      <c r="AA29" s="383">
        <f>Z29/($V29+$AH29)</f>
        <v>0.61758241758241761</v>
      </c>
      <c r="AB29" s="277">
        <f>AA29*$F29</f>
        <v>1.1301758241758242</v>
      </c>
      <c r="AC29" s="277">
        <f>100*AB29/$E29</f>
        <v>3.8971580143993938</v>
      </c>
      <c r="AD29" s="275">
        <v>334</v>
      </c>
      <c r="AE29" s="383">
        <f>AD29/($V29+$AH29)</f>
        <v>0.24468864468864468</v>
      </c>
      <c r="AF29" s="277">
        <f>AE29*$F29</f>
        <v>0.44778021978021976</v>
      </c>
      <c r="AG29" s="278">
        <f>100*AF29/$E29</f>
        <v>1.5440697233800682</v>
      </c>
      <c r="AH29" s="401">
        <f>AL29+AP29+AT29</f>
        <v>188</v>
      </c>
      <c r="AI29" s="383">
        <f>AH29/($V29+$AH29)</f>
        <v>0.13772893772893774</v>
      </c>
      <c r="AJ29" s="277">
        <f>AI29*$F29</f>
        <v>0.25204395604395607</v>
      </c>
      <c r="AK29" s="277">
        <f>100*AJ29/$E29</f>
        <v>0.86911708980674507</v>
      </c>
      <c r="AL29" s="275">
        <v>72</v>
      </c>
      <c r="AM29" s="383">
        <f>AL29/($V29+$AH29)</f>
        <v>5.2747252747252747E-2</v>
      </c>
      <c r="AN29" s="277">
        <f>AM29*$F29</f>
        <v>9.6527472527472527E-2</v>
      </c>
      <c r="AO29" s="277">
        <f>100*AN29/$E29</f>
        <v>0.33285335354300871</v>
      </c>
      <c r="AP29" s="275">
        <v>93</v>
      </c>
      <c r="AQ29" s="383">
        <f>AP29/($V29+$AH29)</f>
        <v>6.8131868131868126E-2</v>
      </c>
      <c r="AR29" s="277">
        <f>AQ29*$F29</f>
        <v>0.12468131868131868</v>
      </c>
      <c r="AS29" s="277">
        <f>100*AR29/$E29</f>
        <v>0.42993558165971957</v>
      </c>
      <c r="AT29" s="275">
        <v>23</v>
      </c>
      <c r="AU29" s="383">
        <f>AT29/($V29+$AH29)</f>
        <v>1.6849816849816849E-2</v>
      </c>
      <c r="AV29" s="277">
        <f>AU29*$F29</f>
        <v>3.0835164835164835E-2</v>
      </c>
      <c r="AW29" s="278">
        <f>100*AV29/$E29</f>
        <v>0.10632815460401668</v>
      </c>
      <c r="AX29" s="423">
        <v>40</v>
      </c>
      <c r="AY29" s="400">
        <v>19</v>
      </c>
      <c r="AZ29" s="400">
        <v>10476</v>
      </c>
      <c r="BA29" s="35">
        <v>141</v>
      </c>
      <c r="BB29" s="279">
        <f>BA29/(168*($AX29+$AY29))</f>
        <v>1.4225181598062953E-2</v>
      </c>
      <c r="BC29" s="279">
        <f>BB29*$F29*$W29</f>
        <v>2.2446711279035733E-2</v>
      </c>
      <c r="BD29" s="280">
        <f>100*BC29/$E29</f>
        <v>7.7402452686330114E-2</v>
      </c>
      <c r="BE29" s="281">
        <v>209</v>
      </c>
      <c r="BF29" s="279">
        <f>BE29/(168*($AX29+$AY29))</f>
        <v>2.1085552865213884E-2</v>
      </c>
      <c r="BG29" s="279">
        <f>BF29*$F29*$W29</f>
        <v>3.3272075583818929E-2</v>
      </c>
      <c r="BH29" s="280">
        <f>100*BG29/$E29</f>
        <v>0.11473129511661699</v>
      </c>
      <c r="BI29" s="281">
        <f>BA29+BE29</f>
        <v>350</v>
      </c>
      <c r="BJ29" s="279">
        <f>BI29/(168*($AX29+$AY29))</f>
        <v>3.5310734463276837E-2</v>
      </c>
      <c r="BK29" s="279">
        <f>BJ29*$F29*$W29</f>
        <v>5.5718786862854669E-2</v>
      </c>
      <c r="BL29" s="280">
        <f>100*BK29/$E29</f>
        <v>0.19213374780294712</v>
      </c>
      <c r="BM29" s="281">
        <v>1316</v>
      </c>
      <c r="BN29" s="279">
        <f>BM29/(168*($AX29+$AY29))</f>
        <v>0.1327683615819209</v>
      </c>
      <c r="BO29" s="279">
        <f>BN29*$F29*$W29</f>
        <v>0.20950263860433352</v>
      </c>
      <c r="BP29" s="280">
        <f>100*BO29/$E29</f>
        <v>0.72242289173908114</v>
      </c>
      <c r="BQ29" s="281">
        <v>310</v>
      </c>
      <c r="BR29" s="279">
        <f>BQ29/(168*($AX29+$AY29))</f>
        <v>3.1275221953188055E-2</v>
      </c>
      <c r="BS29" s="279">
        <f>BR29*$F29*$W29</f>
        <v>4.9350925507099845E-2</v>
      </c>
      <c r="BT29" s="280">
        <f>100*BS29/$E29</f>
        <v>0.17017560519689601</v>
      </c>
      <c r="BU29" s="281">
        <f>BA29+BE29+BM29+BQ29</f>
        <v>1976</v>
      </c>
      <c r="BV29" s="279">
        <f>BU29/(168*($AX29+$AY29))</f>
        <v>0.19935431799838579</v>
      </c>
      <c r="BW29" s="279">
        <f>BV29*$F29*$W29</f>
        <v>0.31457235097428804</v>
      </c>
      <c r="BX29" s="280">
        <f>100*BW29/$E29</f>
        <v>1.0847322447389243</v>
      </c>
      <c r="BY29" s="281">
        <v>313</v>
      </c>
      <c r="BZ29" s="279">
        <f>BY29/(168*($AX29+$AY29))</f>
        <v>3.1577885391444717E-2</v>
      </c>
      <c r="CA29" s="279">
        <f>BZ29*$F29*$W29</f>
        <v>4.982851510878146E-2</v>
      </c>
      <c r="CB29" s="280">
        <f>100*CA29/$E29</f>
        <v>0.17182246589234987</v>
      </c>
      <c r="CC29" s="281">
        <v>199</v>
      </c>
      <c r="CD29" s="279">
        <f>CC29/(168*($AX29+$AY29))</f>
        <v>2.0076674737691688E-2</v>
      </c>
      <c r="CE29" s="279">
        <f>CD29*$F29*$W29</f>
        <v>3.1680110244880225E-2</v>
      </c>
      <c r="CF29" s="280">
        <f>100*CE29/$E29</f>
        <v>0.10924175946510423</v>
      </c>
      <c r="CG29" s="281">
        <f>BY29+CC29</f>
        <v>512</v>
      </c>
      <c r="CH29" s="279">
        <f>CG29/(168*($AX29+$AY29))</f>
        <v>5.1654560129136398E-2</v>
      </c>
      <c r="CI29" s="279">
        <f>CH29*$F29*$W29</f>
        <v>8.1508625353661684E-2</v>
      </c>
      <c r="CJ29" s="280">
        <f>100*CI29/$E29</f>
        <v>0.28106422535745412</v>
      </c>
      <c r="CK29" s="281">
        <f>BQ29+CG29</f>
        <v>822</v>
      </c>
      <c r="CL29" s="279">
        <f>CK29/(168*($AX29+$AY29))</f>
        <v>8.292978208232446E-2</v>
      </c>
      <c r="CM29" s="279">
        <f>CL29*$F29*$W29</f>
        <v>0.13085955086076154</v>
      </c>
      <c r="CN29" s="280">
        <f>100*CM29/$E29</f>
        <v>0.45123983055435013</v>
      </c>
      <c r="CO29" s="281">
        <f>BU29+CG29</f>
        <v>2488</v>
      </c>
      <c r="CP29" s="279">
        <f>CO29/(168*($AX29+$AY29))</f>
        <v>0.25100887812752221</v>
      </c>
      <c r="CQ29" s="279">
        <f>CP29*$F29*$W29</f>
        <v>0.39608097632794975</v>
      </c>
      <c r="CR29" s="280">
        <f>100*CQ29/$E29</f>
        <v>1.3657964700963783</v>
      </c>
      <c r="CS29" s="281">
        <f>168*($AX29+$AY29)-CO29</f>
        <v>7424</v>
      </c>
      <c r="CT29" s="279">
        <f>CS29/(168*($AX29+$AY29))</f>
        <v>0.74899112187247785</v>
      </c>
      <c r="CU29" s="279">
        <f>CT29*$F29*$W29</f>
        <v>1.1818750676280945</v>
      </c>
      <c r="CV29" s="280">
        <f>100*CU29/$E29</f>
        <v>4.0754312676830846</v>
      </c>
      <c r="CW29" s="274">
        <v>311</v>
      </c>
      <c r="CX29" s="282">
        <f>$BQ$3*$AZ29*CW29/(($AX29+$AY29)*168)</f>
        <v>597.62931983270971</v>
      </c>
      <c r="CY29" s="282">
        <f>CX29*$F29*$W29</f>
        <v>943.03279727536392</v>
      </c>
      <c r="CZ29" s="283">
        <f>100*CY29/$E29</f>
        <v>3251.8372319840137</v>
      </c>
      <c r="DA29" s="281">
        <v>310</v>
      </c>
      <c r="DB29" s="282">
        <f>$BQ$3*$AZ29*DA29/(($AX29+$AY29)*168)</f>
        <v>595.70768214836016</v>
      </c>
      <c r="DC29" s="282">
        <f>DB29*$F29*$W29</f>
        <v>940.0005374770509</v>
      </c>
      <c r="DD29" s="283">
        <f>100*DC29/$E29</f>
        <v>3241.3811637139688</v>
      </c>
      <c r="DE29" s="281">
        <v>149</v>
      </c>
      <c r="DF29" s="282">
        <f>$BQ$3*$AZ29*DE29/(($AX29+$AY29)*168)</f>
        <v>286.32401496808274</v>
      </c>
      <c r="DG29" s="282">
        <f>DF29*$F29*$W29</f>
        <v>451.80670994864698</v>
      </c>
      <c r="DH29" s="283">
        <f>100*DG29/$E29</f>
        <v>1557.9541722367137</v>
      </c>
      <c r="DI29" s="284">
        <f>2*$BS$3*BU29/(CW29+DE29)/$AZ29</f>
        <v>4.5105167920049141</v>
      </c>
      <c r="DJ29" s="142">
        <v>0.62779999999999991</v>
      </c>
      <c r="DK29" s="285">
        <f>2*10000*CQ29/CY29</f>
        <v>8.400152730049637</v>
      </c>
      <c r="DL29" s="285">
        <f>10000*BK29/CY29</f>
        <v>0.59084675553001875</v>
      </c>
      <c r="DM29" s="285">
        <f>10000*BS29/DG29</f>
        <v>1.0923017392262533</v>
      </c>
      <c r="DN29" s="286">
        <f>10000*CU29/CY29</f>
        <v>12.532703751585313</v>
      </c>
      <c r="DO29" s="286">
        <f>1000*($AX29+$AY29)*$BJ$3*$BO$3/CW29/$AZ29</f>
        <v>66.931120466440518</v>
      </c>
      <c r="DP29" s="287">
        <f>DG29/CY29</f>
        <v>0.47909967845659157</v>
      </c>
      <c r="DQ29" s="284">
        <f>1000*CI29/CY29</f>
        <v>8.6432439666105601E-2</v>
      </c>
      <c r="DR29" s="423">
        <v>27</v>
      </c>
      <c r="DS29" s="279">
        <f>DR29/(492*($AX29+$AY29))</f>
        <v>9.3013642000826788E-4</v>
      </c>
      <c r="DT29" s="279">
        <f>DS29*$F29*$W29</f>
        <v>1.467714385655684E-3</v>
      </c>
      <c r="DU29" s="279">
        <f>100*DT29/$E29</f>
        <v>5.0610840884678758E-3</v>
      </c>
      <c r="DV29" s="279">
        <f>DT29/CQ29</f>
        <v>3.7055917182966043E-3</v>
      </c>
      <c r="DW29" s="490">
        <f>CC29/CG29</f>
        <v>0.388671875</v>
      </c>
      <c r="DX29" s="496">
        <f>7.158*DW29*CI29</f>
        <v>0.22676622913285266</v>
      </c>
      <c r="DY29" s="496">
        <f xml:space="preserve"> 0.00033*((CY29+DC29)/2)/DJ29</f>
        <v>0.4949036321028169</v>
      </c>
      <c r="DZ29" s="496">
        <f>1/(1/DX29+1/DY29)</f>
        <v>0.15551076255830953</v>
      </c>
      <c r="EA29" s="504">
        <f>100*DZ29/$E29</f>
        <v>0.53624400882175705</v>
      </c>
      <c r="EB29" s="281">
        <v>157</v>
      </c>
      <c r="EC29" s="137">
        <f>(4*EB29)/((4*EB29)+EF29+EN29)</f>
        <v>0.59809523809523812</v>
      </c>
      <c r="ED29" s="137">
        <f>EC29*$F29*$W29</f>
        <v>0.94376799581371018</v>
      </c>
      <c r="EE29" s="137">
        <f>100*ED29/$E29</f>
        <v>3.2543723993576212</v>
      </c>
      <c r="EF29" s="274">
        <v>116</v>
      </c>
      <c r="EG29" s="137">
        <f>EF29/((4*EB29)+EF29+EN29)</f>
        <v>0.11047619047619048</v>
      </c>
      <c r="EH29" s="137">
        <f>EG29*$F29*$W29</f>
        <v>0.17432657247514394</v>
      </c>
      <c r="EI29" s="148">
        <f>100*EH29/$E29</f>
        <v>0.60112611198325494</v>
      </c>
      <c r="EJ29" s="548">
        <f>4*EB29+EF29</f>
        <v>744</v>
      </c>
      <c r="EK29" s="137">
        <f>EJ29/((4*EB29)+EF29+EN29)</f>
        <v>0.70857142857142852</v>
      </c>
      <c r="EL29" s="137">
        <f>EK29*$F29*$W29</f>
        <v>1.1180945682888539</v>
      </c>
      <c r="EM29" s="138">
        <f>100*EL29/$E29</f>
        <v>3.8554985113408753</v>
      </c>
      <c r="EN29" s="553">
        <v>306</v>
      </c>
      <c r="EO29" s="137">
        <f>EN29/((4*EB29)+EF29+EN29)</f>
        <v>0.29142857142857143</v>
      </c>
      <c r="EP29" s="137">
        <f>EO29*$F29*$W29</f>
        <v>0.45986147566718999</v>
      </c>
      <c r="EQ29" s="138">
        <f>100*EP29/$E29</f>
        <v>1.585729226438586</v>
      </c>
      <c r="ER29" s="281">
        <v>95</v>
      </c>
      <c r="ES29" s="560">
        <v>30</v>
      </c>
      <c r="ET29" s="566">
        <f t="shared" si="52"/>
        <v>8.1317651999999998E-6</v>
      </c>
      <c r="EU29" s="342">
        <f t="shared" si="53"/>
        <v>5.8412901543197533</v>
      </c>
      <c r="EV29" s="342">
        <f>EU29*$F29*$W29</f>
        <v>9.217299103509788</v>
      </c>
      <c r="EW29" s="342">
        <f t="shared" si="54"/>
        <v>31.783790012102717</v>
      </c>
      <c r="EX29" s="384">
        <f>ED29*100^3/EV29</f>
        <v>102390.94828270677</v>
      </c>
      <c r="EY29" s="342">
        <f>EU29*$F29*$W29*$R29</f>
        <v>3.1416320699282312</v>
      </c>
      <c r="EZ29" s="342">
        <f t="shared" si="55"/>
        <v>10.833214034235279</v>
      </c>
      <c r="FA29" s="570">
        <f t="shared" si="48"/>
        <v>300406.91424291133</v>
      </c>
      <c r="FB29" s="570">
        <f t="shared" si="56"/>
        <v>355896.08948523249</v>
      </c>
      <c r="FC29" s="538" t="str">
        <f>$C$4</f>
        <v>Co</v>
      </c>
      <c r="FD29" s="130" t="str">
        <f>$A$2</f>
        <v>R</v>
      </c>
      <c r="FE29" s="131" t="str">
        <f>$B$4</f>
        <v>108-C-10</v>
      </c>
      <c r="FF29" s="233" t="s">
        <v>196</v>
      </c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</row>
    <row r="30" spans="1:228" s="147" customFormat="1" ht="15" customHeight="1" x14ac:dyDescent="0.25">
      <c r="A30" s="129" t="str">
        <f>$C$4</f>
        <v>Co</v>
      </c>
      <c r="B30" s="130" t="str">
        <f>$A$2</f>
        <v>R</v>
      </c>
      <c r="C30" s="131" t="str">
        <f>$B$4</f>
        <v>108-C-10</v>
      </c>
      <c r="D30" s="233" t="s">
        <v>197</v>
      </c>
      <c r="E30" s="337">
        <v>28.5</v>
      </c>
      <c r="F30" s="277">
        <f>G30+H30+I30+K30+L30</f>
        <v>1.88</v>
      </c>
      <c r="G30" s="276">
        <v>0.64</v>
      </c>
      <c r="H30" s="276">
        <v>0.22</v>
      </c>
      <c r="I30" s="276">
        <v>0.2</v>
      </c>
      <c r="J30" s="341">
        <f t="shared" si="49"/>
        <v>0.10638297872340427</v>
      </c>
      <c r="K30" s="276">
        <v>0.56999999999999995</v>
      </c>
      <c r="L30" s="466">
        <v>0.25</v>
      </c>
      <c r="M30" s="610">
        <f>100*F30/$E30</f>
        <v>6.5964912280701755</v>
      </c>
      <c r="N30" s="285">
        <v>4.7300000000000002E-2</v>
      </c>
      <c r="O30" s="654">
        <v>2.0119078007639999</v>
      </c>
      <c r="P30" s="654">
        <f t="shared" si="50"/>
        <v>9.5163238976137196E-2</v>
      </c>
      <c r="Q30" s="663">
        <f t="shared" si="51"/>
        <v>0.52418380511931406</v>
      </c>
      <c r="R30" s="662">
        <f>P30/I30</f>
        <v>0.47581619488068594</v>
      </c>
      <c r="S30" s="655">
        <v>0.13836000000000001</v>
      </c>
      <c r="T30" s="663">
        <f>S30/L30</f>
        <v>0.55344000000000004</v>
      </c>
      <c r="U30" s="288">
        <v>200</v>
      </c>
      <c r="V30" s="400">
        <f>Z30+AD30</f>
        <v>1344</v>
      </c>
      <c r="W30" s="383">
        <f>V30/($V30+$AH30)</f>
        <v>0.84848484848484851</v>
      </c>
      <c r="X30" s="277">
        <f>W30*$F30</f>
        <v>1.5951515151515152</v>
      </c>
      <c r="Y30" s="277">
        <f>100*X30/$E30</f>
        <v>5.597022860180755</v>
      </c>
      <c r="Z30" s="275">
        <v>952</v>
      </c>
      <c r="AA30" s="383">
        <f>Z30/($V30+$AH30)</f>
        <v>0.60101010101010099</v>
      </c>
      <c r="AB30" s="277">
        <f>AA30*$F30</f>
        <v>1.1298989898989897</v>
      </c>
      <c r="AC30" s="277">
        <f>100*AB30/$E30</f>
        <v>3.9645578592947008</v>
      </c>
      <c r="AD30" s="275">
        <v>392</v>
      </c>
      <c r="AE30" s="383">
        <f>AD30/($V30+$AH30)</f>
        <v>0.24747474747474749</v>
      </c>
      <c r="AF30" s="277">
        <f>AE30*$F30</f>
        <v>0.46525252525252525</v>
      </c>
      <c r="AG30" s="278">
        <f>100*AF30/$E30</f>
        <v>1.6324650008860535</v>
      </c>
      <c r="AH30" s="401">
        <f>AL30+AP30+AT30</f>
        <v>240</v>
      </c>
      <c r="AI30" s="383">
        <f>AH30/($V30+$AH30)</f>
        <v>0.15151515151515152</v>
      </c>
      <c r="AJ30" s="277">
        <f>AI30*$F30</f>
        <v>0.28484848484848485</v>
      </c>
      <c r="AK30" s="277">
        <f>100*AJ30/$E30</f>
        <v>0.99946836788942051</v>
      </c>
      <c r="AL30" s="275">
        <v>92</v>
      </c>
      <c r="AM30" s="383">
        <f>AL30/($V30+$AH30)</f>
        <v>5.808080808080808E-2</v>
      </c>
      <c r="AN30" s="277">
        <f>AM30*$F30</f>
        <v>0.10919191919191919</v>
      </c>
      <c r="AO30" s="277">
        <f>100*AN30/$E30</f>
        <v>0.38312954102427788</v>
      </c>
      <c r="AP30" s="275">
        <v>102</v>
      </c>
      <c r="AQ30" s="383">
        <f>AP30/($V30+$AH30)</f>
        <v>6.4393939393939392E-2</v>
      </c>
      <c r="AR30" s="277">
        <f>AQ30*$F30</f>
        <v>0.12106060606060605</v>
      </c>
      <c r="AS30" s="277">
        <f>100*AR30/$E30</f>
        <v>0.42477405635300369</v>
      </c>
      <c r="AT30" s="275">
        <v>46</v>
      </c>
      <c r="AU30" s="383">
        <f>AT30/($V30+$AH30)</f>
        <v>2.904040404040404E-2</v>
      </c>
      <c r="AV30" s="277">
        <f>AU30*$F30</f>
        <v>5.4595959595959594E-2</v>
      </c>
      <c r="AW30" s="278">
        <f>100*AV30/$E30</f>
        <v>0.19156477051213894</v>
      </c>
      <c r="AX30" s="423">
        <v>39</v>
      </c>
      <c r="AY30" s="400">
        <v>14</v>
      </c>
      <c r="AZ30" s="400">
        <v>10260</v>
      </c>
      <c r="BA30" s="35">
        <v>155</v>
      </c>
      <c r="BB30" s="279">
        <f>BA30/(168*($AX30+$AY30))</f>
        <v>1.7407906558849957E-2</v>
      </c>
      <c r="BC30" s="279">
        <f>BB30*$F30*$W30</f>
        <v>2.7768248522965503E-2</v>
      </c>
      <c r="BD30" s="280">
        <f>100*BC30/$E30</f>
        <v>9.7432450957773697E-2</v>
      </c>
      <c r="BE30" s="281">
        <v>205</v>
      </c>
      <c r="BF30" s="279">
        <f>BE30/(168*($AX30+$AY30))</f>
        <v>2.302336028751123E-2</v>
      </c>
      <c r="BG30" s="279">
        <f>BF30*$F30*$W30</f>
        <v>3.6725748046502762E-2</v>
      </c>
      <c r="BH30" s="280">
        <f>100*BG30/$E30</f>
        <v>0.12886227384737811</v>
      </c>
      <c r="BI30" s="281">
        <f>BA30+BE30</f>
        <v>360</v>
      </c>
      <c r="BJ30" s="279">
        <f>BI30/(168*($AX30+$AY30))</f>
        <v>4.0431266846361183E-2</v>
      </c>
      <c r="BK30" s="279">
        <f>BJ30*$F30*$W30</f>
        <v>6.4493996569468262E-2</v>
      </c>
      <c r="BL30" s="280">
        <f>100*BK30/$E30</f>
        <v>0.22629472480515181</v>
      </c>
      <c r="BM30" s="281">
        <v>1184</v>
      </c>
      <c r="BN30" s="279">
        <f>BM30/(168*($AX30+$AY30))</f>
        <v>0.132973944294699</v>
      </c>
      <c r="BO30" s="279">
        <f>BN30*$F30*$W30</f>
        <v>0.21211358871736227</v>
      </c>
      <c r="BP30" s="280">
        <f>100*BO30/$E30</f>
        <v>0.74425820602583248</v>
      </c>
      <c r="BQ30" s="281">
        <v>242</v>
      </c>
      <c r="BR30" s="279">
        <f>BQ30/(168*($AX30+$AY30))</f>
        <v>2.7178796046720573E-2</v>
      </c>
      <c r="BS30" s="279">
        <f>BR30*$F30*$W30</f>
        <v>4.3354297693920331E-2</v>
      </c>
      <c r="BT30" s="280">
        <f>100*BS30/$E30</f>
        <v>0.15212034278568537</v>
      </c>
      <c r="BU30" s="281">
        <f>BA30+BE30+BM30+BQ30</f>
        <v>1786</v>
      </c>
      <c r="BV30" s="279">
        <f>BU30/(168*($AX30+$AY30))</f>
        <v>0.20058400718778077</v>
      </c>
      <c r="BW30" s="279">
        <f>BV30*$F30*$W30</f>
        <v>0.3199618829807509</v>
      </c>
      <c r="BX30" s="280">
        <f>100*BW30/$E30</f>
        <v>1.1226732736166698</v>
      </c>
      <c r="BY30" s="281">
        <v>230</v>
      </c>
      <c r="BZ30" s="279">
        <f>BY30/(168*($AX30+$AY30))</f>
        <v>2.5831087151841868E-2</v>
      </c>
      <c r="CA30" s="279">
        <f>BZ30*$F30*$W30</f>
        <v>4.1204497808271394E-2</v>
      </c>
      <c r="CB30" s="280">
        <f>100*CA30/$E30</f>
        <v>0.14457718529218033</v>
      </c>
      <c r="CC30" s="281">
        <v>150</v>
      </c>
      <c r="CD30" s="279">
        <f>CC30/(168*($AX30+$AY30))</f>
        <v>1.6846361185983826E-2</v>
      </c>
      <c r="CE30" s="279">
        <f>CD30*$F30*$W30</f>
        <v>2.6872498570611775E-2</v>
      </c>
      <c r="CF30" s="280">
        <f>100*CE30/$E30</f>
        <v>9.4289468668813242E-2</v>
      </c>
      <c r="CG30" s="281">
        <f>BY30+CC30</f>
        <v>380</v>
      </c>
      <c r="CH30" s="279">
        <f>CG30/(168*($AX30+$AY30))</f>
        <v>4.2677448337825698E-2</v>
      </c>
      <c r="CI30" s="279">
        <f>CH30*$F30*$W30</f>
        <v>6.8076996378883162E-2</v>
      </c>
      <c r="CJ30" s="280">
        <f>100*CI30/$E30</f>
        <v>0.23886665396099355</v>
      </c>
      <c r="CK30" s="281">
        <f>BQ30+CG30</f>
        <v>622</v>
      </c>
      <c r="CL30" s="279">
        <f>CK30/(168*($AX30+$AY30))</f>
        <v>6.9856244384546268E-2</v>
      </c>
      <c r="CM30" s="279">
        <f>CL30*$F30*$W30</f>
        <v>0.1114312940728035</v>
      </c>
      <c r="CN30" s="280">
        <f>100*CM30/$E30</f>
        <v>0.39098699674667897</v>
      </c>
      <c r="CO30" s="281">
        <f>BU30+CG30</f>
        <v>2166</v>
      </c>
      <c r="CP30" s="279">
        <f>CO30/(168*($AX30+$AY30))</f>
        <v>0.24326145552560646</v>
      </c>
      <c r="CQ30" s="279">
        <f>CP30*$F30*$W30</f>
        <v>0.38803887935963405</v>
      </c>
      <c r="CR30" s="280">
        <f>100*CQ30/$E30</f>
        <v>1.3615399275776632</v>
      </c>
      <c r="CS30" s="281">
        <f>168*($AX30+$AY30)-CO30</f>
        <v>6738</v>
      </c>
      <c r="CT30" s="279">
        <f>CS30/(168*($AX30+$AY30))</f>
        <v>0.75673854447439348</v>
      </c>
      <c r="CU30" s="279">
        <f>CT30*$F30*$W30</f>
        <v>1.2071126357918809</v>
      </c>
      <c r="CV30" s="280">
        <f>100*CU30/$E30</f>
        <v>4.2354829326030909</v>
      </c>
      <c r="CW30" s="274">
        <v>229</v>
      </c>
      <c r="CX30" s="282">
        <f>$BQ$3*$AZ30*CW30/(($AX30+$AY30)*168)</f>
        <v>479.77211467777494</v>
      </c>
      <c r="CY30" s="282">
        <f>CX30*$F30*$W30</f>
        <v>765.30921565569918</v>
      </c>
      <c r="CZ30" s="283">
        <f>100*CY30/$E30</f>
        <v>2685.2954935287694</v>
      </c>
      <c r="DA30" s="281">
        <v>242</v>
      </c>
      <c r="DB30" s="282">
        <f>$BQ$3*$AZ30*DA30/(($AX30+$AY30)*168)</f>
        <v>507.00808625336919</v>
      </c>
      <c r="DC30" s="282">
        <f>DB30*$F30*$W30</f>
        <v>808.75471698113188</v>
      </c>
      <c r="DD30" s="283">
        <f>100*DC30/$E30</f>
        <v>2837.7358490566035</v>
      </c>
      <c r="DE30" s="281">
        <v>130</v>
      </c>
      <c r="DF30" s="282">
        <f>$BQ$3*$AZ30*DE30/(($AX30+$AY30)*168)</f>
        <v>272.35971575594215</v>
      </c>
      <c r="DG30" s="282">
        <f>DF30*$F30*$W30</f>
        <v>434.45501325432707</v>
      </c>
      <c r="DH30" s="283">
        <f>100*DG30/$E30</f>
        <v>1524.4035552783405</v>
      </c>
      <c r="DI30" s="284">
        <f>2*$BS$3*BU30/(CW30+DE30)/$AZ30</f>
        <v>5.3337460022696792</v>
      </c>
      <c r="DJ30" s="142">
        <v>0.53789999999999993</v>
      </c>
      <c r="DK30" s="285">
        <f>2*10000*CQ30/CY30</f>
        <v>10.140708393983504</v>
      </c>
      <c r="DL30" s="285">
        <f>10000*BK30/CY30</f>
        <v>0.84271814908450182</v>
      </c>
      <c r="DM30" s="285">
        <f>10000*BS30/DG30</f>
        <v>0.99790073474284002</v>
      </c>
      <c r="DN30" s="286">
        <f>10000*CU30/CY30</f>
        <v>15.772874690364924</v>
      </c>
      <c r="DO30" s="286">
        <f>1000*($AX30+$AY30)*$BJ$3*$BO$3/CW30/$AZ30</f>
        <v>83.372915549426708</v>
      </c>
      <c r="DP30" s="287">
        <f>DG30/CY30</f>
        <v>0.56768558951965065</v>
      </c>
      <c r="DQ30" s="284">
        <f>1000*CI30/CY30</f>
        <v>8.8953582403364082E-2</v>
      </c>
      <c r="DR30" s="423">
        <v>26</v>
      </c>
      <c r="DS30" s="279">
        <f>DR30/(492*($AX30+$AY30))</f>
        <v>9.9708544255253865E-4</v>
      </c>
      <c r="DT30" s="279">
        <f>DS30*$F30*$W30</f>
        <v>1.590502354423201E-3</v>
      </c>
      <c r="DU30" s="279">
        <f>100*DT30/$E30</f>
        <v>5.5807100155200037E-3</v>
      </c>
      <c r="DV30" s="279">
        <f>DT30/CQ30</f>
        <v>4.0988221516564194E-3</v>
      </c>
      <c r="DW30" s="490">
        <f>CC30/CG30</f>
        <v>0.39473684210526316</v>
      </c>
      <c r="DX30" s="496">
        <f>7.158*DW30*CI30</f>
        <v>0.19235334476843907</v>
      </c>
      <c r="DY30" s="496">
        <f xml:space="preserve"> 0.00033*((CY30+DC30)/2)/DJ30</f>
        <v>0.48284169712786235</v>
      </c>
      <c r="DZ30" s="496">
        <f>1/(1/DX30+1/DY30)</f>
        <v>0.13755464669196751</v>
      </c>
      <c r="EA30" s="504">
        <f>100*DZ30/$E30</f>
        <v>0.48264788312971058</v>
      </c>
      <c r="EB30" s="281">
        <v>135</v>
      </c>
      <c r="EC30" s="137">
        <f>(4*EB30)/((4*EB30)+EF30+EN30)</f>
        <v>0.57754010695187163</v>
      </c>
      <c r="ED30" s="137">
        <f>EC30*$F30*$W30</f>
        <v>0.92126397666504611</v>
      </c>
      <c r="EE30" s="137">
        <f>100*ED30/$E30</f>
        <v>3.2325051812808638</v>
      </c>
      <c r="EF30" s="274">
        <v>133</v>
      </c>
      <c r="EG30" s="137">
        <f>EF30/((4*EB30)+EF30+EN30)</f>
        <v>0.14224598930481283</v>
      </c>
      <c r="EH30" s="137">
        <f>EG30*$F30*$W30</f>
        <v>0.22690390536379837</v>
      </c>
      <c r="EI30" s="148">
        <f>100*EH30/$E30</f>
        <v>0.79615405390806449</v>
      </c>
      <c r="EJ30" s="548">
        <f>4*EB30+EF30</f>
        <v>673</v>
      </c>
      <c r="EK30" s="137">
        <f>EJ30/((4*EB30)+EF30+EN30)</f>
        <v>0.71978609625668444</v>
      </c>
      <c r="EL30" s="137">
        <f>EK30*$F30*$W30</f>
        <v>1.1481678820288443</v>
      </c>
      <c r="EM30" s="138">
        <f>100*EL30/$E30</f>
        <v>4.0286592351889281</v>
      </c>
      <c r="EN30" s="553">
        <v>262</v>
      </c>
      <c r="EO30" s="137">
        <f>EN30/((4*EB30)+EF30+EN30)</f>
        <v>0.28021390374331551</v>
      </c>
      <c r="EP30" s="137">
        <f>EO30*$F30*$W30</f>
        <v>0.44698363312267053</v>
      </c>
      <c r="EQ30" s="138">
        <f>100*EP30/$E30</f>
        <v>1.5683636249918265</v>
      </c>
      <c r="ER30" s="281">
        <v>106</v>
      </c>
      <c r="ES30" s="560">
        <v>35</v>
      </c>
      <c r="ET30" s="566">
        <f t="shared" si="52"/>
        <v>9.4870594000000003E-6</v>
      </c>
      <c r="EU30" s="342">
        <f t="shared" si="53"/>
        <v>5.5865572002215993</v>
      </c>
      <c r="EV30" s="342">
        <f>EU30*$F30*$W30</f>
        <v>8.9114051824140894</v>
      </c>
      <c r="EW30" s="342">
        <f t="shared" si="54"/>
        <v>31.268088359347683</v>
      </c>
      <c r="EX30" s="384">
        <f>ED30*100^3/EV30</f>
        <v>103380.32642518413</v>
      </c>
      <c r="EY30" s="342">
        <f>EU30*$F30*$W30*$R30</f>
        <v>4.2401909049362967</v>
      </c>
      <c r="EZ30" s="342">
        <f t="shared" si="55"/>
        <v>14.877862824337884</v>
      </c>
      <c r="FA30" s="570">
        <f t="shared" si="48"/>
        <v>217269.45727668525</v>
      </c>
      <c r="FB30" s="570">
        <f t="shared" si="56"/>
        <v>270782.11990223918</v>
      </c>
      <c r="FC30" s="538" t="str">
        <f>$C$4</f>
        <v>Co</v>
      </c>
      <c r="FD30" s="130" t="str">
        <f>$A$2</f>
        <v>R</v>
      </c>
      <c r="FE30" s="131" t="str">
        <f>$B$4</f>
        <v>108-C-10</v>
      </c>
      <c r="FF30" s="233" t="s">
        <v>197</v>
      </c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</row>
    <row r="31" spans="1:228" s="149" customFormat="1" ht="15" customHeight="1" x14ac:dyDescent="0.2">
      <c r="A31" s="127"/>
      <c r="B31" s="130"/>
      <c r="C31" s="131"/>
      <c r="D31" s="233"/>
      <c r="E31" s="134"/>
      <c r="F31" s="373"/>
      <c r="G31" s="134"/>
      <c r="H31" s="134"/>
      <c r="I31" s="134"/>
      <c r="J31" s="134"/>
      <c r="K31" s="134"/>
      <c r="L31" s="373"/>
      <c r="M31" s="134"/>
      <c r="N31" s="642"/>
      <c r="O31" s="373"/>
      <c r="P31" s="373"/>
      <c r="Q31" s="134"/>
      <c r="R31" s="616"/>
      <c r="S31" s="617"/>
      <c r="T31" s="134"/>
      <c r="U31" s="204"/>
      <c r="V31" s="134"/>
      <c r="W31" s="373"/>
      <c r="X31" s="135"/>
      <c r="Y31" s="373"/>
      <c r="Z31" s="134"/>
      <c r="AA31" s="373"/>
      <c r="AB31" s="135"/>
      <c r="AC31" s="373"/>
      <c r="AD31" s="134"/>
      <c r="AE31" s="373"/>
      <c r="AF31" s="135"/>
      <c r="AG31" s="136"/>
      <c r="AH31" s="389"/>
      <c r="AI31" s="373"/>
      <c r="AJ31" s="135"/>
      <c r="AK31" s="373"/>
      <c r="AL31" s="134"/>
      <c r="AM31" s="373"/>
      <c r="AN31" s="135"/>
      <c r="AO31" s="373"/>
      <c r="AP31" s="134"/>
      <c r="AQ31" s="373"/>
      <c r="AR31" s="135"/>
      <c r="AS31" s="373"/>
      <c r="AT31" s="384"/>
      <c r="AU31" s="373"/>
      <c r="AV31" s="135"/>
      <c r="AW31" s="136"/>
      <c r="AX31" s="139"/>
      <c r="AY31" s="35"/>
      <c r="AZ31" s="35"/>
      <c r="BA31" s="35"/>
      <c r="BB31" s="137"/>
      <c r="BC31" s="137"/>
      <c r="BD31" s="138"/>
      <c r="BE31" s="139"/>
      <c r="BF31" s="137"/>
      <c r="BG31" s="137"/>
      <c r="BH31" s="138"/>
      <c r="BI31" s="139"/>
      <c r="BJ31" s="137"/>
      <c r="BK31" s="137"/>
      <c r="BL31" s="138"/>
      <c r="BM31" s="139"/>
      <c r="BN31" s="137"/>
      <c r="BO31" s="137"/>
      <c r="BP31" s="138"/>
      <c r="BQ31" s="139"/>
      <c r="BR31" s="137"/>
      <c r="BS31" s="137"/>
      <c r="BT31" s="138"/>
      <c r="BU31" s="139"/>
      <c r="BV31" s="137"/>
      <c r="BW31" s="137"/>
      <c r="BX31" s="138"/>
      <c r="BY31" s="139"/>
      <c r="BZ31" s="137"/>
      <c r="CA31" s="137"/>
      <c r="CB31" s="138"/>
      <c r="CC31" s="139"/>
      <c r="CD31" s="137"/>
      <c r="CE31" s="137"/>
      <c r="CF31" s="138"/>
      <c r="CG31" s="139"/>
      <c r="CH31" s="137"/>
      <c r="CI31" s="137"/>
      <c r="CJ31" s="138"/>
      <c r="CK31" s="139"/>
      <c r="CL31" s="137"/>
      <c r="CM31" s="137"/>
      <c r="CN31" s="138"/>
      <c r="CO31" s="139"/>
      <c r="CP31" s="137"/>
      <c r="CQ31" s="137"/>
      <c r="CR31" s="138"/>
      <c r="CS31" s="139"/>
      <c r="CT31" s="137"/>
      <c r="CU31" s="137"/>
      <c r="CV31" s="138"/>
      <c r="CW31" s="35"/>
      <c r="CX31" s="140"/>
      <c r="CY31" s="140"/>
      <c r="CZ31" s="141"/>
      <c r="DA31" s="139"/>
      <c r="DB31" s="140"/>
      <c r="DC31" s="140"/>
      <c r="DD31" s="141"/>
      <c r="DE31" s="139"/>
      <c r="DF31" s="140"/>
      <c r="DG31" s="140"/>
      <c r="DH31" s="141"/>
      <c r="DI31" s="146"/>
      <c r="DJ31" s="146"/>
      <c r="DK31" s="143"/>
      <c r="DL31" s="143"/>
      <c r="DM31" s="143"/>
      <c r="DN31" s="145"/>
      <c r="DO31" s="145"/>
      <c r="DP31" s="146"/>
      <c r="DQ31" s="146"/>
      <c r="DR31" s="413"/>
      <c r="DS31" s="137"/>
      <c r="DT31" s="137"/>
      <c r="DU31" s="137"/>
      <c r="DV31" s="137"/>
      <c r="DW31" s="485"/>
      <c r="DX31" s="148"/>
      <c r="DY31" s="443"/>
      <c r="DZ31" s="443"/>
      <c r="EA31" s="531"/>
      <c r="EB31" s="139"/>
      <c r="EC31" s="137"/>
      <c r="ED31" s="137"/>
      <c r="EE31" s="137"/>
      <c r="EF31" s="35"/>
      <c r="EG31" s="137"/>
      <c r="EH31" s="137"/>
      <c r="EI31" s="148"/>
      <c r="EJ31" s="548"/>
      <c r="EK31" s="137"/>
      <c r="EL31" s="137"/>
      <c r="EM31" s="138"/>
      <c r="EN31" s="548"/>
      <c r="EO31" s="137"/>
      <c r="EP31" s="137"/>
      <c r="EQ31" s="138"/>
      <c r="ER31" s="139"/>
      <c r="ES31" s="479"/>
      <c r="ET31" s="35"/>
      <c r="EU31" s="342"/>
      <c r="EV31" s="342"/>
      <c r="EW31" s="342"/>
      <c r="EX31" s="137"/>
      <c r="EY31" s="342"/>
      <c r="EZ31" s="342"/>
      <c r="FA31" s="138"/>
      <c r="FB31" s="138"/>
      <c r="FC31" s="539"/>
      <c r="FD31" s="130"/>
      <c r="FE31" s="131"/>
      <c r="FF31" s="233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</row>
    <row r="32" spans="1:228" s="149" customFormat="1" ht="18" customHeight="1" x14ac:dyDescent="0.3">
      <c r="A32" s="150" t="str">
        <f>$C$4</f>
        <v>Co</v>
      </c>
      <c r="B32" s="151" t="str">
        <f>$A$2</f>
        <v>R</v>
      </c>
      <c r="C32" s="152" t="str">
        <f>$B$4</f>
        <v>108-C-10</v>
      </c>
      <c r="D32" s="156" t="s">
        <v>168</v>
      </c>
      <c r="E32" s="154">
        <f t="shared" ref="E32:M32" si="57">AVERAGE(E26:E30)</f>
        <v>27.04</v>
      </c>
      <c r="F32" s="444">
        <f t="shared" si="57"/>
        <v>1.8140000000000001</v>
      </c>
      <c r="G32" s="340">
        <f t="shared" si="57"/>
        <v>0.59800000000000009</v>
      </c>
      <c r="H32" s="340">
        <f t="shared" si="57"/>
        <v>0.22400000000000003</v>
      </c>
      <c r="I32" s="340">
        <f t="shared" si="57"/>
        <v>0.254</v>
      </c>
      <c r="J32" s="340">
        <f t="shared" ref="J32" si="58">AVERAGE(J26:J30)</f>
        <v>0.14085310228704601</v>
      </c>
      <c r="K32" s="340">
        <f t="shared" si="57"/>
        <v>0.50800000000000001</v>
      </c>
      <c r="L32" s="444">
        <f t="shared" si="57"/>
        <v>0.22999999999999998</v>
      </c>
      <c r="M32" s="153">
        <f t="shared" si="57"/>
        <v>6.7280646770451158</v>
      </c>
      <c r="N32" s="643"/>
      <c r="O32" s="374"/>
      <c r="P32" s="374">
        <f t="shared" ref="P32:T32" si="59">AVERAGE(P26:P30)</f>
        <v>9.1886787948834175E-2</v>
      </c>
      <c r="Q32" s="374">
        <f t="shared" ref="Q32" si="60">AVERAGE(Q26:Q30)</f>
        <v>0.63446299739119172</v>
      </c>
      <c r="R32" s="618">
        <f t="shared" si="59"/>
        <v>0.36553700260880823</v>
      </c>
      <c r="S32" s="619">
        <f t="shared" si="59"/>
        <v>0.13253999999999999</v>
      </c>
      <c r="T32" s="153">
        <f t="shared" si="59"/>
        <v>0.56472</v>
      </c>
      <c r="U32" s="456"/>
      <c r="V32" s="340"/>
      <c r="W32" s="374">
        <f>AVERAGE(W26:W30)</f>
        <v>0.86037675154581628</v>
      </c>
      <c r="X32" s="156">
        <f>AVERAGE(X26:X30)</f>
        <v>1.5600630924231644</v>
      </c>
      <c r="Y32" s="374">
        <f>AVERAGE(Y26:Y30)</f>
        <v>5.788500972259035</v>
      </c>
      <c r="Z32" s="154"/>
      <c r="AA32" s="374">
        <f>AVERAGE(AA26:AA30)</f>
        <v>0.61115569682116444</v>
      </c>
      <c r="AB32" s="156">
        <f>AVERAGE(AB26:AB30)</f>
        <v>1.1069741897191538</v>
      </c>
      <c r="AC32" s="374">
        <f>AVERAGE(AC26:AC30)</f>
        <v>4.1108485661895227</v>
      </c>
      <c r="AD32" s="154"/>
      <c r="AE32" s="374">
        <f>AVERAGE(AE26:AE30)</f>
        <v>0.24922105472465184</v>
      </c>
      <c r="AF32" s="156">
        <f>AVERAGE(AF26:AF30)</f>
        <v>0.4530889027040107</v>
      </c>
      <c r="AG32" s="429">
        <f>AVERAGE(AG26:AG30)</f>
        <v>1.677652406069511</v>
      </c>
      <c r="AH32" s="375"/>
      <c r="AI32" s="374">
        <f>AVERAGE(AI26:AI30)</f>
        <v>0.1396232484541837</v>
      </c>
      <c r="AJ32" s="156">
        <f>AVERAGE(AJ26:AJ30)</f>
        <v>0.25393690757683568</v>
      </c>
      <c r="AK32" s="374">
        <f>AVERAGE(AK26:AK30)</f>
        <v>0.93956370478608142</v>
      </c>
      <c r="AL32" s="154"/>
      <c r="AM32" s="374">
        <f>AVERAGE(AM26:AM30)</f>
        <v>5.2852463284117968E-2</v>
      </c>
      <c r="AN32" s="156">
        <f>AVERAGE(AN26:AN30)</f>
        <v>9.6029674242623875E-2</v>
      </c>
      <c r="AO32" s="374">
        <f>AVERAGE(AO26:AO30)</f>
        <v>0.35484730953245902</v>
      </c>
      <c r="AP32" s="154"/>
      <c r="AQ32" s="374">
        <f>AVERAGE(AQ26:AQ30)</f>
        <v>6.4604374442503928E-2</v>
      </c>
      <c r="AR32" s="156">
        <f>AVERAGE(AR26:AR30)</f>
        <v>0.11722789979804368</v>
      </c>
      <c r="AS32" s="374">
        <f>AVERAGE(AS26:AS30)</f>
        <v>0.43477043369261492</v>
      </c>
      <c r="AT32" s="154"/>
      <c r="AU32" s="374">
        <f>AVERAGE(AU26:AU30)</f>
        <v>2.2166410727561803E-2</v>
      </c>
      <c r="AV32" s="156">
        <f>AVERAGE(AV26:AV30)</f>
        <v>4.0679333536168066E-2</v>
      </c>
      <c r="AW32" s="429">
        <f>AVERAGE(AW26:AW30)</f>
        <v>0.14994596156100751</v>
      </c>
      <c r="AX32" s="353"/>
      <c r="AY32" s="153"/>
      <c r="AZ32" s="153"/>
      <c r="BA32" s="154"/>
      <c r="BB32" s="158">
        <f>AVERAGE(BB26:BB30)</f>
        <v>1.6610795098222587E-2</v>
      </c>
      <c r="BC32" s="158">
        <f>AVERAGE(BC26:BC30)</f>
        <v>2.5419712697339079E-2</v>
      </c>
      <c r="BD32" s="159">
        <f>AVERAGE(BD26:BD30)</f>
        <v>9.65571245314083E-2</v>
      </c>
      <c r="BE32" s="157"/>
      <c r="BF32" s="158">
        <f>AVERAGE(BF26:BF30)</f>
        <v>2.0354737120155859E-2</v>
      </c>
      <c r="BG32" s="158">
        <f>AVERAGE(BG26:BG30)</f>
        <v>3.1512655687286492E-2</v>
      </c>
      <c r="BH32" s="159">
        <f>AVERAGE(BH26:BH30)</f>
        <v>0.11769538203791344</v>
      </c>
      <c r="BI32" s="157"/>
      <c r="BJ32" s="158">
        <f>AVERAGE(BJ26:BJ30)</f>
        <v>3.696553221837845E-2</v>
      </c>
      <c r="BK32" s="158">
        <f>AVERAGE(BK26:BK30)</f>
        <v>5.6932368384625578E-2</v>
      </c>
      <c r="BL32" s="159">
        <f>AVERAGE(BL26:BL30)</f>
        <v>0.21425250656932171</v>
      </c>
      <c r="BM32" s="157"/>
      <c r="BN32" s="158">
        <f>AVERAGE(BN26:BN30)</f>
        <v>0.13681462301486041</v>
      </c>
      <c r="BO32" s="158">
        <f>AVERAGE(BO26:BO30)</f>
        <v>0.21262482678694097</v>
      </c>
      <c r="BP32" s="159">
        <f>AVERAGE(BP26:BP30)</f>
        <v>0.79342836368587355</v>
      </c>
      <c r="BQ32" s="157"/>
      <c r="BR32" s="158">
        <f>AVERAGE(BR26:BR30)</f>
        <v>3.1867079852109369E-2</v>
      </c>
      <c r="BS32" s="158">
        <f>AVERAGE(BS26:BS30)</f>
        <v>5.0474829398892598E-2</v>
      </c>
      <c r="BT32" s="159">
        <f>AVERAGE(BT26:BT30)</f>
        <v>0.18457165760190727</v>
      </c>
      <c r="BU32" s="157"/>
      <c r="BV32" s="158">
        <f>AVERAGE(BV26:BV30)</f>
        <v>0.20564723508534827</v>
      </c>
      <c r="BW32" s="158">
        <f>AVERAGE(BW26:BW30)</f>
        <v>0.32003202457045915</v>
      </c>
      <c r="BX32" s="159">
        <f>AVERAGE(BX26:BX30)</f>
        <v>1.1922525278571023</v>
      </c>
      <c r="BY32" s="157"/>
      <c r="BZ32" s="158">
        <f>AVERAGE(BZ26:BZ30)</f>
        <v>2.9713201904151398E-2</v>
      </c>
      <c r="CA32" s="158">
        <f>AVERAGE(CA26:CA30)</f>
        <v>4.7400080075748786E-2</v>
      </c>
      <c r="CB32" s="159">
        <f>AVERAGE(CB26:CB30)</f>
        <v>0.17185038874490263</v>
      </c>
      <c r="CC32" s="157"/>
      <c r="CD32" s="158">
        <f>AVERAGE(CD26:CD30)</f>
        <v>1.9065882565700888E-2</v>
      </c>
      <c r="CE32" s="158">
        <f>AVERAGE(CE26:CE30)</f>
        <v>3.0854210768094609E-2</v>
      </c>
      <c r="CF32" s="159">
        <f>AVERAGE(CF26:CF30)</f>
        <v>0.11017907074835809</v>
      </c>
      <c r="CG32" s="157"/>
      <c r="CH32" s="158">
        <f>AVERAGE(CH26:CH30)</f>
        <v>4.8779084469852282E-2</v>
      </c>
      <c r="CI32" s="158">
        <f>AVERAGE(CI26:CI30)</f>
        <v>7.8254290843843402E-2</v>
      </c>
      <c r="CJ32" s="159">
        <f>AVERAGE(CJ26:CJ30)</f>
        <v>0.28202945949326075</v>
      </c>
      <c r="CK32" s="157"/>
      <c r="CL32" s="158">
        <f>AVERAGE(CL26:CL30)</f>
        <v>8.0646164321961658E-2</v>
      </c>
      <c r="CM32" s="158">
        <f>AVERAGE(CM26:CM30)</f>
        <v>0.128729120242736</v>
      </c>
      <c r="CN32" s="159">
        <f>AVERAGE(CN26:CN30)</f>
        <v>0.46660111709516805</v>
      </c>
      <c r="CO32" s="157"/>
      <c r="CP32" s="155">
        <f>AVERAGE(CP26:CP30)</f>
        <v>0.25442631955520056</v>
      </c>
      <c r="CQ32" s="155">
        <f>AVERAGE(CQ26:CQ30)</f>
        <v>0.39828631541430254</v>
      </c>
      <c r="CR32" s="159">
        <f>AVERAGE(CR26:CR30)</f>
        <v>1.4742819873503632</v>
      </c>
      <c r="CS32" s="157"/>
      <c r="CT32" s="158">
        <f>AVERAGE(CT26:CT30)</f>
        <v>0.74557368044479955</v>
      </c>
      <c r="CU32" s="158">
        <f>AVERAGE(CU26:CU30)</f>
        <v>1.1617767770088618</v>
      </c>
      <c r="CV32" s="159">
        <f>AVERAGE(CV26:CV30)</f>
        <v>4.3142189849086705</v>
      </c>
      <c r="CW32" s="154"/>
      <c r="CX32" s="160">
        <f>AVERAGE(CX26:CX30)</f>
        <v>589.86320457547333</v>
      </c>
      <c r="CY32" s="160">
        <f>AVERAGE(CY26:CY30)</f>
        <v>916.30433713386788</v>
      </c>
      <c r="CZ32" s="161">
        <f>AVERAGE(CZ26:CZ30)</f>
        <v>3425.0656821660609</v>
      </c>
      <c r="DA32" s="157"/>
      <c r="DB32" s="160">
        <f>AVERAGE(DB26:DB30)</f>
        <v>676.89346309510779</v>
      </c>
      <c r="DC32" s="160">
        <f>AVERAGE(DC26:DC30)</f>
        <v>1079.0393033282458</v>
      </c>
      <c r="DD32" s="161">
        <f>AVERAGE(DD26:DD30)</f>
        <v>3930.7164653009181</v>
      </c>
      <c r="DE32" s="157"/>
      <c r="DF32" s="160">
        <f t="shared" ref="DF32:DZ32" si="61">AVERAGE(DF26:DF30)</f>
        <v>266.67456711921477</v>
      </c>
      <c r="DG32" s="160">
        <f t="shared" si="61"/>
        <v>429.84859043632014</v>
      </c>
      <c r="DH32" s="161">
        <f t="shared" si="61"/>
        <v>1538.0906613942623</v>
      </c>
      <c r="DI32" s="162">
        <f t="shared" si="61"/>
        <v>4.8668239317134621</v>
      </c>
      <c r="DJ32" s="162">
        <f t="shared" si="61"/>
        <v>0.65216000000000007</v>
      </c>
      <c r="DK32" s="163">
        <f t="shared" si="61"/>
        <v>8.7153243494595074</v>
      </c>
      <c r="DL32" s="163">
        <f t="shared" si="61"/>
        <v>0.63618660663201054</v>
      </c>
      <c r="DM32" s="163">
        <f t="shared" si="61"/>
        <v>1.3252258362950331</v>
      </c>
      <c r="DN32" s="164">
        <f t="shared" si="61"/>
        <v>12.918420725390632</v>
      </c>
      <c r="DO32" s="164">
        <f t="shared" si="61"/>
        <v>69.10433160048153</v>
      </c>
      <c r="DP32" s="162">
        <f t="shared" si="61"/>
        <v>0.45900015295087637</v>
      </c>
      <c r="DQ32" s="162">
        <f t="shared" si="61"/>
        <v>8.3290507400303165E-2</v>
      </c>
      <c r="DR32" s="407"/>
      <c r="DS32" s="362">
        <f t="shared" si="61"/>
        <v>1.3098130307779728E-3</v>
      </c>
      <c r="DT32" s="362">
        <f t="shared" si="61"/>
        <v>2.0316651074762876E-3</v>
      </c>
      <c r="DU32" s="362">
        <f t="shared" si="61"/>
        <v>7.6448826403239618E-3</v>
      </c>
      <c r="DV32" s="362">
        <f t="shared" si="61"/>
        <v>5.18930051615305E-3</v>
      </c>
      <c r="DW32" s="486">
        <f t="shared" si="61"/>
        <v>0.37816680783078011</v>
      </c>
      <c r="DX32" s="444">
        <f t="shared" si="61"/>
        <v>0.22085444067802124</v>
      </c>
      <c r="DY32" s="444">
        <f t="shared" si="61"/>
        <v>0.50371073718729087</v>
      </c>
      <c r="DZ32" s="444">
        <f t="shared" si="61"/>
        <v>0.15114191378068251</v>
      </c>
      <c r="EA32" s="532">
        <f>AVERAGE(EA26:EA30)</f>
        <v>0.54281731711410486</v>
      </c>
      <c r="EB32" s="157"/>
      <c r="EC32" s="158">
        <f>AVERAGE(EC26:EC30)</f>
        <v>0.56378149162198721</v>
      </c>
      <c r="ED32" s="158">
        <f>AVERAGE(ED26:ED30)</f>
        <v>0.87986605675421004</v>
      </c>
      <c r="EE32" s="362">
        <f>AVERAGE(EE26:EE30)</f>
        <v>3.2583704220847354</v>
      </c>
      <c r="EF32" s="154"/>
      <c r="EG32" s="158">
        <f>AVERAGE(EG26:EG30)</f>
        <v>0.14814904966538001</v>
      </c>
      <c r="EH32" s="158">
        <f>AVERAGE(EH26:EH30)</f>
        <v>0.23047877368200384</v>
      </c>
      <c r="EI32" s="155">
        <f>AVERAGE(EI26:EI30)</f>
        <v>0.86211619361685998</v>
      </c>
      <c r="EJ32" s="549"/>
      <c r="EK32" s="158">
        <f>AVERAGE(EK26:EK30)</f>
        <v>0.71193054128736732</v>
      </c>
      <c r="EL32" s="158">
        <f>AVERAGE(EL26:EL30)</f>
        <v>1.1103448304362138</v>
      </c>
      <c r="EM32" s="159">
        <f>AVERAGE(EM26:EM30)</f>
        <v>4.120486615701596</v>
      </c>
      <c r="EN32" s="549"/>
      <c r="EO32" s="158">
        <f>AVERAGE(EO26:EO30)</f>
        <v>0.28806945871263279</v>
      </c>
      <c r="EP32" s="158">
        <f>AVERAGE(EP26:EP30)</f>
        <v>0.44971826198695053</v>
      </c>
      <c r="EQ32" s="159">
        <f>AVERAGE(EQ26:EQ30)</f>
        <v>1.6680143565574383</v>
      </c>
      <c r="ER32" s="353"/>
      <c r="ES32" s="374"/>
      <c r="ET32" s="154"/>
      <c r="EU32" s="340">
        <f t="shared" ref="EU32:FA32" si="62">AVERAGE(EU26:EU30)</f>
        <v>6.0853716881621844</v>
      </c>
      <c r="EV32" s="340">
        <f t="shared" si="62"/>
        <v>9.6595112496724571</v>
      </c>
      <c r="EW32" s="591">
        <f t="shared" si="62"/>
        <v>35.182916293567963</v>
      </c>
      <c r="EX32" s="569">
        <f t="shared" si="62"/>
        <v>97294.436131777096</v>
      </c>
      <c r="EY32" s="340">
        <f t="shared" si="62"/>
        <v>3.538413287604778</v>
      </c>
      <c r="EZ32" s="591">
        <f t="shared" si="62"/>
        <v>12.79613939487496</v>
      </c>
      <c r="FA32" s="569">
        <f t="shared" si="62"/>
        <v>273335.65276567632</v>
      </c>
      <c r="FB32" s="569">
        <f t="shared" ref="FB32" si="63">AVERAGE(FB26:FB30)</f>
        <v>345979.1428301048</v>
      </c>
      <c r="FC32" s="540" t="str">
        <f>$C$4</f>
        <v>Co</v>
      </c>
      <c r="FD32" s="151" t="str">
        <f>$A$2</f>
        <v>R</v>
      </c>
      <c r="FE32" s="152" t="str">
        <f>$B$4</f>
        <v>108-C-10</v>
      </c>
      <c r="FF32" s="156" t="s">
        <v>168</v>
      </c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</row>
    <row r="33" spans="1:228" s="178" customFormat="1" ht="18" customHeight="1" x14ac:dyDescent="0.3">
      <c r="A33" s="471"/>
      <c r="B33" s="472"/>
      <c r="C33" s="165"/>
      <c r="D33" s="169" t="s">
        <v>169</v>
      </c>
      <c r="E33" s="168">
        <f t="shared" ref="E33:M33" si="64">STDEV(E26:E30)</f>
        <v>3.8279237191981941</v>
      </c>
      <c r="F33" s="445">
        <f t="shared" si="64"/>
        <v>0.23104112188093026</v>
      </c>
      <c r="G33" s="343">
        <f t="shared" si="64"/>
        <v>6.2209324059983168E-2</v>
      </c>
      <c r="H33" s="343">
        <f t="shared" si="64"/>
        <v>4.8270073544588524E-2</v>
      </c>
      <c r="I33" s="343">
        <f t="shared" si="64"/>
        <v>4.2778499272415178E-2</v>
      </c>
      <c r="J33" s="343">
        <f t="shared" ref="J33" si="65">STDEV(J26:J30)</f>
        <v>2.1424567030579465E-2</v>
      </c>
      <c r="K33" s="343">
        <f t="shared" si="64"/>
        <v>4.8166378315169171E-2</v>
      </c>
      <c r="L33" s="445">
        <f t="shared" si="64"/>
        <v>7.3143694191639019E-2</v>
      </c>
      <c r="M33" s="167">
        <f t="shared" si="64"/>
        <v>0.30246465639656611</v>
      </c>
      <c r="N33" s="644"/>
      <c r="O33" s="376"/>
      <c r="P33" s="376">
        <f t="shared" ref="P33:T33" si="66">STDEV(P26:P30)</f>
        <v>1.6547786478881325E-2</v>
      </c>
      <c r="Q33" s="376">
        <f t="shared" ref="Q33" si="67">STDEV(Q26:Q30)</f>
        <v>6.6250470207288067E-2</v>
      </c>
      <c r="R33" s="620">
        <f t="shared" si="66"/>
        <v>6.6250470207287929E-2</v>
      </c>
      <c r="S33" s="621">
        <f t="shared" si="66"/>
        <v>8.2307229330114209E-3</v>
      </c>
      <c r="T33" s="167">
        <f t="shared" si="66"/>
        <v>1.5952328983568451E-2</v>
      </c>
      <c r="U33" s="457"/>
      <c r="V33" s="343"/>
      <c r="W33" s="376">
        <f>STDEV(W26:W30)</f>
        <v>1.0728168188067853E-2</v>
      </c>
      <c r="X33" s="169">
        <f>STDEV(X26:X30)</f>
        <v>0.19386328368311007</v>
      </c>
      <c r="Y33" s="376">
        <f>STDEV(Y26:Y30)</f>
        <v>0.26541198726533116</v>
      </c>
      <c r="Z33" s="168"/>
      <c r="AA33" s="376">
        <f>STDEV(AA26:AA30)</f>
        <v>1.649000027262524E-2</v>
      </c>
      <c r="AB33" s="169">
        <f>STDEV(AB26:AB30)</f>
        <v>0.12885762806419901</v>
      </c>
      <c r="AC33" s="376">
        <f>STDEV(AC26:AC30)</f>
        <v>0.19052946624174066</v>
      </c>
      <c r="AD33" s="168"/>
      <c r="AE33" s="376">
        <f>STDEV(AE26:AE30)</f>
        <v>8.186348833535962E-3</v>
      </c>
      <c r="AF33" s="169">
        <f>STDEV(AF26:AF30)</f>
        <v>6.8170320779850566E-2</v>
      </c>
      <c r="AG33" s="430">
        <f>STDEV(AG26:AG30)</f>
        <v>0.1121281542739339</v>
      </c>
      <c r="AH33" s="377"/>
      <c r="AI33" s="376">
        <f>STDEV(AI26:AI30)</f>
        <v>1.0728168188067849E-2</v>
      </c>
      <c r="AJ33" s="169">
        <f>STDEV(AJ26:AJ30)</f>
        <v>4.2852412457478853E-2</v>
      </c>
      <c r="AK33" s="376">
        <f>STDEV(AK26:AK30)</f>
        <v>8.6170160421868536E-2</v>
      </c>
      <c r="AL33" s="168"/>
      <c r="AM33" s="376">
        <f>STDEV(AM26:AM30)</f>
        <v>5.1659850024114119E-3</v>
      </c>
      <c r="AN33" s="169">
        <f>STDEV(AN26:AN30)</f>
        <v>1.6265614050297743E-2</v>
      </c>
      <c r="AO33" s="376">
        <f>STDEV(AO26:AO30)</f>
        <v>2.8607684834888715E-2</v>
      </c>
      <c r="AP33" s="168"/>
      <c r="AQ33" s="376">
        <f>STDEV(AQ26:AQ30)</f>
        <v>5.6038893211791379E-3</v>
      </c>
      <c r="AR33" s="169">
        <f>STDEV(AR26:AR30)</f>
        <v>1.8870334524028014E-2</v>
      </c>
      <c r="AS33" s="376">
        <f>STDEV(AS26:AS30)</f>
        <v>4.4254815178771639E-2</v>
      </c>
      <c r="AT33" s="168"/>
      <c r="AU33" s="376">
        <f>STDEV(AU26:AU30)</f>
        <v>8.5015162258420627E-3</v>
      </c>
      <c r="AV33" s="169">
        <f>STDEV(AV26:AV30)</f>
        <v>1.856358712934366E-2</v>
      </c>
      <c r="AW33" s="430">
        <f>STDEV(AW26:AW30)</f>
        <v>6.047828485583711E-2</v>
      </c>
      <c r="AX33" s="210"/>
      <c r="AY33" s="167"/>
      <c r="AZ33" s="167"/>
      <c r="BA33" s="168"/>
      <c r="BB33" s="171">
        <f>STDEV(BB26:BB30)</f>
        <v>3.587784473508231E-3</v>
      </c>
      <c r="BC33" s="171">
        <f>STDEV(BC26:BC30)</f>
        <v>2.7479976541137205E-3</v>
      </c>
      <c r="BD33" s="172">
        <f>STDEV(BD26:BD30)</f>
        <v>2.3998042072521444E-2</v>
      </c>
      <c r="BE33" s="170"/>
      <c r="BF33" s="171">
        <f>STDEV(BF26:BF30)</f>
        <v>2.7831482180657179E-3</v>
      </c>
      <c r="BG33" s="171">
        <f>STDEV(BG26:BG30)</f>
        <v>4.2077107380558108E-3</v>
      </c>
      <c r="BH33" s="172">
        <f>STDEV(BH26:BH30)</f>
        <v>1.6028371330330832E-2</v>
      </c>
      <c r="BI33" s="170"/>
      <c r="BJ33" s="171">
        <f>STDEV(BJ26:BJ30)</f>
        <v>5.8253654762275226E-3</v>
      </c>
      <c r="BK33" s="171">
        <f>STDEV(BK26:BK30)</f>
        <v>5.7034357048698324E-3</v>
      </c>
      <c r="BL33" s="172">
        <f>STDEV(BL26:BL30)</f>
        <v>3.8040936618663923E-2</v>
      </c>
      <c r="BM33" s="170"/>
      <c r="BN33" s="171">
        <f>STDEV(BN26:BN30)</f>
        <v>1.4558134519658783E-2</v>
      </c>
      <c r="BO33" s="171">
        <f>STDEV(BO26:BO30)</f>
        <v>3.0368069670986212E-2</v>
      </c>
      <c r="BP33" s="172">
        <f>STDEV(BP26:BP30)</f>
        <v>0.10824687131222258</v>
      </c>
      <c r="BQ33" s="170"/>
      <c r="BR33" s="171">
        <f>STDEV(BR26:BR30)</f>
        <v>5.9983992848999697E-3</v>
      </c>
      <c r="BS33" s="171">
        <f>STDEV(BS26:BS30)</f>
        <v>1.4469228069963576E-2</v>
      </c>
      <c r="BT33" s="172">
        <f>STDEV(BT26:BT30)</f>
        <v>3.7066457589849652E-2</v>
      </c>
      <c r="BU33" s="170"/>
      <c r="BV33" s="171">
        <f>STDEV(BV26:BV30)</f>
        <v>1.6791025174726512E-2</v>
      </c>
      <c r="BW33" s="171">
        <f>STDEV(BW26:BW30)</f>
        <v>4.3234205293776702E-2</v>
      </c>
      <c r="BX33" s="172">
        <f>STDEV(BX26:BX30)</f>
        <v>0.13581980641426589</v>
      </c>
      <c r="BY33" s="170"/>
      <c r="BZ33" s="171">
        <f>STDEV(BZ26:BZ30)</f>
        <v>8.3081577955741517E-3</v>
      </c>
      <c r="CA33" s="171">
        <f>STDEV(CA26:CA30)</f>
        <v>1.74704083912804E-2</v>
      </c>
      <c r="CB33" s="172">
        <f>STDEV(CB26:CB30)</f>
        <v>4.9680821996580873E-2</v>
      </c>
      <c r="CC33" s="170"/>
      <c r="CD33" s="171">
        <f>STDEV(CD26:CD30)</f>
        <v>8.5702805377173546E-3</v>
      </c>
      <c r="CE33" s="171">
        <f>STDEV(CE26:CE30)</f>
        <v>1.608725233597498E-2</v>
      </c>
      <c r="CF33" s="172">
        <f>STDEV(CF26:CF30)</f>
        <v>5.1208258724388347E-2</v>
      </c>
      <c r="CG33" s="170"/>
      <c r="CH33" s="171">
        <f>STDEV(CH26:CH30)</f>
        <v>1.6845828836943806E-2</v>
      </c>
      <c r="CI33" s="171">
        <f>STDEV(CI26:CI30)</f>
        <v>3.3513983926098466E-2</v>
      </c>
      <c r="CJ33" s="172">
        <f>STDEV(CJ26:CJ30)</f>
        <v>0.1006414712658467</v>
      </c>
      <c r="CK33" s="170"/>
      <c r="CL33" s="171">
        <f>STDEV(CL26:CL30)</f>
        <v>2.1975726181769479E-2</v>
      </c>
      <c r="CM33" s="171">
        <f>STDEV(CM26:CM30)</f>
        <v>4.6791433102118515E-2</v>
      </c>
      <c r="CN33" s="172">
        <f>STDEV(CN26:CN30)</f>
        <v>0.13221204604183848</v>
      </c>
      <c r="CO33" s="170"/>
      <c r="CP33" s="171">
        <f>STDEV(CP26:CP30)</f>
        <v>2.6460222370597385E-2</v>
      </c>
      <c r="CQ33" s="171">
        <f>STDEV(CQ26:CQ30)</f>
        <v>7.6065645748099209E-2</v>
      </c>
      <c r="CR33" s="172">
        <f>STDEV(CR26:CR30)</f>
        <v>0.18660549958322786</v>
      </c>
      <c r="CS33" s="170"/>
      <c r="CT33" s="171">
        <f>STDEV(CT26:CT30)</f>
        <v>2.6460222370597346E-2</v>
      </c>
      <c r="CU33" s="171">
        <f>STDEV(CU26:CU30)</f>
        <v>0.13771602504092467</v>
      </c>
      <c r="CV33" s="172">
        <f>STDEV(CV26:CV30)</f>
        <v>0.21745528386326785</v>
      </c>
      <c r="CW33" s="168"/>
      <c r="CX33" s="173">
        <f>STDEV(CX26:CX30)</f>
        <v>89.055679721836484</v>
      </c>
      <c r="CY33" s="173">
        <f>STDEV(CY26:CY30)</f>
        <v>164.16660686106553</v>
      </c>
      <c r="CZ33" s="174">
        <f>STDEV(CZ26:CZ30)</f>
        <v>621.77476213264504</v>
      </c>
      <c r="DA33" s="170"/>
      <c r="DB33" s="173">
        <f>STDEV(DB26:DB30)</f>
        <v>203.84500595585064</v>
      </c>
      <c r="DC33" s="173">
        <f>STDEV(DC26:DC30)</f>
        <v>423.33202285062401</v>
      </c>
      <c r="DD33" s="174">
        <f>STDEV(DD26:DD30)</f>
        <v>1259.4536667691223</v>
      </c>
      <c r="DE33" s="170"/>
      <c r="DF33" s="173">
        <f t="shared" ref="DF33:DZ33" si="68">STDEV(DF26:DF30)</f>
        <v>101.48325896588574</v>
      </c>
      <c r="DG33" s="173">
        <f t="shared" si="68"/>
        <v>194.12475269646086</v>
      </c>
      <c r="DH33" s="174">
        <f t="shared" si="68"/>
        <v>597.09809801499739</v>
      </c>
      <c r="DI33" s="175">
        <f t="shared" si="68"/>
        <v>0.59817363737859541</v>
      </c>
      <c r="DJ33" s="175">
        <f t="shared" si="68"/>
        <v>7.5751323420781239E-2</v>
      </c>
      <c r="DK33" s="176">
        <f t="shared" si="68"/>
        <v>0.97035554186872486</v>
      </c>
      <c r="DL33" s="176">
        <f t="shared" si="68"/>
        <v>0.13049505215783025</v>
      </c>
      <c r="DM33" s="176">
        <f t="shared" si="68"/>
        <v>0.47926993938863077</v>
      </c>
      <c r="DN33" s="177">
        <f t="shared" si="68"/>
        <v>2.3168049449403632</v>
      </c>
      <c r="DO33" s="177">
        <f t="shared" si="68"/>
        <v>10.740856816241372</v>
      </c>
      <c r="DP33" s="175">
        <f t="shared" si="68"/>
        <v>0.16291376772572783</v>
      </c>
      <c r="DQ33" s="175">
        <f t="shared" si="68"/>
        <v>2.4662322347247547E-2</v>
      </c>
      <c r="DR33" s="354"/>
      <c r="DS33" s="209">
        <f t="shared" si="68"/>
        <v>3.2456831431887113E-4</v>
      </c>
      <c r="DT33" s="209">
        <f t="shared" si="68"/>
        <v>5.3056047512738006E-4</v>
      </c>
      <c r="DU33" s="209">
        <f t="shared" si="68"/>
        <v>2.1730952452355158E-3</v>
      </c>
      <c r="DV33" s="209">
        <f t="shared" si="68"/>
        <v>1.4320356107174043E-3</v>
      </c>
      <c r="DW33" s="491">
        <f t="shared" si="68"/>
        <v>5.1546015144377906E-2</v>
      </c>
      <c r="DX33" s="445">
        <f t="shared" si="68"/>
        <v>0.11515255222090884</v>
      </c>
      <c r="DY33" s="445">
        <f t="shared" si="68"/>
        <v>0.11901236419228391</v>
      </c>
      <c r="DZ33" s="445">
        <f t="shared" si="68"/>
        <v>6.7700406455907122E-2</v>
      </c>
      <c r="EA33" s="533">
        <f>STDEV(EA26:EA30)</f>
        <v>0.20659621338951387</v>
      </c>
      <c r="EB33" s="170"/>
      <c r="EC33" s="171">
        <f>STDEV(EC26:EC30)</f>
        <v>2.6184830644098604E-2</v>
      </c>
      <c r="ED33" s="171">
        <f>STDEV(ED26:ED30)</f>
        <v>0.11704855860453928</v>
      </c>
      <c r="EE33" s="209">
        <f>STDEV(EE26:EE30)</f>
        <v>6.3697294408064056E-2</v>
      </c>
      <c r="EF33" s="168"/>
      <c r="EG33" s="171">
        <f>STDEV(EG26:EG30)</f>
        <v>2.2952088964701259E-2</v>
      </c>
      <c r="EH33" s="171">
        <f>STDEV(EH26:EH30)</f>
        <v>4.3614710311202003E-2</v>
      </c>
      <c r="EI33" s="477">
        <f>STDEV(EI26:EI30)</f>
        <v>0.1665773322079161</v>
      </c>
      <c r="EJ33" s="550"/>
      <c r="EK33" s="171">
        <f>STDEV(EK26:EK30)</f>
        <v>1.2433028314867561E-2</v>
      </c>
      <c r="EL33" s="171">
        <f>STDEV(EL26:EL30)</f>
        <v>0.13626013488075972</v>
      </c>
      <c r="EM33" s="172">
        <f>STDEV(EM26:EM30)</f>
        <v>0.18829597655738534</v>
      </c>
      <c r="EN33" s="550"/>
      <c r="EO33" s="171">
        <f>STDEV(EO26:EO30)</f>
        <v>1.2433028314867584E-2</v>
      </c>
      <c r="EP33" s="171">
        <f>STDEV(EP26:EP30)</f>
        <v>6.2731209590354803E-2</v>
      </c>
      <c r="EQ33" s="172">
        <f>STDEV(EQ26:EQ30)</f>
        <v>0.11608150369241386</v>
      </c>
      <c r="ER33" s="210"/>
      <c r="ES33" s="376"/>
      <c r="ET33" s="168"/>
      <c r="EU33" s="343">
        <f t="shared" ref="EU33:FA33" si="69">STDEV(EU26:EU30)</f>
        <v>1.6436354445590602</v>
      </c>
      <c r="EV33" s="343">
        <f t="shared" si="69"/>
        <v>3.3830499577915805</v>
      </c>
      <c r="EW33" s="345">
        <f t="shared" si="69"/>
        <v>9.6226719885964087</v>
      </c>
      <c r="EX33" s="387">
        <f t="shared" si="69"/>
        <v>22270.220070122337</v>
      </c>
      <c r="EY33" s="343">
        <f t="shared" si="69"/>
        <v>1.2586660939378418</v>
      </c>
      <c r="EZ33" s="345">
        <f t="shared" si="69"/>
        <v>3.5553018103899707</v>
      </c>
      <c r="FA33" s="387">
        <f t="shared" si="69"/>
        <v>87586.779317007167</v>
      </c>
      <c r="FB33" s="387">
        <f t="shared" ref="FB33" si="70">STDEV(FB26:FB30)</f>
        <v>115327.10255328919</v>
      </c>
      <c r="FC33" s="541"/>
      <c r="FD33" s="472"/>
      <c r="FE33" s="165"/>
      <c r="FF33" s="169" t="s">
        <v>169</v>
      </c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</row>
    <row r="34" spans="1:228" s="205" customFormat="1" ht="18" customHeight="1" thickBot="1" x14ac:dyDescent="0.25">
      <c r="A34" s="179"/>
      <c r="B34" s="180"/>
      <c r="C34" s="181"/>
      <c r="D34" s="436" t="s">
        <v>170</v>
      </c>
      <c r="E34" s="183">
        <f t="shared" ref="E34:M34" si="71">E33/E32</f>
        <v>0.14156522630170837</v>
      </c>
      <c r="F34" s="446">
        <f t="shared" si="71"/>
        <v>0.12736555781749187</v>
      </c>
      <c r="G34" s="183">
        <f t="shared" si="71"/>
        <v>0.10402896999997184</v>
      </c>
      <c r="H34" s="183">
        <f t="shared" si="71"/>
        <v>0.21549139975262729</v>
      </c>
      <c r="I34" s="183">
        <f t="shared" si="71"/>
        <v>0.1684192884740755</v>
      </c>
      <c r="J34" s="183">
        <f t="shared" ref="J34" si="72">J33/J32</f>
        <v>0.15210575189830122</v>
      </c>
      <c r="K34" s="183">
        <f t="shared" si="71"/>
        <v>9.4815705344821199E-2</v>
      </c>
      <c r="L34" s="446">
        <f t="shared" si="71"/>
        <v>0.31801606170277835</v>
      </c>
      <c r="M34" s="408">
        <f t="shared" si="71"/>
        <v>4.4955670154081355E-2</v>
      </c>
      <c r="N34" s="646"/>
      <c r="O34" s="409"/>
      <c r="P34" s="409">
        <f t="shared" ref="P34:T34" si="73">P33/P32</f>
        <v>0.18008885551746265</v>
      </c>
      <c r="Q34" s="409">
        <f t="shared" ref="Q34" si="74">Q33/Q32</f>
        <v>0.10441975415382644</v>
      </c>
      <c r="R34" s="622">
        <f t="shared" si="73"/>
        <v>0.18124148782329461</v>
      </c>
      <c r="S34" s="623">
        <f t="shared" si="73"/>
        <v>6.2099916500765212E-2</v>
      </c>
      <c r="T34" s="408">
        <f t="shared" si="73"/>
        <v>2.8248209703159884E-2</v>
      </c>
      <c r="U34" s="458"/>
      <c r="V34" s="408"/>
      <c r="W34" s="409">
        <f>W33/W32</f>
        <v>1.2469151646407037E-2</v>
      </c>
      <c r="X34" s="410">
        <f>X33/X32</f>
        <v>0.124266309884937</v>
      </c>
      <c r="Y34" s="409">
        <f>Y33/Y32</f>
        <v>4.5851592413527889E-2</v>
      </c>
      <c r="Z34" s="408"/>
      <c r="AA34" s="409">
        <f>AA33/AA32</f>
        <v>2.6981668269469673E-2</v>
      </c>
      <c r="AB34" s="410">
        <f>AB33/AB32</f>
        <v>0.11640526875960042</v>
      </c>
      <c r="AC34" s="409">
        <f>AC33/AC32</f>
        <v>4.6347965188693031E-2</v>
      </c>
      <c r="AD34" s="408"/>
      <c r="AE34" s="409">
        <f>AE33/AE32</f>
        <v>3.2847741706977879E-2</v>
      </c>
      <c r="AF34" s="410">
        <f>AF33/AF32</f>
        <v>0.15045683170127028</v>
      </c>
      <c r="AG34" s="432">
        <f>AG33/AG32</f>
        <v>6.683634456593629E-2</v>
      </c>
      <c r="AH34" s="411"/>
      <c r="AI34" s="409">
        <f>AI33/AI32</f>
        <v>7.6836546254603261E-2</v>
      </c>
      <c r="AJ34" s="410">
        <f>AJ33/AJ32</f>
        <v>0.16875220253090883</v>
      </c>
      <c r="AK34" s="409">
        <f>AK33/AK32</f>
        <v>9.1712951429395242E-2</v>
      </c>
      <c r="AL34" s="408"/>
      <c r="AM34" s="409">
        <f>AM33/AM32</f>
        <v>9.7743504870165199E-2</v>
      </c>
      <c r="AN34" s="410">
        <f>AN33/AN32</f>
        <v>0.16938112285169102</v>
      </c>
      <c r="AO34" s="409">
        <f>AO33/AO32</f>
        <v>8.0619703366447193E-2</v>
      </c>
      <c r="AP34" s="408"/>
      <c r="AQ34" s="409">
        <f>AQ33/AQ32</f>
        <v>8.6741638929828835E-2</v>
      </c>
      <c r="AR34" s="410">
        <f>AR33/AR32</f>
        <v>0.16097136054247493</v>
      </c>
      <c r="AS34" s="409">
        <f>AS33/AS32</f>
        <v>0.10178892525626533</v>
      </c>
      <c r="AT34" s="408"/>
      <c r="AU34" s="409">
        <f>AU33/AU32</f>
        <v>0.38353147608472504</v>
      </c>
      <c r="AV34" s="410">
        <f>AV33/AV32</f>
        <v>0.45633950990958944</v>
      </c>
      <c r="AW34" s="432">
        <f>AW33/AW32</f>
        <v>0.40333386925683035</v>
      </c>
      <c r="AX34" s="185"/>
      <c r="AY34" s="183"/>
      <c r="AZ34" s="183"/>
      <c r="BA34" s="183"/>
      <c r="BB34" s="183">
        <f>BB33/BB32</f>
        <v>0.2159911342168164</v>
      </c>
      <c r="BC34" s="183">
        <f>BC33/BC32</f>
        <v>0.10810498477433143</v>
      </c>
      <c r="BD34" s="184">
        <f>BD33/BD32</f>
        <v>0.24853724869069926</v>
      </c>
      <c r="BE34" s="185"/>
      <c r="BF34" s="183">
        <f>BF33/BF32</f>
        <v>0.13673221135878796</v>
      </c>
      <c r="BG34" s="183">
        <f>BG33/BG32</f>
        <v>0.13352447282801924</v>
      </c>
      <c r="BH34" s="184">
        <f>BH33/BH32</f>
        <v>0.13618521859394264</v>
      </c>
      <c r="BI34" s="185"/>
      <c r="BJ34" s="183">
        <f>BJ33/BJ32</f>
        <v>0.15758911414594157</v>
      </c>
      <c r="BK34" s="183">
        <f>BK33/BK32</f>
        <v>0.10017914003398511</v>
      </c>
      <c r="BL34" s="184">
        <f>BL33/BL32</f>
        <v>0.17755188598624735</v>
      </c>
      <c r="BM34" s="185"/>
      <c r="BN34" s="183">
        <f>BN33/BN32</f>
        <v>0.10640773770269805</v>
      </c>
      <c r="BO34" s="183">
        <f>BO33/BO32</f>
        <v>0.14282466506799932</v>
      </c>
      <c r="BP34" s="184">
        <f>BP33/BP32</f>
        <v>0.13642929376681401</v>
      </c>
      <c r="BQ34" s="185"/>
      <c r="BR34" s="183">
        <f>BR33/BR32</f>
        <v>0.18823184655568367</v>
      </c>
      <c r="BS34" s="183">
        <f>BS33/BS32</f>
        <v>0.28666224813988228</v>
      </c>
      <c r="BT34" s="184">
        <f>BT33/BT32</f>
        <v>0.20082421142793391</v>
      </c>
      <c r="BU34" s="185"/>
      <c r="BV34" s="183">
        <f>BV33/BV32</f>
        <v>8.1649651976880969E-2</v>
      </c>
      <c r="BW34" s="183">
        <f>BW33/BW32</f>
        <v>0.1350933718330371</v>
      </c>
      <c r="BX34" s="184">
        <f>BX33/BX32</f>
        <v>0.11391865669463659</v>
      </c>
      <c r="BY34" s="185"/>
      <c r="BZ34" s="183">
        <f>BZ33/BZ32</f>
        <v>0.27961166293604234</v>
      </c>
      <c r="CA34" s="183">
        <f>CA33/CA32</f>
        <v>0.36857339403987111</v>
      </c>
      <c r="CB34" s="184">
        <f>CB33/CB32</f>
        <v>0.28909345134114217</v>
      </c>
      <c r="CC34" s="185"/>
      <c r="CD34" s="183">
        <f>CD33/CD32</f>
        <v>0.44950872366827144</v>
      </c>
      <c r="CE34" s="183">
        <f>CE33/CE32</f>
        <v>0.52139568426784433</v>
      </c>
      <c r="CF34" s="184">
        <f>CF33/CF32</f>
        <v>0.46477301339148808</v>
      </c>
      <c r="CG34" s="185"/>
      <c r="CH34" s="183">
        <f>CH33/CH32</f>
        <v>0.34534942629674203</v>
      </c>
      <c r="CI34" s="183">
        <f>CI33/CI32</f>
        <v>0.42827024006869718</v>
      </c>
      <c r="CJ34" s="184">
        <f>CJ33/CJ32</f>
        <v>0.35684737135856398</v>
      </c>
      <c r="CK34" s="185"/>
      <c r="CL34" s="183">
        <f>CL33/CL32</f>
        <v>0.27249561546456619</v>
      </c>
      <c r="CM34" s="183">
        <f>CM33/CM32</f>
        <v>0.36348755443901892</v>
      </c>
      <c r="CN34" s="184">
        <f>CN33/CN32</f>
        <v>0.28335132771418653</v>
      </c>
      <c r="CO34" s="185"/>
      <c r="CP34" s="183">
        <f>CP33/CP32</f>
        <v>0.10399954854063968</v>
      </c>
      <c r="CQ34" s="183">
        <f>CQ33/CQ32</f>
        <v>0.19098232302803261</v>
      </c>
      <c r="CR34" s="184">
        <f>CR33/CR32</f>
        <v>0.12657381775287271</v>
      </c>
      <c r="CS34" s="185"/>
      <c r="CT34" s="183">
        <f>CT33/CT32</f>
        <v>3.5489748450899611E-2</v>
      </c>
      <c r="CU34" s="183">
        <f>CU33/CU32</f>
        <v>0.11853914432296678</v>
      </c>
      <c r="CV34" s="184">
        <f>CV33/CV32</f>
        <v>5.0404322224703028E-2</v>
      </c>
      <c r="CW34" s="183"/>
      <c r="CX34" s="183">
        <f>CX33/CX32</f>
        <v>0.15097683502046916</v>
      </c>
      <c r="CY34" s="183">
        <f>CY33/CY32</f>
        <v>0.17916166082392071</v>
      </c>
      <c r="CZ34" s="184">
        <f>CZ33/CZ32</f>
        <v>0.18153659515791409</v>
      </c>
      <c r="DA34" s="185"/>
      <c r="DB34" s="183">
        <f>DB33/DB32</f>
        <v>0.30114784241491355</v>
      </c>
      <c r="DC34" s="183">
        <f>DC33/DC32</f>
        <v>0.39232307993311866</v>
      </c>
      <c r="DD34" s="184">
        <f>DD33/DD32</f>
        <v>0.32041325745246907</v>
      </c>
      <c r="DE34" s="185"/>
      <c r="DF34" s="183">
        <f t="shared" ref="DF34:EA34" si="75">DF33/DF32</f>
        <v>0.38055094665446082</v>
      </c>
      <c r="DG34" s="183">
        <f t="shared" si="75"/>
        <v>0.45161193270266042</v>
      </c>
      <c r="DH34" s="184">
        <f t="shared" si="75"/>
        <v>0.38820734889173214</v>
      </c>
      <c r="DI34" s="186">
        <f t="shared" si="75"/>
        <v>0.12290841948909306</v>
      </c>
      <c r="DJ34" s="186">
        <f t="shared" si="75"/>
        <v>0.11615450720801833</v>
      </c>
      <c r="DK34" s="187">
        <f t="shared" si="75"/>
        <v>0.11133900506283541</v>
      </c>
      <c r="DL34" s="187">
        <f t="shared" si="75"/>
        <v>0.20512071583630886</v>
      </c>
      <c r="DM34" s="187">
        <f t="shared" si="75"/>
        <v>0.36165152101813658</v>
      </c>
      <c r="DN34" s="186">
        <f t="shared" si="75"/>
        <v>0.17934118993251064</v>
      </c>
      <c r="DO34" s="186">
        <f t="shared" si="75"/>
        <v>0.15542957391351903</v>
      </c>
      <c r="DP34" s="186">
        <f t="shared" si="75"/>
        <v>0.35493183755684582</v>
      </c>
      <c r="DQ34" s="186">
        <f t="shared" si="75"/>
        <v>0.29610003729137779</v>
      </c>
      <c r="DR34" s="185"/>
      <c r="DS34" s="183">
        <f t="shared" si="75"/>
        <v>0.24779743878871893</v>
      </c>
      <c r="DT34" s="183">
        <f t="shared" si="75"/>
        <v>0.2611456352599551</v>
      </c>
      <c r="DU34" s="183">
        <f t="shared" si="75"/>
        <v>0.28425488623896367</v>
      </c>
      <c r="DV34" s="183">
        <f t="shared" si="75"/>
        <v>0.27595927548613158</v>
      </c>
      <c r="DW34" s="491">
        <f t="shared" si="75"/>
        <v>0.13630496933364766</v>
      </c>
      <c r="DX34" s="445">
        <f t="shared" si="75"/>
        <v>0.521395684267844</v>
      </c>
      <c r="DY34" s="445">
        <f t="shared" si="75"/>
        <v>0.2362712473767111</v>
      </c>
      <c r="DZ34" s="445">
        <f t="shared" si="75"/>
        <v>0.44792608987434912</v>
      </c>
      <c r="EA34" s="533">
        <f t="shared" si="75"/>
        <v>0.38059989406359629</v>
      </c>
      <c r="EB34" s="185"/>
      <c r="EC34" s="183">
        <f>EC33/EC32</f>
        <v>4.6444998697572369E-2</v>
      </c>
      <c r="ED34" s="183">
        <f>ED33/ED32</f>
        <v>0.13302997394435992</v>
      </c>
      <c r="EE34" s="183">
        <f>EE33/EE32</f>
        <v>1.954881924299753E-2</v>
      </c>
      <c r="EF34" s="183"/>
      <c r="EG34" s="183">
        <f>EG33/EG32</f>
        <v>0.15492565775172018</v>
      </c>
      <c r="EH34" s="183">
        <f>EH33/EH32</f>
        <v>0.18923525847711289</v>
      </c>
      <c r="EI34" s="446">
        <f>EI33/EI32</f>
        <v>0.19321911992984334</v>
      </c>
      <c r="EJ34" s="182"/>
      <c r="EK34" s="183">
        <f>EK33/EK32</f>
        <v>1.7463822091949036E-2</v>
      </c>
      <c r="EL34" s="183">
        <f>EL33/EL32</f>
        <v>0.12271875470184168</v>
      </c>
      <c r="EM34" s="184">
        <f>EM33/EM32</f>
        <v>4.5697509570802028E-2</v>
      </c>
      <c r="EN34" s="182"/>
      <c r="EO34" s="183">
        <f>EO33/EO32</f>
        <v>4.3159828086011376E-2</v>
      </c>
      <c r="EP34" s="183">
        <f>EP33/EP32</f>
        <v>0.13949002051461071</v>
      </c>
      <c r="EQ34" s="184">
        <f>EQ33/EQ32</f>
        <v>6.9592628646189106E-2</v>
      </c>
      <c r="ER34" s="185"/>
      <c r="ES34" s="446"/>
      <c r="ET34" s="183"/>
      <c r="EU34" s="183">
        <f t="shared" ref="EU34:FA34" si="76">EU33/EU32</f>
        <v>0.27009614675738025</v>
      </c>
      <c r="EV34" s="183">
        <f t="shared" si="76"/>
        <v>0.35022993093012816</v>
      </c>
      <c r="EW34" s="183">
        <f t="shared" si="76"/>
        <v>0.27350410376173384</v>
      </c>
      <c r="EX34" s="183">
        <f t="shared" si="76"/>
        <v>0.22889510392926482</v>
      </c>
      <c r="EY34" s="183">
        <f t="shared" si="76"/>
        <v>0.35571483363659245</v>
      </c>
      <c r="EZ34" s="183">
        <f t="shared" si="76"/>
        <v>0.27784175372565267</v>
      </c>
      <c r="FA34" s="183">
        <f t="shared" si="76"/>
        <v>0.32043671738678409</v>
      </c>
      <c r="FB34" s="183">
        <f t="shared" ref="FB34" si="77">FB33/FB32</f>
        <v>0.33333541903686742</v>
      </c>
      <c r="FC34" s="542"/>
      <c r="FD34" s="180"/>
      <c r="FE34" s="181"/>
      <c r="FF34" s="436" t="s">
        <v>170</v>
      </c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</row>
    <row r="35" spans="1:228" s="212" customFormat="1" ht="18" customHeight="1" thickTop="1" thickBot="1" x14ac:dyDescent="0.25">
      <c r="A35" s="206"/>
      <c r="B35" s="207"/>
      <c r="C35" s="208"/>
      <c r="D35" s="438" t="s">
        <v>171</v>
      </c>
      <c r="E35" s="167">
        <f t="shared" ref="E35:M35" si="78">E33/SQRT(5)</f>
        <v>1.7118995297621957</v>
      </c>
      <c r="F35" s="445">
        <f t="shared" si="78"/>
        <v>0.10332473082471483</v>
      </c>
      <c r="G35" s="345">
        <f t="shared" si="78"/>
        <v>2.7820855486487113E-2</v>
      </c>
      <c r="H35" s="345">
        <f t="shared" si="78"/>
        <v>2.1587033144922833E-2</v>
      </c>
      <c r="I35" s="345">
        <f t="shared" si="78"/>
        <v>1.9131126469709124E-2</v>
      </c>
      <c r="J35" s="345">
        <f t="shared" ref="J35" si="79">J33/SQRT(5)</f>
        <v>9.5813576537752999E-3</v>
      </c>
      <c r="K35" s="345">
        <f t="shared" si="78"/>
        <v>2.1540659228538012E-2</v>
      </c>
      <c r="L35" s="445">
        <f t="shared" si="78"/>
        <v>3.2710854467592275E-2</v>
      </c>
      <c r="M35" s="167">
        <f t="shared" si="78"/>
        <v>0.13526630649876767</v>
      </c>
      <c r="N35" s="644"/>
      <c r="O35" s="376"/>
      <c r="P35" s="376">
        <f t="shared" ref="P35:T35" si="80">P33/SQRT(5)</f>
        <v>7.4003950887861058E-3</v>
      </c>
      <c r="Q35" s="376">
        <f t="shared" ref="Q35" si="81">Q33/SQRT(5)</f>
        <v>2.9628110984964141E-2</v>
      </c>
      <c r="R35" s="620">
        <f t="shared" si="80"/>
        <v>2.9628110984964078E-2</v>
      </c>
      <c r="S35" s="621">
        <f t="shared" si="80"/>
        <v>3.6808911964359967E-3</v>
      </c>
      <c r="T35" s="167">
        <f t="shared" si="80"/>
        <v>7.1340984013398357E-3</v>
      </c>
      <c r="U35" s="176"/>
      <c r="V35" s="345"/>
      <c r="W35" s="376">
        <f>W33/SQRT(5)</f>
        <v>4.7977826685140935E-3</v>
      </c>
      <c r="X35" s="169">
        <f>X33/SQRT(5)</f>
        <v>8.6698296131351979E-2</v>
      </c>
      <c r="Y35" s="376">
        <f>Y33/SQRT(5)</f>
        <v>0.11869584911371779</v>
      </c>
      <c r="Z35" s="167"/>
      <c r="AA35" s="376">
        <f>AA33/SQRT(5)</f>
        <v>7.3745523117160197E-3</v>
      </c>
      <c r="AB35" s="169">
        <f>AB33/SQRT(5)</f>
        <v>5.7626883154186723E-2</v>
      </c>
      <c r="AC35" s="376">
        <f>AC33/SQRT(5)</f>
        <v>8.5207367646656693E-2</v>
      </c>
      <c r="AD35" s="167"/>
      <c r="AE35" s="376">
        <f>AE33/SQRT(5)</f>
        <v>3.6610464958625041E-3</v>
      </c>
      <c r="AF35" s="169">
        <f>AF33/SQRT(5)</f>
        <v>3.0486694262342465E-2</v>
      </c>
      <c r="AG35" s="430">
        <f>AG33/SQRT(5)</f>
        <v>5.0145235029619949E-2</v>
      </c>
      <c r="AH35" s="378"/>
      <c r="AI35" s="376">
        <f>AI33/SQRT(5)</f>
        <v>4.7977826685140917E-3</v>
      </c>
      <c r="AJ35" s="169">
        <f>AJ33/SQRT(5)</f>
        <v>1.9164181450956306E-2</v>
      </c>
      <c r="AK35" s="376">
        <f>AK33/SQRT(5)</f>
        <v>3.8536467267072001E-2</v>
      </c>
      <c r="AL35" s="167"/>
      <c r="AM35" s="376">
        <f>AM33/SQRT(5)</f>
        <v>2.3102987272272664E-3</v>
      </c>
      <c r="AN35" s="169">
        <f>AN33/SQRT(5)</f>
        <v>7.2742037424482868E-3</v>
      </c>
      <c r="AO35" s="376">
        <f>AO33/SQRT(5)</f>
        <v>1.2793745593940203E-2</v>
      </c>
      <c r="AP35" s="167"/>
      <c r="AQ35" s="376">
        <f>AQ33/SQRT(5)</f>
        <v>2.5061354921083407E-3</v>
      </c>
      <c r="AR35" s="169">
        <f>AR33/SQRT(5)</f>
        <v>8.4390701507775553E-3</v>
      </c>
      <c r="AS35" s="376">
        <f>AS33/SQRT(5)</f>
        <v>1.9791355014284577E-2</v>
      </c>
      <c r="AT35" s="167"/>
      <c r="AU35" s="376">
        <f>AU33/SQRT(5)</f>
        <v>3.8019936385600612E-3</v>
      </c>
      <c r="AV35" s="169">
        <f>AV33/SQRT(5)</f>
        <v>8.3018885454905211E-3</v>
      </c>
      <c r="AW35" s="430">
        <f>AW33/SQRT(5)</f>
        <v>2.7046711220049566E-2</v>
      </c>
      <c r="AX35" s="354"/>
      <c r="AY35" s="209"/>
      <c r="AZ35" s="209"/>
      <c r="BA35" s="167"/>
      <c r="BB35" s="209">
        <f>BB33/SQRT(5)</f>
        <v>1.6045059942765396E-3</v>
      </c>
      <c r="BC35" s="209">
        <f>BC33/SQRT(5)</f>
        <v>1.2289419113216467E-3</v>
      </c>
      <c r="BD35" s="172">
        <f>BD33/SQRT(5)</f>
        <v>1.0732250680211577E-2</v>
      </c>
      <c r="BE35" s="210"/>
      <c r="BF35" s="209">
        <f>BF33/SQRT(5)</f>
        <v>1.2446617214104706E-3</v>
      </c>
      <c r="BG35" s="209">
        <f>BG33/SQRT(5)</f>
        <v>1.8817454479897208E-3</v>
      </c>
      <c r="BH35" s="172">
        <f>BH33/SQRT(5)</f>
        <v>7.1681055726456949E-3</v>
      </c>
      <c r="BI35" s="210"/>
      <c r="BJ35" s="209">
        <f>BJ33/SQRT(5)</f>
        <v>2.6051826397250348E-3</v>
      </c>
      <c r="BK35" s="209">
        <f>BK33/SQRT(5)</f>
        <v>2.5506539882776745E-3</v>
      </c>
      <c r="BL35" s="172">
        <f>BL33/SQRT(5)</f>
        <v>1.7012424041418703E-2</v>
      </c>
      <c r="BM35" s="210"/>
      <c r="BN35" s="209">
        <f>BN33/SQRT(5)</f>
        <v>6.5105956823086576E-3</v>
      </c>
      <c r="BO35" s="209">
        <f>BO33/SQRT(5)</f>
        <v>1.3581013625954968E-2</v>
      </c>
      <c r="BP35" s="172">
        <f>BP33/SQRT(5)</f>
        <v>4.8409472521160304E-2</v>
      </c>
      <c r="BQ35" s="210"/>
      <c r="BR35" s="209">
        <f>BR33/SQRT(5)</f>
        <v>2.6825657114444919E-3</v>
      </c>
      <c r="BS35" s="209">
        <f>BS33/SQRT(5)</f>
        <v>6.4708355092773272E-3</v>
      </c>
      <c r="BT35" s="172">
        <f>BT33/SQRT(5)</f>
        <v>1.6576623771203367E-2</v>
      </c>
      <c r="BU35" s="210"/>
      <c r="BV35" s="209">
        <f>BV33/SQRT(5)</f>
        <v>7.5091747405197527E-3</v>
      </c>
      <c r="BW35" s="209">
        <f>BW33/SQRT(5)</f>
        <v>1.9334924398013192E-2</v>
      </c>
      <c r="BX35" s="172">
        <f>BX33/SQRT(5)</f>
        <v>6.0740463966632095E-2</v>
      </c>
      <c r="BY35" s="210"/>
      <c r="BZ35" s="209">
        <f>BZ33/SQRT(5)</f>
        <v>3.7155211197397206E-3</v>
      </c>
      <c r="CA35" s="209">
        <f>CA33/SQRT(5)</f>
        <v>7.8130041515171427E-3</v>
      </c>
      <c r="CB35" s="172">
        <f>CB33/SQRT(5)</f>
        <v>2.221793903248433E-2</v>
      </c>
      <c r="CC35" s="210"/>
      <c r="CD35" s="209">
        <f>CD33/SQRT(5)</f>
        <v>3.8327459737158907E-3</v>
      </c>
      <c r="CE35" s="209">
        <f>CE33/SQRT(5)</f>
        <v>7.1944379588864682E-3</v>
      </c>
      <c r="CF35" s="172">
        <f>CF33/SQRT(5)</f>
        <v>2.2901029503425801E-2</v>
      </c>
      <c r="CG35" s="210"/>
      <c r="CH35" s="209">
        <f>CH33/SQRT(5)</f>
        <v>7.5336836833465141E-3</v>
      </c>
      <c r="CI35" s="209">
        <f>CI33/SQRT(5)</f>
        <v>1.4987909251118292E-2</v>
      </c>
      <c r="CJ35" s="172">
        <f>CJ33/SQRT(5)</f>
        <v>4.5008234221205007E-2</v>
      </c>
      <c r="CK35" s="210"/>
      <c r="CL35" s="209">
        <f>CL33/SQRT(5)</f>
        <v>9.8278435194716907E-3</v>
      </c>
      <c r="CM35" s="209">
        <f>CM33/SQRT(5)</f>
        <v>2.0925765036194172E-2</v>
      </c>
      <c r="CN35" s="172">
        <f>CN33/SQRT(5)</f>
        <v>5.9127024478776567E-2</v>
      </c>
      <c r="CO35" s="210"/>
      <c r="CP35" s="209">
        <f>CP33/SQRT(5)</f>
        <v>1.1833371184083277E-2</v>
      </c>
      <c r="CQ35" s="209">
        <f>CQ33/SQRT(5)</f>
        <v>3.4017590929033531E-2</v>
      </c>
      <c r="CR35" s="172">
        <f>CR33/SQRT(5)</f>
        <v>8.3452516408681232E-2</v>
      </c>
      <c r="CS35" s="210"/>
      <c r="CT35" s="209">
        <f>CT33/SQRT(5)</f>
        <v>1.183337118408326E-2</v>
      </c>
      <c r="CU35" s="209">
        <f>CU33/SQRT(5)</f>
        <v>6.1588478716514163E-2</v>
      </c>
      <c r="CV35" s="172">
        <f>CV33/SQRT(5)</f>
        <v>9.7248959356955988E-2</v>
      </c>
      <c r="CW35" s="167"/>
      <c r="CX35" s="211">
        <f>CX33/SQRT(5)</f>
        <v>39.826910728095186</v>
      </c>
      <c r="CY35" s="211">
        <f>CY33/SQRT(5)</f>
        <v>73.41753851536518</v>
      </c>
      <c r="CZ35" s="174">
        <f>CZ33/SQRT(5)</f>
        <v>278.06612696447127</v>
      </c>
      <c r="DA35" s="210"/>
      <c r="DB35" s="211">
        <f>DB33/SQRT(5)</f>
        <v>91.162258038226298</v>
      </c>
      <c r="DC35" s="211">
        <f>DC33/SQRT(5)</f>
        <v>189.3198360292979</v>
      </c>
      <c r="DD35" s="174">
        <f>DD33/SQRT(5)</f>
        <v>563.24480268142509</v>
      </c>
      <c r="DE35" s="210"/>
      <c r="DF35" s="211">
        <f t="shared" ref="DF35:DQ35" si="82">DF33/SQRT(5)</f>
        <v>45.384693125187106</v>
      </c>
      <c r="DG35" s="211">
        <f t="shared" si="82"/>
        <v>86.815228628924416</v>
      </c>
      <c r="DH35" s="174">
        <f t="shared" si="82"/>
        <v>267.03038727947325</v>
      </c>
      <c r="DI35" s="175">
        <f t="shared" si="82"/>
        <v>0.2675113831053697</v>
      </c>
      <c r="DJ35" s="175">
        <f t="shared" si="82"/>
        <v>3.3877021710887752E-2</v>
      </c>
      <c r="DK35" s="176">
        <f t="shared" si="82"/>
        <v>0.43395619079242242</v>
      </c>
      <c r="DL35" s="176">
        <f t="shared" si="82"/>
        <v>5.8359161470457804E-2</v>
      </c>
      <c r="DM35" s="176">
        <f t="shared" si="82"/>
        <v>0.21433603280903646</v>
      </c>
      <c r="DN35" s="177">
        <f t="shared" si="82"/>
        <v>1.0361066694988619</v>
      </c>
      <c r="DO35" s="177">
        <f t="shared" si="82"/>
        <v>4.8034571955415348</v>
      </c>
      <c r="DP35" s="175">
        <f t="shared" si="82"/>
        <v>7.2857251821067739E-2</v>
      </c>
      <c r="DQ35" s="175">
        <f t="shared" si="82"/>
        <v>1.1029325850291536E-2</v>
      </c>
      <c r="DR35" s="354"/>
      <c r="DS35" s="209">
        <f t="shared" ref="DS35:EA35" si="83">DS33/SQRT(5)</f>
        <v>1.4515136283190283E-4</v>
      </c>
      <c r="DT35" s="209">
        <f t="shared" si="83"/>
        <v>2.3727385771188164E-4</v>
      </c>
      <c r="DU35" s="209">
        <f t="shared" si="83"/>
        <v>9.718377379856378E-4</v>
      </c>
      <c r="DV35" s="209">
        <f t="shared" si="83"/>
        <v>6.4042579435290845E-4</v>
      </c>
      <c r="DW35" s="492">
        <f t="shared" si="83"/>
        <v>2.3052078766412527E-2</v>
      </c>
      <c r="DX35" s="447">
        <f t="shared" si="83"/>
        <v>5.1497786909709305E-2</v>
      </c>
      <c r="DY35" s="447">
        <f t="shared" si="83"/>
        <v>5.3223947299381728E-2</v>
      </c>
      <c r="DZ35" s="447">
        <f t="shared" si="83"/>
        <v>3.0276542187954787E-2</v>
      </c>
      <c r="EA35" s="534">
        <f t="shared" si="83"/>
        <v>9.2392635406601045E-2</v>
      </c>
      <c r="EB35" s="210"/>
      <c r="EC35" s="209">
        <f>EC33/SQRT(5)</f>
        <v>1.1710212259904816E-2</v>
      </c>
      <c r="ED35" s="209">
        <f>ED33/SQRT(5)</f>
        <v>5.2345706741623546E-2</v>
      </c>
      <c r="EE35" s="209">
        <f>EE33/SQRT(5)</f>
        <v>2.8486296055849691E-2</v>
      </c>
      <c r="EF35" s="167"/>
      <c r="EG35" s="209">
        <f>EG33/SQRT(5)</f>
        <v>1.0264486230138956E-2</v>
      </c>
      <c r="EH35" s="209">
        <f>EH33/SQRT(5)</f>
        <v>1.9505091414961737E-2</v>
      </c>
      <c r="EI35" s="477">
        <f>EI33/SQRT(5)</f>
        <v>7.4495647665493103E-2</v>
      </c>
      <c r="EJ35" s="166"/>
      <c r="EK35" s="209">
        <f>EK33/SQRT(5)</f>
        <v>5.5602192956447048E-3</v>
      </c>
      <c r="EL35" s="209">
        <f>EL33/SQRT(5)</f>
        <v>6.0937384843333782E-2</v>
      </c>
      <c r="EM35" s="172">
        <f>EM33/SQRT(5)</f>
        <v>8.4208520694404085E-2</v>
      </c>
      <c r="EN35" s="166"/>
      <c r="EO35" s="209">
        <f>EO33/SQRT(5)</f>
        <v>5.5602192956447152E-3</v>
      </c>
      <c r="EP35" s="209">
        <f>EP33/SQRT(5)</f>
        <v>2.8054249790964013E-2</v>
      </c>
      <c r="EQ35" s="172">
        <f>EQ33/SQRT(5)</f>
        <v>5.1913226637326046E-2</v>
      </c>
      <c r="ER35" s="210"/>
      <c r="ES35" s="376"/>
      <c r="ET35" s="191"/>
      <c r="EU35" s="344">
        <f t="shared" ref="EU35:FA35" si="84">EU33/SQRT(5)</f>
        <v>0.735056116852429</v>
      </c>
      <c r="EV35" s="344">
        <f t="shared" si="84"/>
        <v>1.5129459353799535</v>
      </c>
      <c r="EW35" s="344">
        <f t="shared" si="84"/>
        <v>4.3033897383369304</v>
      </c>
      <c r="EX35" s="388">
        <f t="shared" si="84"/>
        <v>9959.5451901347351</v>
      </c>
      <c r="EY35" s="344">
        <f t="shared" si="84"/>
        <v>0.56289258940383002</v>
      </c>
      <c r="EZ35" s="344">
        <f t="shared" si="84"/>
        <v>1.5899793057120084</v>
      </c>
      <c r="FA35" s="388">
        <f t="shared" si="84"/>
        <v>39169.998496620123</v>
      </c>
      <c r="FB35" s="388">
        <f t="shared" ref="FB35" si="85">FB33/SQRT(5)</f>
        <v>51575.848191448837</v>
      </c>
      <c r="FC35" s="545"/>
      <c r="FD35" s="207"/>
      <c r="FE35" s="208"/>
      <c r="FF35" s="438" t="s">
        <v>171</v>
      </c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</row>
    <row r="36" spans="1:228" s="222" customFormat="1" ht="18" customHeight="1" thickTop="1" thickBot="1" x14ac:dyDescent="0.3">
      <c r="A36" s="213"/>
      <c r="B36" s="220"/>
      <c r="C36" s="220"/>
      <c r="D36" s="439" t="s">
        <v>235</v>
      </c>
      <c r="E36" s="214">
        <f t="shared" ref="E36:M36" si="86">TTEST(E14:E18,E26:E30,1,2)</f>
        <v>2.1713673038408168E-5</v>
      </c>
      <c r="F36" s="215">
        <f t="shared" si="86"/>
        <v>4.2016776460533645E-5</v>
      </c>
      <c r="G36" s="214">
        <f t="shared" si="86"/>
        <v>1.1518903005142197E-5</v>
      </c>
      <c r="H36" s="214">
        <f t="shared" si="86"/>
        <v>5.8268914631932098E-4</v>
      </c>
      <c r="I36" s="214">
        <f t="shared" si="86"/>
        <v>2.0008612169444338E-4</v>
      </c>
      <c r="J36" s="214">
        <f t="shared" ref="J36" si="87">TTEST(J14:J18,J26:J30,1,2)</f>
        <v>0.29100570721894764</v>
      </c>
      <c r="K36" s="214">
        <f t="shared" si="86"/>
        <v>3.0091974746741612E-5</v>
      </c>
      <c r="L36" s="215">
        <f t="shared" si="86"/>
        <v>8.0179775877470515E-3</v>
      </c>
      <c r="M36" s="214">
        <f t="shared" si="86"/>
        <v>6.2635821778762413E-4</v>
      </c>
      <c r="N36" s="647"/>
      <c r="O36" s="215"/>
      <c r="P36" s="215">
        <f t="shared" ref="P36:T36" si="88">TTEST(P14:P18,P26:P30,1,2)</f>
        <v>1.2933004561315E-3</v>
      </c>
      <c r="Q36" s="215">
        <f t="shared" ref="Q36" si="89">TTEST(Q14:Q18,Q26:Q30,1,2)</f>
        <v>0.2294142683942369</v>
      </c>
      <c r="R36" s="624">
        <f t="shared" si="88"/>
        <v>0.22941426839423595</v>
      </c>
      <c r="S36" s="625">
        <f t="shared" si="88"/>
        <v>5.8613666280545572E-4</v>
      </c>
      <c r="T36" s="214">
        <f t="shared" si="88"/>
        <v>0.42016394776793076</v>
      </c>
      <c r="U36" s="459"/>
      <c r="V36" s="214"/>
      <c r="W36" s="215">
        <f>TTEST(W14:W18,W26:W30,1,2)</f>
        <v>1.9583688419883812E-3</v>
      </c>
      <c r="X36" s="216">
        <f>TTEST(X14:X18,X26:X30,1,2)</f>
        <v>2.4121046420850272E-5</v>
      </c>
      <c r="Y36" s="215">
        <f>TTEST(Y14:Y18,Y26:Y30,1,2)</f>
        <v>6.0456347109556731E-3</v>
      </c>
      <c r="Z36" s="214"/>
      <c r="AA36" s="215">
        <f>TTEST(AA14:AA18,AA26:AA30,1,2)</f>
        <v>0.13087911611000899</v>
      </c>
      <c r="AB36" s="216">
        <f>TTEST(AB14:AB18,AB26:AB30,1,2)</f>
        <v>4.1652374918919681E-5</v>
      </c>
      <c r="AC36" s="215">
        <f>TTEST(AC14:AC18,AC26:AC30,1,2)</f>
        <v>7.4874560267056253E-4</v>
      </c>
      <c r="AD36" s="214"/>
      <c r="AE36" s="215">
        <f>TTEST(AE14:AE18,AE26:AE30,1,2)</f>
        <v>5.5397766389827184E-6</v>
      </c>
      <c r="AF36" s="216">
        <f>TTEST(AF14:AF18,AF26:AF30,1,2)</f>
        <v>1.6331452869138989E-5</v>
      </c>
      <c r="AG36" s="217">
        <f>TTEST(AG14:AG18,AG26:AG30,1,2)</f>
        <v>8.5289208227173948E-3</v>
      </c>
      <c r="AH36" s="369"/>
      <c r="AI36" s="215">
        <f>TTEST(AI14:AI18,AI26:AI30,1,2)</f>
        <v>1.958368841988343E-3</v>
      </c>
      <c r="AJ36" s="216">
        <f>TTEST(AJ14:AJ18,AJ26:AJ30,1,2)</f>
        <v>9.415721544613842E-3</v>
      </c>
      <c r="AK36" s="215">
        <f>TTEST(AK14:AK18,AK26:AK30,1,2)</f>
        <v>5.0561797274964937E-4</v>
      </c>
      <c r="AL36" s="214"/>
      <c r="AM36" s="215">
        <f>TTEST(AM14:AM18,AM26:AM30,1,2)</f>
        <v>9.7368152983496964E-2</v>
      </c>
      <c r="AN36" s="216">
        <f>TTEST(AN14:AN18,AN26:AN30,1,2)</f>
        <v>1.0202309602570632E-2</v>
      </c>
      <c r="AO36" s="215">
        <f>TTEST(AO14:AO18,AO26:AO30,1,2)</f>
        <v>2.2469343421237072E-2</v>
      </c>
      <c r="AP36" s="214"/>
      <c r="AQ36" s="215">
        <f>TTEST(AQ14:AQ18,AQ26:AQ30,1,2)</f>
        <v>9.3963391861041944E-4</v>
      </c>
      <c r="AR36" s="216">
        <f>TTEST(AR14:AR18,AR26:AR30,1,2)</f>
        <v>0.10967628302325819</v>
      </c>
      <c r="AS36" s="215">
        <f>TTEST(AS14:AS18,AS26:AS30,1,2)</f>
        <v>2.3091802350182024E-4</v>
      </c>
      <c r="AT36" s="214"/>
      <c r="AU36" s="215">
        <f>TTEST(AU14:AU18,AU26:AU30,1,2)</f>
        <v>0.38693729654031328</v>
      </c>
      <c r="AV36" s="216">
        <f>TTEST(AV14:AV18,AV26:AV30,1,2)</f>
        <v>3.1220774640385706E-2</v>
      </c>
      <c r="AW36" s="217">
        <f>TTEST(AW14:AW18,AW26:AW30,1,2)</f>
        <v>0.37895700980409053</v>
      </c>
      <c r="AX36" s="218"/>
      <c r="AY36" s="214"/>
      <c r="AZ36" s="214"/>
      <c r="BA36" s="214"/>
      <c r="BB36" s="214">
        <f>TTEST(BB14:BB18,BB26:BB30,1,2)</f>
        <v>0.14035054783036682</v>
      </c>
      <c r="BC36" s="214">
        <f>TTEST(BC14:BC18,BC26:BC30,1,2)</f>
        <v>1.4754026697397938E-3</v>
      </c>
      <c r="BD36" s="217">
        <f>TTEST(BD14:BD18,BD26:BD30,1,2)</f>
        <v>7.0475726863899149E-2</v>
      </c>
      <c r="BE36" s="218"/>
      <c r="BF36" s="214">
        <f>TTEST(BF14:BF18,BF26:BF30,1,2)</f>
        <v>0.27775062072638423</v>
      </c>
      <c r="BG36" s="214">
        <f>TTEST(BG14:BG18,BG26:BG30,1,2)</f>
        <v>1.3633942150844856E-3</v>
      </c>
      <c r="BH36" s="217">
        <f>TTEST(BH14:BH18,BH26:BH30,1,2)</f>
        <v>0.116364260465255</v>
      </c>
      <c r="BI36" s="218"/>
      <c r="BJ36" s="214">
        <f>TTEST(BJ14:BJ18,BJ26:BJ30,1,2)</f>
        <v>0.15362038798815253</v>
      </c>
      <c r="BK36" s="214">
        <f>TTEST(BK14:BK18,BK26:BK30,1,2)</f>
        <v>1.978259415899684E-4</v>
      </c>
      <c r="BL36" s="217">
        <f>TTEST(BL14:BL18,BL26:BL30,1,2)</f>
        <v>4.8346321074035178E-2</v>
      </c>
      <c r="BM36" s="218"/>
      <c r="BN36" s="214">
        <f>TTEST(BN14:BN18,BN26:BN30,1,2)</f>
        <v>0.47400598033404662</v>
      </c>
      <c r="BO36" s="214">
        <f>TTEST(BO14:BO18,BO26:BO30,1,2)</f>
        <v>1.6945865389747264E-4</v>
      </c>
      <c r="BP36" s="217">
        <f>TTEST(BP14:BP18,BP26:BP30,1,2)</f>
        <v>0.22228015177860577</v>
      </c>
      <c r="BQ36" s="218"/>
      <c r="BR36" s="214">
        <f>TTEST(BR14:BR18,BR26:BR30,1,2)</f>
        <v>0.43178902675385267</v>
      </c>
      <c r="BS36" s="214">
        <f>TTEST(BS14:BS18,BS26:BS30,1,2)</f>
        <v>3.7094243573709794E-3</v>
      </c>
      <c r="BT36" s="217">
        <f>TTEST(BT14:BT18,BT26:BT30,1,2)</f>
        <v>0.21120427673262659</v>
      </c>
      <c r="BU36" s="218"/>
      <c r="BV36" s="214">
        <f>TTEST(BV14:BV18,BV26:BV30,1,2)</f>
        <v>0.42428486009686428</v>
      </c>
      <c r="BW36" s="214">
        <f>TTEST(BW14:BW18,BW26:BW30,1,2)</f>
        <v>9.8462465614065147E-5</v>
      </c>
      <c r="BX36" s="217">
        <f>TTEST(BX14:BX18,BX26:BX30,1,2)</f>
        <v>0.11714611768423237</v>
      </c>
      <c r="BY36" s="218"/>
      <c r="BZ36" s="214">
        <f>TTEST(BZ14:BZ18,BZ26:BZ30,1,2)</f>
        <v>0.29407170569593427</v>
      </c>
      <c r="CA36" s="214">
        <f>TTEST(CA14:CA18,CA26:CA30,1,2)</f>
        <v>3.1029708955456019E-2</v>
      </c>
      <c r="CB36" s="217">
        <f>TTEST(CB14:CB18,CB26:CB30,1,2)</f>
        <v>0.15796222171719176</v>
      </c>
      <c r="CC36" s="218"/>
      <c r="CD36" s="214">
        <f>TTEST(CD14:CD18,CD26:CD30,1,2)</f>
        <v>9.500038178155765E-3</v>
      </c>
      <c r="CE36" s="214">
        <f>TTEST(CE14:CE18,CE26:CE30,1,2)</f>
        <v>0.27386550940881904</v>
      </c>
      <c r="CF36" s="217">
        <f>TTEST(CF14:CF18,CF26:CF30,1,2)</f>
        <v>4.2524684149459731E-3</v>
      </c>
      <c r="CG36" s="218"/>
      <c r="CH36" s="214">
        <f>TTEST(CH14:CH18,CH26:CH30,1,2)</f>
        <v>6.7037124680196472E-2</v>
      </c>
      <c r="CI36" s="214">
        <f>TTEST(CI14:CI18,CI26:CI30,1,2)</f>
        <v>8.5888692965806895E-2</v>
      </c>
      <c r="CJ36" s="217">
        <f>TTEST(CJ14:CJ18,CJ26:CJ30,1,2)</f>
        <v>2.88034166616804E-2</v>
      </c>
      <c r="CK36" s="218"/>
      <c r="CL36" s="214">
        <f>TTEST(CL14:CL18,CL26:CL30,1,2)</f>
        <v>0.12061010086647596</v>
      </c>
      <c r="CM36" s="214">
        <f>TTEST(CM14:CM18,CM26:CM30,1,2)</f>
        <v>3.0806468337419828E-2</v>
      </c>
      <c r="CN36" s="217">
        <f>TTEST(CN14:CN18,CN26:CN30,1,2)</f>
        <v>4.2815371508628124E-2</v>
      </c>
      <c r="CO36" s="218"/>
      <c r="CP36" s="214">
        <f>TTEST(CP14:CP18,CP26:CP30,1,2)</f>
        <v>0.16986219640020642</v>
      </c>
      <c r="CQ36" s="214">
        <f>TTEST(CQ14:CQ18,CQ26:CQ30,1,2)</f>
        <v>6.8872976230045563E-4</v>
      </c>
      <c r="CR36" s="217">
        <f>TTEST(CR14:CR18,CR26:CR30,1,2)</f>
        <v>2.0619485989565041E-2</v>
      </c>
      <c r="CS36" s="218"/>
      <c r="CT36" s="214">
        <f>TTEST(CT14:CT18,CT26:CT30,1,2)</f>
        <v>0.16986219640020472</v>
      </c>
      <c r="CU36" s="214">
        <f>TTEST(CU14:CU18,CU26:CU30,1,2)</f>
        <v>2.0120328506295717E-5</v>
      </c>
      <c r="CV36" s="217">
        <f>TTEST(CV14:CV18,CV26:CV30,1,2)</f>
        <v>5.3552400888691946E-2</v>
      </c>
      <c r="CW36" s="214"/>
      <c r="CX36" s="214">
        <f>TTEST(CX14:CX18,CX26:CX30,1,2)</f>
        <v>0.14682447083302325</v>
      </c>
      <c r="CY36" s="214">
        <f>TTEST(CY14:CY18,CY26:CY30,1,2)</f>
        <v>1.26899381165438E-4</v>
      </c>
      <c r="CZ36" s="217">
        <f>TTEST(CZ14:CZ18,CZ26:CZ30,1,2)</f>
        <v>0.4804699630788547</v>
      </c>
      <c r="DA36" s="218"/>
      <c r="DB36" s="214">
        <f>TTEST(DB14:DB18,DB26:DB30,1,2)</f>
        <v>0.19825992894768185</v>
      </c>
      <c r="DC36" s="214">
        <f>TTEST(DC14:DC18,DC26:DC30,1,2)</f>
        <v>8.4071303399666751E-3</v>
      </c>
      <c r="DD36" s="217">
        <f>TTEST(DD14:DD18,DD26:DD30,1,2)</f>
        <v>0.42011258922278716</v>
      </c>
      <c r="DE36" s="218"/>
      <c r="DF36" s="214">
        <f t="shared" ref="DF36:DQ36" si="90">TTEST(DF14:DF18,DF26:DF30,1,2)</f>
        <v>0.14096869451129956</v>
      </c>
      <c r="DG36" s="214">
        <f t="shared" si="90"/>
        <v>5.4630959510837455E-2</v>
      </c>
      <c r="DH36" s="217">
        <f t="shared" si="90"/>
        <v>5.3821821084427485E-2</v>
      </c>
      <c r="DI36" s="219">
        <f t="shared" si="90"/>
        <v>0.47299186585637371</v>
      </c>
      <c r="DJ36" s="219">
        <f t="shared" si="90"/>
        <v>2.0017268110609623E-2</v>
      </c>
      <c r="DK36" s="217">
        <f t="shared" si="90"/>
        <v>1.6470434683140956E-2</v>
      </c>
      <c r="DL36" s="217">
        <f t="shared" si="90"/>
        <v>3.1072780420872741E-2</v>
      </c>
      <c r="DM36" s="214">
        <f t="shared" si="90"/>
        <v>9.8815698668667018E-2</v>
      </c>
      <c r="DN36" s="219">
        <f t="shared" si="90"/>
        <v>0.27464427731052821</v>
      </c>
      <c r="DO36" s="219">
        <f t="shared" si="90"/>
        <v>0.16211940851175796</v>
      </c>
      <c r="DP36" s="217">
        <f t="shared" si="90"/>
        <v>5.4545837037697324E-2</v>
      </c>
      <c r="DQ36" s="217">
        <f t="shared" si="90"/>
        <v>2.6103884463971241E-2</v>
      </c>
      <c r="DR36" s="218"/>
      <c r="DS36" s="214">
        <f t="shared" ref="DS36:EA36" si="91">TTEST(DS14:DS18,DS26:DS30,1,2)</f>
        <v>5.9526258637396329E-2</v>
      </c>
      <c r="DT36" s="214">
        <f t="shared" si="91"/>
        <v>8.3626251680980908E-4</v>
      </c>
      <c r="DU36" s="214">
        <f t="shared" si="91"/>
        <v>0.15943828830040582</v>
      </c>
      <c r="DV36" s="214">
        <f t="shared" si="91"/>
        <v>3.5897849514432485E-2</v>
      </c>
      <c r="DW36" s="218">
        <f t="shared" si="91"/>
        <v>1.4740875716851003E-2</v>
      </c>
      <c r="DX36" s="215">
        <f t="shared" si="91"/>
        <v>0.27386550940881904</v>
      </c>
      <c r="DY36" s="215">
        <f t="shared" si="91"/>
        <v>4.8175764436812468E-3</v>
      </c>
      <c r="DZ36" s="215">
        <f t="shared" si="91"/>
        <v>0.13957887189820398</v>
      </c>
      <c r="EA36" s="535">
        <f t="shared" si="91"/>
        <v>6.8392130266200528E-3</v>
      </c>
      <c r="EB36" s="218"/>
      <c r="EC36" s="214">
        <f>TTEST(EC14:EC18,EC26:EC30,1,2)</f>
        <v>0.31700445424672952</v>
      </c>
      <c r="ED36" s="214">
        <f>TTEST(ED14:ED18,ED26:ED30,1,2)</f>
        <v>1.0732775837474077E-4</v>
      </c>
      <c r="EE36" s="214">
        <f>TTEST(EE14:EE18,EE26:EE30,1,2)</f>
        <v>2.4993384395657726E-2</v>
      </c>
      <c r="EF36" s="214"/>
      <c r="EG36" s="214">
        <f>TTEST(EG14:EG18,EG26:EG30,1,2)</f>
        <v>0.26376288338683118</v>
      </c>
      <c r="EH36" s="214">
        <f>TTEST(EH14:EH18,EH26:EH30,1,2)</f>
        <v>9.7296166997181191E-4</v>
      </c>
      <c r="EI36" s="215">
        <f>TTEST(EI14:EI18,EI26:EI30,1,2)</f>
        <v>8.3607901465410112E-2</v>
      </c>
      <c r="EJ36" s="535"/>
      <c r="EK36" s="214">
        <f>TTEST(EK14:EK18,EK26:EK30,1,2)</f>
        <v>6.162460542505982E-2</v>
      </c>
      <c r="EL36" s="214">
        <f>TTEST(EL14:EL18,EL26:EL30,1,2)</f>
        <v>4.5484646253439882E-5</v>
      </c>
      <c r="EM36" s="217">
        <f>TTEST(EM14:EM18,EM26:EM30,1,2)</f>
        <v>4.4850303927990607E-3</v>
      </c>
      <c r="EN36" s="535"/>
      <c r="EO36" s="214">
        <f>TTEST(EO14:EO18,EO26:EO30,1,2)</f>
        <v>6.1624605425058827E-2</v>
      </c>
      <c r="EP36" s="214">
        <f>TTEST(EP14:EP18,EP26:EP30,1,2)</f>
        <v>2.2718792140532769E-5</v>
      </c>
      <c r="EQ36" s="217">
        <f>TTEST(EQ14:EQ18,EQ26:EQ30,1,2)</f>
        <v>0.36417415294398747</v>
      </c>
      <c r="ER36" s="218"/>
      <c r="ES36" s="215"/>
      <c r="ET36" s="214"/>
      <c r="EU36" s="214">
        <f t="shared" ref="EU36:FA36" si="92">TTEST(EU14:EU18,EU26:EU30,1,2)</f>
        <v>7.6020432301019303E-4</v>
      </c>
      <c r="EV36" s="826">
        <f t="shared" si="92"/>
        <v>5.5535142858075762E-4</v>
      </c>
      <c r="EW36" s="214">
        <f t="shared" si="92"/>
        <v>1.4097649240847037E-3</v>
      </c>
      <c r="EX36" s="214">
        <f t="shared" si="92"/>
        <v>1.0745652328402016E-4</v>
      </c>
      <c r="EY36" s="214">
        <f t="shared" si="92"/>
        <v>6.6206563837896903E-4</v>
      </c>
      <c r="EZ36" s="214">
        <f t="shared" si="92"/>
        <v>2.007827456863068E-3</v>
      </c>
      <c r="FA36" s="214">
        <f t="shared" si="92"/>
        <v>2.2539826198944969E-4</v>
      </c>
      <c r="FB36" s="214">
        <f t="shared" ref="FB36" si="93">TTEST(FB14:FB18,FB26:FB30,1,2)</f>
        <v>1.0886517400752143E-4</v>
      </c>
      <c r="FC36" s="546"/>
      <c r="FD36" s="221"/>
      <c r="FE36" s="221"/>
      <c r="FF36" s="439" t="s">
        <v>235</v>
      </c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</row>
    <row r="37" spans="1:228" s="147" customFormat="1" ht="18" customHeight="1" thickTop="1" thickBot="1" x14ac:dyDescent="0.3">
      <c r="A37" s="223"/>
      <c r="B37" s="230"/>
      <c r="C37" s="230"/>
      <c r="D37" s="440" t="s">
        <v>236</v>
      </c>
      <c r="E37" s="224">
        <f t="shared" ref="E37:M37" si="94">TTEST(E14:E18,E26:E30,2,2)</f>
        <v>4.3427346076816336E-5</v>
      </c>
      <c r="F37" s="225">
        <f t="shared" si="94"/>
        <v>8.4033552921067289E-5</v>
      </c>
      <c r="G37" s="224">
        <f t="shared" si="94"/>
        <v>2.3037806010284394E-5</v>
      </c>
      <c r="H37" s="224">
        <f t="shared" si="94"/>
        <v>1.165378292638642E-3</v>
      </c>
      <c r="I37" s="224">
        <f t="shared" si="94"/>
        <v>4.0017224338888675E-4</v>
      </c>
      <c r="J37" s="224">
        <f t="shared" ref="J37" si="95">TTEST(J14:J18,J26:J30,2,2)</f>
        <v>0.58201141443789528</v>
      </c>
      <c r="K37" s="224">
        <f t="shared" si="94"/>
        <v>6.0183949493483224E-5</v>
      </c>
      <c r="L37" s="225">
        <f t="shared" si="94"/>
        <v>1.6035955175494103E-2</v>
      </c>
      <c r="M37" s="224">
        <f t="shared" si="94"/>
        <v>1.2527164355752483E-3</v>
      </c>
      <c r="N37" s="648"/>
      <c r="O37" s="225"/>
      <c r="P37" s="225">
        <f t="shared" ref="P37:T37" si="96">TTEST(P14:P18,P26:P30,2,2)</f>
        <v>2.586600912263E-3</v>
      </c>
      <c r="Q37" s="225">
        <f t="shared" ref="Q37" si="97">TTEST(Q14:Q18,Q26:Q30,2,2)</f>
        <v>0.4588285367884738</v>
      </c>
      <c r="R37" s="626">
        <f t="shared" si="96"/>
        <v>0.45882853678847191</v>
      </c>
      <c r="S37" s="627">
        <f t="shared" si="96"/>
        <v>1.1722733256109114E-3</v>
      </c>
      <c r="T37" s="224">
        <f t="shared" si="96"/>
        <v>0.84032789553586151</v>
      </c>
      <c r="U37" s="460"/>
      <c r="V37" s="224"/>
      <c r="W37" s="225">
        <f>TTEST(W14:W18,W26:W30,2,2)</f>
        <v>3.9167376839767624E-3</v>
      </c>
      <c r="X37" s="226">
        <f>TTEST(X14:X18,X26:X30,2,2)</f>
        <v>4.8242092841700544E-5</v>
      </c>
      <c r="Y37" s="225">
        <f>TTEST(Y14:Y18,Y26:Y30,2,2)</f>
        <v>1.2091269421911346E-2</v>
      </c>
      <c r="Z37" s="224"/>
      <c r="AA37" s="225">
        <f>TTEST(AA14:AA18,AA26:AA30,2,2)</f>
        <v>0.26175823222001798</v>
      </c>
      <c r="AB37" s="226">
        <f>TTEST(AB14:AB18,AB26:AB30,2,2)</f>
        <v>8.3304749837839363E-5</v>
      </c>
      <c r="AC37" s="225">
        <f>TTEST(AC14:AC18,AC26:AC30,2,2)</f>
        <v>1.4974912053411251E-3</v>
      </c>
      <c r="AD37" s="224"/>
      <c r="AE37" s="225">
        <f>TTEST(AE14:AE18,AE26:AE30,2,2)</f>
        <v>1.1079553277965437E-5</v>
      </c>
      <c r="AF37" s="226">
        <f>TTEST(AF14:AF18,AF26:AF30,2,2)</f>
        <v>3.2662905738277978E-5</v>
      </c>
      <c r="AG37" s="227">
        <f>TTEST(AG14:AG18,AG26:AG30,2,2)</f>
        <v>1.705784164543479E-2</v>
      </c>
      <c r="AH37" s="370"/>
      <c r="AI37" s="225">
        <f>TTEST(AI14:AI18,AI26:AI30,2,2)</f>
        <v>3.916737683976686E-3</v>
      </c>
      <c r="AJ37" s="226">
        <f>TTEST(AJ14:AJ18,AJ26:AJ30,2,2)</f>
        <v>1.8831443089227684E-2</v>
      </c>
      <c r="AK37" s="225">
        <f>TTEST(AK14:AK18,AK26:AK30,2,2)</f>
        <v>1.0112359454992987E-3</v>
      </c>
      <c r="AL37" s="224"/>
      <c r="AM37" s="225">
        <f>TTEST(AM14:AM18,AM26:AM30,2,2)</f>
        <v>0.19473630596699393</v>
      </c>
      <c r="AN37" s="226">
        <f>TTEST(AN14:AN18,AN26:AN30,2,2)</f>
        <v>2.0404619205141264E-2</v>
      </c>
      <c r="AO37" s="225">
        <f>TTEST(AO14:AO18,AO26:AO30,2,2)</f>
        <v>4.4938686842474145E-2</v>
      </c>
      <c r="AP37" s="224"/>
      <c r="AQ37" s="225">
        <f>TTEST(AQ14:AQ18,AQ26:AQ30,2,2)</f>
        <v>1.8792678372208389E-3</v>
      </c>
      <c r="AR37" s="226">
        <f>TTEST(AR14:AR18,AR26:AR30,2,2)</f>
        <v>0.21935256604651637</v>
      </c>
      <c r="AS37" s="225">
        <f>TTEST(AS14:AS18,AS26:AS30,2,2)</f>
        <v>4.6183604700364048E-4</v>
      </c>
      <c r="AT37" s="224"/>
      <c r="AU37" s="225">
        <f>TTEST(AU14:AU18,AU26:AU30,2,2)</f>
        <v>0.77387459308062656</v>
      </c>
      <c r="AV37" s="226">
        <f>TTEST(AV14:AV18,AV26:AV30,2,2)</f>
        <v>6.2441549280771412E-2</v>
      </c>
      <c r="AW37" s="227">
        <f>TTEST(AW14:AW18,AW26:AW30,2,2)</f>
        <v>0.75791401960818106</v>
      </c>
      <c r="AX37" s="228"/>
      <c r="AY37" s="224"/>
      <c r="AZ37" s="224"/>
      <c r="BA37" s="224"/>
      <c r="BB37" s="224">
        <f>TTEST(BB14:BB18,BB26:BB30,2,2)</f>
        <v>0.28070109566073365</v>
      </c>
      <c r="BC37" s="224">
        <f>TTEST(BC14:BC18,BC26:BC30,2,2)</f>
        <v>2.9508053394795876E-3</v>
      </c>
      <c r="BD37" s="227">
        <f>TTEST(BD14:BD18,BD26:BD30,2,2)</f>
        <v>0.1409514537277983</v>
      </c>
      <c r="BE37" s="228"/>
      <c r="BF37" s="224">
        <f>TTEST(BF14:BF18,BF26:BF30,2,2)</f>
        <v>0.55550124145276847</v>
      </c>
      <c r="BG37" s="224">
        <f>TTEST(BG14:BG18,BG26:BG30,2,2)</f>
        <v>2.7267884301689711E-3</v>
      </c>
      <c r="BH37" s="227">
        <f>TTEST(BH14:BH18,BH26:BH30,2,2)</f>
        <v>0.23272852093051</v>
      </c>
      <c r="BI37" s="228"/>
      <c r="BJ37" s="224">
        <f>TTEST(BJ14:BJ18,BJ26:BJ30,2,2)</f>
        <v>0.30724077597630506</v>
      </c>
      <c r="BK37" s="224">
        <f>TTEST(BK14:BK18,BK26:BK30,2,2)</f>
        <v>3.956518831799368E-4</v>
      </c>
      <c r="BL37" s="227">
        <f>TTEST(BL14:BL18,BL26:BL30,2,2)</f>
        <v>9.6692642148070357E-2</v>
      </c>
      <c r="BM37" s="228"/>
      <c r="BN37" s="224">
        <f>TTEST(BN14:BN18,BN26:BN30,2,2)</f>
        <v>0.94801196066809323</v>
      </c>
      <c r="BO37" s="224">
        <f>TTEST(BO14:BO18,BO26:BO30,2,2)</f>
        <v>3.3891730779494529E-4</v>
      </c>
      <c r="BP37" s="227">
        <f>TTEST(BP14:BP18,BP26:BP30,2,2)</f>
        <v>0.44456030355721154</v>
      </c>
      <c r="BQ37" s="228"/>
      <c r="BR37" s="224">
        <f>TTEST(BR14:BR18,BR26:BR30,2,2)</f>
        <v>0.86357805350770533</v>
      </c>
      <c r="BS37" s="224">
        <f>TTEST(BS14:BS18,BS26:BS30,2,2)</f>
        <v>7.4188487147419588E-3</v>
      </c>
      <c r="BT37" s="227">
        <f>TTEST(BT14:BT18,BT26:BT30,2,2)</f>
        <v>0.42240855346525319</v>
      </c>
      <c r="BU37" s="228"/>
      <c r="BV37" s="224">
        <f>TTEST(BV14:BV18,BV26:BV30,2,2)</f>
        <v>0.84856972019372856</v>
      </c>
      <c r="BW37" s="224">
        <f>TTEST(BW14:BW18,BW26:BW30,2,2)</f>
        <v>1.9692493122813029E-4</v>
      </c>
      <c r="BX37" s="227">
        <f>TTEST(BX14:BX18,BX26:BX30,2,2)</f>
        <v>0.23429223536846475</v>
      </c>
      <c r="BY37" s="228"/>
      <c r="BZ37" s="224">
        <f>TTEST(BZ14:BZ18,BZ26:BZ30,2,2)</f>
        <v>0.58814341139186854</v>
      </c>
      <c r="CA37" s="224">
        <f>TTEST(CA14:CA18,CA26:CA30,2,2)</f>
        <v>6.2059417910912039E-2</v>
      </c>
      <c r="CB37" s="227">
        <f>TTEST(CB14:CB18,CB26:CB30,2,2)</f>
        <v>0.31592444343438353</v>
      </c>
      <c r="CC37" s="228"/>
      <c r="CD37" s="224">
        <f>TTEST(CD14:CD18,CD26:CD30,2,2)</f>
        <v>1.900007635631153E-2</v>
      </c>
      <c r="CE37" s="224">
        <f>TTEST(CE14:CE18,CE26:CE30,2,2)</f>
        <v>0.54773101881763808</v>
      </c>
      <c r="CF37" s="227">
        <f>TTEST(CF14:CF18,CF26:CF30,2,2)</f>
        <v>8.5049368298919462E-3</v>
      </c>
      <c r="CG37" s="228"/>
      <c r="CH37" s="224">
        <f>TTEST(CH14:CH18,CH26:CH30,2,2)</f>
        <v>0.13407424936039294</v>
      </c>
      <c r="CI37" s="224">
        <f>TTEST(CI14:CI18,CI26:CI30,2,2)</f>
        <v>0.17177738593161379</v>
      </c>
      <c r="CJ37" s="227">
        <f>TTEST(CJ14:CJ18,CJ26:CJ30,2,2)</f>
        <v>5.76068333233608E-2</v>
      </c>
      <c r="CK37" s="228"/>
      <c r="CL37" s="224">
        <f>TTEST(CL14:CL18,CL26:CL30,2,2)</f>
        <v>0.24122020173295192</v>
      </c>
      <c r="CM37" s="224">
        <f>TTEST(CM14:CM18,CM26:CM30,2,2)</f>
        <v>6.1612936674839656E-2</v>
      </c>
      <c r="CN37" s="227">
        <f>TTEST(CN14:CN18,CN26:CN30,2,2)</f>
        <v>8.5630743017256247E-2</v>
      </c>
      <c r="CO37" s="228"/>
      <c r="CP37" s="224">
        <f>TTEST(CP14:CP18,CP26:CP30,2,2)</f>
        <v>0.33972439280041283</v>
      </c>
      <c r="CQ37" s="224">
        <f>TTEST(CQ14:CQ18,CQ26:CQ30,2,2)</f>
        <v>1.3774595246009113E-3</v>
      </c>
      <c r="CR37" s="227">
        <f>TTEST(CR14:CR18,CR26:CR30,2,2)</f>
        <v>4.1238971979130082E-2</v>
      </c>
      <c r="CS37" s="228"/>
      <c r="CT37" s="224">
        <f>TTEST(CT14:CT18,CT26:CT30,2,2)</f>
        <v>0.33972439280040945</v>
      </c>
      <c r="CU37" s="224">
        <f>TTEST(CU14:CU18,CU26:CU30,2,2)</f>
        <v>4.0240657012591434E-5</v>
      </c>
      <c r="CV37" s="227">
        <f>TTEST(CV14:CV18,CV26:CV30,2,2)</f>
        <v>0.10710480177738389</v>
      </c>
      <c r="CW37" s="224"/>
      <c r="CX37" s="224">
        <f>TTEST(CX14:CX18,CX26:CX30,2,2)</f>
        <v>0.29364894166604649</v>
      </c>
      <c r="CY37" s="224">
        <f>TTEST(CY14:CY18,CY26:CY30,2,2)</f>
        <v>2.5379876233087601E-4</v>
      </c>
      <c r="CZ37" s="227">
        <f>TTEST(CZ14:CZ18,CZ26:CZ30,2,2)</f>
        <v>0.9609399261577094</v>
      </c>
      <c r="DA37" s="228"/>
      <c r="DB37" s="224">
        <f>TTEST(DB14:DB18,DB26:DB30,2,2)</f>
        <v>0.3965198578953637</v>
      </c>
      <c r="DC37" s="224">
        <f>TTEST(DC14:DC18,DC26:DC30,2,2)</f>
        <v>1.681426067993335E-2</v>
      </c>
      <c r="DD37" s="227">
        <f>TTEST(DD14:DD18,DD26:DD30,2,2)</f>
        <v>0.84022517844557432</v>
      </c>
      <c r="DE37" s="228"/>
      <c r="DF37" s="224">
        <f t="shared" ref="DF37:DQ37" si="98">TTEST(DF14:DF18,DF26:DF30,2,2)</f>
        <v>0.28193738902259913</v>
      </c>
      <c r="DG37" s="224">
        <f t="shared" si="98"/>
        <v>0.10926191902167491</v>
      </c>
      <c r="DH37" s="227">
        <f t="shared" si="98"/>
        <v>0.10764364216885497</v>
      </c>
      <c r="DI37" s="229">
        <f t="shared" si="98"/>
        <v>0.94598373171274741</v>
      </c>
      <c r="DJ37" s="229">
        <f t="shared" si="98"/>
        <v>4.0034536221219247E-2</v>
      </c>
      <c r="DK37" s="227">
        <f t="shared" si="98"/>
        <v>3.2940869366281912E-2</v>
      </c>
      <c r="DL37" s="227">
        <f t="shared" si="98"/>
        <v>6.2145560841745481E-2</v>
      </c>
      <c r="DM37" s="224">
        <f t="shared" si="98"/>
        <v>0.19763139733733404</v>
      </c>
      <c r="DN37" s="229">
        <f t="shared" si="98"/>
        <v>0.54928855462105641</v>
      </c>
      <c r="DO37" s="229">
        <f t="shared" si="98"/>
        <v>0.32423881702351592</v>
      </c>
      <c r="DP37" s="227">
        <f t="shared" si="98"/>
        <v>0.10909167407539465</v>
      </c>
      <c r="DQ37" s="227">
        <f t="shared" si="98"/>
        <v>5.2207768927942481E-2</v>
      </c>
      <c r="DR37" s="228"/>
      <c r="DS37" s="224">
        <f t="shared" ref="DS37:EA37" si="99">TTEST(DS14:DS18,DS26:DS30,2,2)</f>
        <v>0.11905251727479266</v>
      </c>
      <c r="DT37" s="224">
        <f t="shared" si="99"/>
        <v>1.6725250336196182E-3</v>
      </c>
      <c r="DU37" s="224">
        <f t="shared" si="99"/>
        <v>0.31887657660081165</v>
      </c>
      <c r="DV37" s="224">
        <f t="shared" si="99"/>
        <v>7.179569902886497E-2</v>
      </c>
      <c r="DW37" s="228">
        <f t="shared" si="99"/>
        <v>2.9481751433702005E-2</v>
      </c>
      <c r="DX37" s="225">
        <f t="shared" si="99"/>
        <v>0.54773101881763808</v>
      </c>
      <c r="DY37" s="225">
        <f t="shared" si="99"/>
        <v>9.6351528873624935E-3</v>
      </c>
      <c r="DZ37" s="225">
        <f t="shared" si="99"/>
        <v>0.27915774379640795</v>
      </c>
      <c r="EA37" s="536">
        <f t="shared" si="99"/>
        <v>1.3678426053240106E-2</v>
      </c>
      <c r="EB37" s="228"/>
      <c r="EC37" s="224">
        <f>TTEST(EC14:EC18,EC26:EC30,2,2)</f>
        <v>0.63400890849345903</v>
      </c>
      <c r="ED37" s="224">
        <f>TTEST(ED14:ED18,ED26:ED30,2,2)</f>
        <v>2.1465551674948154E-4</v>
      </c>
      <c r="EE37" s="224">
        <f>TTEST(EE14:EE18,EE26:EE30,2,2)</f>
        <v>4.9986768791315452E-2</v>
      </c>
      <c r="EF37" s="224"/>
      <c r="EG37" s="224">
        <f>TTEST(EG14:EG18,EG26:EG30,2,2)</f>
        <v>0.52752576677366236</v>
      </c>
      <c r="EH37" s="224">
        <f>TTEST(EH14:EH18,EH26:EH30,2,2)</f>
        <v>1.9459233399436238E-3</v>
      </c>
      <c r="EI37" s="225">
        <f>TTEST(EI14:EI18,EI26:EI30,2,2)</f>
        <v>0.16721580293082022</v>
      </c>
      <c r="EJ37" s="536"/>
      <c r="EK37" s="224">
        <f>TTEST(EK14:EK18,EK26:EK30,2,2)</f>
        <v>0.12324921085011964</v>
      </c>
      <c r="EL37" s="224">
        <f>TTEST(EL14:EL18,EL26:EL30,2,2)</f>
        <v>9.0969292506879764E-5</v>
      </c>
      <c r="EM37" s="227">
        <f>TTEST(EM14:EM18,EM26:EM30,2,2)</f>
        <v>8.9700607855981215E-3</v>
      </c>
      <c r="EN37" s="536"/>
      <c r="EO37" s="224">
        <f>TTEST(EO14:EO18,EO26:EO30,2,2)</f>
        <v>0.12324921085011765</v>
      </c>
      <c r="EP37" s="224">
        <f>TTEST(EP14:EP18,EP26:EP30,2,2)</f>
        <v>4.5437584281065539E-5</v>
      </c>
      <c r="EQ37" s="227">
        <f>TTEST(EQ14:EQ18,EQ26:EQ30,2,2)</f>
        <v>0.72834830588797494</v>
      </c>
      <c r="ER37" s="228"/>
      <c r="ES37" s="225"/>
      <c r="ET37" s="224"/>
      <c r="EU37" s="224">
        <f t="shared" ref="EU37:FA37" si="100">TTEST(EU14:EU18,EU26:EU30,2,2)</f>
        <v>1.5204086460203861E-3</v>
      </c>
      <c r="EV37" s="827">
        <f t="shared" si="100"/>
        <v>1.1107028571615152E-3</v>
      </c>
      <c r="EW37" s="224">
        <f t="shared" si="100"/>
        <v>2.8195298481694074E-3</v>
      </c>
      <c r="EX37" s="224">
        <f t="shared" si="100"/>
        <v>2.1491304656804031E-4</v>
      </c>
      <c r="EY37" s="224">
        <f t="shared" si="100"/>
        <v>1.3241312767579381E-3</v>
      </c>
      <c r="EZ37" s="224">
        <f t="shared" si="100"/>
        <v>4.015654913726136E-3</v>
      </c>
      <c r="FA37" s="224">
        <f t="shared" si="100"/>
        <v>4.5079652397889938E-4</v>
      </c>
      <c r="FB37" s="224">
        <f t="shared" ref="FB37" si="101">TTEST(FB14:FB18,FB26:FB30,2,2)</f>
        <v>2.1773034801504285E-4</v>
      </c>
      <c r="FC37" s="547"/>
      <c r="FD37" s="231"/>
      <c r="FE37" s="231"/>
      <c r="FF37" s="440" t="s">
        <v>236</v>
      </c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</row>
    <row r="38" spans="1:228" ht="15" customHeight="1" thickTop="1" thickBot="1" x14ac:dyDescent="0.3">
      <c r="A38" s="223"/>
      <c r="B38" s="232"/>
      <c r="C38" s="232"/>
      <c r="D38" s="440" t="s">
        <v>215</v>
      </c>
      <c r="E38" s="507">
        <f t="shared" ref="E38:M38" si="102">(E32-E20)/E20</f>
        <v>1.0720306513409961</v>
      </c>
      <c r="F38" s="508">
        <f t="shared" si="102"/>
        <v>0.76150708875509809</v>
      </c>
      <c r="G38" s="507">
        <f t="shared" si="102"/>
        <v>0.74242424242424232</v>
      </c>
      <c r="H38" s="507">
        <f t="shared" si="102"/>
        <v>0.96147110332749597</v>
      </c>
      <c r="I38" s="507">
        <f t="shared" si="102"/>
        <v>0.83526011560693614</v>
      </c>
      <c r="J38" s="507">
        <f t="shared" ref="J38" si="103">(J32-J20)/J20</f>
        <v>4.6512921219914037E-2</v>
      </c>
      <c r="K38" s="507">
        <f t="shared" si="102"/>
        <v>0.665573770491803</v>
      </c>
      <c r="L38" s="508">
        <f t="shared" si="102"/>
        <v>0.78294573643410836</v>
      </c>
      <c r="M38" s="507">
        <f t="shared" si="102"/>
        <v>-0.1482786385674548</v>
      </c>
      <c r="N38" s="649"/>
      <c r="O38" s="508"/>
      <c r="P38" s="508">
        <f t="shared" ref="P38:T38" si="104">(P32-P20)/P20</f>
        <v>0.6778282012912481</v>
      </c>
      <c r="Q38" s="508">
        <f t="shared" ref="Q38" si="105">(Q32-Q20)/Q20</f>
        <v>4.8828783710062093E-2</v>
      </c>
      <c r="R38" s="628">
        <f t="shared" si="104"/>
        <v>-7.4764996277496609E-2</v>
      </c>
      <c r="S38" s="629">
        <f t="shared" si="104"/>
        <v>0.83954735347049059</v>
      </c>
      <c r="T38" s="507">
        <f t="shared" si="104"/>
        <v>-1.5062178288904283E-2</v>
      </c>
      <c r="U38" s="510"/>
      <c r="V38" s="507"/>
      <c r="W38" s="508">
        <f>(W32-W20)/W20</f>
        <v>5.4620028574523465E-2</v>
      </c>
      <c r="X38" s="511">
        <f>(X32-X20)/X20</f>
        <v>0.85641347327517459</v>
      </c>
      <c r="Y38" s="508">
        <f>(Y32-Y20)/Y20</f>
        <v>-0.10150562785761166</v>
      </c>
      <c r="Z38" s="507"/>
      <c r="AA38" s="508">
        <f>(AA32-AA20)/AA20</f>
        <v>-2.6030013476393412E-2</v>
      </c>
      <c r="AB38" s="511">
        <f>(AB32-AB20)/AB20</f>
        <v>0.71191087744569104</v>
      </c>
      <c r="AC38" s="508">
        <f>(AC32-AC20)/AC20</f>
        <v>-0.17067271662996811</v>
      </c>
      <c r="AD38" s="507"/>
      <c r="AE38" s="508">
        <f>(AE32-AE20)/AE20</f>
        <v>0.32333817861392433</v>
      </c>
      <c r="AF38" s="511">
        <f>(AF32-AF20)/AF20</f>
        <v>1.3387251173238197</v>
      </c>
      <c r="AG38" s="509">
        <f>(AG32-AG20)/AG20</f>
        <v>0.12927727180163195</v>
      </c>
      <c r="AH38" s="512"/>
      <c r="AI38" s="508">
        <f>(AI32-AI20)/AI20</f>
        <v>-0.24193271176815603</v>
      </c>
      <c r="AJ38" s="511">
        <f>(AJ32-AJ20)/AJ20</f>
        <v>0.34048933004181464</v>
      </c>
      <c r="AK38" s="508">
        <f>(AK32-AK20)/AK20</f>
        <v>-0.35510606786229815</v>
      </c>
      <c r="AL38" s="507"/>
      <c r="AM38" s="508">
        <f>(AM32-AM20)/AM20</f>
        <v>-0.16369221368039763</v>
      </c>
      <c r="AN38" s="511">
        <f>(AN32-AN20)/AN20</f>
        <v>0.46755387167188595</v>
      </c>
      <c r="AO38" s="508">
        <f>(AO32-AO20)/AO20</f>
        <v>-0.29319128954541401</v>
      </c>
      <c r="AP38" s="507"/>
      <c r="AQ38" s="508">
        <f>(AQ32-AQ20)/AQ20</f>
        <v>-0.35618547026907416</v>
      </c>
      <c r="AR38" s="511">
        <f>(AR32-AR20)/AR20</f>
        <v>0.13948499086219093</v>
      </c>
      <c r="AS38" s="508">
        <f>(AS32-AS20)/AS20</f>
        <v>-0.45151201151702813</v>
      </c>
      <c r="AT38" s="507"/>
      <c r="AU38" s="508">
        <f>(AU32-AU20)/AU20</f>
        <v>7.397730358105141E-2</v>
      </c>
      <c r="AV38" s="511">
        <f>(AV32-AV20)/AV20</f>
        <v>0.92584807511596223</v>
      </c>
      <c r="AW38" s="509">
        <f>(AW32-AW20)/AW20</f>
        <v>-7.5635316233903391E-2</v>
      </c>
      <c r="AX38" s="513"/>
      <c r="AY38" s="507"/>
      <c r="AZ38" s="507"/>
      <c r="BA38" s="507"/>
      <c r="BB38" s="507">
        <f>(BB32-BB20)/BB20</f>
        <v>-0.15707722942023342</v>
      </c>
      <c r="BC38" s="507">
        <f>(BC32-BC20)/BC20</f>
        <v>0.53927110908440956</v>
      </c>
      <c r="BD38" s="509">
        <f>(BD32-BD20)/BD20</f>
        <v>-0.2428344415336392</v>
      </c>
      <c r="BE38" s="513"/>
      <c r="BF38" s="507">
        <f>(BF32-BF20)/BF20</f>
        <v>-9.8953076471788706E-2</v>
      </c>
      <c r="BG38" s="507">
        <f>(BG32-BG20)/BG20</f>
        <v>0.68218894422781406</v>
      </c>
      <c r="BH38" s="509">
        <f>(BH32-BH20)/BH20</f>
        <v>-0.18578513671400235</v>
      </c>
      <c r="BI38" s="513"/>
      <c r="BJ38" s="507">
        <f>(BJ32-BJ20)/BJ20</f>
        <v>-0.12603359932906269</v>
      </c>
      <c r="BK38" s="507">
        <f>(BK32-BK20)/BK20</f>
        <v>0.61522874566196217</v>
      </c>
      <c r="BL38" s="509">
        <f>(BL32-BL20)/BL20</f>
        <v>-0.21252473268593949</v>
      </c>
      <c r="BM38" s="513"/>
      <c r="BN38" s="507">
        <f>(BN32-BN20)/BN20</f>
        <v>7.6523617869521908E-3</v>
      </c>
      <c r="BO38" s="507">
        <f>(BO32-BO20)/BO20</f>
        <v>0.87965132886168296</v>
      </c>
      <c r="BP38" s="509">
        <f>(BP32-BP20)/BP20</f>
        <v>-8.869716613841859E-2</v>
      </c>
      <c r="BQ38" s="513"/>
      <c r="BR38" s="507">
        <f>(BR32-BR20)/BR20</f>
        <v>1.7707512357528852E-2</v>
      </c>
      <c r="BS38" s="507">
        <f>(BS32-BS20)/BS20</f>
        <v>0.91163429832572973</v>
      </c>
      <c r="BT38" s="509">
        <f>(BT32-BT20)/BT20</f>
        <v>-8.4849221049904E-2</v>
      </c>
      <c r="BU38" s="513"/>
      <c r="BV38" s="507">
        <f>(BV32-BV20)/BV20</f>
        <v>-1.7848886548146481E-2</v>
      </c>
      <c r="BW38" s="507">
        <f>(BW32-BW20)/BW20</f>
        <v>0.83115523498736477</v>
      </c>
      <c r="BX38" s="509">
        <f>(BX32-BX20)/BX20</f>
        <v>-0.11317949072250146</v>
      </c>
      <c r="BY38" s="513"/>
      <c r="BZ38" s="507">
        <f>(BZ32-BZ20)/BZ20</f>
        <v>-9.9574476790219885E-2</v>
      </c>
      <c r="CA38" s="507">
        <f>(CA32-CA20)/CA20</f>
        <v>0.69336633700279737</v>
      </c>
      <c r="CB38" s="509">
        <f>(CB32-CB20)/CB20</f>
        <v>-0.1917104110458436</v>
      </c>
      <c r="CC38" s="513"/>
      <c r="CD38" s="507">
        <f>(CD32-CD20)/CD20</f>
        <v>-0.38889417890714251</v>
      </c>
      <c r="CE38" s="507">
        <f>(CE32-CE20)/CE20</f>
        <v>0.17672434940019074</v>
      </c>
      <c r="CF38" s="509">
        <f>(CF32-CF20)/CF20</f>
        <v>-0.45285153526284622</v>
      </c>
      <c r="CG38" s="513"/>
      <c r="CH38" s="507">
        <f>(CH32-CH20)/CH20</f>
        <v>-0.24017814159908046</v>
      </c>
      <c r="CI38" s="507">
        <f>(CI32-CI20)/CI20</f>
        <v>0.44348514992761962</v>
      </c>
      <c r="CJ38" s="509">
        <f>(CJ32-CJ20)/CJ20</f>
        <v>-0.31873573808163436</v>
      </c>
      <c r="CK38" s="513"/>
      <c r="CL38" s="507">
        <f>(CL32-CL20)/CL20</f>
        <v>-0.15563184240705993</v>
      </c>
      <c r="CM38" s="507">
        <f>(CM32-CM20)/CM20</f>
        <v>0.59681709918969517</v>
      </c>
      <c r="CN38" s="509">
        <f>(CN32-CN20)/CN20</f>
        <v>-0.24211720766321315</v>
      </c>
      <c r="CO38" s="513"/>
      <c r="CP38" s="507">
        <f>(CP32-CP20)/CP20</f>
        <v>-7.0019993407986592E-2</v>
      </c>
      <c r="CQ38" s="507">
        <f>(CQ32-CQ20)/CQ20</f>
        <v>0.73937363439943449</v>
      </c>
      <c r="CR38" s="509">
        <f>(CR32-CR20)/CR20</f>
        <v>-0.16157375097570348</v>
      </c>
      <c r="CS38" s="513"/>
      <c r="CT38" s="507">
        <f>(CT32-CT20)/CT20</f>
        <v>2.6370856321153869E-2</v>
      </c>
      <c r="CU38" s="507">
        <f>(CU32-CU20)/CU20</f>
        <v>0.9002487736997421</v>
      </c>
      <c r="CV38" s="509">
        <f>(CV32-CV20)/CV20</f>
        <v>-7.8956076205795811E-2</v>
      </c>
      <c r="CW38" s="507"/>
      <c r="CX38" s="507">
        <f>(CX32-CX20)/CX20</f>
        <v>0.10351225583833114</v>
      </c>
      <c r="CY38" s="507">
        <f>(CY32-CY20)/CY20</f>
        <v>1.0500509764458696</v>
      </c>
      <c r="CZ38" s="509">
        <f>(CZ32-CZ20)/CZ20</f>
        <v>-4.9854650916100873E-3</v>
      </c>
      <c r="DA38" s="513"/>
      <c r="DB38" s="507">
        <f>(DB32-DB20)/DB20</f>
        <v>0.14629403512429087</v>
      </c>
      <c r="DC38" s="507">
        <f>(DC32-DC20)/DC20</f>
        <v>1.1671175218360712</v>
      </c>
      <c r="DD38" s="509">
        <f>(DD32-DD20)/DD20</f>
        <v>3.3293649478041851E-2</v>
      </c>
      <c r="DE38" s="513"/>
      <c r="DF38" s="507">
        <f t="shared" ref="DF38:DQ38" si="106">(DF32-DF20)/DF20</f>
        <v>-0.17538515434400651</v>
      </c>
      <c r="DG38" s="507">
        <f t="shared" si="106"/>
        <v>0.5862502603957479</v>
      </c>
      <c r="DH38" s="509">
        <f t="shared" si="106"/>
        <v>-0.26291742098893334</v>
      </c>
      <c r="DI38" s="514">
        <f t="shared" si="106"/>
        <v>-6.794858288544185E-3</v>
      </c>
      <c r="DJ38" s="514">
        <f t="shared" si="106"/>
        <v>0.23100154781229978</v>
      </c>
      <c r="DK38" s="509">
        <f t="shared" si="106"/>
        <v>-0.15151345257823406</v>
      </c>
      <c r="DL38" s="509">
        <f t="shared" si="106"/>
        <v>-0.18921460841170851</v>
      </c>
      <c r="DM38" s="507">
        <f t="shared" si="106"/>
        <v>0.33697619481483271</v>
      </c>
      <c r="DN38" s="514">
        <f t="shared" si="106"/>
        <v>-6.3249647673771114E-2</v>
      </c>
      <c r="DO38" s="514">
        <f t="shared" si="106"/>
        <v>-8.7200520639384382E-2</v>
      </c>
      <c r="DP38" s="509">
        <f t="shared" si="106"/>
        <v>-0.24676425890153478</v>
      </c>
      <c r="DQ38" s="509">
        <f t="shared" si="106"/>
        <v>-0.3174735156018435</v>
      </c>
      <c r="DR38" s="513"/>
      <c r="DS38" s="507">
        <f t="shared" ref="DS38:EA38" si="107">(DS32-DS20)/DS20</f>
        <v>0.41010718039270605</v>
      </c>
      <c r="DT38" s="507">
        <f t="shared" si="107"/>
        <v>1.6207097164526043</v>
      </c>
      <c r="DU38" s="507">
        <f t="shared" si="107"/>
        <v>0.26548200851806392</v>
      </c>
      <c r="DV38" s="507">
        <f t="shared" si="107"/>
        <v>0.52474062181016801</v>
      </c>
      <c r="DW38" s="513">
        <f t="shared" si="107"/>
        <v>-0.23764069608590407</v>
      </c>
      <c r="DX38" s="508">
        <f t="shared" si="107"/>
        <v>0.17672434940019086</v>
      </c>
      <c r="DY38" s="508">
        <f t="shared" si="107"/>
        <v>0.67415543697578184</v>
      </c>
      <c r="DZ38" s="508">
        <f t="shared" si="107"/>
        <v>0.31596593699220932</v>
      </c>
      <c r="EA38" s="537">
        <f t="shared" si="107"/>
        <v>-0.38317023100754521</v>
      </c>
      <c r="EB38" s="513"/>
      <c r="EC38" s="507">
        <f>(EC32-EC20)/EC20</f>
        <v>-2.144109006713802E-2</v>
      </c>
      <c r="ED38" s="507">
        <f>(ED32-ED20)/ED20</f>
        <v>0.80988987376867583</v>
      </c>
      <c r="EE38" s="507">
        <f>(EE32-EE20)/EE20</f>
        <v>-0.12360700505812573</v>
      </c>
      <c r="EF38" s="507"/>
      <c r="EG38" s="507">
        <f>(EG32-EG20)/EG20</f>
        <v>-7.0112467978460366E-2</v>
      </c>
      <c r="EH38" s="507">
        <f>(EH32-EH20)/EH20</f>
        <v>0.73190281707045068</v>
      </c>
      <c r="EI38" s="508">
        <f>(EI32-EI20)/EI20</f>
        <v>-0.15657295666336901</v>
      </c>
      <c r="EJ38" s="537"/>
      <c r="EK38" s="507">
        <f>(EK32-EK20)/EK20</f>
        <v>-3.1984636443436992E-2</v>
      </c>
      <c r="EL38" s="507">
        <f>(EL32-EL20)/EL20</f>
        <v>0.793129498969535</v>
      </c>
      <c r="EM38" s="509">
        <f>(EM32-EM20)/EM20</f>
        <v>-0.13071581930261625</v>
      </c>
      <c r="EN38" s="537"/>
      <c r="EO38" s="507">
        <f>(EO32-EO20)/EO20</f>
        <v>8.8919129741001482E-2</v>
      </c>
      <c r="EP38" s="507">
        <f>(EP32-EP20)/EP20</f>
        <v>1.033615321310738</v>
      </c>
      <c r="EQ38" s="509">
        <f>(EQ32-EQ20)/EQ20</f>
        <v>-2.0171785126049384E-2</v>
      </c>
      <c r="ER38" s="513"/>
      <c r="ES38" s="508"/>
      <c r="ET38" s="507" t="s">
        <v>283</v>
      </c>
      <c r="EU38" s="507">
        <f t="shared" ref="EU38:FA38" si="108">(EU32-EU20)/EU20</f>
        <v>1.4126084337628748</v>
      </c>
      <c r="EV38" s="507">
        <f t="shared" si="108"/>
        <v>3.5598505737423953</v>
      </c>
      <c r="EW38" s="507">
        <f t="shared" si="108"/>
        <v>1.1657634473747509</v>
      </c>
      <c r="EX38" s="507">
        <f t="shared" si="108"/>
        <v>-0.58306380972994898</v>
      </c>
      <c r="EY38" s="507">
        <f t="shared" si="108"/>
        <v>3.3019927038384167</v>
      </c>
      <c r="EZ38" s="507">
        <f t="shared" si="108"/>
        <v>1.0222817136234363</v>
      </c>
      <c r="FA38" s="507">
        <f t="shared" si="108"/>
        <v>-0.53878560283841814</v>
      </c>
      <c r="FB38" s="507">
        <f t="shared" ref="FB38" si="109">(FB32-FB20)/FB20</f>
        <v>-0.54189367361682506</v>
      </c>
      <c r="FC38" s="547"/>
      <c r="FD38" s="231"/>
      <c r="FE38" s="231"/>
      <c r="FF38" s="440" t="s">
        <v>215</v>
      </c>
      <c r="FG38" s="347"/>
      <c r="FH38" s="347"/>
      <c r="FI38" s="347"/>
      <c r="FJ38" s="347"/>
      <c r="FK38" s="347"/>
      <c r="FL38" s="347"/>
      <c r="FM38" s="347"/>
      <c r="FN38" s="347"/>
      <c r="FO38" s="347"/>
      <c r="FP38" s="347"/>
      <c r="FQ38" s="347"/>
      <c r="FR38" s="347"/>
      <c r="FS38" s="347"/>
      <c r="FT38" s="347"/>
      <c r="FU38" s="347"/>
      <c r="FV38" s="347"/>
      <c r="FW38" s="347"/>
      <c r="FX38" s="347"/>
      <c r="FY38" s="347"/>
      <c r="FZ38" s="347"/>
      <c r="GA38" s="347"/>
      <c r="GB38" s="347"/>
    </row>
    <row r="39" spans="1:228" s="147" customFormat="1" ht="18" customHeight="1" thickTop="1" x14ac:dyDescent="0.2">
      <c r="A39" s="500"/>
      <c r="B39" s="500"/>
      <c r="C39" s="500"/>
      <c r="D39" s="529"/>
      <c r="E39" s="134"/>
      <c r="F39" s="443"/>
      <c r="G39" s="342"/>
      <c r="H39" s="342"/>
      <c r="I39" s="342"/>
      <c r="J39" s="342"/>
      <c r="K39" s="342"/>
      <c r="L39" s="443"/>
      <c r="M39" s="134"/>
      <c r="N39" s="642"/>
      <c r="O39" s="373"/>
      <c r="P39" s="373"/>
      <c r="Q39" s="134"/>
      <c r="R39" s="616"/>
      <c r="S39" s="617"/>
      <c r="T39" s="134"/>
      <c r="U39" s="143"/>
      <c r="V39" s="342"/>
      <c r="W39" s="373"/>
      <c r="X39" s="135"/>
      <c r="Y39" s="373"/>
      <c r="Z39" s="384"/>
      <c r="AA39" s="373"/>
      <c r="AB39" s="135"/>
      <c r="AC39" s="373"/>
      <c r="AD39" s="384"/>
      <c r="AE39" s="373"/>
      <c r="AF39" s="135"/>
      <c r="AG39" s="136"/>
      <c r="AH39" s="389"/>
      <c r="AI39" s="373"/>
      <c r="AJ39" s="135"/>
      <c r="AK39" s="373"/>
      <c r="AL39" s="384"/>
      <c r="AM39" s="373"/>
      <c r="AN39" s="135"/>
      <c r="AO39" s="373"/>
      <c r="AP39" s="384"/>
      <c r="AQ39" s="373"/>
      <c r="AR39" s="135"/>
      <c r="AS39" s="373"/>
      <c r="AT39" s="384"/>
      <c r="AU39" s="373"/>
      <c r="AV39" s="135"/>
      <c r="AW39" s="136"/>
      <c r="AX39" s="413"/>
      <c r="AY39" s="137"/>
      <c r="AZ39" s="137"/>
      <c r="BA39" s="137"/>
      <c r="BB39" s="137"/>
      <c r="BC39" s="137"/>
      <c r="BD39" s="138"/>
      <c r="BE39" s="413"/>
      <c r="BF39" s="137"/>
      <c r="BG39" s="137"/>
      <c r="BH39" s="138"/>
      <c r="BI39" s="413"/>
      <c r="BJ39" s="137"/>
      <c r="BK39" s="137"/>
      <c r="BL39" s="138"/>
      <c r="BM39" s="413"/>
      <c r="BN39" s="137"/>
      <c r="BO39" s="137"/>
      <c r="BP39" s="138"/>
      <c r="BQ39" s="413"/>
      <c r="BR39" s="137"/>
      <c r="BS39" s="137"/>
      <c r="BT39" s="138"/>
      <c r="BU39" s="530"/>
      <c r="BV39" s="137"/>
      <c r="BW39" s="137"/>
      <c r="BX39" s="138"/>
      <c r="BY39" s="530"/>
      <c r="BZ39" s="137"/>
      <c r="CA39" s="137"/>
      <c r="CB39" s="138"/>
      <c r="CC39" s="530"/>
      <c r="CD39" s="137"/>
      <c r="CE39" s="137"/>
      <c r="CF39" s="138"/>
      <c r="CG39" s="530"/>
      <c r="CH39" s="137"/>
      <c r="CI39" s="137"/>
      <c r="CJ39" s="138"/>
      <c r="CK39" s="530"/>
      <c r="CL39" s="137"/>
      <c r="CM39" s="137"/>
      <c r="CN39" s="138"/>
      <c r="CO39" s="530"/>
      <c r="CP39" s="137"/>
      <c r="CQ39" s="137"/>
      <c r="CR39" s="138"/>
      <c r="CS39" s="530"/>
      <c r="CT39" s="137"/>
      <c r="CU39" s="137"/>
      <c r="CV39" s="138"/>
      <c r="CW39" s="137"/>
      <c r="CX39" s="140"/>
      <c r="CY39" s="140"/>
      <c r="CZ39" s="141"/>
      <c r="DA39" s="413"/>
      <c r="DB39" s="140"/>
      <c r="DC39" s="140"/>
      <c r="DD39" s="141"/>
      <c r="DE39" s="413"/>
      <c r="DF39" s="140"/>
      <c r="DG39" s="140"/>
      <c r="DH39" s="141"/>
      <c r="DI39" s="146"/>
      <c r="DJ39" s="146"/>
      <c r="DK39" s="143"/>
      <c r="DL39" s="413"/>
      <c r="DM39" s="143"/>
      <c r="DN39" s="145"/>
      <c r="DO39" s="145"/>
      <c r="DP39" s="146"/>
      <c r="DQ39" s="146"/>
      <c r="DR39" s="413"/>
      <c r="DS39" s="137"/>
      <c r="DT39" s="137"/>
      <c r="DU39" s="137"/>
      <c r="DV39" s="137"/>
      <c r="DW39" s="485"/>
      <c r="DX39" s="443"/>
      <c r="DY39" s="443"/>
      <c r="DZ39" s="443"/>
      <c r="EA39" s="531"/>
      <c r="EB39" s="530"/>
      <c r="EC39" s="137"/>
      <c r="ED39" s="137"/>
      <c r="EE39" s="137"/>
      <c r="EF39" s="134"/>
      <c r="EG39" s="137"/>
      <c r="EH39" s="137"/>
      <c r="EI39" s="148"/>
      <c r="EJ39" s="552"/>
      <c r="EK39" s="137"/>
      <c r="EL39" s="137"/>
      <c r="EM39" s="138"/>
      <c r="EN39" s="552"/>
      <c r="EO39" s="137"/>
      <c r="EP39" s="137"/>
      <c r="EQ39" s="138"/>
      <c r="ER39" s="530"/>
      <c r="ES39" s="373"/>
      <c r="ET39" s="134"/>
      <c r="EU39" s="137"/>
      <c r="EV39" s="137"/>
      <c r="EW39" s="137"/>
      <c r="EX39" s="137"/>
      <c r="EY39" s="137"/>
      <c r="EZ39" s="137"/>
      <c r="FA39" s="137"/>
      <c r="FB39" s="137"/>
      <c r="FC39" s="405"/>
      <c r="FD39" s="500"/>
      <c r="FE39" s="500"/>
      <c r="FF39" s="529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</row>
    <row r="40" spans="1:228" s="147" customFormat="1" ht="22.5" customHeight="1" x14ac:dyDescent="0.3">
      <c r="A40" s="527" t="str">
        <f>$D$2</f>
        <v>Day</v>
      </c>
      <c r="B40" s="528">
        <f>$D$5</f>
        <v>21</v>
      </c>
      <c r="C40" s="131"/>
      <c r="D40" s="233"/>
      <c r="E40" s="134"/>
      <c r="F40" s="373"/>
      <c r="G40" s="134"/>
      <c r="H40" s="134"/>
      <c r="I40" s="134"/>
      <c r="J40" s="134"/>
      <c r="K40" s="134"/>
      <c r="L40" s="373"/>
      <c r="M40" s="134"/>
      <c r="N40" s="642"/>
      <c r="O40" s="373"/>
      <c r="P40" s="373"/>
      <c r="Q40" s="134"/>
      <c r="R40" s="616"/>
      <c r="S40" s="617"/>
      <c r="T40" s="134"/>
      <c r="U40" s="204"/>
      <c r="V40" s="134"/>
      <c r="W40" s="373"/>
      <c r="X40" s="135"/>
      <c r="Y40" s="373"/>
      <c r="Z40" s="384"/>
      <c r="AA40" s="373"/>
      <c r="AB40" s="135"/>
      <c r="AC40" s="373"/>
      <c r="AD40" s="384"/>
      <c r="AE40" s="373"/>
      <c r="AF40" s="135"/>
      <c r="AG40" s="136"/>
      <c r="AH40" s="389"/>
      <c r="AI40" s="373"/>
      <c r="AJ40" s="135"/>
      <c r="AK40" s="373"/>
      <c r="AL40" s="384"/>
      <c r="AM40" s="373"/>
      <c r="AN40" s="135"/>
      <c r="AO40" s="373"/>
      <c r="AP40" s="384"/>
      <c r="AQ40" s="373"/>
      <c r="AR40" s="135"/>
      <c r="AS40" s="373"/>
      <c r="AT40" s="384"/>
      <c r="AU40" s="373"/>
      <c r="AV40" s="135"/>
      <c r="AW40" s="136"/>
      <c r="AX40" s="139"/>
      <c r="AY40" s="35"/>
      <c r="AZ40" s="35"/>
      <c r="BA40" s="35"/>
      <c r="BB40" s="35"/>
      <c r="BC40" s="35"/>
      <c r="BD40" s="202"/>
      <c r="BE40" s="139"/>
      <c r="BF40" s="35"/>
      <c r="BG40" s="35"/>
      <c r="BH40" s="202"/>
      <c r="BI40" s="139"/>
      <c r="BJ40" s="35"/>
      <c r="BK40" s="35"/>
      <c r="BL40" s="202"/>
      <c r="BM40" s="139"/>
      <c r="BN40" s="35"/>
      <c r="BO40" s="35"/>
      <c r="BP40" s="202"/>
      <c r="BQ40" s="139"/>
      <c r="BR40" s="35"/>
      <c r="BS40" s="35"/>
      <c r="BT40" s="202"/>
      <c r="BU40" s="139"/>
      <c r="BV40" s="35"/>
      <c r="BW40" s="35"/>
      <c r="BX40" s="202"/>
      <c r="BY40" s="139"/>
      <c r="BZ40" s="35"/>
      <c r="CA40" s="35"/>
      <c r="CB40" s="202"/>
      <c r="CC40" s="139"/>
      <c r="CD40" s="35"/>
      <c r="CE40" s="35"/>
      <c r="CF40" s="202"/>
      <c r="CG40" s="139"/>
      <c r="CH40" s="35"/>
      <c r="CI40" s="35"/>
      <c r="CJ40" s="202"/>
      <c r="CK40" s="139"/>
      <c r="CL40" s="35"/>
      <c r="CM40" s="35"/>
      <c r="CN40" s="202"/>
      <c r="CO40" s="139"/>
      <c r="CP40" s="35"/>
      <c r="CQ40" s="35"/>
      <c r="CR40" s="202"/>
      <c r="CS40" s="139"/>
      <c r="CT40" s="35"/>
      <c r="CU40" s="35"/>
      <c r="CV40" s="202"/>
      <c r="CW40" s="35"/>
      <c r="CX40" s="140"/>
      <c r="CY40" s="140"/>
      <c r="CZ40" s="141"/>
      <c r="DA40" s="139"/>
      <c r="DB40" s="140"/>
      <c r="DC40" s="140"/>
      <c r="DD40" s="141"/>
      <c r="DE40" s="139"/>
      <c r="DF40" s="140"/>
      <c r="DG40" s="140"/>
      <c r="DH40" s="141"/>
      <c r="DI40" s="203"/>
      <c r="DJ40" s="203"/>
      <c r="DK40" s="204"/>
      <c r="DL40" s="204"/>
      <c r="DM40" s="204"/>
      <c r="DN40" s="145"/>
      <c r="DO40" s="145"/>
      <c r="DP40" s="203"/>
      <c r="DQ40" s="203"/>
      <c r="DR40" s="139"/>
      <c r="DS40" s="35"/>
      <c r="DT40" s="35"/>
      <c r="DU40" s="35"/>
      <c r="DV40" s="35"/>
      <c r="DW40" s="139"/>
      <c r="DX40" s="479"/>
      <c r="DY40" s="443"/>
      <c r="DZ40" s="443"/>
      <c r="EA40" s="531"/>
      <c r="EB40" s="139"/>
      <c r="EC40" s="35"/>
      <c r="ED40" s="35"/>
      <c r="EE40" s="35"/>
      <c r="EF40" s="35"/>
      <c r="EG40" s="35"/>
      <c r="EH40" s="35"/>
      <c r="EI40" s="479"/>
      <c r="EJ40" s="548"/>
      <c r="EK40" s="35"/>
      <c r="EL40" s="35"/>
      <c r="EM40" s="202"/>
      <c r="EN40" s="548"/>
      <c r="EO40" s="35"/>
      <c r="EP40" s="35"/>
      <c r="EQ40" s="202"/>
      <c r="ER40" s="139"/>
      <c r="ES40" s="479"/>
      <c r="ET40" s="35"/>
      <c r="EU40" s="35"/>
      <c r="EV40" s="35"/>
      <c r="EW40" s="35"/>
      <c r="EX40" s="35"/>
      <c r="EY40" s="35"/>
      <c r="EZ40" s="35"/>
      <c r="FA40" s="35"/>
      <c r="FB40" s="35"/>
      <c r="FC40" s="544" t="str">
        <f>$D$2</f>
        <v>Day</v>
      </c>
      <c r="FD40" s="528">
        <f>$D$5</f>
        <v>21</v>
      </c>
      <c r="FE40" s="131"/>
      <c r="FF40" s="233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</row>
    <row r="41" spans="1:228" s="147" customFormat="1" ht="15" customHeight="1" x14ac:dyDescent="0.25">
      <c r="A41" s="129" t="str">
        <f>$C$5</f>
        <v>Co</v>
      </c>
      <c r="B41" s="130" t="str">
        <f>$A$2</f>
        <v>R</v>
      </c>
      <c r="C41" s="131" t="str">
        <f>$B$5</f>
        <v>108-C-21</v>
      </c>
      <c r="D41" s="233" t="s">
        <v>193</v>
      </c>
      <c r="E41" s="291">
        <v>82.9</v>
      </c>
      <c r="F41" s="293">
        <f>G41+H41+I41+K41+L41</f>
        <v>3.8</v>
      </c>
      <c r="G41" s="292">
        <v>1.37</v>
      </c>
      <c r="H41" s="292">
        <v>0.4</v>
      </c>
      <c r="I41" s="292">
        <v>0.5</v>
      </c>
      <c r="J41" s="341">
        <f>I41/F41</f>
        <v>0.13157894736842105</v>
      </c>
      <c r="K41" s="292">
        <v>1.07</v>
      </c>
      <c r="L41" s="465">
        <v>0.46</v>
      </c>
      <c r="M41" s="611">
        <f>100*F41/$E41</f>
        <v>4.5838359469240046</v>
      </c>
      <c r="N41" s="301">
        <v>5.7799999999999997E-2</v>
      </c>
      <c r="O41" s="656">
        <v>3.0553430774099999</v>
      </c>
      <c r="P41" s="654">
        <f>N41*O41</f>
        <v>0.17659882987429798</v>
      </c>
      <c r="Q41" s="663">
        <f>(I41-P41)/I41</f>
        <v>0.64680234025140404</v>
      </c>
      <c r="R41" s="662">
        <f t="shared" ref="R41:R44" si="110">P41/I41</f>
        <v>0.35319765974859596</v>
      </c>
      <c r="S41" s="657"/>
      <c r="T41" s="611"/>
      <c r="U41" s="305">
        <v>200</v>
      </c>
      <c r="V41" s="398">
        <f>Z41+AD41</f>
        <v>960</v>
      </c>
      <c r="W41" s="382">
        <f>V41/($V41+$AH41)</f>
        <v>0.88560885608856088</v>
      </c>
      <c r="X41" s="293">
        <f>W41*$F41</f>
        <v>3.3653136531365311</v>
      </c>
      <c r="Y41" s="293">
        <f>100*X41/$E41</f>
        <v>4.0594857094529928</v>
      </c>
      <c r="Z41" s="290">
        <v>735</v>
      </c>
      <c r="AA41" s="382">
        <f>Z41/($V41+$AH41)</f>
        <v>0.6780442804428044</v>
      </c>
      <c r="AB41" s="293">
        <f>AA41*$F41</f>
        <v>2.5765682656826567</v>
      </c>
      <c r="AC41" s="293">
        <f>100*AB41/$E41</f>
        <v>3.1080437462999475</v>
      </c>
      <c r="AD41" s="290">
        <v>225</v>
      </c>
      <c r="AE41" s="382">
        <f>AD41/($V41+$AH41)</f>
        <v>0.20756457564575645</v>
      </c>
      <c r="AF41" s="293">
        <f>AE41*$F41</f>
        <v>0.78874538745387446</v>
      </c>
      <c r="AG41" s="294">
        <f>100*AF41/$E41</f>
        <v>0.95144196315304508</v>
      </c>
      <c r="AH41" s="399">
        <f>AL41+AP41+AT41</f>
        <v>124</v>
      </c>
      <c r="AI41" s="382">
        <f>AH41/($V41+$AH41)</f>
        <v>0.11439114391143912</v>
      </c>
      <c r="AJ41" s="293">
        <f>AI41*$F41</f>
        <v>0.43468634686346863</v>
      </c>
      <c r="AK41" s="293">
        <f>100*AJ41/$E41</f>
        <v>0.5243502374710115</v>
      </c>
      <c r="AL41" s="290">
        <v>36</v>
      </c>
      <c r="AM41" s="382">
        <f>AL41/($V41+$AH41)</f>
        <v>3.3210332103321034E-2</v>
      </c>
      <c r="AN41" s="293">
        <f>AM41*$F41</f>
        <v>0.12619926199261994</v>
      </c>
      <c r="AO41" s="293">
        <f>100*AN41/$E41</f>
        <v>0.15223071410448724</v>
      </c>
      <c r="AP41" s="290">
        <v>63</v>
      </c>
      <c r="AQ41" s="382">
        <f>AP41/($V41+$AH41)</f>
        <v>5.8118081180811805E-2</v>
      </c>
      <c r="AR41" s="293">
        <f>AQ41*$F41</f>
        <v>0.22084870848708485</v>
      </c>
      <c r="AS41" s="293">
        <f>100*AR41/$E41</f>
        <v>0.26640374968285263</v>
      </c>
      <c r="AT41" s="290">
        <v>25</v>
      </c>
      <c r="AU41" s="382">
        <f>AT41/($V41+$AH41)</f>
        <v>2.3062730627306273E-2</v>
      </c>
      <c r="AV41" s="293">
        <f>AU41*$F41</f>
        <v>8.763837638376383E-2</v>
      </c>
      <c r="AW41" s="294">
        <f>100*AV41/$E41</f>
        <v>0.10571577368367169</v>
      </c>
      <c r="AX41" s="422">
        <v>40</v>
      </c>
      <c r="AY41" s="398">
        <v>24</v>
      </c>
      <c r="AZ41" s="398">
        <v>10368</v>
      </c>
      <c r="BA41" s="289">
        <v>155</v>
      </c>
      <c r="BB41" s="295">
        <f>BA41/(168*($AX41+$AY41))</f>
        <v>1.441592261904762E-2</v>
      </c>
      <c r="BC41" s="295">
        <f>BB41*$F41*$W41</f>
        <v>4.8514101212440694E-2</v>
      </c>
      <c r="BD41" s="296">
        <f>100*BC41/$E41</f>
        <v>5.852123186060397E-2</v>
      </c>
      <c r="BE41" s="297">
        <v>30</v>
      </c>
      <c r="BF41" s="295">
        <f>BE41/(168*($AX41+$AY41))</f>
        <v>2.7901785714285715E-3</v>
      </c>
      <c r="BG41" s="295">
        <f>BF41*$F41*$W41</f>
        <v>9.3898260411175542E-3</v>
      </c>
      <c r="BH41" s="296">
        <f>100*BG41/$E41</f>
        <v>1.1326690037536252E-2</v>
      </c>
      <c r="BI41" s="297">
        <f>BA41+BE41</f>
        <v>185</v>
      </c>
      <c r="BJ41" s="295">
        <f>BI41/(168*($AX41+$AY41))</f>
        <v>1.7206101190476192E-2</v>
      </c>
      <c r="BK41" s="295">
        <f>BJ41*$F41*$W41</f>
        <v>5.7903927253558245E-2</v>
      </c>
      <c r="BL41" s="296">
        <f>100*BK41/$E41</f>
        <v>6.9847921898140208E-2</v>
      </c>
      <c r="BM41" s="297">
        <v>264</v>
      </c>
      <c r="BN41" s="295">
        <f>BM41/(168*($AX41+$AY41))</f>
        <v>2.4553571428571428E-2</v>
      </c>
      <c r="BO41" s="295">
        <f>BN41*$F41*$W41</f>
        <v>8.2630469161834461E-2</v>
      </c>
      <c r="BP41" s="296">
        <f>100*BO41/$E41</f>
        <v>9.9674872330319006E-2</v>
      </c>
      <c r="BQ41" s="297">
        <v>226</v>
      </c>
      <c r="BR41" s="295">
        <f>BQ41/(168*($AX41+$AY41))</f>
        <v>2.101934523809524E-2</v>
      </c>
      <c r="BS41" s="295">
        <f>BR41*$F41*$W41</f>
        <v>7.0736689509752246E-2</v>
      </c>
      <c r="BT41" s="296">
        <f>100*BS41/$E41</f>
        <v>8.5327731616106448E-2</v>
      </c>
      <c r="BU41" s="297">
        <f>BA41+BE41+BM41+BQ41</f>
        <v>675</v>
      </c>
      <c r="BV41" s="295">
        <f>BU41/(168*($AX41+$AY41))</f>
        <v>6.2779017857142863E-2</v>
      </c>
      <c r="BW41" s="295">
        <f>BV41*$F41*$W41</f>
        <v>0.21127108592514499</v>
      </c>
      <c r="BX41" s="296">
        <f>100*BW41/$E41</f>
        <v>0.25485052584456575</v>
      </c>
      <c r="BY41" s="297">
        <v>373</v>
      </c>
      <c r="BZ41" s="295">
        <f>BY41/(168*($AX41+$AY41))</f>
        <v>3.469122023809524E-2</v>
      </c>
      <c r="CA41" s="295">
        <f>BZ41*$F41*$W41</f>
        <v>0.11674683711122825</v>
      </c>
      <c r="CB41" s="296">
        <f>100*CA41/$E41</f>
        <v>0.14082851280003408</v>
      </c>
      <c r="CC41" s="297">
        <v>223</v>
      </c>
      <c r="CD41" s="295">
        <f>CC41/(168*($AX41+$AY41))</f>
        <v>2.074032738095238E-2</v>
      </c>
      <c r="CE41" s="295">
        <f>CD41*$F41*$W41</f>
        <v>6.979770690564048E-2</v>
      </c>
      <c r="CF41" s="296">
        <f>100*CE41/$E41</f>
        <v>8.4195062612352808E-2</v>
      </c>
      <c r="CG41" s="297">
        <f>BY41+CC41</f>
        <v>596</v>
      </c>
      <c r="CH41" s="295">
        <f>CG41/(168*($AX41+$AY41))</f>
        <v>5.5431547619047616E-2</v>
      </c>
      <c r="CI41" s="295">
        <f>CH41*$F41*$W41</f>
        <v>0.18654454401686871</v>
      </c>
      <c r="CJ41" s="296">
        <f>100*CI41/$E41</f>
        <v>0.22502357541238682</v>
      </c>
      <c r="CK41" s="297">
        <f>BQ41+CG41</f>
        <v>822</v>
      </c>
      <c r="CL41" s="295">
        <f>CK41/(168*($AX41+$AY41))</f>
        <v>7.6450892857142863E-2</v>
      </c>
      <c r="CM41" s="295">
        <f>CL41*$F41*$W41</f>
        <v>0.25728123352662102</v>
      </c>
      <c r="CN41" s="296">
        <f>100*CM41/$E41</f>
        <v>0.3103513070284934</v>
      </c>
      <c r="CO41" s="297">
        <f>BU41+CG41</f>
        <v>1271</v>
      </c>
      <c r="CP41" s="295">
        <f>CO41/(168*($AX41+$AY41))</f>
        <v>0.11821056547619048</v>
      </c>
      <c r="CQ41" s="295">
        <f>CP41*$F41*$W41</f>
        <v>0.39781562994201369</v>
      </c>
      <c r="CR41" s="296">
        <f>100*CQ41/$E41</f>
        <v>0.47987410125695251</v>
      </c>
      <c r="CS41" s="297">
        <f>168*($AX41+$AY41)-CO41</f>
        <v>9481</v>
      </c>
      <c r="CT41" s="295">
        <f>CS41/(168*($AX41+$AY41))</f>
        <v>0.88178943452380953</v>
      </c>
      <c r="CU41" s="295">
        <f>CT41*$F41*$W41</f>
        <v>2.9674980231945178</v>
      </c>
      <c r="CV41" s="296">
        <f>100*CU41/$E41</f>
        <v>3.5796116081960401</v>
      </c>
      <c r="CW41" s="289">
        <v>339</v>
      </c>
      <c r="CX41" s="298">
        <f>$BQ$3*$AZ41*CW41/(($AX41+$AY41)*168)</f>
        <v>594.35064935064941</v>
      </c>
      <c r="CY41" s="298">
        <f>CX41*$F41*$W41</f>
        <v>2000.1763550103035</v>
      </c>
      <c r="CZ41" s="299">
        <f>100*CY41/$E41</f>
        <v>2412.7579674430676</v>
      </c>
      <c r="DA41" s="297">
        <v>226</v>
      </c>
      <c r="DB41" s="298">
        <f>$BQ$3*$AZ41*DA41/(($AX41+$AY41)*168)</f>
        <v>396.23376623376629</v>
      </c>
      <c r="DC41" s="298">
        <f>DB41*$F41*$W41</f>
        <v>1333.4509033402023</v>
      </c>
      <c r="DD41" s="299">
        <f>100*DC41/$E41</f>
        <v>1608.505311628712</v>
      </c>
      <c r="DE41" s="297">
        <v>205</v>
      </c>
      <c r="DF41" s="298">
        <f>$BQ$3*$AZ41*DE41/(($AX41+$AY41)*168)</f>
        <v>359.41558441558442</v>
      </c>
      <c r="DG41" s="298">
        <f>DF41*$F41*$W41</f>
        <v>1209.5461733838117</v>
      </c>
      <c r="DH41" s="299">
        <f>100*DG41/$E41</f>
        <v>1459.0424286897608</v>
      </c>
      <c r="DI41" s="300">
        <f>2*$BS$3*BU41/(CW41+DE41)/$AZ41</f>
        <v>1.3164445465686274</v>
      </c>
      <c r="DJ41" s="142">
        <v>0.45689999999999997</v>
      </c>
      <c r="DK41" s="301">
        <f>2*10000*CQ41/CY41</f>
        <v>3.977805546451072</v>
      </c>
      <c r="DL41" s="301">
        <f>10000*BK41/CY41</f>
        <v>0.28949410939946824</v>
      </c>
      <c r="DM41" s="301">
        <f>10000*BS41/DG41</f>
        <v>0.58482008431195431</v>
      </c>
      <c r="DN41" s="302">
        <f>10000*CU41/CY41</f>
        <v>14.836181898466805</v>
      </c>
      <c r="DO41" s="302">
        <f>1000*($AX41+$AY41)*$BJ$3*$BO$3/CW41/$AZ41</f>
        <v>67.300338686769365</v>
      </c>
      <c r="DP41" s="303">
        <f>DG41/CY41</f>
        <v>0.60471976401179939</v>
      </c>
      <c r="DQ41" s="300">
        <f>1000*CI41/CY41</f>
        <v>9.3264048217342202E-2</v>
      </c>
      <c r="DR41" s="422">
        <v>13</v>
      </c>
      <c r="DS41" s="295">
        <f>DR41/(492*($AX41+$AY41))</f>
        <v>4.1285569105691059E-4</v>
      </c>
      <c r="DT41" s="295">
        <f>DS41*$F41*$W41</f>
        <v>1.3893888938889389E-3</v>
      </c>
      <c r="DU41" s="295">
        <f>100*DT41/$E41</f>
        <v>1.6759817779118684E-3</v>
      </c>
      <c r="DV41" s="295">
        <f>DT41/CQ41</f>
        <v>3.4925447602233693E-3</v>
      </c>
      <c r="DW41" s="489">
        <f>CC41/CG41</f>
        <v>0.37416107382550334</v>
      </c>
      <c r="DX41" s="495">
        <f>7.158*DW41*CI41</f>
        <v>0.4996119860305745</v>
      </c>
      <c r="DY41" s="495">
        <f xml:space="preserve"> 0.00033*((CY41+DC41)/2)/DJ41</f>
        <v>1.2038706448409575</v>
      </c>
      <c r="DZ41" s="495">
        <f>1/(1/DX41+1/DY41)</f>
        <v>0.35308150074014982</v>
      </c>
      <c r="EA41" s="503">
        <f>100*DZ41/$E41</f>
        <v>0.42591254612804558</v>
      </c>
      <c r="EB41" s="297">
        <v>138</v>
      </c>
      <c r="EC41" s="137">
        <f>(4*EB41)/((4*EB41)+EF41+EN41)</f>
        <v>0.53128007699711266</v>
      </c>
      <c r="ED41" s="137">
        <f>EC41*$F41*$W41</f>
        <v>1.7879240967578107</v>
      </c>
      <c r="EE41" s="137">
        <f>100*ED41/$E41</f>
        <v>2.1567238802868642</v>
      </c>
      <c r="EF41" s="289">
        <v>210</v>
      </c>
      <c r="EG41" s="137">
        <f>EF41/((4*EB41)+EF41+EN41)</f>
        <v>0.20211742059672763</v>
      </c>
      <c r="EH41" s="137">
        <f>EG41*$F41*$W41</f>
        <v>0.68018851507090616</v>
      </c>
      <c r="EI41" s="148">
        <f>100*EH41/$E41</f>
        <v>0.82049278054391572</v>
      </c>
      <c r="EJ41" s="548">
        <f>4*EB41+EF41</f>
        <v>762</v>
      </c>
      <c r="EK41" s="137">
        <f>EJ41/((4*EB41)+EF41+EN41)</f>
        <v>0.73339749759384021</v>
      </c>
      <c r="EL41" s="137">
        <f>EK41*$F41*$W41</f>
        <v>2.4681126118287167</v>
      </c>
      <c r="EM41" s="138">
        <f>100*EL41/$E41</f>
        <v>2.9772166608307797</v>
      </c>
      <c r="EN41" s="554">
        <v>277</v>
      </c>
      <c r="EO41" s="137">
        <f>EN41/((4*EB41)+EF41+EN41)</f>
        <v>0.26660250240615979</v>
      </c>
      <c r="EP41" s="137">
        <f>EO41*$F41*$W41</f>
        <v>0.89720104130781442</v>
      </c>
      <c r="EQ41" s="138">
        <f>100*EP41/$E41</f>
        <v>1.0822690486222126</v>
      </c>
      <c r="ER41" s="297">
        <v>304</v>
      </c>
      <c r="ES41" s="561">
        <v>38</v>
      </c>
      <c r="ET41" s="566">
        <f>ES41*$CA$3</f>
        <v>1.030023592E-5</v>
      </c>
      <c r="EU41" s="342">
        <f>ER41/(2*ET41*1000000)</f>
        <v>14.756943547755165</v>
      </c>
      <c r="EV41" s="342">
        <f>EU41*$F41*$W41</f>
        <v>49.661743599825499</v>
      </c>
      <c r="EW41" s="342">
        <f>100*EV41/$E41</f>
        <v>59.905601447316634</v>
      </c>
      <c r="EX41" s="384">
        <f>ED41*100^3/EV41</f>
        <v>36002.040346487011</v>
      </c>
      <c r="EY41" s="342">
        <f>EU41*$F41*$W41*$R41</f>
        <v>17.540411618493181</v>
      </c>
      <c r="EZ41" s="342">
        <f>100*EY41/$E41</f>
        <v>21.158518237024342</v>
      </c>
      <c r="FA41" s="570">
        <f t="shared" ref="FA41:FA45" si="111">ED41*100^3/EY41</f>
        <v>101931.7069431124</v>
      </c>
      <c r="FB41" s="570">
        <f>EL41*100^3/EY41</f>
        <v>140710.07371494861</v>
      </c>
      <c r="FC41" s="538" t="str">
        <f>$C$5</f>
        <v>Co</v>
      </c>
      <c r="FD41" s="130" t="str">
        <f>$A$2</f>
        <v>R</v>
      </c>
      <c r="FE41" s="131" t="str">
        <f>$B$5</f>
        <v>108-C-21</v>
      </c>
      <c r="FF41" s="233" t="s">
        <v>193</v>
      </c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</row>
    <row r="42" spans="1:228" s="147" customFormat="1" ht="15" customHeight="1" x14ac:dyDescent="0.25">
      <c r="A42" s="129" t="str">
        <f t="shared" ref="A42:A45" si="112">$C$5</f>
        <v>Co</v>
      </c>
      <c r="B42" s="130" t="str">
        <f t="shared" ref="B42:B45" si="113">$A$2</f>
        <v>R</v>
      </c>
      <c r="C42" s="131" t="str">
        <f t="shared" ref="C42:C45" si="114">$B$5</f>
        <v>108-C-21</v>
      </c>
      <c r="D42" s="233" t="s">
        <v>194</v>
      </c>
      <c r="E42" s="304">
        <v>84.5</v>
      </c>
      <c r="F42" s="293">
        <f>G42+H42+I42+K42+L42</f>
        <v>3.9400000000000004</v>
      </c>
      <c r="G42" s="292">
        <v>1.32</v>
      </c>
      <c r="H42" s="292">
        <v>0.44</v>
      </c>
      <c r="I42" s="292">
        <v>0.52</v>
      </c>
      <c r="J42" s="341">
        <f t="shared" ref="J42:J45" si="115">I42/F42</f>
        <v>0.13197969543147206</v>
      </c>
      <c r="K42" s="292">
        <v>1.1499999999999999</v>
      </c>
      <c r="L42" s="465">
        <v>0.51</v>
      </c>
      <c r="M42" s="611">
        <f>100*F42/$E42</f>
        <v>4.662721893491125</v>
      </c>
      <c r="N42" s="301">
        <v>5.8500000000000003E-2</v>
      </c>
      <c r="O42" s="656">
        <v>3.3510214397400002</v>
      </c>
      <c r="P42" s="654">
        <f t="shared" ref="P42:P45" si="116">N42*O42</f>
        <v>0.19603475422479003</v>
      </c>
      <c r="Q42" s="663">
        <f t="shared" ref="Q42:Q45" si="117">(I42-P42)/I42</f>
        <v>0.62301008802925006</v>
      </c>
      <c r="R42" s="662">
        <f t="shared" si="110"/>
        <v>0.37698991197075005</v>
      </c>
      <c r="S42" s="657"/>
      <c r="T42" s="611"/>
      <c r="U42" s="305">
        <v>200</v>
      </c>
      <c r="V42" s="398">
        <f>Z42+AD42</f>
        <v>1091</v>
      </c>
      <c r="W42" s="382">
        <f>V42/($V42+$AH42)</f>
        <v>0.87700964630225076</v>
      </c>
      <c r="X42" s="293">
        <f>W42*$F42</f>
        <v>3.4554180064308682</v>
      </c>
      <c r="Y42" s="293">
        <f>100*X42/$E42</f>
        <v>4.0892520786164122</v>
      </c>
      <c r="Z42" s="290">
        <v>811</v>
      </c>
      <c r="AA42" s="382">
        <f>Z42/($V42+$AH42)</f>
        <v>0.65192926045016075</v>
      </c>
      <c r="AB42" s="293">
        <f>AA42*$F42</f>
        <v>2.5686012861736338</v>
      </c>
      <c r="AC42" s="293">
        <f>100*AB42/$E42</f>
        <v>3.0397648357084424</v>
      </c>
      <c r="AD42" s="290">
        <v>280</v>
      </c>
      <c r="AE42" s="382">
        <f>AD42/($V42+$AH42)</f>
        <v>0.22508038585209003</v>
      </c>
      <c r="AF42" s="293">
        <f>AE42*$F42</f>
        <v>0.88681672025723479</v>
      </c>
      <c r="AG42" s="294">
        <f>100*AF42/$E42</f>
        <v>1.0494872429079702</v>
      </c>
      <c r="AH42" s="399">
        <f>AL42+AP42+AT42</f>
        <v>153</v>
      </c>
      <c r="AI42" s="382">
        <f>AH42/($V42+$AH42)</f>
        <v>0.1229903536977492</v>
      </c>
      <c r="AJ42" s="293">
        <f>AI42*$F42</f>
        <v>0.4845819935691319</v>
      </c>
      <c r="AK42" s="293">
        <f>100*AJ42/$E42</f>
        <v>0.57346981487471227</v>
      </c>
      <c r="AL42" s="290">
        <v>48</v>
      </c>
      <c r="AM42" s="382">
        <f>AL42/($V42+$AH42)</f>
        <v>3.8585209003215437E-2</v>
      </c>
      <c r="AN42" s="293">
        <f>AM42*$F42</f>
        <v>0.15202572347266885</v>
      </c>
      <c r="AO42" s="293">
        <f>100*AN42/$E42</f>
        <v>0.17991209878422348</v>
      </c>
      <c r="AP42" s="290">
        <v>72</v>
      </c>
      <c r="AQ42" s="382">
        <f>AP42/($V42+$AH42)</f>
        <v>5.7877813504823149E-2</v>
      </c>
      <c r="AR42" s="293">
        <f>AQ42*$F42</f>
        <v>0.22803858520900322</v>
      </c>
      <c r="AS42" s="293">
        <f>100*AR42/$E42</f>
        <v>0.26986814817633514</v>
      </c>
      <c r="AT42" s="290">
        <v>33</v>
      </c>
      <c r="AU42" s="382">
        <f>AT42/($V42+$AH42)</f>
        <v>2.652733118971061E-2</v>
      </c>
      <c r="AV42" s="293">
        <f>AU42*$F42</f>
        <v>0.10451768488745981</v>
      </c>
      <c r="AW42" s="294">
        <f>100*AV42/$E42</f>
        <v>0.12368956791415363</v>
      </c>
      <c r="AX42" s="422">
        <v>40</v>
      </c>
      <c r="AY42" s="398">
        <v>6</v>
      </c>
      <c r="AZ42" s="398">
        <v>10260</v>
      </c>
      <c r="BA42" s="289">
        <v>152</v>
      </c>
      <c r="BB42" s="295">
        <f>BA42/(168*($AX42+$AY42))</f>
        <v>1.9668737060041408E-2</v>
      </c>
      <c r="BC42" s="295">
        <f>BB42*$F42*$W42</f>
        <v>6.7963708201021225E-2</v>
      </c>
      <c r="BD42" s="296">
        <f>100*BC42/$E42</f>
        <v>8.0430423906534002E-2</v>
      </c>
      <c r="BE42" s="297">
        <v>74</v>
      </c>
      <c r="BF42" s="295">
        <f>BE42/(168*($AX42+$AY42))</f>
        <v>9.575569358178054E-3</v>
      </c>
      <c r="BG42" s="295">
        <f>BF42*$F42*$W42</f>
        <v>3.3087594782076124E-2</v>
      </c>
      <c r="BH42" s="296">
        <f>100*BG42/$E42</f>
        <v>3.9156916901865235E-2</v>
      </c>
      <c r="BI42" s="297">
        <f>BA42+BE42</f>
        <v>226</v>
      </c>
      <c r="BJ42" s="295">
        <f>BI42/(168*($AX42+$AY42))</f>
        <v>2.924430641821946E-2</v>
      </c>
      <c r="BK42" s="295">
        <f>BJ42*$F42*$W42</f>
        <v>0.10105130298309734</v>
      </c>
      <c r="BL42" s="296">
        <f>100*BK42/$E42</f>
        <v>0.11958734080839921</v>
      </c>
      <c r="BM42" s="297">
        <v>436</v>
      </c>
      <c r="BN42" s="295">
        <f>BM42/(168*($AX42+$AY42))</f>
        <v>5.641821946169772E-2</v>
      </c>
      <c r="BO42" s="295">
        <f>BN42*$F42*$W42</f>
        <v>0.19494853141871876</v>
      </c>
      <c r="BP42" s="296">
        <f>100*BO42/$E42</f>
        <v>0.23070832120558432</v>
      </c>
      <c r="BQ42" s="297">
        <v>229</v>
      </c>
      <c r="BR42" s="295">
        <f>BQ42/(168*($AX42+$AY42))</f>
        <v>2.9632505175983436E-2</v>
      </c>
      <c r="BS42" s="295">
        <f>BR42*$F42*$W42</f>
        <v>0.10239269196074907</v>
      </c>
      <c r="BT42" s="296">
        <f>100*BS42/$E42</f>
        <v>0.12117478338550186</v>
      </c>
      <c r="BU42" s="297">
        <f>BA42+BE42+BM42+BQ42</f>
        <v>891</v>
      </c>
      <c r="BV42" s="295">
        <f>BU42/(168*($AX42+$AY42))</f>
        <v>0.11529503105590062</v>
      </c>
      <c r="BW42" s="295">
        <f>BV42*$F42*$W42</f>
        <v>0.39839252636256517</v>
      </c>
      <c r="BX42" s="296">
        <f>100*BW42/$E42</f>
        <v>0.4714704453994854</v>
      </c>
      <c r="BY42" s="297">
        <v>395</v>
      </c>
      <c r="BZ42" s="295">
        <f>BY42/(168*($AX42+$AY42))</f>
        <v>5.1112836438923392E-2</v>
      </c>
      <c r="CA42" s="295">
        <f>BZ42*$F42*$W42</f>
        <v>0.17661621539081171</v>
      </c>
      <c r="CB42" s="296">
        <f>100*CA42/$E42</f>
        <v>0.20901327265184819</v>
      </c>
      <c r="CC42" s="297">
        <v>412</v>
      </c>
      <c r="CD42" s="295">
        <f>CC42/(168*($AX42+$AY42))</f>
        <v>5.331262939958592E-2</v>
      </c>
      <c r="CE42" s="295">
        <f>CD42*$F42*$W42</f>
        <v>0.18421741959750487</v>
      </c>
      <c r="CF42" s="296">
        <f>100*CE42/$E42</f>
        <v>0.21800878058876316</v>
      </c>
      <c r="CG42" s="297">
        <f>BY42+CC42</f>
        <v>807</v>
      </c>
      <c r="CH42" s="295">
        <f>CG42/(168*($AX42+$AY42))</f>
        <v>0.10442546583850931</v>
      </c>
      <c r="CI42" s="295">
        <f>CH42*$F42*$W42</f>
        <v>0.36083363498831655</v>
      </c>
      <c r="CJ42" s="296">
        <f>100*CI42/$E42</f>
        <v>0.42702205324061132</v>
      </c>
      <c r="CK42" s="297">
        <f>BQ42+CG42</f>
        <v>1036</v>
      </c>
      <c r="CL42" s="295">
        <f>CK42/(168*($AX42+$AY42))</f>
        <v>0.13405797101449277</v>
      </c>
      <c r="CM42" s="295">
        <f>CL42*$F42*$W42</f>
        <v>0.46322632694906574</v>
      </c>
      <c r="CN42" s="296">
        <f>100*CM42/$E42</f>
        <v>0.54819683662611329</v>
      </c>
      <c r="CO42" s="297">
        <f>BU42+CG42</f>
        <v>1698</v>
      </c>
      <c r="CP42" s="295">
        <f>CO42/(168*($AX42+$AY42))</f>
        <v>0.21972049689440995</v>
      </c>
      <c r="CQ42" s="295">
        <f>CP42*$F42*$W42</f>
        <v>0.75922616135088183</v>
      </c>
      <c r="CR42" s="296">
        <f>100*CQ42/$E42</f>
        <v>0.89849249864009673</v>
      </c>
      <c r="CS42" s="297">
        <f>168*($AX42+$AY42)-CO42</f>
        <v>6030</v>
      </c>
      <c r="CT42" s="295">
        <f>CS42/(168*($AX42+$AY42))</f>
        <v>0.78027950310559002</v>
      </c>
      <c r="CU42" s="295">
        <f>CT42*$F42*$W42</f>
        <v>2.6961918450799867</v>
      </c>
      <c r="CV42" s="296">
        <f>100*CU42/$E42</f>
        <v>3.1907595799763158</v>
      </c>
      <c r="CW42" s="289">
        <v>332</v>
      </c>
      <c r="CX42" s="298">
        <f>$BQ$3*$AZ42*CW42/(($AX42+$AY42)*168)</f>
        <v>801.41163184641437</v>
      </c>
      <c r="CY42" s="298">
        <f>CX42*$F42*$W42</f>
        <v>2769.2121832452463</v>
      </c>
      <c r="CZ42" s="299">
        <f>100*CY42/$E42</f>
        <v>3277.1741813553213</v>
      </c>
      <c r="DA42" s="297">
        <v>229</v>
      </c>
      <c r="DB42" s="298">
        <f>$BQ$3*$AZ42*DA42/(($AX42+$AY42)*168)</f>
        <v>552.78091473743632</v>
      </c>
      <c r="DC42" s="298">
        <f>DB42*$F42*$W42</f>
        <v>1910.0891263950641</v>
      </c>
      <c r="DD42" s="299">
        <f>100*DC42/$E42</f>
        <v>2260.4605046095435</v>
      </c>
      <c r="DE42" s="297">
        <v>415</v>
      </c>
      <c r="DF42" s="298">
        <f>$BQ$3*$AZ42*DE42/(($AX42+$AY42)*168)</f>
        <v>1001.764539808018</v>
      </c>
      <c r="DG42" s="298">
        <f>DF42*$F42*$W42</f>
        <v>3461.5152290565575</v>
      </c>
      <c r="DH42" s="299">
        <f>100*DG42/$E42</f>
        <v>4096.4677266941508</v>
      </c>
      <c r="DI42" s="300">
        <f>2*$BS$3*BU42/(CW42+DE42)/$AZ42</f>
        <v>1.2787994081589515</v>
      </c>
      <c r="DJ42" s="142">
        <v>0.44909999999999994</v>
      </c>
      <c r="DK42" s="301">
        <f>2*10000*CQ42/CY42</f>
        <v>5.4833368561967175</v>
      </c>
      <c r="DL42" s="301">
        <f>10000*BK42/CY42</f>
        <v>0.36490993212616546</v>
      </c>
      <c r="DM42" s="301">
        <f>10000*BS42/DG42</f>
        <v>0.29580309542262623</v>
      </c>
      <c r="DN42" s="302">
        <f>10000*CU42/CY42</f>
        <v>9.736313675755655</v>
      </c>
      <c r="DO42" s="302">
        <f>1000*($AX42+$AY42)*$BJ$3*$BO$3/CW42/$AZ42</f>
        <v>49.91192841541605</v>
      </c>
      <c r="DP42" s="303">
        <f>DG42/CY42</f>
        <v>1.2499999999999998</v>
      </c>
      <c r="DQ42" s="300">
        <f>1000*CI42/CY42</f>
        <v>0.13030190939195377</v>
      </c>
      <c r="DR42" s="422">
        <v>34</v>
      </c>
      <c r="DS42" s="295">
        <f>DR42/(492*($AX42+$AY42))</f>
        <v>1.5022976316719689E-3</v>
      </c>
      <c r="DT42" s="295">
        <f>DS42*$F42*$W42</f>
        <v>5.1910662874977698E-3</v>
      </c>
      <c r="DU42" s="295">
        <f>100*DT42/$E42</f>
        <v>6.1432737130151125E-3</v>
      </c>
      <c r="DV42" s="295">
        <f>DT42/CQ42</f>
        <v>6.8373121893763105E-3</v>
      </c>
      <c r="DW42" s="489">
        <f>CC42/CG42</f>
        <v>0.51053283767038415</v>
      </c>
      <c r="DX42" s="495">
        <f>7.158*DW42*CI42</f>
        <v>1.3186282894789398</v>
      </c>
      <c r="DY42" s="495">
        <f xml:space="preserve"> 0.00033*((CY42+DC42)/2)/DJ42</f>
        <v>1.7191821778905618</v>
      </c>
      <c r="DZ42" s="495">
        <f>1/(1/DX42+1/DY42)</f>
        <v>0.74624874688035303</v>
      </c>
      <c r="EA42" s="503">
        <f>100*DZ42/$E42</f>
        <v>0.88313461169272556</v>
      </c>
      <c r="EB42" s="297">
        <v>159</v>
      </c>
      <c r="EC42" s="137">
        <f>(4*EB42)/((4*EB42)+EF42+EN42)</f>
        <v>0.61627906976744184</v>
      </c>
      <c r="ED42" s="137">
        <f>EC42*$F42*$W42</f>
        <v>2.1295017946608841</v>
      </c>
      <c r="EE42" s="137">
        <f>100*ED42/$E42</f>
        <v>2.5201204670543005</v>
      </c>
      <c r="EF42" s="289">
        <v>193</v>
      </c>
      <c r="EG42" s="137">
        <f>EF42/((4*EB42)+EF42+EN42)</f>
        <v>0.18701550387596899</v>
      </c>
      <c r="EH42" s="137">
        <f>EG42*$F42*$W42</f>
        <v>0.64621673957476511</v>
      </c>
      <c r="EI42" s="148">
        <f>100*EH42/$E42</f>
        <v>0.76475353795830203</v>
      </c>
      <c r="EJ42" s="548">
        <f>4*EB42+EF42</f>
        <v>829</v>
      </c>
      <c r="EK42" s="137">
        <f>EJ42/((4*EB42)+EF42+EN42)</f>
        <v>0.80329457364341084</v>
      </c>
      <c r="EL42" s="137">
        <f>EK42*$F42*$W42</f>
        <v>2.7757185342356494</v>
      </c>
      <c r="EM42" s="138">
        <f>100*EL42/$E42</f>
        <v>3.2848740050126031</v>
      </c>
      <c r="EN42" s="554">
        <v>203</v>
      </c>
      <c r="EO42" s="137">
        <f>EN42/((4*EB42)+EF42+EN42)</f>
        <v>0.19670542635658914</v>
      </c>
      <c r="EP42" s="137">
        <f>EO42*$F42*$W42</f>
        <v>0.6796994721952192</v>
      </c>
      <c r="EQ42" s="138">
        <f>100*EP42/$E42</f>
        <v>0.80437807360380964</v>
      </c>
      <c r="ER42" s="297">
        <v>300</v>
      </c>
      <c r="ES42" s="561">
        <v>48</v>
      </c>
      <c r="ET42" s="566">
        <f t="shared" ref="ET42:ET45" si="118">ES42*$CA$3</f>
        <v>1.3010824320000001E-5</v>
      </c>
      <c r="EU42" s="342">
        <f t="shared" ref="EU42:EU45" si="119">ER42/(2*ET42*1000000)</f>
        <v>11.528862146683723</v>
      </c>
      <c r="EV42" s="342">
        <f>EU42*$F42*$W42</f>
        <v>39.837037855310172</v>
      </c>
      <c r="EW42" s="342">
        <f t="shared" ref="EW42:EW45" si="120">100*EV42/$E42</f>
        <v>47.144423497408489</v>
      </c>
      <c r="EX42" s="384">
        <f>ED42*100^3/EV42</f>
        <v>53455.324725581399</v>
      </c>
      <c r="EY42" s="342">
        <f>EU42*$F42*$W42*$R42</f>
        <v>15.018161394248819</v>
      </c>
      <c r="EZ42" s="342">
        <f t="shared" ref="EZ42:EZ45" si="121">100*EY42/$E42</f>
        <v>17.772972064199784</v>
      </c>
      <c r="FA42" s="570">
        <f t="shared" si="111"/>
        <v>141795.10652191908</v>
      </c>
      <c r="FB42" s="570">
        <f t="shared" ref="FB42:FB45" si="122">EL42*100^3/EY42</f>
        <v>184824.12469602344</v>
      </c>
      <c r="FC42" s="538" t="str">
        <f t="shared" ref="FC42:FC45" si="123">$C$5</f>
        <v>Co</v>
      </c>
      <c r="FD42" s="130" t="str">
        <f t="shared" ref="FD42:FD45" si="124">$A$2</f>
        <v>R</v>
      </c>
      <c r="FE42" s="131" t="str">
        <f t="shared" ref="FE42:FE45" si="125">$B$5</f>
        <v>108-C-21</v>
      </c>
      <c r="FF42" s="233" t="s">
        <v>194</v>
      </c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</row>
    <row r="43" spans="1:228" s="147" customFormat="1" ht="15" customHeight="1" x14ac:dyDescent="0.25">
      <c r="A43" s="129" t="str">
        <f t="shared" si="112"/>
        <v>Co</v>
      </c>
      <c r="B43" s="130" t="str">
        <f t="shared" si="113"/>
        <v>R</v>
      </c>
      <c r="C43" s="131" t="str">
        <f t="shared" si="114"/>
        <v>108-C-21</v>
      </c>
      <c r="D43" s="233" t="s">
        <v>195</v>
      </c>
      <c r="E43" s="304">
        <v>77.8</v>
      </c>
      <c r="F43" s="293">
        <f>G43+H43+I43+K43+L43</f>
        <v>3.54</v>
      </c>
      <c r="G43" s="292">
        <v>1.19</v>
      </c>
      <c r="H43" s="292">
        <v>0.38</v>
      </c>
      <c r="I43" s="292">
        <v>0.46</v>
      </c>
      <c r="J43" s="341">
        <f t="shared" si="115"/>
        <v>0.12994350282485875</v>
      </c>
      <c r="K43" s="292">
        <v>1.08</v>
      </c>
      <c r="L43" s="465">
        <v>0.43</v>
      </c>
      <c r="M43" s="611">
        <f>100*F43/$E43</f>
        <v>4.5501285347043705</v>
      </c>
      <c r="N43" s="301">
        <v>5.7000000000000002E-2</v>
      </c>
      <c r="O43" s="656">
        <v>2.9075038962450002</v>
      </c>
      <c r="P43" s="654">
        <f t="shared" si="116"/>
        <v>0.16572772208596501</v>
      </c>
      <c r="Q43" s="663">
        <f t="shared" si="117"/>
        <v>0.63972234329138034</v>
      </c>
      <c r="R43" s="662">
        <f t="shared" si="110"/>
        <v>0.36027765670861955</v>
      </c>
      <c r="S43" s="657">
        <v>0.26712000000000002</v>
      </c>
      <c r="T43" s="663">
        <f>S43/L43</f>
        <v>0.62120930232558147</v>
      </c>
      <c r="U43" s="305">
        <v>200</v>
      </c>
      <c r="V43" s="398">
        <f>Z43+AD43</f>
        <v>958</v>
      </c>
      <c r="W43" s="382">
        <f>V43/($V43+$AH43)</f>
        <v>0.85996409335727109</v>
      </c>
      <c r="X43" s="293">
        <f>W43*$F43</f>
        <v>3.0442728904847396</v>
      </c>
      <c r="Y43" s="293">
        <f>100*X43/$E43</f>
        <v>3.9129471600060919</v>
      </c>
      <c r="Z43" s="290">
        <v>727</v>
      </c>
      <c r="AA43" s="382">
        <f>Z43/($V43+$AH43)</f>
        <v>0.65260323159784561</v>
      </c>
      <c r="AB43" s="293">
        <f>AA43*$F43</f>
        <v>2.3102154398563735</v>
      </c>
      <c r="AC43" s="293">
        <f>100*AB43/$E43</f>
        <v>2.9694285859336422</v>
      </c>
      <c r="AD43" s="290">
        <v>231</v>
      </c>
      <c r="AE43" s="382">
        <f>AD43/($V43+$AH43)</f>
        <v>0.2073608617594255</v>
      </c>
      <c r="AF43" s="293">
        <f>AE43*$F43</f>
        <v>0.73405745062836625</v>
      </c>
      <c r="AG43" s="294">
        <f>100*AF43/$E43</f>
        <v>0.94351857407245032</v>
      </c>
      <c r="AH43" s="399">
        <f>AL43+AP43+AT43</f>
        <v>156</v>
      </c>
      <c r="AI43" s="382">
        <f>AH43/($V43+$AH43)</f>
        <v>0.14003590664272891</v>
      </c>
      <c r="AJ43" s="293">
        <f>AI43*$F43</f>
        <v>0.49572710951526033</v>
      </c>
      <c r="AK43" s="293">
        <f>100*AJ43/$E43</f>
        <v>0.63718137469827807</v>
      </c>
      <c r="AL43" s="290">
        <v>63</v>
      </c>
      <c r="AM43" s="382">
        <f>AL43/($V43+$AH43)</f>
        <v>5.6552962298025138E-2</v>
      </c>
      <c r="AN43" s="293">
        <f>AM43*$F43</f>
        <v>0.20019748653500899</v>
      </c>
      <c r="AO43" s="293">
        <f>100*AN43/$E43</f>
        <v>0.25732324747430463</v>
      </c>
      <c r="AP43" s="290">
        <v>67</v>
      </c>
      <c r="AQ43" s="382">
        <f>AP43/($V43+$AH43)</f>
        <v>6.0143626570915619E-2</v>
      </c>
      <c r="AR43" s="293">
        <f>AQ43*$F43</f>
        <v>0.21290843806104129</v>
      </c>
      <c r="AS43" s="293">
        <f>100*AR43/$E43</f>
        <v>0.27366123144092713</v>
      </c>
      <c r="AT43" s="290">
        <v>26</v>
      </c>
      <c r="AU43" s="382">
        <f>AT43/($V43+$AH43)</f>
        <v>2.333931777378815E-2</v>
      </c>
      <c r="AV43" s="293">
        <f>AU43*$F43</f>
        <v>8.2621184919210056E-2</v>
      </c>
      <c r="AW43" s="294">
        <f>100*AV43/$E43</f>
        <v>0.10619689578304635</v>
      </c>
      <c r="AX43" s="422">
        <v>40</v>
      </c>
      <c r="AY43" s="398">
        <v>11</v>
      </c>
      <c r="AZ43" s="398">
        <v>10800</v>
      </c>
      <c r="BA43" s="289">
        <v>214</v>
      </c>
      <c r="BB43" s="295">
        <f>BA43/(168*($AX43+$AY43))</f>
        <v>2.4976657329598508E-2</v>
      </c>
      <c r="BC43" s="295">
        <f>BB43*$F43*$W43</f>
        <v>7.603576080342371E-2</v>
      </c>
      <c r="BD43" s="296">
        <f>100*BC43/$E43</f>
        <v>9.7732340364297829E-2</v>
      </c>
      <c r="BE43" s="297">
        <v>93</v>
      </c>
      <c r="BF43" s="295">
        <f>BE43/(168*($AX43+$AY43))</f>
        <v>1.0854341736694677E-2</v>
      </c>
      <c r="BG43" s="295">
        <f>BF43*$F43*$W43</f>
        <v>3.3043578293076657E-2</v>
      </c>
      <c r="BH43" s="296">
        <f>100*BG43/$E43</f>
        <v>4.2472465672335036E-2</v>
      </c>
      <c r="BI43" s="297">
        <f>BA43+BE43</f>
        <v>307</v>
      </c>
      <c r="BJ43" s="295">
        <f>BI43/(168*($AX43+$AY43))</f>
        <v>3.5830999066293182E-2</v>
      </c>
      <c r="BK43" s="295">
        <f>BJ43*$F43*$W43</f>
        <v>0.10907933909650035</v>
      </c>
      <c r="BL43" s="296">
        <f>100*BK43/$E43</f>
        <v>0.14020480603663285</v>
      </c>
      <c r="BM43" s="297">
        <v>552</v>
      </c>
      <c r="BN43" s="295">
        <f>BM43/(168*($AX43+$AY43))</f>
        <v>6.4425770308123242E-2</v>
      </c>
      <c r="BO43" s="295">
        <f>BN43*$F43*$W43</f>
        <v>0.19612962599761627</v>
      </c>
      <c r="BP43" s="296">
        <f>100*BO43/$E43</f>
        <v>0.2520946349583757</v>
      </c>
      <c r="BQ43" s="297">
        <v>214</v>
      </c>
      <c r="BR43" s="295">
        <f>BQ43/(168*($AX43+$AY43))</f>
        <v>2.4976657329598508E-2</v>
      </c>
      <c r="BS43" s="295">
        <f>BR43*$F43*$W43</f>
        <v>7.603576080342371E-2</v>
      </c>
      <c r="BT43" s="296">
        <f>100*BS43/$E43</f>
        <v>9.7732340364297829E-2</v>
      </c>
      <c r="BU43" s="297">
        <f>BA43+BE43+BM43+BQ43</f>
        <v>1073</v>
      </c>
      <c r="BV43" s="295">
        <f>BU43/(168*($AX43+$AY43))</f>
        <v>0.12523342670401494</v>
      </c>
      <c r="BW43" s="295">
        <f>BV43*$F43*$W43</f>
        <v>0.38124472589754033</v>
      </c>
      <c r="BX43" s="296">
        <f>100*BW43/$E43</f>
        <v>0.49003178135930636</v>
      </c>
      <c r="BY43" s="297">
        <v>484</v>
      </c>
      <c r="BZ43" s="295">
        <f>BY43/(168*($AX43+$AY43))</f>
        <v>5.6489262371615313E-2</v>
      </c>
      <c r="CA43" s="295">
        <f>BZ43*$F43*$W43</f>
        <v>0.17196873004138821</v>
      </c>
      <c r="CB43" s="296">
        <f>100*CA43/$E43</f>
        <v>0.2210394987678512</v>
      </c>
      <c r="CC43" s="297">
        <v>333</v>
      </c>
      <c r="CD43" s="295">
        <f>CC43/(168*($AX43+$AY43))</f>
        <v>3.8865546218487396E-2</v>
      </c>
      <c r="CE43" s="295">
        <f>CD43*$F43*$W43</f>
        <v>0.11831732872682287</v>
      </c>
      <c r="CF43" s="296">
        <f>100*CE43/$E43</f>
        <v>0.15207882869771577</v>
      </c>
      <c r="CG43" s="297">
        <f>BY43+CC43</f>
        <v>817</v>
      </c>
      <c r="CH43" s="295">
        <f>CG43/(168*($AX43+$AY43))</f>
        <v>9.5354808590102702E-2</v>
      </c>
      <c r="CI43" s="295">
        <f>CH43*$F43*$W43</f>
        <v>0.29028605876821106</v>
      </c>
      <c r="CJ43" s="296">
        <f>100*CI43/$E43</f>
        <v>0.37311832746556695</v>
      </c>
      <c r="CK43" s="297">
        <f>BQ43+CG43</f>
        <v>1031</v>
      </c>
      <c r="CL43" s="295">
        <f>CK43/(168*($AX43+$AY43))</f>
        <v>0.12033146591970122</v>
      </c>
      <c r="CM43" s="295">
        <f>CL43*$F43*$W43</f>
        <v>0.36632181957163479</v>
      </c>
      <c r="CN43" s="296">
        <f>100*CM43/$E43</f>
        <v>0.47085066782986484</v>
      </c>
      <c r="CO43" s="297">
        <f>BU43+CG43</f>
        <v>1890</v>
      </c>
      <c r="CP43" s="295">
        <f>CO43/(168*($AX43+$AY43))</f>
        <v>0.22058823529411764</v>
      </c>
      <c r="CQ43" s="295">
        <f>CP43*$F43*$W43</f>
        <v>0.67153078466575145</v>
      </c>
      <c r="CR43" s="296">
        <f>100*CQ43/$E43</f>
        <v>0.86315010882487331</v>
      </c>
      <c r="CS43" s="297">
        <f>168*($AX43+$AY43)-CO43</f>
        <v>6678</v>
      </c>
      <c r="CT43" s="295">
        <f>CS43/(168*($AX43+$AY43))</f>
        <v>0.77941176470588236</v>
      </c>
      <c r="CU43" s="295">
        <f>CT43*$F43*$W43</f>
        <v>2.3727421058189884</v>
      </c>
      <c r="CV43" s="296">
        <f>100*CU43/$E43</f>
        <v>3.0497970511812191</v>
      </c>
      <c r="CW43" s="289">
        <v>450</v>
      </c>
      <c r="CX43" s="298">
        <f>$BQ$3*$AZ43*CW43/(($AX43+$AY43)*168)</f>
        <v>1031.3216195569137</v>
      </c>
      <c r="CY43" s="298">
        <f>CX43*$F43*$W43</f>
        <v>3139.6244477879286</v>
      </c>
      <c r="CZ43" s="299">
        <f>100*CY43/$E43</f>
        <v>4035.507002298109</v>
      </c>
      <c r="DA43" s="297">
        <v>214</v>
      </c>
      <c r="DB43" s="298">
        <f>$BQ$3*$AZ43*DA43/(($AX43+$AY43)*168)</f>
        <v>490.4507257448434</v>
      </c>
      <c r="DC43" s="298">
        <f>DB43*$F43*$W43</f>
        <v>1493.0658485035929</v>
      </c>
      <c r="DD43" s="299">
        <f>100*DC43/$E43</f>
        <v>1919.1077744262122</v>
      </c>
      <c r="DE43" s="297">
        <v>291</v>
      </c>
      <c r="DF43" s="298">
        <f>$BQ$3*$AZ43*DE43/(($AX43+$AY43)*168)</f>
        <v>666.92131398013748</v>
      </c>
      <c r="DG43" s="298">
        <f>DF43*$F43*$W43</f>
        <v>2030.2904762361936</v>
      </c>
      <c r="DH43" s="299">
        <f>100*DG43/$E43</f>
        <v>2609.6278614861099</v>
      </c>
      <c r="DI43" s="300">
        <f>2*$BS$3*BU43/(CW43+DE43)/$AZ43</f>
        <v>1.4748587994202029</v>
      </c>
      <c r="DJ43" s="142">
        <v>0.41139999999999999</v>
      </c>
      <c r="DK43" s="301">
        <f>2*10000*CQ43/CY43</f>
        <v>4.2777777777777777</v>
      </c>
      <c r="DL43" s="301">
        <f>10000*BK43/CY43</f>
        <v>0.3474279835390946</v>
      </c>
      <c r="DM43" s="301">
        <f>10000*BS43/DG43</f>
        <v>0.37450680921471308</v>
      </c>
      <c r="DN43" s="302">
        <f>10000*CU43/CY43</f>
        <v>7.5574074074074078</v>
      </c>
      <c r="DO43" s="302">
        <f>1000*($AX43+$AY43)*$BJ$3*$BO$3/CW43/$AZ43</f>
        <v>38.785185185185185</v>
      </c>
      <c r="DP43" s="303">
        <f>DG43/CY43</f>
        <v>0.64666666666666661</v>
      </c>
      <c r="DQ43" s="300">
        <f>1000*CI43/CY43</f>
        <v>9.2458847736625521E-2</v>
      </c>
      <c r="DR43" s="422">
        <v>70</v>
      </c>
      <c r="DS43" s="295">
        <f>DR43/(492*($AX43+$AY43))</f>
        <v>2.7897337796907382E-3</v>
      </c>
      <c r="DT43" s="295">
        <f>DS43*$F43*$W43</f>
        <v>8.4927109171820409E-3</v>
      </c>
      <c r="DU43" s="295">
        <f>100*DT43/$E43</f>
        <v>1.0916080870413935E-2</v>
      </c>
      <c r="DV43" s="295">
        <f>DT43/CQ43</f>
        <v>1.2646793134598011E-2</v>
      </c>
      <c r="DW43" s="489">
        <f>CC43/CG43</f>
        <v>0.40758873929008566</v>
      </c>
      <c r="DX43" s="495">
        <f>7.158*DW43*CI43</f>
        <v>0.84691543902659805</v>
      </c>
      <c r="DY43" s="495">
        <f xml:space="preserve"> 0.00033*((CY43+DC43)/2)/DJ43</f>
        <v>1.8580308674965993</v>
      </c>
      <c r="DZ43" s="495">
        <f>1/(1/DX43+1/DY43)</f>
        <v>0.58174723249626115</v>
      </c>
      <c r="EA43" s="503">
        <f>100*DZ43/$E43</f>
        <v>0.74774708547077262</v>
      </c>
      <c r="EB43" s="297">
        <v>165</v>
      </c>
      <c r="EC43" s="137">
        <f>(4*EB43)/((4*EB43)+EF43+EN43)</f>
        <v>0.59513074842200175</v>
      </c>
      <c r="ED43" s="137">
        <f>EC43*$F43*$W43</f>
        <v>1.8117404037149936</v>
      </c>
      <c r="EE43" s="137">
        <f>100*ED43/$E43</f>
        <v>2.3287151718701717</v>
      </c>
      <c r="EF43" s="289">
        <v>220</v>
      </c>
      <c r="EG43" s="137">
        <f>EF43/((4*EB43)+EF43+EN43)</f>
        <v>0.19837691614066727</v>
      </c>
      <c r="EH43" s="137">
        <f>EG43*$F43*$W43</f>
        <v>0.60391346790499789</v>
      </c>
      <c r="EI43" s="148">
        <f>100*EH43/$E43</f>
        <v>0.77623839062339062</v>
      </c>
      <c r="EJ43" s="548">
        <f>4*EB43+EF43</f>
        <v>880</v>
      </c>
      <c r="EK43" s="137">
        <f>EJ43/((4*EB43)+EF43+EN43)</f>
        <v>0.79350766456266908</v>
      </c>
      <c r="EL43" s="137">
        <f>EK43*$F43*$W43</f>
        <v>2.4156538716199916</v>
      </c>
      <c r="EM43" s="138">
        <f>100*EL43/$E43</f>
        <v>3.1049535624935625</v>
      </c>
      <c r="EN43" s="554">
        <v>229</v>
      </c>
      <c r="EO43" s="137">
        <f>EN43/((4*EB43)+EF43+EN43)</f>
        <v>0.20649233543733092</v>
      </c>
      <c r="EP43" s="137">
        <f>EO43*$F43*$W43</f>
        <v>0.6286190188647478</v>
      </c>
      <c r="EQ43" s="138">
        <f>100*EP43/$E43</f>
        <v>0.80799359751252942</v>
      </c>
      <c r="ER43" s="297">
        <v>293</v>
      </c>
      <c r="ES43" s="561">
        <v>38</v>
      </c>
      <c r="ET43" s="566">
        <f t="shared" si="118"/>
        <v>1.030023592E-5</v>
      </c>
      <c r="EU43" s="342">
        <f t="shared" si="119"/>
        <v>14.222975195698236</v>
      </c>
      <c r="EV43" s="342">
        <f>EU43*$F43*$W43</f>
        <v>43.298617810301025</v>
      </c>
      <c r="EW43" s="342">
        <f t="shared" si="120"/>
        <v>55.653750398844501</v>
      </c>
      <c r="EX43" s="384">
        <f>ED43*100^3/EV43</f>
        <v>41842.915440223791</v>
      </c>
      <c r="EY43" s="342">
        <f>EU43*$F43*$W43*$R43</f>
        <v>15.599524563417352</v>
      </c>
      <c r="EZ43" s="342">
        <f t="shared" si="121"/>
        <v>20.050802780742099</v>
      </c>
      <c r="FA43" s="570">
        <f t="shared" si="111"/>
        <v>116140.74495345386</v>
      </c>
      <c r="FB43" s="570">
        <f t="shared" si="122"/>
        <v>154854.32660460516</v>
      </c>
      <c r="FC43" s="538" t="str">
        <f t="shared" si="123"/>
        <v>Co</v>
      </c>
      <c r="FD43" s="130" t="str">
        <f t="shared" si="124"/>
        <v>R</v>
      </c>
      <c r="FE43" s="131" t="str">
        <f t="shared" si="125"/>
        <v>108-C-21</v>
      </c>
      <c r="FF43" s="233" t="s">
        <v>195</v>
      </c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</row>
    <row r="44" spans="1:228" s="147" customFormat="1" ht="15" customHeight="1" x14ac:dyDescent="0.25">
      <c r="A44" s="129" t="str">
        <f t="shared" si="112"/>
        <v>Co</v>
      </c>
      <c r="B44" s="130" t="str">
        <f t="shared" si="113"/>
        <v>R</v>
      </c>
      <c r="C44" s="131" t="str">
        <f t="shared" si="114"/>
        <v>108-C-21</v>
      </c>
      <c r="D44" s="233" t="s">
        <v>196</v>
      </c>
      <c r="E44" s="304">
        <v>77.099999999999994</v>
      </c>
      <c r="F44" s="293">
        <f>G44+H44+I44+K44+L44</f>
        <v>3.72</v>
      </c>
      <c r="G44" s="292">
        <v>1.25</v>
      </c>
      <c r="H44" s="292">
        <v>0.44</v>
      </c>
      <c r="I44" s="292">
        <v>0.51</v>
      </c>
      <c r="J44" s="341">
        <f t="shared" si="115"/>
        <v>0.13709677419354838</v>
      </c>
      <c r="K44" s="292">
        <v>1.04</v>
      </c>
      <c r="L44" s="465">
        <v>0.48</v>
      </c>
      <c r="M44" s="611">
        <f>100*F44/$E44</f>
        <v>4.8249027237354092</v>
      </c>
      <c r="N44" s="301">
        <v>5.4800000000000001E-2</v>
      </c>
      <c r="O44" s="656">
        <v>2.9239304719300003</v>
      </c>
      <c r="P44" s="654">
        <f t="shared" si="116"/>
        <v>0.16023138986176402</v>
      </c>
      <c r="Q44" s="663">
        <f t="shared" si="117"/>
        <v>0.68582080419261959</v>
      </c>
      <c r="R44" s="662">
        <f t="shared" si="110"/>
        <v>0.31417919580738041</v>
      </c>
      <c r="S44" s="657">
        <v>0.28294000000000002</v>
      </c>
      <c r="T44" s="663">
        <f>S44/L44</f>
        <v>0.58945833333333342</v>
      </c>
      <c r="U44" s="305">
        <v>200</v>
      </c>
      <c r="V44" s="398">
        <f>Z44+AD44</f>
        <v>927</v>
      </c>
      <c r="W44" s="382">
        <f>V44/($V44+$AH44)</f>
        <v>0.8728813559322034</v>
      </c>
      <c r="X44" s="293">
        <f>W44*$F44</f>
        <v>3.2471186440677968</v>
      </c>
      <c r="Y44" s="293">
        <f>100*X44/$E44</f>
        <v>4.2115676317351456</v>
      </c>
      <c r="Z44" s="290">
        <v>682</v>
      </c>
      <c r="AA44" s="382">
        <f>Z44/($V44+$AH44)</f>
        <v>0.64218455743879477</v>
      </c>
      <c r="AB44" s="293">
        <f>AA44*$F44</f>
        <v>2.3889265536723165</v>
      </c>
      <c r="AC44" s="293">
        <f>100*AB44/$E44</f>
        <v>3.0984780203272591</v>
      </c>
      <c r="AD44" s="290">
        <v>245</v>
      </c>
      <c r="AE44" s="382">
        <f>AD44/($V44+$AH44)</f>
        <v>0.23069679849340866</v>
      </c>
      <c r="AF44" s="293">
        <f>AE44*$F44</f>
        <v>0.85819209039548028</v>
      </c>
      <c r="AG44" s="294">
        <f>100*AF44/$E44</f>
        <v>1.1130896114078863</v>
      </c>
      <c r="AH44" s="399">
        <f>AL44+AP44+AT44</f>
        <v>135</v>
      </c>
      <c r="AI44" s="382">
        <f>AH44/($V44+$AH44)</f>
        <v>0.1271186440677966</v>
      </c>
      <c r="AJ44" s="293">
        <f>AI44*$F44</f>
        <v>0.47288135593220337</v>
      </c>
      <c r="AK44" s="293">
        <f>100*AJ44/$E44</f>
        <v>0.61333509200026382</v>
      </c>
      <c r="AL44" s="290">
        <v>47</v>
      </c>
      <c r="AM44" s="382">
        <f>AL44/($V44+$AH44)</f>
        <v>4.4256120527306965E-2</v>
      </c>
      <c r="AN44" s="293">
        <f>AM44*$F44</f>
        <v>0.16463276836158192</v>
      </c>
      <c r="AO44" s="293">
        <f>100*AN44/$E44</f>
        <v>0.2135314764741659</v>
      </c>
      <c r="AP44" s="290">
        <v>67</v>
      </c>
      <c r="AQ44" s="382">
        <f>AP44/($V44+$AH44)</f>
        <v>6.308851224105462E-2</v>
      </c>
      <c r="AR44" s="293">
        <f>AQ44*$F44</f>
        <v>0.2346892655367232</v>
      </c>
      <c r="AS44" s="293">
        <f>100*AR44/$E44</f>
        <v>0.30439593454827912</v>
      </c>
      <c r="AT44" s="290">
        <v>21</v>
      </c>
      <c r="AU44" s="382">
        <f>AT44/($V44+$AH44)</f>
        <v>1.977401129943503E-2</v>
      </c>
      <c r="AV44" s="293">
        <f>AU44*$F44</f>
        <v>7.3559322033898311E-2</v>
      </c>
      <c r="AW44" s="294">
        <f>100*AV44/$E44</f>
        <v>9.5407680977818835E-2</v>
      </c>
      <c r="AX44" s="422">
        <v>40</v>
      </c>
      <c r="AY44" s="398">
        <v>16</v>
      </c>
      <c r="AZ44" s="398">
        <v>10800</v>
      </c>
      <c r="BA44" s="289">
        <v>210</v>
      </c>
      <c r="BB44" s="295">
        <f>BA44/(168*($AX44+$AY44))</f>
        <v>2.2321428571428572E-2</v>
      </c>
      <c r="BC44" s="295">
        <f>BB44*$F44*$W44</f>
        <v>7.2480326876513332E-2</v>
      </c>
      <c r="BD44" s="296">
        <f>100*BC44/$E44</f>
        <v>9.4008206065516658E-2</v>
      </c>
      <c r="BE44" s="297">
        <v>81</v>
      </c>
      <c r="BF44" s="295">
        <f>BE44/(168*($AX44+$AY44))</f>
        <v>8.6096938775510196E-3</v>
      </c>
      <c r="BG44" s="295">
        <f>BF44*$F44*$W44</f>
        <v>2.7956697509512275E-2</v>
      </c>
      <c r="BH44" s="296">
        <f>100*BG44/$E44</f>
        <v>3.6260308053842123E-2</v>
      </c>
      <c r="BI44" s="297">
        <f>BA44+BE44</f>
        <v>291</v>
      </c>
      <c r="BJ44" s="295">
        <f>BI44/(168*($AX44+$AY44))</f>
        <v>3.0931122448979591E-2</v>
      </c>
      <c r="BK44" s="295">
        <f>BJ44*$F44*$W44</f>
        <v>0.1004370243860256</v>
      </c>
      <c r="BL44" s="296">
        <f>100*BK44/$E44</f>
        <v>0.13026851411935877</v>
      </c>
      <c r="BM44" s="297">
        <v>348</v>
      </c>
      <c r="BN44" s="295">
        <f>BM44/(168*($AX44+$AY44))</f>
        <v>3.6989795918367346E-2</v>
      </c>
      <c r="BO44" s="295">
        <f>BN44*$F44*$W44</f>
        <v>0.12011025596679351</v>
      </c>
      <c r="BP44" s="296">
        <f>100*BO44/$E44</f>
        <v>0.15578502719428472</v>
      </c>
      <c r="BQ44" s="297">
        <v>299</v>
      </c>
      <c r="BR44" s="295">
        <f>BQ44/(168*($AX44+$AY44))</f>
        <v>3.1781462585034011E-2</v>
      </c>
      <c r="BS44" s="295">
        <f>BR44*$F44*$W44</f>
        <v>0.10319817969560706</v>
      </c>
      <c r="BT44" s="296">
        <f>100*BS44/$E44</f>
        <v>0.13384977911233081</v>
      </c>
      <c r="BU44" s="297">
        <f>BA44+BE44+BM44+BQ44</f>
        <v>938</v>
      </c>
      <c r="BV44" s="295">
        <f>BU44/(168*($AX44+$AY44))</f>
        <v>9.9702380952380959E-2</v>
      </c>
      <c r="BW44" s="295">
        <f>BV44*$F44*$W44</f>
        <v>0.32374546004842619</v>
      </c>
      <c r="BX44" s="296">
        <f>100*BW44/$E44</f>
        <v>0.41990332042597434</v>
      </c>
      <c r="BY44" s="297">
        <v>412</v>
      </c>
      <c r="BZ44" s="295">
        <f>BY44/(168*($AX44+$AY44))</f>
        <v>4.3792517006802721E-2</v>
      </c>
      <c r="CA44" s="295">
        <f>BZ44*$F44*$W44</f>
        <v>0.14219949844344518</v>
      </c>
      <c r="CB44" s="296">
        <f>100*CA44/$E44</f>
        <v>0.1844351471380612</v>
      </c>
      <c r="CC44" s="297">
        <v>292</v>
      </c>
      <c r="CD44" s="295">
        <f>CC44/(168*($AX44+$AY44))</f>
        <v>3.1037414965986394E-2</v>
      </c>
      <c r="CE44" s="295">
        <f>CD44*$F44*$W44</f>
        <v>0.10078216879972329</v>
      </c>
      <c r="CF44" s="296">
        <f>100*CE44/$E44</f>
        <v>0.13071617224348028</v>
      </c>
      <c r="CG44" s="297">
        <f>BY44+CC44</f>
        <v>704</v>
      </c>
      <c r="CH44" s="295">
        <f>CG44/(168*($AX44+$AY44))</f>
        <v>7.4829931972789115E-2</v>
      </c>
      <c r="CI44" s="295">
        <f>CH44*$F44*$W44</f>
        <v>0.24298166724316847</v>
      </c>
      <c r="CJ44" s="296">
        <f>100*CI44/$E44</f>
        <v>0.31515131938154151</v>
      </c>
      <c r="CK44" s="297">
        <f>BQ44+CG44</f>
        <v>1003</v>
      </c>
      <c r="CL44" s="295">
        <f>CK44/(168*($AX44+$AY44))</f>
        <v>0.10661139455782313</v>
      </c>
      <c r="CM44" s="295">
        <f>CL44*$F44*$W44</f>
        <v>0.34617984693877557</v>
      </c>
      <c r="CN44" s="296">
        <f>100*CM44/$E44</f>
        <v>0.44900109849387243</v>
      </c>
      <c r="CO44" s="297">
        <f>BU44+CG44</f>
        <v>1642</v>
      </c>
      <c r="CP44" s="295">
        <f>CO44/(168*($AX44+$AY44))</f>
        <v>0.17453231292517007</v>
      </c>
      <c r="CQ44" s="295">
        <f>CP44*$F44*$W44</f>
        <v>0.56672712729159469</v>
      </c>
      <c r="CR44" s="296">
        <f>100*CQ44/$E44</f>
        <v>0.73505463980751584</v>
      </c>
      <c r="CS44" s="297">
        <f>168*($AX44+$AY44)-CO44</f>
        <v>7766</v>
      </c>
      <c r="CT44" s="295">
        <f>CS44/(168*($AX44+$AY44))</f>
        <v>0.82546768707482998</v>
      </c>
      <c r="CU44" s="295">
        <f>CT44*$F44*$W44</f>
        <v>2.6803915167762025</v>
      </c>
      <c r="CV44" s="296">
        <f>100*CU44/$E44</f>
        <v>3.4765129919276294</v>
      </c>
      <c r="CW44" s="289">
        <v>433</v>
      </c>
      <c r="CX44" s="298">
        <f>$BQ$3*$AZ44*CW44/(($AX44+$AY44)*168)</f>
        <v>903.75695732838597</v>
      </c>
      <c r="CY44" s="298">
        <f>CX44*$F44*$W44</f>
        <v>2934.6060658469864</v>
      </c>
      <c r="CZ44" s="299">
        <f>100*CY44/$E44</f>
        <v>3806.2335484396717</v>
      </c>
      <c r="DA44" s="297">
        <v>299</v>
      </c>
      <c r="DB44" s="298">
        <f>$BQ$3*$AZ44*DA44/(($AX44+$AY44)*168)</f>
        <v>624.0723562152134</v>
      </c>
      <c r="DC44" s="298">
        <f>DB44*$F44*$W44</f>
        <v>2026.4369831137387</v>
      </c>
      <c r="DD44" s="299">
        <f>100*DC44/$E44</f>
        <v>2628.3229352966782</v>
      </c>
      <c r="DE44" s="297">
        <v>286</v>
      </c>
      <c r="DF44" s="298">
        <f>$BQ$3*$AZ44*DE44/(($AX44+$AY44)*168)</f>
        <v>596.9387755102041</v>
      </c>
      <c r="DG44" s="298">
        <f>DF44*$F44*$W44</f>
        <v>1938.331027326185</v>
      </c>
      <c r="DH44" s="299">
        <f>100*DG44/$E44</f>
        <v>2514.0480250663882</v>
      </c>
      <c r="DI44" s="300">
        <f>2*$BS$3*BU44/(CW44+DE44)/$AZ44</f>
        <v>1.3287487765930046</v>
      </c>
      <c r="DJ44" s="142">
        <v>0.40069999999999995</v>
      </c>
      <c r="DK44" s="301">
        <f>2*10000*CQ44/CY44</f>
        <v>3.8623727653750746</v>
      </c>
      <c r="DL44" s="301">
        <f>10000*BK44/CY44</f>
        <v>0.34225044906338203</v>
      </c>
      <c r="DM44" s="301">
        <f>10000*BS44/DG44</f>
        <v>0.53240740740740733</v>
      </c>
      <c r="DN44" s="302">
        <f>10000*CU44/CY44</f>
        <v>9.133735351980155</v>
      </c>
      <c r="DO44" s="302">
        <f>1000*($AX44+$AY44)*$BJ$3*$BO$3/CW44/$AZ44</f>
        <v>44.259686938670775</v>
      </c>
      <c r="DP44" s="303">
        <f>DG44/CY44</f>
        <v>0.66050808314087761</v>
      </c>
      <c r="DQ44" s="300">
        <f>1000*CI44/CY44</f>
        <v>8.2798734068941907E-2</v>
      </c>
      <c r="DR44" s="422">
        <v>75</v>
      </c>
      <c r="DS44" s="295">
        <f>DR44/(492*($AX44+$AY44))</f>
        <v>2.7221254355400699E-3</v>
      </c>
      <c r="DT44" s="295">
        <f>DS44*$F44*$W44</f>
        <v>8.8390642532333325E-3</v>
      </c>
      <c r="DU44" s="295">
        <f>100*DT44/$E44</f>
        <v>1.1464415373843493E-2</v>
      </c>
      <c r="DV44" s="295">
        <f>DT44/CQ44</f>
        <v>1.5596684590475625E-2</v>
      </c>
      <c r="DW44" s="489">
        <f>CC44/CG44</f>
        <v>0.41477272727272729</v>
      </c>
      <c r="DX44" s="495">
        <f>7.158*DW44*CI44</f>
        <v>0.72139876426841931</v>
      </c>
      <c r="DY44" s="495">
        <f xml:space="preserve"> 0.00033*((CY44+DC44)/2)/DJ44</f>
        <v>2.0428552609895676</v>
      </c>
      <c r="DZ44" s="495">
        <f>1/(1/DX44+1/DY44)</f>
        <v>0.53313235592361019</v>
      </c>
      <c r="EA44" s="503">
        <f>100*DZ44/$E44</f>
        <v>0.69148165489443603</v>
      </c>
      <c r="EB44" s="297">
        <v>139</v>
      </c>
      <c r="EC44" s="137">
        <f>(4*EB44)/((4*EB44)+EF44+EN44)</f>
        <v>0.6205357142857143</v>
      </c>
      <c r="ED44" s="137">
        <f>EC44*$F44*$W44</f>
        <v>2.0149530871670702</v>
      </c>
      <c r="EE44" s="137">
        <f>100*ED44/$E44</f>
        <v>2.6134281286213623</v>
      </c>
      <c r="EF44" s="289">
        <v>175</v>
      </c>
      <c r="EG44" s="137">
        <f>EF44/((4*EB44)+EF44+EN44)</f>
        <v>0.1953125</v>
      </c>
      <c r="EH44" s="137">
        <f>EG44*$F44*$W44</f>
        <v>0.63420286016949157</v>
      </c>
      <c r="EI44" s="148">
        <f>100*EH44/$E44</f>
        <v>0.8225718030732706</v>
      </c>
      <c r="EJ44" s="548">
        <f>4*EB44+EF44</f>
        <v>731</v>
      </c>
      <c r="EK44" s="137">
        <f>EJ44/((4*EB44)+EF44+EN44)</f>
        <v>0.8158482142857143</v>
      </c>
      <c r="EL44" s="137">
        <f>EK44*$F44*$W44</f>
        <v>2.649155947336562</v>
      </c>
      <c r="EM44" s="138">
        <f>100*EL44/$E44</f>
        <v>3.4359999316946328</v>
      </c>
      <c r="EN44" s="554">
        <v>165</v>
      </c>
      <c r="EO44" s="137">
        <f>EN44/((4*EB44)+EF44+EN44)</f>
        <v>0.18415178571428573</v>
      </c>
      <c r="EP44" s="137">
        <f>EO44*$F44*$W44</f>
        <v>0.59796269673123492</v>
      </c>
      <c r="EQ44" s="138">
        <f>100*EP44/$E44</f>
        <v>0.77556770004051223</v>
      </c>
      <c r="ER44" s="297">
        <v>207</v>
      </c>
      <c r="ES44" s="561">
        <v>42</v>
      </c>
      <c r="ET44" s="566">
        <f t="shared" si="118"/>
        <v>1.1384471280000002E-5</v>
      </c>
      <c r="EU44" s="342">
        <f t="shared" si="119"/>
        <v>9.0913312928134502</v>
      </c>
      <c r="EV44" s="342">
        <f>EU44*$F44*$W44</f>
        <v>29.520631340291541</v>
      </c>
      <c r="EW44" s="342">
        <f t="shared" si="120"/>
        <v>38.288756602193956</v>
      </c>
      <c r="EX44" s="384">
        <f>ED44*100^3/EV44</f>
        <v>68255.758623188405</v>
      </c>
      <c r="EY44" s="342">
        <f>EU44*$F44*$W44*$R44</f>
        <v>9.2747682142189465</v>
      </c>
      <c r="EZ44" s="342">
        <f t="shared" si="121"/>
        <v>12.029530757741826</v>
      </c>
      <c r="FA44" s="570">
        <f t="shared" si="111"/>
        <v>217251.04505339437</v>
      </c>
      <c r="FB44" s="570">
        <f t="shared" si="122"/>
        <v>285630.4207446606</v>
      </c>
      <c r="FC44" s="538" t="str">
        <f t="shared" si="123"/>
        <v>Co</v>
      </c>
      <c r="FD44" s="130" t="str">
        <f t="shared" si="124"/>
        <v>R</v>
      </c>
      <c r="FE44" s="131" t="str">
        <f t="shared" si="125"/>
        <v>108-C-21</v>
      </c>
      <c r="FF44" s="233" t="s">
        <v>196</v>
      </c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</row>
    <row r="45" spans="1:228" s="147" customFormat="1" ht="15" customHeight="1" x14ac:dyDescent="0.25">
      <c r="A45" s="129" t="str">
        <f t="shared" si="112"/>
        <v>Co</v>
      </c>
      <c r="B45" s="130" t="str">
        <f t="shared" si="113"/>
        <v>R</v>
      </c>
      <c r="C45" s="131" t="str">
        <f t="shared" si="114"/>
        <v>108-C-21</v>
      </c>
      <c r="D45" s="233" t="s">
        <v>197</v>
      </c>
      <c r="E45" s="304">
        <v>73.599999999999994</v>
      </c>
      <c r="F45" s="293">
        <f>G45+H45+I45+K45+L45</f>
        <v>3.06</v>
      </c>
      <c r="G45" s="292">
        <v>1.07</v>
      </c>
      <c r="H45" s="292">
        <v>0.35</v>
      </c>
      <c r="I45" s="292">
        <v>0.43</v>
      </c>
      <c r="J45" s="341">
        <f t="shared" si="115"/>
        <v>0.14052287581699346</v>
      </c>
      <c r="K45" s="292">
        <v>0.9</v>
      </c>
      <c r="L45" s="465">
        <v>0.31</v>
      </c>
      <c r="M45" s="611">
        <f>100*F45/$E45</f>
        <v>4.1576086956521738</v>
      </c>
      <c r="N45" s="301">
        <v>5.3999999999999999E-2</v>
      </c>
      <c r="O45" s="656">
        <v>3.285315137</v>
      </c>
      <c r="P45" s="654">
        <f t="shared" si="116"/>
        <v>0.17740701739799999</v>
      </c>
      <c r="Q45" s="663">
        <f t="shared" si="117"/>
        <v>0.58742554093488375</v>
      </c>
      <c r="R45" s="662">
        <f>P45/I45</f>
        <v>0.41257445906511625</v>
      </c>
      <c r="S45" s="657">
        <v>0.22334000000000001</v>
      </c>
      <c r="T45" s="663">
        <f>S45/L45</f>
        <v>0.72045161290322579</v>
      </c>
      <c r="U45" s="305">
        <v>200</v>
      </c>
      <c r="V45" s="398">
        <f>Z45+AD45</f>
        <v>1059</v>
      </c>
      <c r="W45" s="382">
        <f>V45/($V45+$AH45)</f>
        <v>0.86378466557911904</v>
      </c>
      <c r="X45" s="293">
        <f>W45*$F45</f>
        <v>2.6431810766721044</v>
      </c>
      <c r="Y45" s="293">
        <f>100*X45/$E45</f>
        <v>3.5912786367827505</v>
      </c>
      <c r="Z45" s="290">
        <v>811</v>
      </c>
      <c r="AA45" s="382">
        <f>Z45/($V45+$AH45)</f>
        <v>0.66150081566068519</v>
      </c>
      <c r="AB45" s="293">
        <f>AA45*$F45</f>
        <v>2.0241924959216968</v>
      </c>
      <c r="AC45" s="293">
        <f>100*AB45/$E45</f>
        <v>2.7502615433718707</v>
      </c>
      <c r="AD45" s="290">
        <v>248</v>
      </c>
      <c r="AE45" s="382">
        <f>AD45/($V45+$AH45)</f>
        <v>0.20228384991843393</v>
      </c>
      <c r="AF45" s="293">
        <f>AE45*$F45</f>
        <v>0.61898858075040786</v>
      </c>
      <c r="AG45" s="294">
        <f>100*AF45/$E45</f>
        <v>0.84101709341088027</v>
      </c>
      <c r="AH45" s="399">
        <f>AL45+AP45+AT45</f>
        <v>167</v>
      </c>
      <c r="AI45" s="382">
        <f>AH45/($V45+$AH45)</f>
        <v>0.13621533442088091</v>
      </c>
      <c r="AJ45" s="293">
        <f>AI45*$F45</f>
        <v>0.41681892332789561</v>
      </c>
      <c r="AK45" s="293">
        <f>100*AJ45/$E45</f>
        <v>0.56633005886942345</v>
      </c>
      <c r="AL45" s="290">
        <v>74</v>
      </c>
      <c r="AM45" s="382">
        <f>AL45/($V45+$AH45)</f>
        <v>6.0358890701468187E-2</v>
      </c>
      <c r="AN45" s="293">
        <f>AM45*$F45</f>
        <v>0.18469820554649266</v>
      </c>
      <c r="AO45" s="293">
        <f>100*AN45/$E45</f>
        <v>0.25094864884034335</v>
      </c>
      <c r="AP45" s="290">
        <v>67</v>
      </c>
      <c r="AQ45" s="382">
        <f>AP45/($V45+$AH45)</f>
        <v>5.4649265905383361E-2</v>
      </c>
      <c r="AR45" s="293">
        <f>AQ45*$F45</f>
        <v>0.1672267536704731</v>
      </c>
      <c r="AS45" s="293">
        <f>100*AR45/$E45</f>
        <v>0.22721026313922976</v>
      </c>
      <c r="AT45" s="290">
        <v>26</v>
      </c>
      <c r="AU45" s="382">
        <f>AT45/($V45+$AH45)</f>
        <v>2.1207177814029365E-2</v>
      </c>
      <c r="AV45" s="293">
        <f>AU45*$F45</f>
        <v>6.4893964110929861E-2</v>
      </c>
      <c r="AW45" s="294">
        <f>100*AV45/$E45</f>
        <v>8.8171146889850366E-2</v>
      </c>
      <c r="AX45" s="422">
        <v>40</v>
      </c>
      <c r="AY45" s="398">
        <v>15</v>
      </c>
      <c r="AZ45" s="398">
        <v>10800</v>
      </c>
      <c r="BA45" s="289">
        <v>225</v>
      </c>
      <c r="BB45" s="295">
        <f>BA45/(168*($AX45+$AY45))</f>
        <v>2.4350649350649352E-2</v>
      </c>
      <c r="BC45" s="295">
        <f>BB45*$F45*$W45</f>
        <v>6.4363175568314224E-2</v>
      </c>
      <c r="BD45" s="296">
        <f>100*BC45/$E45</f>
        <v>8.7449966804774765E-2</v>
      </c>
      <c r="BE45" s="297">
        <v>112</v>
      </c>
      <c r="BF45" s="295">
        <f>BE45/(168*($AX45+$AY45))</f>
        <v>1.2121212121212121E-2</v>
      </c>
      <c r="BG45" s="295">
        <f>BF45*$F45*$W45</f>
        <v>3.2038558505116416E-2</v>
      </c>
      <c r="BH45" s="296">
        <f>100*BG45/$E45</f>
        <v>4.3530650142821217E-2</v>
      </c>
      <c r="BI45" s="297">
        <f>BA45+BE45</f>
        <v>337</v>
      </c>
      <c r="BJ45" s="295">
        <f>BI45/(168*($AX45+$AY45))</f>
        <v>3.6471861471861475E-2</v>
      </c>
      <c r="BK45" s="295">
        <f>BJ45*$F45*$W45</f>
        <v>9.6401734073430639E-2</v>
      </c>
      <c r="BL45" s="296">
        <f>100*BK45/$E45</f>
        <v>0.13098061694759597</v>
      </c>
      <c r="BM45" s="297">
        <v>508</v>
      </c>
      <c r="BN45" s="295">
        <f>BM45/(168*($AX45+$AY45))</f>
        <v>5.497835497835498E-2</v>
      </c>
      <c r="BO45" s="295">
        <f>BN45*$F45*$W45</f>
        <v>0.14531774750534945</v>
      </c>
      <c r="BP45" s="296">
        <f>100*BO45/$E45</f>
        <v>0.19744259171922482</v>
      </c>
      <c r="BQ45" s="297">
        <v>201</v>
      </c>
      <c r="BR45" s="295">
        <f>BQ45/(168*($AX45+$AY45))</f>
        <v>2.1753246753246754E-2</v>
      </c>
      <c r="BS45" s="295">
        <f>BR45*$F45*$W45</f>
        <v>5.749777017436071E-2</v>
      </c>
      <c r="BT45" s="296">
        <f>100*BS45/$E45</f>
        <v>7.8121970345598798E-2</v>
      </c>
      <c r="BU45" s="297">
        <f>BA45+BE45+BM45+BQ45</f>
        <v>1046</v>
      </c>
      <c r="BV45" s="295">
        <f>BU45/(168*($AX45+$AY45))</f>
        <v>0.11320346320346321</v>
      </c>
      <c r="BW45" s="295">
        <f>BV45*$F45*$W45</f>
        <v>0.29921725175314084</v>
      </c>
      <c r="BX45" s="296">
        <f>100*BW45/$E45</f>
        <v>0.40654517901241966</v>
      </c>
      <c r="BY45" s="297">
        <v>165</v>
      </c>
      <c r="BZ45" s="295">
        <f>BY45/(168*($AX45+$AY45))</f>
        <v>1.7857142857142856E-2</v>
      </c>
      <c r="CA45" s="295">
        <f>BZ45*$F45*$W45</f>
        <v>4.7199662083430433E-2</v>
      </c>
      <c r="CB45" s="296">
        <f>100*CA45/$E45</f>
        <v>6.4129975656834842E-2</v>
      </c>
      <c r="CC45" s="297">
        <v>149</v>
      </c>
      <c r="CD45" s="295">
        <f>CC45/(168*($AX45+$AY45))</f>
        <v>1.6125541125541126E-2</v>
      </c>
      <c r="CE45" s="295">
        <f>CD45*$F45*$W45</f>
        <v>4.2622725154128092E-2</v>
      </c>
      <c r="CF45" s="296">
        <f>100*CE45/$E45</f>
        <v>5.7911311350717525E-2</v>
      </c>
      <c r="CG45" s="297">
        <f>BY45+CC45</f>
        <v>314</v>
      </c>
      <c r="CH45" s="295">
        <f>CG45/(168*($AX45+$AY45))</f>
        <v>3.3982683982683982E-2</v>
      </c>
      <c r="CI45" s="295">
        <f>CH45*$F45*$W45</f>
        <v>8.9822387237558518E-2</v>
      </c>
      <c r="CJ45" s="296">
        <f>100*CI45/$E45</f>
        <v>0.12204128700755235</v>
      </c>
      <c r="CK45" s="297">
        <f>BQ45+CG45</f>
        <v>515</v>
      </c>
      <c r="CL45" s="295">
        <f>CK45/(168*($AX45+$AY45))</f>
        <v>5.5735930735930736E-2</v>
      </c>
      <c r="CM45" s="295">
        <f>CL45*$F45*$W45</f>
        <v>0.14732015741191926</v>
      </c>
      <c r="CN45" s="296">
        <f>100*CM45/$E45</f>
        <v>0.20016325735315119</v>
      </c>
      <c r="CO45" s="297">
        <f>BU45+CG45</f>
        <v>1360</v>
      </c>
      <c r="CP45" s="295">
        <f>CO45/(168*($AX45+$AY45))</f>
        <v>0.1471861471861472</v>
      </c>
      <c r="CQ45" s="295">
        <f>CP45*$F45*$W45</f>
        <v>0.38903963899069938</v>
      </c>
      <c r="CR45" s="296">
        <f>100*CQ45/$E45</f>
        <v>0.52858646601997195</v>
      </c>
      <c r="CS45" s="297">
        <f>168*($AX45+$AY45)-CO45</f>
        <v>7880</v>
      </c>
      <c r="CT45" s="295">
        <f>CS45/(168*($AX45+$AY45))</f>
        <v>0.8528138528138528</v>
      </c>
      <c r="CU45" s="295">
        <f>CT45*$F45*$W45</f>
        <v>2.2541414376814051</v>
      </c>
      <c r="CV45" s="296">
        <f>100*CU45/$E45</f>
        <v>3.0626921707627792</v>
      </c>
      <c r="CW45" s="289">
        <v>430</v>
      </c>
      <c r="CX45" s="298">
        <f>$BQ$3*$AZ45*CW45/(($AX45+$AY45)*168)</f>
        <v>913.81345926800464</v>
      </c>
      <c r="CY45" s="298">
        <f>CX45*$F45*$W45</f>
        <v>2415.3744431454643</v>
      </c>
      <c r="CZ45" s="299">
        <f>100*CY45/$E45</f>
        <v>3281.7587542737288</v>
      </c>
      <c r="DA45" s="297">
        <v>201</v>
      </c>
      <c r="DB45" s="298">
        <f>$BQ$3*$AZ45*DA45/(($AX45+$AY45)*168)</f>
        <v>427.15466351829986</v>
      </c>
      <c r="DC45" s="298">
        <f>DB45*$F45*$W45</f>
        <v>1129.0471234238103</v>
      </c>
      <c r="DD45" s="299">
        <f>100*DC45/$E45</f>
        <v>1534.0314176953946</v>
      </c>
      <c r="DE45" s="297">
        <v>136</v>
      </c>
      <c r="DF45" s="298">
        <f>$BQ$3*$AZ45*DE45/(($AX45+$AY45)*168)</f>
        <v>289.02007083825265</v>
      </c>
      <c r="DG45" s="298">
        <f>DF45*$F45*$W45</f>
        <v>763.9323820181005</v>
      </c>
      <c r="DH45" s="299">
        <f>100*DG45/$E45</f>
        <v>1037.9516060028541</v>
      </c>
      <c r="DI45" s="300">
        <f>2*$BS$3*BU45/(CW45+DE45)/$AZ45</f>
        <v>1.882279806308075</v>
      </c>
      <c r="DJ45" s="142">
        <v>0.52169999999999994</v>
      </c>
      <c r="DK45" s="301">
        <f>2*10000*CQ45/CY45</f>
        <v>3.2213608957795015</v>
      </c>
      <c r="DL45" s="301">
        <f>10000*BK45/CY45</f>
        <v>0.39911714039621021</v>
      </c>
      <c r="DM45" s="301">
        <f>10000*BS45/DG45</f>
        <v>0.75265522875816993</v>
      </c>
      <c r="DN45" s="302">
        <f>10000*CU45/CY45</f>
        <v>9.3324720068906135</v>
      </c>
      <c r="DO45" s="302">
        <f>1000*($AX45+$AY45)*$BJ$3*$BO$3/CW45/$AZ45</f>
        <v>43.772609819121449</v>
      </c>
      <c r="DP45" s="303">
        <f>DG45/CY45</f>
        <v>0.31627906976744191</v>
      </c>
      <c r="DQ45" s="300">
        <f>1000*CI45/CY45</f>
        <v>3.7187769164513357E-2</v>
      </c>
      <c r="DR45" s="422">
        <v>63</v>
      </c>
      <c r="DS45" s="295">
        <f>DR45/(492*($AX45+$AY45))</f>
        <v>2.3281596452328162E-3</v>
      </c>
      <c r="DT45" s="295">
        <f>DS45*$F45*$W45</f>
        <v>6.1537475177510194E-3</v>
      </c>
      <c r="DU45" s="295">
        <f>100*DT45/$E45</f>
        <v>8.361069996944321E-3</v>
      </c>
      <c r="DV45" s="295">
        <f>DT45/CQ45</f>
        <v>1.5817790530846483E-2</v>
      </c>
      <c r="DW45" s="489">
        <f>CC45/CG45</f>
        <v>0.47452229299363058</v>
      </c>
      <c r="DX45" s="495">
        <f>7.158*DW45*CI45</f>
        <v>0.30509346665324888</v>
      </c>
      <c r="DY45" s="495">
        <f xml:space="preserve"> 0.00033*((CY45+DC45)/2)/DJ45</f>
        <v>1.1210073959822318</v>
      </c>
      <c r="DZ45" s="495">
        <f>1/(1/DX45+1/DY45)</f>
        <v>0.23982317208062062</v>
      </c>
      <c r="EA45" s="503">
        <f>100*DZ45/$E45</f>
        <v>0.32584670119649545</v>
      </c>
      <c r="EB45" s="297">
        <v>165</v>
      </c>
      <c r="EC45" s="137">
        <f>(4*EB45)/((4*EB45)+EF45+EN45)</f>
        <v>0.68322981366459623</v>
      </c>
      <c r="ED45" s="137">
        <f>EC45*$F45*$W45</f>
        <v>1.8059001144964686</v>
      </c>
      <c r="EE45" s="137">
        <f>100*ED45/$E45</f>
        <v>2.4536686338267235</v>
      </c>
      <c r="EF45" s="289">
        <v>149</v>
      </c>
      <c r="EG45" s="137">
        <f>EF45/((4*EB45)+EF45+EN45)</f>
        <v>0.15424430641821946</v>
      </c>
      <c r="EH45" s="137">
        <f>EG45*$F45*$W45</f>
        <v>0.40769563190905123</v>
      </c>
      <c r="EI45" s="148">
        <f>100*EH45/$E45</f>
        <v>0.553934282485124</v>
      </c>
      <c r="EJ45" s="548">
        <f>4*EB45+EF45</f>
        <v>809</v>
      </c>
      <c r="EK45" s="137">
        <f>EJ45/((4*EB45)+EF45+EN45)</f>
        <v>0.83747412008281574</v>
      </c>
      <c r="EL45" s="137">
        <f>EK45*$F45*$W45</f>
        <v>2.2135957464055203</v>
      </c>
      <c r="EM45" s="138">
        <f>100*EL45/$E45</f>
        <v>3.0076029163118481</v>
      </c>
      <c r="EN45" s="554">
        <v>157</v>
      </c>
      <c r="EO45" s="137">
        <f>EN45/((4*EB45)+EF45+EN45)</f>
        <v>0.16252587991718426</v>
      </c>
      <c r="EP45" s="137">
        <f>EO45*$F45*$W45</f>
        <v>0.42958533026658419</v>
      </c>
      <c r="EQ45" s="138">
        <f>100*EP45/$E45</f>
        <v>0.58367572047090244</v>
      </c>
      <c r="ER45" s="297">
        <v>357</v>
      </c>
      <c r="ES45" s="561">
        <v>51</v>
      </c>
      <c r="ET45" s="566">
        <f t="shared" si="118"/>
        <v>1.3824000840000001E-5</v>
      </c>
      <c r="EU45" s="342">
        <f t="shared" si="119"/>
        <v>12.912325604285771</v>
      </c>
      <c r="EV45" s="342">
        <f>EU45*$F45*$W45</f>
        <v>34.129614693076846</v>
      </c>
      <c r="EW45" s="342">
        <f t="shared" si="120"/>
        <v>46.371759093854415</v>
      </c>
      <c r="EX45" s="384">
        <f>ED45*100^3/EV45</f>
        <v>52912.994498669024</v>
      </c>
      <c r="EY45" s="342">
        <f>EU45*$F45*$W45*$R45</f>
        <v>14.081007320097024</v>
      </c>
      <c r="EZ45" s="342">
        <f t="shared" si="121"/>
        <v>19.131803424044872</v>
      </c>
      <c r="FA45" s="570">
        <f t="shared" si="111"/>
        <v>128250.77591707588</v>
      </c>
      <c r="FB45" s="570">
        <f t="shared" si="122"/>
        <v>157204.36017714307</v>
      </c>
      <c r="FC45" s="538" t="str">
        <f t="shared" si="123"/>
        <v>Co</v>
      </c>
      <c r="FD45" s="130" t="str">
        <f t="shared" si="124"/>
        <v>R</v>
      </c>
      <c r="FE45" s="131" t="str">
        <f t="shared" si="125"/>
        <v>108-C-21</v>
      </c>
      <c r="FF45" s="233" t="s">
        <v>197</v>
      </c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</row>
    <row r="46" spans="1:228" s="149" customFormat="1" ht="15" customHeight="1" x14ac:dyDescent="0.2">
      <c r="A46" s="127"/>
      <c r="B46" s="130"/>
      <c r="C46" s="131"/>
      <c r="D46" s="233"/>
      <c r="E46" s="134"/>
      <c r="F46" s="373"/>
      <c r="G46" s="134"/>
      <c r="H46" s="134"/>
      <c r="I46" s="134"/>
      <c r="J46" s="134"/>
      <c r="K46" s="134"/>
      <c r="L46" s="373"/>
      <c r="M46" s="134"/>
      <c r="N46" s="642"/>
      <c r="O46" s="373"/>
      <c r="P46" s="373"/>
      <c r="Q46" s="134"/>
      <c r="R46" s="616"/>
      <c r="S46" s="617"/>
      <c r="T46" s="134"/>
      <c r="U46" s="204"/>
      <c r="V46" s="134"/>
      <c r="W46" s="373"/>
      <c r="X46" s="135"/>
      <c r="Y46" s="373"/>
      <c r="Z46" s="134"/>
      <c r="AA46" s="373"/>
      <c r="AB46" s="135"/>
      <c r="AC46" s="373"/>
      <c r="AD46" s="134"/>
      <c r="AE46" s="373"/>
      <c r="AF46" s="135"/>
      <c r="AG46" s="136"/>
      <c r="AH46" s="389"/>
      <c r="AI46" s="373"/>
      <c r="AJ46" s="135"/>
      <c r="AK46" s="373"/>
      <c r="AL46" s="134"/>
      <c r="AM46" s="373"/>
      <c r="AN46" s="135"/>
      <c r="AO46" s="373"/>
      <c r="AP46" s="134"/>
      <c r="AQ46" s="373"/>
      <c r="AR46" s="135"/>
      <c r="AS46" s="373"/>
      <c r="AT46" s="384"/>
      <c r="AU46" s="373"/>
      <c r="AV46" s="135"/>
      <c r="AW46" s="136"/>
      <c r="AX46" s="139"/>
      <c r="AY46" s="35"/>
      <c r="AZ46" s="35"/>
      <c r="BA46" s="35"/>
      <c r="BB46" s="137"/>
      <c r="BC46" s="137"/>
      <c r="BD46" s="138"/>
      <c r="BE46" s="139"/>
      <c r="BF46" s="137"/>
      <c r="BG46" s="137"/>
      <c r="BH46" s="138"/>
      <c r="BI46" s="139"/>
      <c r="BJ46" s="137"/>
      <c r="BK46" s="137"/>
      <c r="BL46" s="138"/>
      <c r="BM46" s="139"/>
      <c r="BN46" s="137"/>
      <c r="BO46" s="137"/>
      <c r="BP46" s="138"/>
      <c r="BQ46" s="139"/>
      <c r="BR46" s="137"/>
      <c r="BS46" s="137"/>
      <c r="BT46" s="138"/>
      <c r="BU46" s="139"/>
      <c r="BV46" s="137"/>
      <c r="BW46" s="137"/>
      <c r="BX46" s="138"/>
      <c r="BY46" s="139"/>
      <c r="BZ46" s="137"/>
      <c r="CA46" s="137"/>
      <c r="CB46" s="138"/>
      <c r="CC46" s="139"/>
      <c r="CD46" s="137"/>
      <c r="CE46" s="137"/>
      <c r="CF46" s="138"/>
      <c r="CG46" s="139"/>
      <c r="CH46" s="137"/>
      <c r="CI46" s="137"/>
      <c r="CJ46" s="138"/>
      <c r="CK46" s="139"/>
      <c r="CL46" s="137"/>
      <c r="CM46" s="137"/>
      <c r="CN46" s="138"/>
      <c r="CO46" s="139"/>
      <c r="CP46" s="137"/>
      <c r="CQ46" s="137"/>
      <c r="CR46" s="138"/>
      <c r="CS46" s="139"/>
      <c r="CT46" s="137"/>
      <c r="CU46" s="137"/>
      <c r="CV46" s="138"/>
      <c r="CW46" s="35"/>
      <c r="CX46" s="140"/>
      <c r="CY46" s="140"/>
      <c r="CZ46" s="141"/>
      <c r="DA46" s="139"/>
      <c r="DB46" s="140"/>
      <c r="DC46" s="140"/>
      <c r="DD46" s="141"/>
      <c r="DE46" s="139"/>
      <c r="DF46" s="140"/>
      <c r="DG46" s="140"/>
      <c r="DH46" s="141"/>
      <c r="DI46" s="146"/>
      <c r="DJ46" s="146"/>
      <c r="DK46" s="143"/>
      <c r="DL46" s="143"/>
      <c r="DM46" s="143"/>
      <c r="DN46" s="145"/>
      <c r="DO46" s="145"/>
      <c r="DP46" s="146"/>
      <c r="DQ46" s="146"/>
      <c r="DR46" s="413"/>
      <c r="DS46" s="137"/>
      <c r="DT46" s="137"/>
      <c r="DU46" s="137"/>
      <c r="DV46" s="137"/>
      <c r="DW46" s="485"/>
      <c r="DX46" s="148"/>
      <c r="DY46" s="443"/>
      <c r="DZ46" s="443"/>
      <c r="EA46" s="531"/>
      <c r="EB46" s="139"/>
      <c r="EC46" s="137"/>
      <c r="ED46" s="137"/>
      <c r="EE46" s="137"/>
      <c r="EF46" s="35"/>
      <c r="EG46" s="137"/>
      <c r="EH46" s="137"/>
      <c r="EI46" s="148"/>
      <c r="EJ46" s="548"/>
      <c r="EK46" s="137"/>
      <c r="EL46" s="137"/>
      <c r="EM46" s="138"/>
      <c r="EN46" s="548"/>
      <c r="EO46" s="137"/>
      <c r="EP46" s="137"/>
      <c r="EQ46" s="138"/>
      <c r="ER46" s="139"/>
      <c r="ES46" s="479"/>
      <c r="ET46" s="35"/>
      <c r="EU46" s="342"/>
      <c r="EV46" s="342"/>
      <c r="EW46" s="342"/>
      <c r="EX46" s="137"/>
      <c r="EY46" s="342"/>
      <c r="EZ46" s="342"/>
      <c r="FA46" s="570"/>
      <c r="FB46" s="570"/>
      <c r="FC46" s="539"/>
      <c r="FD46" s="130"/>
      <c r="FE46" s="131"/>
      <c r="FF46" s="233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</row>
    <row r="47" spans="1:228" s="149" customFormat="1" ht="18" customHeight="1" x14ac:dyDescent="0.3">
      <c r="A47" s="150" t="str">
        <f>$C$5</f>
        <v>Co</v>
      </c>
      <c r="B47" s="151" t="str">
        <f>$A$2</f>
        <v>R</v>
      </c>
      <c r="C47" s="152" t="str">
        <f>$B$5</f>
        <v>108-C-21</v>
      </c>
      <c r="D47" s="156" t="s">
        <v>168</v>
      </c>
      <c r="E47" s="154">
        <f t="shared" ref="E47:M47" si="126">AVERAGE(E41:E45)</f>
        <v>79.179999999999993</v>
      </c>
      <c r="F47" s="444">
        <f t="shared" si="126"/>
        <v>3.6120000000000005</v>
      </c>
      <c r="G47" s="340">
        <f t="shared" si="126"/>
        <v>1.2400000000000002</v>
      </c>
      <c r="H47" s="340">
        <f t="shared" si="126"/>
        <v>0.40200000000000002</v>
      </c>
      <c r="I47" s="340">
        <f t="shared" si="126"/>
        <v>0.48399999999999999</v>
      </c>
      <c r="J47" s="340">
        <f t="shared" ref="J47" si="127">AVERAGE(J41:J45)</f>
        <v>0.13422435912705874</v>
      </c>
      <c r="K47" s="340">
        <f t="shared" si="126"/>
        <v>1.048</v>
      </c>
      <c r="L47" s="444">
        <f t="shared" si="126"/>
        <v>0.438</v>
      </c>
      <c r="M47" s="153">
        <f t="shared" si="126"/>
        <v>4.5558395589014165</v>
      </c>
      <c r="N47" s="643"/>
      <c r="O47" s="374"/>
      <c r="P47" s="374">
        <f t="shared" ref="P47:T47" si="128">AVERAGE(P41:P45)</f>
        <v>0.17519994268896338</v>
      </c>
      <c r="Q47" s="374">
        <f t="shared" ref="Q47" si="129">AVERAGE(Q41:Q45)</f>
        <v>0.63655622333990747</v>
      </c>
      <c r="R47" s="618">
        <f t="shared" si="128"/>
        <v>0.36344377666009242</v>
      </c>
      <c r="S47" s="619">
        <f t="shared" si="128"/>
        <v>0.25779999999999997</v>
      </c>
      <c r="T47" s="153">
        <f t="shared" si="128"/>
        <v>0.64370641618738011</v>
      </c>
      <c r="U47" s="456"/>
      <c r="V47" s="340"/>
      <c r="W47" s="374">
        <f>AVERAGE(W41:W45)</f>
        <v>0.87184972345188105</v>
      </c>
      <c r="X47" s="156">
        <f>AVERAGE(X41:X45)</f>
        <v>3.1510608541584078</v>
      </c>
      <c r="Y47" s="374">
        <f>AVERAGE(Y41:Y45)</f>
        <v>3.9729062433186781</v>
      </c>
      <c r="Z47" s="154"/>
      <c r="AA47" s="374">
        <f>AVERAGE(AA41:AA45)</f>
        <v>0.65725242911805815</v>
      </c>
      <c r="AB47" s="156">
        <f>AVERAGE(AB41:AB45)</f>
        <v>2.3737008082613356</v>
      </c>
      <c r="AC47" s="374">
        <f>AVERAGE(AC41:AC45)</f>
        <v>2.9931953463282319</v>
      </c>
      <c r="AD47" s="154"/>
      <c r="AE47" s="374">
        <f>AVERAGE(AE41:AE45)</f>
        <v>0.21459729433382288</v>
      </c>
      <c r="AF47" s="156">
        <f>AVERAGE(AF41:AF45)</f>
        <v>0.77736004589707264</v>
      </c>
      <c r="AG47" s="429">
        <f>AVERAGE(AG41:AG45)</f>
        <v>0.97971089699044644</v>
      </c>
      <c r="AH47" s="375"/>
      <c r="AI47" s="374">
        <f>AVERAGE(AI41:AI45)</f>
        <v>0.12815027654811897</v>
      </c>
      <c r="AJ47" s="156">
        <f>AVERAGE(AJ41:AJ45)</f>
        <v>0.46093914584159201</v>
      </c>
      <c r="AK47" s="374">
        <f>AVERAGE(AK41:AK45)</f>
        <v>0.58293331558273787</v>
      </c>
      <c r="AL47" s="154"/>
      <c r="AM47" s="374">
        <f>AVERAGE(AM41:AM45)</f>
        <v>4.6592702926667354E-2</v>
      </c>
      <c r="AN47" s="156">
        <f>AVERAGE(AN41:AN45)</f>
        <v>0.16555068918167445</v>
      </c>
      <c r="AO47" s="374">
        <f>AVERAGE(AO41:AO45)</f>
        <v>0.2107892371355049</v>
      </c>
      <c r="AP47" s="154"/>
      <c r="AQ47" s="374">
        <f>AVERAGE(AQ41:AQ45)</f>
        <v>5.8775459880597715E-2</v>
      </c>
      <c r="AR47" s="156">
        <f>AVERAGE(AR41:AR45)</f>
        <v>0.21274235019286514</v>
      </c>
      <c r="AS47" s="374">
        <f>AVERAGE(AS41:AS45)</f>
        <v>0.26830786539752471</v>
      </c>
      <c r="AT47" s="154"/>
      <c r="AU47" s="374">
        <f>AVERAGE(AU41:AU45)</f>
        <v>2.2782113740853885E-2</v>
      </c>
      <c r="AV47" s="156">
        <f>AVERAGE(AV41:AV45)</f>
        <v>8.2646106467052366E-2</v>
      </c>
      <c r="AW47" s="429">
        <f>AVERAGE(AW41:AW45)</f>
        <v>0.10383621304970818</v>
      </c>
      <c r="AX47" s="353"/>
      <c r="AY47" s="153"/>
      <c r="AZ47" s="153"/>
      <c r="BA47" s="154"/>
      <c r="BB47" s="158">
        <f>AVERAGE(BB41:BB45)</f>
        <v>2.1146678986153088E-2</v>
      </c>
      <c r="BC47" s="158">
        <f>AVERAGE(BC41:BC45)</f>
        <v>6.5871414532342645E-2</v>
      </c>
      <c r="BD47" s="159">
        <f>AVERAGE(BD41:BD45)</f>
        <v>8.3628433800345459E-2</v>
      </c>
      <c r="BE47" s="157"/>
      <c r="BF47" s="158">
        <f>AVERAGE(BF41:BF45)</f>
        <v>8.7901991330128892E-3</v>
      </c>
      <c r="BG47" s="158">
        <f>AVERAGE(BG41:BG45)</f>
        <v>2.7103251026179803E-2</v>
      </c>
      <c r="BH47" s="159">
        <f>AVERAGE(BH41:BH45)</f>
        <v>3.4549406161679973E-2</v>
      </c>
      <c r="BI47" s="157"/>
      <c r="BJ47" s="158">
        <f>AVERAGE(BJ41:BJ45)</f>
        <v>2.9936878119165976E-2</v>
      </c>
      <c r="BK47" s="158">
        <f>AVERAGE(BK41:BK45)</f>
        <v>9.2974665558522435E-2</v>
      </c>
      <c r="BL47" s="159">
        <f>AVERAGE(BL41:BL45)</f>
        <v>0.11817783996202542</v>
      </c>
      <c r="BM47" s="157"/>
      <c r="BN47" s="158">
        <f>AVERAGE(BN41:BN45)</f>
        <v>4.7473142419022944E-2</v>
      </c>
      <c r="BO47" s="158">
        <f>AVERAGE(BO41:BO45)</f>
        <v>0.14782732601006249</v>
      </c>
      <c r="BP47" s="159">
        <f>AVERAGE(BP41:BP45)</f>
        <v>0.18714108948155772</v>
      </c>
      <c r="BQ47" s="157"/>
      <c r="BR47" s="158">
        <f>AVERAGE(BR41:BR45)</f>
        <v>2.5832643416391587E-2</v>
      </c>
      <c r="BS47" s="158">
        <f>AVERAGE(BS41:BS45)</f>
        <v>8.1972218428778568E-2</v>
      </c>
      <c r="BT47" s="159">
        <f>AVERAGE(BT41:BT45)</f>
        <v>0.10324132096476715</v>
      </c>
      <c r="BU47" s="157"/>
      <c r="BV47" s="158">
        <f>AVERAGE(BV41:BV45)</f>
        <v>0.10324266395458051</v>
      </c>
      <c r="BW47" s="158">
        <f>AVERAGE(BW41:BW45)</f>
        <v>0.3227742099973635</v>
      </c>
      <c r="BX47" s="159">
        <f>AVERAGE(BX41:BX45)</f>
        <v>0.40856025040835026</v>
      </c>
      <c r="BY47" s="157"/>
      <c r="BZ47" s="158">
        <f>AVERAGE(BZ41:BZ45)</f>
        <v>4.0788595782515903E-2</v>
      </c>
      <c r="CA47" s="158">
        <f>AVERAGE(CA41:CA45)</f>
        <v>0.13094618861406077</v>
      </c>
      <c r="CB47" s="159">
        <f>AVERAGE(CB41:CB45)</f>
        <v>0.16388928140292591</v>
      </c>
      <c r="CC47" s="157"/>
      <c r="CD47" s="158">
        <f>AVERAGE(CD41:CD45)</f>
        <v>3.2016291818110644E-2</v>
      </c>
      <c r="CE47" s="158">
        <f>AVERAGE(CE41:CE45)</f>
        <v>0.10314746983676393</v>
      </c>
      <c r="CF47" s="159">
        <f>AVERAGE(CF41:CF45)</f>
        <v>0.12858203109860591</v>
      </c>
      <c r="CG47" s="157"/>
      <c r="CH47" s="158">
        <f>AVERAGE(CH41:CH45)</f>
        <v>7.2804887600626561E-2</v>
      </c>
      <c r="CI47" s="158">
        <f>AVERAGE(CI41:CI45)</f>
        <v>0.23409365845082464</v>
      </c>
      <c r="CJ47" s="159">
        <f>AVERAGE(CJ41:CJ45)</f>
        <v>0.2924713125015318</v>
      </c>
      <c r="CK47" s="157"/>
      <c r="CL47" s="158">
        <f>AVERAGE(CL41:CL45)</f>
        <v>9.8637531017018151E-2</v>
      </c>
      <c r="CM47" s="158">
        <f>AVERAGE(CM41:CM45)</f>
        <v>0.31606587687960325</v>
      </c>
      <c r="CN47" s="159">
        <f>AVERAGE(CN41:CN45)</f>
        <v>0.39571263346629898</v>
      </c>
      <c r="CO47" s="157"/>
      <c r="CP47" s="155">
        <f>AVERAGE(CP41:CP45)</f>
        <v>0.17604755155520707</v>
      </c>
      <c r="CQ47" s="155">
        <f>AVERAGE(CQ41:CQ45)</f>
        <v>0.55686786844818825</v>
      </c>
      <c r="CR47" s="159">
        <f>AVERAGE(CR41:CR45)</f>
        <v>0.701031562909882</v>
      </c>
      <c r="CS47" s="157"/>
      <c r="CT47" s="158">
        <f>AVERAGE(CT41:CT45)</f>
        <v>0.82395244844479298</v>
      </c>
      <c r="CU47" s="158">
        <f>AVERAGE(CU41:CU45)</f>
        <v>2.5941929857102197</v>
      </c>
      <c r="CV47" s="159">
        <f>AVERAGE(CV41:CV45)</f>
        <v>3.2718746804087964</v>
      </c>
      <c r="CW47" s="154"/>
      <c r="CX47" s="160">
        <f>AVERAGE(CX41:CX45)</f>
        <v>848.93086347007352</v>
      </c>
      <c r="CY47" s="160">
        <f>AVERAGE(CY41:CY45)</f>
        <v>2651.7986990071863</v>
      </c>
      <c r="CZ47" s="161">
        <f>AVERAGE(CZ41:CZ45)</f>
        <v>3362.6862907619798</v>
      </c>
      <c r="DA47" s="157"/>
      <c r="DB47" s="160">
        <f>AVERAGE(DB41:DB45)</f>
        <v>498.13848528991184</v>
      </c>
      <c r="DC47" s="160">
        <f>AVERAGE(DC41:DC45)</f>
        <v>1578.4179969552818</v>
      </c>
      <c r="DD47" s="161">
        <f>AVERAGE(DD41:DD45)</f>
        <v>1990.0855887313082</v>
      </c>
      <c r="DE47" s="157"/>
      <c r="DF47" s="160">
        <f t="shared" ref="DF47:DQ47" si="130">AVERAGE(DF41:DF45)</f>
        <v>582.81205691043931</v>
      </c>
      <c r="DG47" s="160">
        <f t="shared" si="130"/>
        <v>1880.7230576041698</v>
      </c>
      <c r="DH47" s="161">
        <f t="shared" si="130"/>
        <v>2343.4275295878529</v>
      </c>
      <c r="DI47" s="162">
        <f t="shared" si="130"/>
        <v>1.4562262674097723</v>
      </c>
      <c r="DJ47" s="162">
        <f t="shared" si="130"/>
        <v>0.44795999999999997</v>
      </c>
      <c r="DK47" s="163">
        <f t="shared" si="130"/>
        <v>4.1645307683160286</v>
      </c>
      <c r="DL47" s="163">
        <f t="shared" si="130"/>
        <v>0.34863992290486412</v>
      </c>
      <c r="DM47" s="163">
        <f t="shared" si="130"/>
        <v>0.5080385250229742</v>
      </c>
      <c r="DN47" s="164">
        <f t="shared" si="130"/>
        <v>10.119222068100127</v>
      </c>
      <c r="DO47" s="164">
        <f t="shared" si="130"/>
        <v>48.805949809032562</v>
      </c>
      <c r="DP47" s="162">
        <f t="shared" si="130"/>
        <v>0.6956347167173571</v>
      </c>
      <c r="DQ47" s="162">
        <f t="shared" si="130"/>
        <v>8.7202261715875348E-2</v>
      </c>
      <c r="DR47" s="407"/>
      <c r="DS47" s="362">
        <f t="shared" ref="DS47:DZ47" si="131">AVERAGE(DS41:DS45)</f>
        <v>1.9510344366385009E-3</v>
      </c>
      <c r="DT47" s="362">
        <f t="shared" si="131"/>
        <v>6.0131955739106202E-3</v>
      </c>
      <c r="DU47" s="362">
        <f t="shared" si="131"/>
        <v>7.7121643464257454E-3</v>
      </c>
      <c r="DV47" s="362">
        <f t="shared" si="131"/>
        <v>1.0878225041103961E-2</v>
      </c>
      <c r="DW47" s="486">
        <f t="shared" si="131"/>
        <v>0.4363155342104662</v>
      </c>
      <c r="DX47" s="444">
        <f t="shared" si="131"/>
        <v>0.7383295890915561</v>
      </c>
      <c r="DY47" s="444">
        <f t="shared" si="131"/>
        <v>1.5889892694399834</v>
      </c>
      <c r="DZ47" s="444">
        <f t="shared" si="131"/>
        <v>0.49080660162419898</v>
      </c>
      <c r="EA47" s="532">
        <f>AVERAGE(EA41:EA45)</f>
        <v>0.614824519876495</v>
      </c>
      <c r="EB47" s="157"/>
      <c r="EC47" s="158">
        <f>AVERAGE(EC41:EC45)</f>
        <v>0.60929108462737336</v>
      </c>
      <c r="ED47" s="158">
        <f>AVERAGE(ED41:ED45)</f>
        <v>1.9100038993594453</v>
      </c>
      <c r="EE47" s="362">
        <f>AVERAGE(EE41:EE45)</f>
        <v>2.4145312563318848</v>
      </c>
      <c r="EF47" s="154"/>
      <c r="EG47" s="158">
        <f>AVERAGE(EG41:EG45)</f>
        <v>0.18741332940631666</v>
      </c>
      <c r="EH47" s="158">
        <f>AVERAGE(EH41:EH45)</f>
        <v>0.5944434429258425</v>
      </c>
      <c r="EI47" s="155">
        <f>AVERAGE(EI41:EI45)</f>
        <v>0.74759815893680059</v>
      </c>
      <c r="EJ47" s="549"/>
      <c r="EK47" s="158">
        <f>AVERAGE(EK41:EK45)</f>
        <v>0.79670441403369008</v>
      </c>
      <c r="EL47" s="158">
        <f>AVERAGE(EL41:EL45)</f>
        <v>2.504447342285288</v>
      </c>
      <c r="EM47" s="159">
        <f>AVERAGE(EM41:EM45)</f>
        <v>3.1621294152686854</v>
      </c>
      <c r="EN47" s="549"/>
      <c r="EO47" s="158">
        <f>AVERAGE(EO41:EO45)</f>
        <v>0.20329558596630998</v>
      </c>
      <c r="EP47" s="158">
        <f>AVERAGE(EP41:EP45)</f>
        <v>0.64661351187312011</v>
      </c>
      <c r="EQ47" s="159">
        <f>AVERAGE(EQ41:EQ45)</f>
        <v>0.81077682804999329</v>
      </c>
      <c r="ER47" s="353"/>
      <c r="ES47" s="374"/>
      <c r="ET47" s="154"/>
      <c r="EU47" s="340">
        <f t="shared" ref="EU47:FA47" si="132">AVERAGE(EU41:EU45)</f>
        <v>12.502487557447269</v>
      </c>
      <c r="EV47" s="340">
        <f t="shared" si="132"/>
        <v>39.289529059761016</v>
      </c>
      <c r="EW47" s="591">
        <f t="shared" si="132"/>
        <v>49.472858207923601</v>
      </c>
      <c r="EX47" s="569">
        <f t="shared" si="132"/>
        <v>50493.80672682992</v>
      </c>
      <c r="EY47" s="340">
        <f t="shared" si="132"/>
        <v>14.302774622095066</v>
      </c>
      <c r="EZ47" s="591">
        <f t="shared" si="132"/>
        <v>18.028725452750585</v>
      </c>
      <c r="FA47" s="569">
        <f t="shared" si="132"/>
        <v>141073.87587779114</v>
      </c>
      <c r="FB47" s="569">
        <f t="shared" ref="FB47" si="133">AVERAGE(FB41:FB45)</f>
        <v>184644.66118747616</v>
      </c>
      <c r="FC47" s="540" t="str">
        <f>$C$5</f>
        <v>Co</v>
      </c>
      <c r="FD47" s="151" t="str">
        <f>$A$2</f>
        <v>R</v>
      </c>
      <c r="FE47" s="152" t="str">
        <f>$B$5</f>
        <v>108-C-21</v>
      </c>
      <c r="FF47" s="156" t="s">
        <v>168</v>
      </c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</row>
    <row r="48" spans="1:228" s="178" customFormat="1" ht="18" customHeight="1" x14ac:dyDescent="0.3">
      <c r="A48" s="471"/>
      <c r="B48" s="472"/>
      <c r="C48" s="165"/>
      <c r="D48" s="169" t="s">
        <v>169</v>
      </c>
      <c r="E48" s="168">
        <f t="shared" ref="E48:M48" si="134">STDEV(E41:E45)</f>
        <v>4.4583629282506863</v>
      </c>
      <c r="F48" s="445">
        <f t="shared" si="134"/>
        <v>0.34076384784774344</v>
      </c>
      <c r="G48" s="343">
        <f t="shared" si="134"/>
        <v>0.11704699910719626</v>
      </c>
      <c r="H48" s="343">
        <f t="shared" si="134"/>
        <v>3.8987177379235863E-2</v>
      </c>
      <c r="I48" s="343">
        <f t="shared" si="134"/>
        <v>3.7815340802378077E-2</v>
      </c>
      <c r="J48" s="343">
        <f t="shared" ref="J48" si="135">STDEV(J41:J45)</f>
        <v>4.4239272701608609E-3</v>
      </c>
      <c r="K48" s="343">
        <f t="shared" si="134"/>
        <v>9.2032602918748277E-2</v>
      </c>
      <c r="L48" s="445">
        <f t="shared" si="134"/>
        <v>7.7265775088327451E-2</v>
      </c>
      <c r="M48" s="167">
        <f t="shared" si="134"/>
        <v>0.24658824693289735</v>
      </c>
      <c r="N48" s="644"/>
      <c r="O48" s="376"/>
      <c r="P48" s="376">
        <f t="shared" ref="P48:T48" si="136">STDEV(P41:P45)</f>
        <v>1.3735883414932785E-2</v>
      </c>
      <c r="Q48" s="376">
        <f t="shared" ref="Q48" si="137">STDEV(Q41:Q45)</f>
        <v>3.5844552896299765E-2</v>
      </c>
      <c r="R48" s="620">
        <f t="shared" si="136"/>
        <v>3.5844552896299779E-2</v>
      </c>
      <c r="S48" s="621">
        <f t="shared" si="136"/>
        <v>3.087372345539165E-2</v>
      </c>
      <c r="T48" s="167">
        <f t="shared" si="136"/>
        <v>6.8333007560051451E-2</v>
      </c>
      <c r="U48" s="457"/>
      <c r="V48" s="343"/>
      <c r="W48" s="376">
        <f>STDEV(W41:W45)</f>
        <v>1.0287324257877629E-2</v>
      </c>
      <c r="X48" s="169">
        <f>STDEV(X41:X45)</f>
        <v>0.32292033637444689</v>
      </c>
      <c r="Y48" s="376">
        <f>STDEV(Y41:Y45)</f>
        <v>0.23834131902071282</v>
      </c>
      <c r="Z48" s="168"/>
      <c r="AA48" s="376">
        <f>STDEV(AA41:AA45)</f>
        <v>1.3484637452648751E-2</v>
      </c>
      <c r="AB48" s="169">
        <f>STDEV(AB41:AB45)</f>
        <v>0.22669344790397564</v>
      </c>
      <c r="AC48" s="376">
        <f>STDEV(AC41:AC45)</f>
        <v>0.14665009826119801</v>
      </c>
      <c r="AD48" s="168"/>
      <c r="AE48" s="376">
        <f>STDEV(AE41:AE45)</f>
        <v>1.2475328090726072E-2</v>
      </c>
      <c r="AF48" s="169">
        <f>STDEV(AF41:AF45)</f>
        <v>0.10677177144715198</v>
      </c>
      <c r="AG48" s="430">
        <f>STDEV(AG41:AG45)</f>
        <v>0.10488518474875526</v>
      </c>
      <c r="AH48" s="377"/>
      <c r="AI48" s="376">
        <f>STDEV(AI41:AI45)</f>
        <v>1.0287324257877624E-2</v>
      </c>
      <c r="AJ48" s="169">
        <f>STDEV(AJ41:AJ45)</f>
        <v>3.3717971973119334E-2</v>
      </c>
      <c r="AK48" s="376">
        <f>STDEV(AK41:AK45)</f>
        <v>4.3773059486766616E-2</v>
      </c>
      <c r="AL48" s="168"/>
      <c r="AM48" s="376">
        <f>STDEV(AM41:AM45)</f>
        <v>1.1590751892052432E-2</v>
      </c>
      <c r="AN48" s="169">
        <f>STDEV(AN41:AN45)</f>
        <v>2.87198974913788E-2</v>
      </c>
      <c r="AO48" s="376">
        <f>STDEV(AO41:AO45)</f>
        <v>4.5189076765350944E-2</v>
      </c>
      <c r="AP48" s="168"/>
      <c r="AQ48" s="376">
        <f>STDEV(AQ41:AQ45)</f>
        <v>3.1119806092144513E-3</v>
      </c>
      <c r="AR48" s="169">
        <f>STDEV(AR41:AR45)</f>
        <v>2.6706984365249663E-2</v>
      </c>
      <c r="AS48" s="376">
        <f>STDEV(AS41:AS45)</f>
        <v>2.750491007715718E-2</v>
      </c>
      <c r="AT48" s="168"/>
      <c r="AU48" s="376">
        <f>STDEV(AU41:AU45)</f>
        <v>2.5468107203998297E-3</v>
      </c>
      <c r="AV48" s="169">
        <f>STDEV(AV41:AV45)</f>
        <v>1.5008310465967985E-2</v>
      </c>
      <c r="AW48" s="430">
        <f>STDEV(AW41:AW45)</f>
        <v>1.3413572615054934E-2</v>
      </c>
      <c r="AX48" s="210"/>
      <c r="AY48" s="167"/>
      <c r="AZ48" s="167"/>
      <c r="BA48" s="168"/>
      <c r="BB48" s="171">
        <f>STDEV(BB41:BB45)</f>
        <v>4.2953926015623315E-3</v>
      </c>
      <c r="BC48" s="171">
        <f>STDEV(BC41:BC45)</f>
        <v>1.0664432248662106E-2</v>
      </c>
      <c r="BD48" s="172">
        <f>STDEV(BD41:BD45)</f>
        <v>1.5506956694249528E-2</v>
      </c>
      <c r="BE48" s="170"/>
      <c r="BF48" s="171">
        <f>STDEV(BF41:BF45)</f>
        <v>3.6057581551300006E-3</v>
      </c>
      <c r="BG48" s="171">
        <f>STDEV(BG41:BG45)</f>
        <v>1.0123622298114964E-2</v>
      </c>
      <c r="BH48" s="172">
        <f>STDEV(BH41:BH45)</f>
        <v>1.3293687413075593E-2</v>
      </c>
      <c r="BI48" s="170"/>
      <c r="BJ48" s="171">
        <f>STDEV(BJ41:BJ45)</f>
        <v>7.7618864929176563E-3</v>
      </c>
      <c r="BK48" s="171">
        <f>STDEV(BK41:BK45)</f>
        <v>2.0136911785229555E-2</v>
      </c>
      <c r="BL48" s="172">
        <f>STDEV(BL41:BL45)</f>
        <v>2.7986829077580089E-2</v>
      </c>
      <c r="BM48" s="170"/>
      <c r="BN48" s="171">
        <f>STDEV(BN41:BN45)</f>
        <v>1.6270690669464488E-2</v>
      </c>
      <c r="BO48" s="171">
        <f>STDEV(BO41:BO45)</f>
        <v>4.8935376472945359E-2</v>
      </c>
      <c r="BP48" s="172">
        <f>STDEV(BP41:BP45)</f>
        <v>6.0944092173416918E-2</v>
      </c>
      <c r="BQ48" s="170"/>
      <c r="BR48" s="171">
        <f>STDEV(BR41:BR45)</f>
        <v>4.753141791553968E-3</v>
      </c>
      <c r="BS48" s="171">
        <f>STDEV(BS41:BS45)</f>
        <v>2.017433039506452E-2</v>
      </c>
      <c r="BT48" s="172">
        <f>STDEV(BT41:BT45)</f>
        <v>2.3668090917438652E-2</v>
      </c>
      <c r="BU48" s="170"/>
      <c r="BV48" s="171">
        <f>STDEV(BV41:BV45)</f>
        <v>2.4381914301166957E-2</v>
      </c>
      <c r="BW48" s="171">
        <f>STDEV(BW41:BW45)</f>
        <v>7.4373636602271156E-2</v>
      </c>
      <c r="BX48" s="172">
        <f>STDEV(BX41:BX45)</f>
        <v>9.2675115544769274E-2</v>
      </c>
      <c r="BY48" s="170"/>
      <c r="BZ48" s="171">
        <f>STDEV(BZ41:BZ45)</f>
        <v>1.5208171660274467E-2</v>
      </c>
      <c r="CA48" s="171">
        <f>STDEV(CA41:CA45)</f>
        <v>5.2702797653702955E-2</v>
      </c>
      <c r="CB48" s="172">
        <f>STDEV(CB41:CB45)</f>
        <v>6.3655660905758027E-2</v>
      </c>
      <c r="CC48" s="170"/>
      <c r="CD48" s="171">
        <f>STDEV(CD41:CD45)</f>
        <v>1.4841393227038336E-2</v>
      </c>
      <c r="CE48" s="171">
        <f>STDEV(CE41:CE45)</f>
        <v>5.3813352033695069E-2</v>
      </c>
      <c r="CF48" s="172">
        <f>STDEV(CF41:CF45)</f>
        <v>6.2286337148084334E-2</v>
      </c>
      <c r="CG48" s="170"/>
      <c r="CH48" s="171">
        <f>STDEV(CH41:CH45)</f>
        <v>2.8816042169716082E-2</v>
      </c>
      <c r="CI48" s="171">
        <f>STDEV(CI41:CI45)</f>
        <v>0.10292560685683552</v>
      </c>
      <c r="CJ48" s="172">
        <f>STDEV(CJ41:CJ45)</f>
        <v>0.12115879703559145</v>
      </c>
      <c r="CK48" s="170"/>
      <c r="CL48" s="171">
        <f>STDEV(CL41:CL45)</f>
        <v>3.2099887462650654E-2</v>
      </c>
      <c r="CM48" s="171">
        <f>STDEV(CM41:CM45)</f>
        <v>0.1193937405876455</v>
      </c>
      <c r="CN48" s="172">
        <f>STDEV(CN41:CN45)</f>
        <v>0.13898105219396087</v>
      </c>
      <c r="CO48" s="170"/>
      <c r="CP48" s="171">
        <f>STDEV(CP41:CP45)</f>
        <v>4.4921020222985157E-2</v>
      </c>
      <c r="CQ48" s="171">
        <f>STDEV(CQ41:CQ45)</f>
        <v>0.16405608585451062</v>
      </c>
      <c r="CR48" s="172">
        <f>STDEV(CR41:CR45)</f>
        <v>0.19044602130050126</v>
      </c>
      <c r="CS48" s="170"/>
      <c r="CT48" s="171">
        <f>STDEV(CT41:CT45)</f>
        <v>4.492102022298515E-2</v>
      </c>
      <c r="CU48" s="171">
        <f>STDEV(CU41:CU45)</f>
        <v>0.28366624429213183</v>
      </c>
      <c r="CV48" s="172">
        <f>STDEV(CV41:CV45)</f>
        <v>0.24301970626295358</v>
      </c>
      <c r="CW48" s="168"/>
      <c r="CX48" s="173">
        <f>STDEV(CX41:CX45)</f>
        <v>163.97500000484982</v>
      </c>
      <c r="CY48" s="173">
        <f>STDEV(CY41:CY45)</f>
        <v>450.62401238422234</v>
      </c>
      <c r="CZ48" s="174">
        <f>STDEV(CZ41:CZ45)</f>
        <v>625.62914057093349</v>
      </c>
      <c r="DA48" s="170"/>
      <c r="DB48" s="173">
        <f>STDEV(DB41:DB45)</f>
        <v>92.638425218962411</v>
      </c>
      <c r="DC48" s="173">
        <f>STDEV(DC41:DC45)</f>
        <v>380.77381679951719</v>
      </c>
      <c r="DD48" s="174">
        <f>STDEV(DD41:DD45)</f>
        <v>458.00553233652118</v>
      </c>
      <c r="DE48" s="170"/>
      <c r="DF48" s="173">
        <f t="shared" ref="DF48:DQ48" si="138">STDEV(DF41:DF45)</f>
        <v>282.40698877358005</v>
      </c>
      <c r="DG48" s="173">
        <f t="shared" si="138"/>
        <v>1027.4109211027287</v>
      </c>
      <c r="DH48" s="174">
        <f t="shared" si="138"/>
        <v>1189.4881563724384</v>
      </c>
      <c r="DI48" s="175">
        <f t="shared" si="138"/>
        <v>0.24956888817856848</v>
      </c>
      <c r="DJ48" s="175">
        <f t="shared" si="138"/>
        <v>4.7667997650415309E-2</v>
      </c>
      <c r="DK48" s="176">
        <f t="shared" si="138"/>
        <v>0.8318367565612812</v>
      </c>
      <c r="DL48" s="176">
        <f t="shared" si="138"/>
        <v>3.9853431828206921E-2</v>
      </c>
      <c r="DM48" s="176">
        <f t="shared" si="138"/>
        <v>0.17972282738019707</v>
      </c>
      <c r="DN48" s="177">
        <f t="shared" si="138"/>
        <v>2.7635748117439669</v>
      </c>
      <c r="DO48" s="177">
        <f t="shared" si="138"/>
        <v>11.064406330953245</v>
      </c>
      <c r="DP48" s="175">
        <f t="shared" si="138"/>
        <v>0.34026785519626679</v>
      </c>
      <c r="DQ48" s="175">
        <f t="shared" si="138"/>
        <v>3.3327155229979352E-2</v>
      </c>
      <c r="DR48" s="354"/>
      <c r="DS48" s="209">
        <f t="shared" ref="DS48:DZ48" si="139">STDEV(DS41:DS45)</f>
        <v>1.0009470406908531E-3</v>
      </c>
      <c r="DT48" s="209">
        <f t="shared" si="139"/>
        <v>3.0086861649648521E-3</v>
      </c>
      <c r="DU48" s="209">
        <f t="shared" si="139"/>
        <v>3.9894380941666282E-3</v>
      </c>
      <c r="DV48" s="209">
        <f t="shared" si="139"/>
        <v>5.4924550688759208E-3</v>
      </c>
      <c r="DW48" s="491">
        <f t="shared" si="139"/>
        <v>5.5046486655545471E-2</v>
      </c>
      <c r="DX48" s="445">
        <f t="shared" si="139"/>
        <v>0.38519597385718923</v>
      </c>
      <c r="DY48" s="445">
        <f t="shared" si="139"/>
        <v>0.40701698431362771</v>
      </c>
      <c r="DZ48" s="445">
        <f t="shared" si="139"/>
        <v>0.19828845321429259</v>
      </c>
      <c r="EA48" s="533">
        <f>STDEV(EA41:EA45)</f>
        <v>0.2316953515277895</v>
      </c>
      <c r="EB48" s="170"/>
      <c r="EC48" s="171">
        <f>STDEV(EC41:EC45)</f>
        <v>5.4608702871082451E-2</v>
      </c>
      <c r="ED48" s="171">
        <f>STDEV(ED41:ED45)</f>
        <v>0.15377780144217801</v>
      </c>
      <c r="EE48" s="209">
        <f>STDEV(EE41:EE45)</f>
        <v>0.17753156412329293</v>
      </c>
      <c r="EF48" s="168"/>
      <c r="EG48" s="171">
        <f>STDEV(EG41:EG45)</f>
        <v>1.9359427800319788E-2</v>
      </c>
      <c r="EH48" s="171">
        <f>STDEV(EH41:EH45)</f>
        <v>0.10790960244028658</v>
      </c>
      <c r="EI48" s="477">
        <f>STDEV(EI41:EI45)</f>
        <v>0.11130469455179061</v>
      </c>
      <c r="EJ48" s="550"/>
      <c r="EK48" s="171">
        <f>STDEV(EK41:EK45)</f>
        <v>3.9019447392953037E-2</v>
      </c>
      <c r="EL48" s="171">
        <f>STDEV(EL41:EL45)</f>
        <v>0.21698374585092989</v>
      </c>
      <c r="EM48" s="172">
        <f>STDEV(EM41:EM45)</f>
        <v>0.19455817758003063</v>
      </c>
      <c r="EN48" s="550"/>
      <c r="EO48" s="171">
        <f>STDEV(EO41:EO45)</f>
        <v>3.9019447392953009E-2</v>
      </c>
      <c r="EP48" s="171">
        <f>STDEV(EP41:EP45)</f>
        <v>0.16858286232788988</v>
      </c>
      <c r="EQ48" s="172">
        <f>STDEV(EQ41:EQ45)</f>
        <v>0.17788431073366109</v>
      </c>
      <c r="ER48" s="210"/>
      <c r="ES48" s="376"/>
      <c r="ET48" s="168"/>
      <c r="EU48" s="343">
        <f t="shared" ref="EU48:FA48" si="140">STDEV(EU41:EU45)</f>
        <v>2.2800520965803077</v>
      </c>
      <c r="EV48" s="343">
        <f t="shared" si="140"/>
        <v>7.8423764236519133</v>
      </c>
      <c r="EW48" s="345">
        <f t="shared" si="140"/>
        <v>8.4730176504387327</v>
      </c>
      <c r="EX48" s="387">
        <f t="shared" si="140"/>
        <v>12399.185521396283</v>
      </c>
      <c r="EY48" s="343">
        <f t="shared" si="140"/>
        <v>3.0824365824139988</v>
      </c>
      <c r="EZ48" s="345">
        <f t="shared" si="140"/>
        <v>3.5762035522324584</v>
      </c>
      <c r="FA48" s="387">
        <f t="shared" si="140"/>
        <v>45060.19190054026</v>
      </c>
      <c r="FB48" s="387">
        <f t="shared" ref="FB48" si="141">STDEV(FB41:FB45)</f>
        <v>58670.345940199433</v>
      </c>
      <c r="FC48" s="541"/>
      <c r="FD48" s="472"/>
      <c r="FE48" s="165"/>
      <c r="FF48" s="169" t="s">
        <v>169</v>
      </c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</row>
    <row r="49" spans="1:228" s="205" customFormat="1" ht="18" customHeight="1" thickBot="1" x14ac:dyDescent="0.25">
      <c r="A49" s="179"/>
      <c r="B49" s="180"/>
      <c r="C49" s="181"/>
      <c r="D49" s="436" t="s">
        <v>170</v>
      </c>
      <c r="E49" s="183">
        <f t="shared" ref="E49:M49" si="142">E48/E47</f>
        <v>5.6306680073890968E-2</v>
      </c>
      <c r="F49" s="446">
        <f t="shared" si="142"/>
        <v>9.4342150566927852E-2</v>
      </c>
      <c r="G49" s="183">
        <f t="shared" si="142"/>
        <v>9.4392741215480844E-2</v>
      </c>
      <c r="H49" s="183">
        <f t="shared" si="142"/>
        <v>9.6983028306556862E-2</v>
      </c>
      <c r="I49" s="183">
        <f t="shared" si="142"/>
        <v>7.813086942640099E-2</v>
      </c>
      <c r="J49" s="183">
        <f t="shared" ref="J49" si="143">J48/J47</f>
        <v>3.2959198307463002E-2</v>
      </c>
      <c r="K49" s="183">
        <f t="shared" si="142"/>
        <v>8.781736919727888E-2</v>
      </c>
      <c r="L49" s="446">
        <f t="shared" si="142"/>
        <v>0.17640587919709463</v>
      </c>
      <c r="M49" s="408">
        <f t="shared" si="142"/>
        <v>5.4125753057106998E-2</v>
      </c>
      <c r="N49" s="646"/>
      <c r="O49" s="409"/>
      <c r="P49" s="409">
        <f t="shared" ref="P49:T49" si="144">P48/P47</f>
        <v>7.8401186690559746E-2</v>
      </c>
      <c r="Q49" s="409">
        <f t="shared" ref="Q49" si="145">Q48/Q47</f>
        <v>5.6310113045834657E-2</v>
      </c>
      <c r="R49" s="622">
        <f t="shared" si="144"/>
        <v>9.8624753533262666E-2</v>
      </c>
      <c r="S49" s="623">
        <f t="shared" si="144"/>
        <v>0.11975843078119339</v>
      </c>
      <c r="T49" s="408">
        <f t="shared" si="144"/>
        <v>0.10615554830846989</v>
      </c>
      <c r="U49" s="458"/>
      <c r="V49" s="408"/>
      <c r="W49" s="409">
        <f>W48/W47</f>
        <v>1.1799423663458219E-2</v>
      </c>
      <c r="X49" s="410">
        <f>X48/X47</f>
        <v>0.10247987941848022</v>
      </c>
      <c r="Y49" s="409">
        <f>Y48/Y47</f>
        <v>5.9991679748681845E-2</v>
      </c>
      <c r="Z49" s="408"/>
      <c r="AA49" s="409">
        <f>AA48/AA47</f>
        <v>2.0516679521052923E-2</v>
      </c>
      <c r="AB49" s="410">
        <f>AB48/AB47</f>
        <v>9.5502115142313063E-2</v>
      </c>
      <c r="AC49" s="409">
        <f>AC48/AC47</f>
        <v>4.8994496280068869E-2</v>
      </c>
      <c r="AD49" s="408"/>
      <c r="AE49" s="409">
        <f>AE48/AE47</f>
        <v>5.8133669063505165E-2</v>
      </c>
      <c r="AF49" s="410">
        <f>AF48/AF47</f>
        <v>0.13735176127290857</v>
      </c>
      <c r="AG49" s="432">
        <f>AG48/AG47</f>
        <v>0.10705728094986988</v>
      </c>
      <c r="AH49" s="411"/>
      <c r="AI49" s="409">
        <f>AI48/AI47</f>
        <v>8.0275474505237226E-2</v>
      </c>
      <c r="AJ49" s="410">
        <f>AJ48/AJ47</f>
        <v>7.315059325576781E-2</v>
      </c>
      <c r="AK49" s="409">
        <f>AK48/AK47</f>
        <v>7.5091023821495323E-2</v>
      </c>
      <c r="AL49" s="408"/>
      <c r="AM49" s="409">
        <f>AM48/AM47</f>
        <v>0.24876753577261257</v>
      </c>
      <c r="AN49" s="410">
        <f>AN48/AN47</f>
        <v>0.17348099022325261</v>
      </c>
      <c r="AO49" s="409">
        <f>AO48/AO47</f>
        <v>0.21438038003952428</v>
      </c>
      <c r="AP49" s="408"/>
      <c r="AQ49" s="409">
        <f>AQ48/AQ47</f>
        <v>5.2946937642622219E-2</v>
      </c>
      <c r="AR49" s="410">
        <f>AR48/AR47</f>
        <v>0.12553675533356665</v>
      </c>
      <c r="AS49" s="409">
        <f>AS48/AS47</f>
        <v>0.10251250009538829</v>
      </c>
      <c r="AT49" s="408"/>
      <c r="AU49" s="409">
        <f>AU48/AU47</f>
        <v>0.11178992210159926</v>
      </c>
      <c r="AV49" s="410">
        <f>AV48/AV47</f>
        <v>0.1815973081799224</v>
      </c>
      <c r="AW49" s="432">
        <f>AW48/AW47</f>
        <v>0.12918010221187118</v>
      </c>
      <c r="AX49" s="185"/>
      <c r="AY49" s="183"/>
      <c r="AZ49" s="183"/>
      <c r="BA49" s="183"/>
      <c r="BB49" s="183">
        <f>BB48/BB47</f>
        <v>0.20312374365615368</v>
      </c>
      <c r="BC49" s="183">
        <f>BC48/BC47</f>
        <v>0.16189772641706221</v>
      </c>
      <c r="BD49" s="184">
        <f>BD48/BD47</f>
        <v>0.18542684574568072</v>
      </c>
      <c r="BE49" s="185"/>
      <c r="BF49" s="183">
        <f>BF48/BF47</f>
        <v>0.41020210129120327</v>
      </c>
      <c r="BG49" s="183">
        <f>BG48/BG47</f>
        <v>0.3735205894059081</v>
      </c>
      <c r="BH49" s="184">
        <f>BH48/BH47</f>
        <v>0.38477325343496394</v>
      </c>
      <c r="BI49" s="185"/>
      <c r="BJ49" s="183">
        <f>BJ48/BJ47</f>
        <v>0.25927508078901507</v>
      </c>
      <c r="BK49" s="183">
        <f>BK48/BK47</f>
        <v>0.21658493380171912</v>
      </c>
      <c r="BL49" s="184">
        <f>BL48/BL47</f>
        <v>0.23681960244469871</v>
      </c>
      <c r="BM49" s="185"/>
      <c r="BN49" s="183">
        <f>BN48/BN47</f>
        <v>0.34273464616794919</v>
      </c>
      <c r="BO49" s="183">
        <f>BO48/BO47</f>
        <v>0.33103065443810009</v>
      </c>
      <c r="BP49" s="184">
        <f>BP48/BP47</f>
        <v>0.32565853037540859</v>
      </c>
      <c r="BQ49" s="185"/>
      <c r="BR49" s="183">
        <f>BR48/BR47</f>
        <v>0.18399749940178237</v>
      </c>
      <c r="BS49" s="183">
        <f>BS48/BS47</f>
        <v>0.24611180204416397</v>
      </c>
      <c r="BT49" s="184">
        <f>BT48/BT47</f>
        <v>0.2292501751843701</v>
      </c>
      <c r="BU49" s="185"/>
      <c r="BV49" s="183">
        <f>BV48/BV47</f>
        <v>0.23616122799672506</v>
      </c>
      <c r="BW49" s="183">
        <f>BW48/BW47</f>
        <v>0.23042000971167634</v>
      </c>
      <c r="BX49" s="184">
        <f>BX48/BX47</f>
        <v>0.22683341184596836</v>
      </c>
      <c r="BY49" s="185"/>
      <c r="BZ49" s="183">
        <f>BZ48/BZ47</f>
        <v>0.37285352360165031</v>
      </c>
      <c r="CA49" s="183">
        <f>CA48/CA47</f>
        <v>0.40247675943462952</v>
      </c>
      <c r="CB49" s="184">
        <f>CB48/CB47</f>
        <v>0.3884064922419117</v>
      </c>
      <c r="CC49" s="185"/>
      <c r="CD49" s="183">
        <f>CD48/CD47</f>
        <v>0.46355753225122126</v>
      </c>
      <c r="CE49" s="183">
        <f>CE48/CE47</f>
        <v>0.52171276831954694</v>
      </c>
      <c r="CF49" s="184">
        <f>CF48/CF47</f>
        <v>0.48440934254895002</v>
      </c>
      <c r="CG49" s="185"/>
      <c r="CH49" s="183">
        <f>CH48/CH47</f>
        <v>0.39579818222901958</v>
      </c>
      <c r="CI49" s="183">
        <f>CI48/CI47</f>
        <v>0.43967704011280084</v>
      </c>
      <c r="CJ49" s="184">
        <f>CJ48/CJ47</f>
        <v>0.4142587387436738</v>
      </c>
      <c r="CK49" s="185"/>
      <c r="CL49" s="183">
        <f>CL48/CL47</f>
        <v>0.32543279552599902</v>
      </c>
      <c r="CM49" s="183">
        <f>CM48/CM47</f>
        <v>0.3777495431217503</v>
      </c>
      <c r="CN49" s="184">
        <f>CN48/CN47</f>
        <v>0.35121712182028991</v>
      </c>
      <c r="CO49" s="185"/>
      <c r="CP49" s="183">
        <f>CP48/CP47</f>
        <v>0.25516412938522631</v>
      </c>
      <c r="CQ49" s="183">
        <f>CQ48/CQ47</f>
        <v>0.29460504933007214</v>
      </c>
      <c r="CR49" s="184">
        <f>CR48/CR47</f>
        <v>0.27166540192568078</v>
      </c>
      <c r="CS49" s="185"/>
      <c r="CT49" s="183">
        <f>CT48/CT47</f>
        <v>5.4518947431703615E-2</v>
      </c>
      <c r="CU49" s="183">
        <f>CU48/CU47</f>
        <v>0.10934662373025872</v>
      </c>
      <c r="CV49" s="184">
        <f>CV48/CV47</f>
        <v>7.427537115589955E-2</v>
      </c>
      <c r="CW49" s="183"/>
      <c r="CX49" s="183">
        <f>CX48/CX47</f>
        <v>0.19315471619748723</v>
      </c>
      <c r="CY49" s="183">
        <f>CY48/CY47</f>
        <v>0.16993145541286095</v>
      </c>
      <c r="CZ49" s="184">
        <f>CZ48/CZ47</f>
        <v>0.18605040330097722</v>
      </c>
      <c r="DA49" s="185"/>
      <c r="DB49" s="183">
        <f>DB48/DB47</f>
        <v>0.18596921931267313</v>
      </c>
      <c r="DC49" s="183">
        <f>DC48/DC47</f>
        <v>0.24123763004097634</v>
      </c>
      <c r="DD49" s="184">
        <f>DD48/DD47</f>
        <v>0.23014363549484448</v>
      </c>
      <c r="DE49" s="185"/>
      <c r="DF49" s="183">
        <f t="shared" ref="DF49:DQ49" si="146">DF48/DF47</f>
        <v>0.48455927674292693</v>
      </c>
      <c r="DG49" s="183">
        <f t="shared" si="146"/>
        <v>0.54628506677189093</v>
      </c>
      <c r="DH49" s="184">
        <f t="shared" si="146"/>
        <v>0.50758478397735562</v>
      </c>
      <c r="DI49" s="186">
        <f t="shared" si="146"/>
        <v>0.17138057028904113</v>
      </c>
      <c r="DJ49" s="186">
        <f t="shared" si="146"/>
        <v>0.10641128147695177</v>
      </c>
      <c r="DK49" s="187">
        <f t="shared" si="146"/>
        <v>0.19974321306254703</v>
      </c>
      <c r="DL49" s="187">
        <f t="shared" si="146"/>
        <v>0.11431115374323328</v>
      </c>
      <c r="DM49" s="187">
        <f t="shared" si="146"/>
        <v>0.35375826542302036</v>
      </c>
      <c r="DN49" s="186">
        <f t="shared" si="146"/>
        <v>0.27310150850981624</v>
      </c>
      <c r="DO49" s="186">
        <f t="shared" si="146"/>
        <v>0.22670199789668974</v>
      </c>
      <c r="DP49" s="186">
        <f t="shared" si="146"/>
        <v>0.48914731685900142</v>
      </c>
      <c r="DQ49" s="186">
        <f t="shared" si="146"/>
        <v>0.38218223443064753</v>
      </c>
      <c r="DR49" s="185"/>
      <c r="DS49" s="183">
        <f t="shared" ref="DS49:EA49" si="147">DS48/DS47</f>
        <v>0.51303402025820544</v>
      </c>
      <c r="DT49" s="183">
        <f t="shared" si="147"/>
        <v>0.50034729919954757</v>
      </c>
      <c r="DU49" s="183">
        <f t="shared" si="147"/>
        <v>0.51729163370533726</v>
      </c>
      <c r="DV49" s="183">
        <f t="shared" si="147"/>
        <v>0.50490360772298637</v>
      </c>
      <c r="DW49" s="491">
        <f t="shared" si="147"/>
        <v>0.12616210595195682</v>
      </c>
      <c r="DX49" s="445">
        <f t="shared" si="147"/>
        <v>0.52171276831954683</v>
      </c>
      <c r="DY49" s="445">
        <f t="shared" si="147"/>
        <v>0.25614835300749073</v>
      </c>
      <c r="DZ49" s="445">
        <f t="shared" si="147"/>
        <v>0.40400526919994073</v>
      </c>
      <c r="EA49" s="533">
        <f t="shared" si="147"/>
        <v>0.37684793634179081</v>
      </c>
      <c r="EB49" s="185"/>
      <c r="EC49" s="183">
        <f>EC48/EC47</f>
        <v>8.9626623873020755E-2</v>
      </c>
      <c r="ED49" s="183">
        <f>ED48/ED47</f>
        <v>8.0511773559075045E-2</v>
      </c>
      <c r="EE49" s="183">
        <f>EE48/EE47</f>
        <v>7.3526306051219195E-2</v>
      </c>
      <c r="EF49" s="183"/>
      <c r="EG49" s="183">
        <f>EG48/EG47</f>
        <v>0.10329803041035612</v>
      </c>
      <c r="EH49" s="183">
        <f>EH48/EH47</f>
        <v>0.18153047817157675</v>
      </c>
      <c r="EI49" s="446">
        <f>EI48/EI47</f>
        <v>0.14888305063522758</v>
      </c>
      <c r="EJ49" s="182"/>
      <c r="EK49" s="183">
        <f>EK48/EK47</f>
        <v>4.8976065282980881E-2</v>
      </c>
      <c r="EL49" s="183">
        <f>EL48/EL47</f>
        <v>8.6639372362660241E-2</v>
      </c>
      <c r="EM49" s="184">
        <f>EM48/EM47</f>
        <v>6.1527582217408727E-2</v>
      </c>
      <c r="EN49" s="182"/>
      <c r="EO49" s="183">
        <f>EO48/EO47</f>
        <v>0.19193455287031805</v>
      </c>
      <c r="EP49" s="183">
        <f>EP48/EP47</f>
        <v>0.26071657834606088</v>
      </c>
      <c r="EQ49" s="184">
        <f>EQ48/EQ47</f>
        <v>0.21939984540689483</v>
      </c>
      <c r="ER49" s="185"/>
      <c r="ES49" s="446"/>
      <c r="ET49" s="183"/>
      <c r="EU49" s="183">
        <f t="shared" ref="EU49:FA49" si="148">EU48/EU47</f>
        <v>0.18236787568104118</v>
      </c>
      <c r="EV49" s="183">
        <f t="shared" si="148"/>
        <v>0.19960474486022298</v>
      </c>
      <c r="EW49" s="183">
        <f t="shared" si="148"/>
        <v>0.17126598214375433</v>
      </c>
      <c r="EX49" s="183">
        <f t="shared" si="148"/>
        <v>0.24555854123804785</v>
      </c>
      <c r="EY49" s="183">
        <f t="shared" si="148"/>
        <v>0.21551318984305468</v>
      </c>
      <c r="EZ49" s="183">
        <f t="shared" si="148"/>
        <v>0.19836141837119431</v>
      </c>
      <c r="FA49" s="183">
        <f t="shared" si="148"/>
        <v>0.31940847743897532</v>
      </c>
      <c r="FB49" s="183">
        <f t="shared" ref="FB49" si="149">FB48/FB47</f>
        <v>0.31774731835127029</v>
      </c>
      <c r="FC49" s="542"/>
      <c r="FD49" s="180"/>
      <c r="FE49" s="181"/>
      <c r="FF49" s="436" t="s">
        <v>170</v>
      </c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</row>
    <row r="50" spans="1:228" s="212" customFormat="1" ht="18" customHeight="1" thickTop="1" thickBot="1" x14ac:dyDescent="0.25">
      <c r="A50" s="206"/>
      <c r="B50" s="207"/>
      <c r="C50" s="208"/>
      <c r="D50" s="438" t="s">
        <v>171</v>
      </c>
      <c r="E50" s="167">
        <f t="shared" ref="E50:M50" si="150">E48/SQRT(5)</f>
        <v>1.9938405151867102</v>
      </c>
      <c r="F50" s="445">
        <f t="shared" si="150"/>
        <v>0.15239422561238994</v>
      </c>
      <c r="G50" s="345">
        <f t="shared" si="150"/>
        <v>5.2345009313209609E-2</v>
      </c>
      <c r="H50" s="345">
        <f t="shared" si="150"/>
        <v>1.7435595774162697E-2</v>
      </c>
      <c r="I50" s="345">
        <f t="shared" si="150"/>
        <v>1.6911534525287764E-2</v>
      </c>
      <c r="J50" s="345">
        <f t="shared" ref="J50" si="151">J48/SQRT(5)</f>
        <v>1.9784404207189524E-3</v>
      </c>
      <c r="K50" s="345">
        <f t="shared" si="150"/>
        <v>4.1158231254513337E-2</v>
      </c>
      <c r="L50" s="445">
        <f t="shared" si="150"/>
        <v>3.4554305086341996E-2</v>
      </c>
      <c r="M50" s="167">
        <f t="shared" si="150"/>
        <v>0.11027761651889249</v>
      </c>
      <c r="N50" s="644"/>
      <c r="O50" s="376"/>
      <c r="P50" s="376">
        <f t="shared" ref="P50:T50" si="152">P48/SQRT(5)</f>
        <v>6.1428738093603314E-3</v>
      </c>
      <c r="Q50" s="376">
        <f t="shared" ref="Q50" si="153">Q48/SQRT(5)</f>
        <v>1.603017137984265E-2</v>
      </c>
      <c r="R50" s="620">
        <f t="shared" si="152"/>
        <v>1.6030171379842653E-2</v>
      </c>
      <c r="S50" s="621">
        <f t="shared" si="152"/>
        <v>1.3807148872957085E-2</v>
      </c>
      <c r="T50" s="167">
        <f t="shared" si="152"/>
        <v>3.0559450002256416E-2</v>
      </c>
      <c r="U50" s="176"/>
      <c r="V50" s="345"/>
      <c r="W50" s="376">
        <f>W48/SQRT(5)</f>
        <v>4.6006312694393909E-3</v>
      </c>
      <c r="X50" s="169">
        <f>X48/SQRT(5)</f>
        <v>0.14441436469007224</v>
      </c>
      <c r="Y50" s="376">
        <f>Y48/SQRT(5)</f>
        <v>0.10658947823545549</v>
      </c>
      <c r="Z50" s="167"/>
      <c r="AA50" s="376">
        <f>AA48/SQRT(5)</f>
        <v>6.0305131992124412E-3</v>
      </c>
      <c r="AB50" s="169">
        <f>AB48/SQRT(5)</f>
        <v>0.10138039191341934</v>
      </c>
      <c r="AC50" s="376">
        <f>AC48/SQRT(5)</f>
        <v>6.5583917723812488E-2</v>
      </c>
      <c r="AD50" s="167"/>
      <c r="AE50" s="376">
        <f>AE48/SQRT(5)</f>
        <v>5.579136330495232E-3</v>
      </c>
      <c r="AF50" s="169">
        <f>AF48/SQRT(5)</f>
        <v>4.7749787806780582E-2</v>
      </c>
      <c r="AG50" s="430">
        <f>AG48/SQRT(5)</f>
        <v>4.6906080586168186E-2</v>
      </c>
      <c r="AH50" s="378"/>
      <c r="AI50" s="376">
        <f>AI48/SQRT(5)</f>
        <v>4.6006312694393883E-3</v>
      </c>
      <c r="AJ50" s="169">
        <f>AJ48/SQRT(5)</f>
        <v>1.5079135479065508E-2</v>
      </c>
      <c r="AK50" s="376">
        <f>AK48/SQRT(5)</f>
        <v>1.9575907319110439E-2</v>
      </c>
      <c r="AL50" s="167"/>
      <c r="AM50" s="376">
        <f>AM48/SQRT(5)</f>
        <v>5.1835418281927078E-3</v>
      </c>
      <c r="AN50" s="169">
        <f>AN48/SQRT(5)</f>
        <v>1.2843928619509734E-2</v>
      </c>
      <c r="AO50" s="376">
        <f>AO48/SQRT(5)</f>
        <v>2.0209169497556204E-2</v>
      </c>
      <c r="AP50" s="167"/>
      <c r="AQ50" s="376">
        <f>AQ48/SQRT(5)</f>
        <v>1.3917200373729443E-3</v>
      </c>
      <c r="AR50" s="169">
        <f>AR48/SQRT(5)</f>
        <v>1.1943726502944464E-2</v>
      </c>
      <c r="AS50" s="376">
        <f>AS48/SQRT(5)</f>
        <v>1.2300569729508487E-2</v>
      </c>
      <c r="AT50" s="167"/>
      <c r="AU50" s="376">
        <f>AU48/SQRT(5)</f>
        <v>1.1389683793278458E-3</v>
      </c>
      <c r="AV50" s="169">
        <f>AV48/SQRT(5)</f>
        <v>6.7119204858651915E-3</v>
      </c>
      <c r="AW50" s="430">
        <f>AW48/SQRT(5)</f>
        <v>5.9987320376784902E-3</v>
      </c>
      <c r="AX50" s="354"/>
      <c r="AY50" s="209"/>
      <c r="AZ50" s="209"/>
      <c r="BA50" s="167"/>
      <c r="BB50" s="209">
        <f>BB48/SQRT(5)</f>
        <v>1.9209579694286084E-3</v>
      </c>
      <c r="BC50" s="209">
        <f>BC48/SQRT(5)</f>
        <v>4.7692790898898815E-3</v>
      </c>
      <c r="BD50" s="172">
        <f>BD48/SQRT(5)</f>
        <v>6.9349218584974729E-3</v>
      </c>
      <c r="BE50" s="210"/>
      <c r="BF50" s="209">
        <f>BF48/SQRT(5)</f>
        <v>1.6125440690589825E-3</v>
      </c>
      <c r="BG50" s="209">
        <f>BG48/SQRT(5)</f>
        <v>4.52742152742354E-3</v>
      </c>
      <c r="BH50" s="172">
        <f>BH48/SQRT(5)</f>
        <v>5.9451177454540706E-3</v>
      </c>
      <c r="BI50" s="210"/>
      <c r="BJ50" s="209">
        <f>BJ48/SQRT(5)</f>
        <v>3.4712211663602637E-3</v>
      </c>
      <c r="BK50" s="209">
        <f>BK48/SQRT(5)</f>
        <v>9.0055007217379867E-3</v>
      </c>
      <c r="BL50" s="172">
        <f>BL48/SQRT(5)</f>
        <v>1.2516090458427363E-2</v>
      </c>
      <c r="BM50" s="210"/>
      <c r="BN50" s="209">
        <f>BN48/SQRT(5)</f>
        <v>7.2764740755588307E-3</v>
      </c>
      <c r="BO50" s="209">
        <f>BO48/SQRT(5)</f>
        <v>2.1884565659609945E-2</v>
      </c>
      <c r="BP50" s="172">
        <f>BP48/SQRT(5)</f>
        <v>2.7255026585354624E-2</v>
      </c>
      <c r="BQ50" s="210"/>
      <c r="BR50" s="209">
        <f>BR48/SQRT(5)</f>
        <v>2.1256696305219616E-3</v>
      </c>
      <c r="BS50" s="209">
        <f>BS48/SQRT(5)</f>
        <v>9.0222348327808899E-3</v>
      </c>
      <c r="BT50" s="172">
        <f>BT48/SQRT(5)</f>
        <v>1.0584692037807637E-2</v>
      </c>
      <c r="BU50" s="210"/>
      <c r="BV50" s="209">
        <f>BV48/SQRT(5)</f>
        <v>1.0903923559796719E-2</v>
      </c>
      <c r="BW50" s="209">
        <f>BW48/SQRT(5)</f>
        <v>3.3260901435308958E-2</v>
      </c>
      <c r="BX50" s="172">
        <f>BX48/SQRT(5)</f>
        <v>4.1445571636150307E-2</v>
      </c>
      <c r="BY50" s="210"/>
      <c r="BZ50" s="209">
        <f>BZ48/SQRT(5)</f>
        <v>6.8013011291719085E-3</v>
      </c>
      <c r="CA50" s="209">
        <f>CA48/SQRT(5)</f>
        <v>2.3569407631619244E-2</v>
      </c>
      <c r="CB50" s="172">
        <f>CB48/SQRT(5)</f>
        <v>2.8467676987590156E-2</v>
      </c>
      <c r="CC50" s="210"/>
      <c r="CD50" s="209">
        <f>CD48/SQRT(5)</f>
        <v>6.637272827292537E-3</v>
      </c>
      <c r="CE50" s="209">
        <f>CE48/SQRT(5)</f>
        <v>2.4066062648893743E-2</v>
      </c>
      <c r="CF50" s="172">
        <f>CF48/SQRT(5)</f>
        <v>2.7855296786517391E-2</v>
      </c>
      <c r="CG50" s="210"/>
      <c r="CH50" s="209">
        <f>CH48/SQRT(5)</f>
        <v>1.2886925826797138E-2</v>
      </c>
      <c r="CI50" s="209">
        <f>CI48/SQRT(5)</f>
        <v>4.6029730711460534E-2</v>
      </c>
      <c r="CJ50" s="172">
        <f>CJ48/SQRT(5)</f>
        <v>5.418386124873649E-2</v>
      </c>
      <c r="CK50" s="210"/>
      <c r="CL50" s="209">
        <f>CL48/SQRT(5)</f>
        <v>1.435550608731602E-2</v>
      </c>
      <c r="CM50" s="209">
        <f>CM48/SQRT(5)</f>
        <v>5.3394504008390201E-2</v>
      </c>
      <c r="CN50" s="172">
        <f>CN48/SQRT(5)</f>
        <v>6.2154216058028552E-2</v>
      </c>
      <c r="CO50" s="210"/>
      <c r="CP50" s="209">
        <f>CP48/SQRT(5)</f>
        <v>2.0089290967447514E-2</v>
      </c>
      <c r="CQ50" s="209">
        <f>CQ48/SQRT(5)</f>
        <v>7.3368112018645473E-2</v>
      </c>
      <c r="CR50" s="172">
        <f>CR48/SQRT(5)</f>
        <v>8.5170049934458744E-2</v>
      </c>
      <c r="CS50" s="210"/>
      <c r="CT50" s="209">
        <f>CT48/SQRT(5)</f>
        <v>2.008929096744751E-2</v>
      </c>
      <c r="CU50" s="209">
        <f>CU48/SQRT(5)</f>
        <v>0.1268594010318537</v>
      </c>
      <c r="CV50" s="172">
        <f>CV48/SQRT(5)</f>
        <v>0.10868171661519911</v>
      </c>
      <c r="CW50" s="167"/>
      <c r="CX50" s="211">
        <f>CX48/SQRT(5)</f>
        <v>73.331849324274501</v>
      </c>
      <c r="CY50" s="211">
        <f>CY48/SQRT(5)</f>
        <v>201.52518479696565</v>
      </c>
      <c r="CZ50" s="174">
        <f>CZ48/SQRT(5)</f>
        <v>279.78985740427578</v>
      </c>
      <c r="DA50" s="210"/>
      <c r="DB50" s="211">
        <f>DB48/SQRT(5)</f>
        <v>41.429163223626155</v>
      </c>
      <c r="DC50" s="211">
        <f>DC48/SQRT(5)</f>
        <v>170.28722768315436</v>
      </c>
      <c r="DD50" s="174">
        <f>DD48/SQRT(5)</f>
        <v>204.82630087508787</v>
      </c>
      <c r="DE50" s="210"/>
      <c r="DF50" s="211">
        <f t="shared" ref="DF50:DQ50" si="154">DF48/SQRT(5)</f>
        <v>126.29624484374898</v>
      </c>
      <c r="DG50" s="211">
        <f t="shared" si="154"/>
        <v>459.47213208227487</v>
      </c>
      <c r="DH50" s="174">
        <f t="shared" si="154"/>
        <v>531.95527521593442</v>
      </c>
      <c r="DI50" s="175">
        <f t="shared" si="154"/>
        <v>0.11161059980726455</v>
      </c>
      <c r="DJ50" s="175">
        <f t="shared" si="154"/>
        <v>2.1317776619525775E-2</v>
      </c>
      <c r="DK50" s="176">
        <f t="shared" si="154"/>
        <v>0.37200870677079378</v>
      </c>
      <c r="DL50" s="176">
        <f t="shared" si="154"/>
        <v>1.7822996540904877E-2</v>
      </c>
      <c r="DM50" s="176">
        <f t="shared" si="154"/>
        <v>8.0374491826116209E-2</v>
      </c>
      <c r="DN50" s="177">
        <f t="shared" si="154"/>
        <v>1.2359082279931388</v>
      </c>
      <c r="DO50" s="177">
        <f t="shared" si="154"/>
        <v>4.9481529373380981</v>
      </c>
      <c r="DP50" s="175">
        <f t="shared" si="154"/>
        <v>0.1521724109553815</v>
      </c>
      <c r="DQ50" s="175">
        <f t="shared" si="154"/>
        <v>1.4904356918184293E-2</v>
      </c>
      <c r="DR50" s="354"/>
      <c r="DS50" s="209">
        <f t="shared" ref="DS50:EA50" si="155">DS48/SQRT(5)</f>
        <v>4.476371249723991E-4</v>
      </c>
      <c r="DT50" s="209">
        <f t="shared" si="155"/>
        <v>1.345525357564911E-3</v>
      </c>
      <c r="DU50" s="209">
        <f t="shared" si="155"/>
        <v>1.7841309541167575E-3</v>
      </c>
      <c r="DV50" s="209">
        <f t="shared" si="155"/>
        <v>2.4563005794739695E-3</v>
      </c>
      <c r="DW50" s="492">
        <f t="shared" si="155"/>
        <v>2.4617537216866943E-2</v>
      </c>
      <c r="DX50" s="447">
        <f t="shared" si="155"/>
        <v>0.17226487644078139</v>
      </c>
      <c r="DY50" s="447">
        <f t="shared" si="155"/>
        <v>0.18202352898444743</v>
      </c>
      <c r="DZ50" s="447">
        <f t="shared" si="155"/>
        <v>8.8677292108088973E-2</v>
      </c>
      <c r="EA50" s="534">
        <f t="shared" si="155"/>
        <v>0.1036173112173694</v>
      </c>
      <c r="EB50" s="210"/>
      <c r="EC50" s="209">
        <f>EC48/SQRT(5)</f>
        <v>2.4421754356565659E-2</v>
      </c>
      <c r="ED50" s="209">
        <f>ED48/SQRT(5)</f>
        <v>6.8771523491035047E-2</v>
      </c>
      <c r="EE50" s="209">
        <f>EE48/SQRT(5)</f>
        <v>7.9394529106309161E-2</v>
      </c>
      <c r="EF50" s="167"/>
      <c r="EG50" s="209">
        <f>EG48/SQRT(5)</f>
        <v>8.657799313402853E-3</v>
      </c>
      <c r="EH50" s="209">
        <f>EH48/SQRT(5)</f>
        <v>4.8258641296291593E-2</v>
      </c>
      <c r="EI50" s="477">
        <f>EI48/SQRT(5)</f>
        <v>4.9776972646530852E-2</v>
      </c>
      <c r="EJ50" s="166"/>
      <c r="EK50" s="209">
        <f>EK48/SQRT(5)</f>
        <v>1.7450027363023986E-2</v>
      </c>
      <c r="EL50" s="209">
        <f>EL48/SQRT(5)</f>
        <v>9.7038081147043431E-2</v>
      </c>
      <c r="EM50" s="172">
        <f>EM48/SQRT(5)</f>
        <v>8.7009062129484796E-2</v>
      </c>
      <c r="EN50" s="166"/>
      <c r="EO50" s="209">
        <f>EO48/SQRT(5)</f>
        <v>1.7450027363023975E-2</v>
      </c>
      <c r="EP50" s="209">
        <f>EP48/SQRT(5)</f>
        <v>7.5392548001330037E-2</v>
      </c>
      <c r="EQ50" s="172">
        <f>EQ48/SQRT(5)</f>
        <v>7.9552282186232337E-2</v>
      </c>
      <c r="ER50" s="210"/>
      <c r="ES50" s="376"/>
      <c r="ET50" s="191"/>
      <c r="EU50" s="344">
        <f t="shared" ref="EU50:FA50" si="156">EU48/SQRT(5)</f>
        <v>1.0196702960388968</v>
      </c>
      <c r="EV50" s="344">
        <f t="shared" si="156"/>
        <v>3.5072173576854735</v>
      </c>
      <c r="EW50" s="344">
        <f t="shared" si="156"/>
        <v>3.7892486881873113</v>
      </c>
      <c r="EX50" s="388">
        <f t="shared" si="156"/>
        <v>5545.0843382946523</v>
      </c>
      <c r="EY50" s="344">
        <f t="shared" si="156"/>
        <v>1.3785075469219668</v>
      </c>
      <c r="EZ50" s="344">
        <f t="shared" si="156"/>
        <v>1.5993268488335992</v>
      </c>
      <c r="FA50" s="388">
        <f t="shared" si="156"/>
        <v>20151.530433758693</v>
      </c>
      <c r="FB50" s="388">
        <f t="shared" ref="FB50" si="157">FB48/SQRT(5)</f>
        <v>26238.176357142947</v>
      </c>
      <c r="FC50" s="545"/>
      <c r="FD50" s="207"/>
      <c r="FE50" s="208"/>
      <c r="FF50" s="438" t="s">
        <v>171</v>
      </c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</row>
    <row r="51" spans="1:228" s="222" customFormat="1" ht="18" customHeight="1" thickTop="1" thickBot="1" x14ac:dyDescent="0.3">
      <c r="A51" s="213"/>
      <c r="B51" s="220"/>
      <c r="C51" s="220"/>
      <c r="D51" s="439" t="s">
        <v>237</v>
      </c>
      <c r="E51" s="214">
        <f>TTEST(E26:E30,E41:E45,1,2)</f>
        <v>2.1690329099036591E-8</v>
      </c>
      <c r="F51" s="215">
        <f t="shared" ref="F51:M51" si="158">TTEST(F26:F30,F41:F45,1,2)</f>
        <v>5.0656737092526656E-6</v>
      </c>
      <c r="G51" s="214">
        <f t="shared" si="158"/>
        <v>2.3329199878093246E-6</v>
      </c>
      <c r="H51" s="214">
        <f t="shared" si="158"/>
        <v>1.0294521177634036E-4</v>
      </c>
      <c r="I51" s="214">
        <f t="shared" si="158"/>
        <v>9.2090562010115733E-6</v>
      </c>
      <c r="J51" s="214">
        <f t="shared" ref="J51" si="159">TTEST(J26:J30,J41:J45,1,2)</f>
        <v>0.25858616002835455</v>
      </c>
      <c r="K51" s="214">
        <f t="shared" si="158"/>
        <v>1.3654416479490219E-6</v>
      </c>
      <c r="L51" s="215">
        <f t="shared" si="158"/>
        <v>1.187936586471351E-3</v>
      </c>
      <c r="M51" s="214">
        <f t="shared" si="158"/>
        <v>8.1097567674606282E-7</v>
      </c>
      <c r="N51" s="647"/>
      <c r="O51" s="215"/>
      <c r="P51" s="215">
        <f t="shared" ref="P51:T51" si="160">TTEST(P26:P30,P41:P45,1,2)</f>
        <v>1.2261428061818795E-5</v>
      </c>
      <c r="Q51" s="215">
        <f t="shared" ref="Q51" si="161">TTEST(Q26:Q30,Q41:Q45,1,2)</f>
        <v>0.47598863245240774</v>
      </c>
      <c r="R51" s="624">
        <f t="shared" si="160"/>
        <v>0.47598863245240774</v>
      </c>
      <c r="S51" s="625">
        <f t="shared" si="160"/>
        <v>6.3899489597730079E-3</v>
      </c>
      <c r="T51" s="214">
        <f t="shared" si="160"/>
        <v>0.11174075305703993</v>
      </c>
      <c r="U51" s="459"/>
      <c r="V51" s="214"/>
      <c r="W51" s="215">
        <f t="shared" ref="W51:Y51" si="162">TTEST(W26:W30,W41:W45,1,2)</f>
        <v>6.1312089517976405E-2</v>
      </c>
      <c r="X51" s="216">
        <f t="shared" si="162"/>
        <v>6.4869422196473157E-6</v>
      </c>
      <c r="Y51" s="215">
        <f t="shared" si="162"/>
        <v>1.6033945540477154E-6</v>
      </c>
      <c r="Z51" s="214"/>
      <c r="AA51" s="215">
        <f t="shared" ref="AA51:AC51" si="163">TTEST(AA26:AA30,AA41:AA45,1,2)</f>
        <v>6.4498948469455999E-4</v>
      </c>
      <c r="AB51" s="216">
        <f t="shared" si="163"/>
        <v>2.2809362062503146E-6</v>
      </c>
      <c r="AC51" s="215">
        <f t="shared" si="163"/>
        <v>3.1772259602069276E-6</v>
      </c>
      <c r="AD51" s="214"/>
      <c r="AE51" s="215">
        <f t="shared" ref="AE51:AG51" si="164">TTEST(AE26:AE30,AE41:AE45,1,2)</f>
        <v>4.1698279210867925E-4</v>
      </c>
      <c r="AF51" s="216">
        <f t="shared" si="164"/>
        <v>2.2102702887125944E-4</v>
      </c>
      <c r="AG51" s="217">
        <f t="shared" si="164"/>
        <v>3.7565381530059091E-6</v>
      </c>
      <c r="AH51" s="369"/>
      <c r="AI51" s="215">
        <f t="shared" ref="AI51:AK51" si="165">TTEST(AI26:AI30,AI41:AI45,1,2)</f>
        <v>6.1312089517977134E-2</v>
      </c>
      <c r="AJ51" s="216">
        <f t="shared" si="165"/>
        <v>1.4212756167409691E-5</v>
      </c>
      <c r="AK51" s="215">
        <f t="shared" si="165"/>
        <v>1.7471475311086547E-5</v>
      </c>
      <c r="AL51" s="214"/>
      <c r="AM51" s="215">
        <f t="shared" ref="AM51:AO51" si="166">TTEST(AM26:AM30,AM41:AM45,1,2)</f>
        <v>0.15104424910136821</v>
      </c>
      <c r="AN51" s="216">
        <f t="shared" si="166"/>
        <v>7.609869935292277E-4</v>
      </c>
      <c r="AO51" s="215">
        <f t="shared" si="166"/>
        <v>1.5762854770647746E-4</v>
      </c>
      <c r="AP51" s="214"/>
      <c r="AQ51" s="215">
        <f t="shared" ref="AQ51:AS51" si="167">TTEST(AQ26:AQ30,AQ41:AQ45,1,2)</f>
        <v>3.8228554584407701E-2</v>
      </c>
      <c r="AR51" s="216">
        <f t="shared" si="167"/>
        <v>9.1013935432983763E-5</v>
      </c>
      <c r="AS51" s="215">
        <f t="shared" si="167"/>
        <v>4.8853141568393782E-5</v>
      </c>
      <c r="AT51" s="214"/>
      <c r="AU51" s="215">
        <f t="shared" ref="AU51:AW51" si="168">TTEST(AU26:AU30,AU41:AU45,1,2)</f>
        <v>0.44028044664438176</v>
      </c>
      <c r="AV51" s="216">
        <f t="shared" si="168"/>
        <v>2.1751463980269332E-3</v>
      </c>
      <c r="AW51" s="217">
        <f t="shared" si="168"/>
        <v>6.7302562211180902E-2</v>
      </c>
      <c r="AX51" s="218"/>
      <c r="AY51" s="214"/>
      <c r="AZ51" s="214"/>
      <c r="BA51" s="214"/>
      <c r="BB51" s="214">
        <f t="shared" ref="BB51:BD51" si="169">TTEST(BB26:BB30,BB41:BB45,1,2)</f>
        <v>5.3759958022441066E-2</v>
      </c>
      <c r="BC51" s="214">
        <f t="shared" si="169"/>
        <v>1.8055723736969391E-5</v>
      </c>
      <c r="BD51" s="217">
        <f t="shared" si="169"/>
        <v>0.17062634669621726</v>
      </c>
      <c r="BE51" s="218"/>
      <c r="BF51" s="214">
        <f t="shared" ref="BF51:BH51" si="170">TTEST(BF26:BF30,BF41:BF45,1,2)</f>
        <v>2.3325948194979587E-4</v>
      </c>
      <c r="BG51" s="214">
        <f t="shared" si="170"/>
        <v>0.19736633870241782</v>
      </c>
      <c r="BH51" s="217">
        <f t="shared" si="170"/>
        <v>9.8268411281527977E-6</v>
      </c>
      <c r="BI51" s="218"/>
      <c r="BJ51" s="214">
        <f t="shared" ref="BJ51:BL51" si="171">TTEST(BJ26:BJ30,BJ41:BJ45,1,2)</f>
        <v>7.2002648000425121E-2</v>
      </c>
      <c r="BK51" s="214">
        <f t="shared" si="171"/>
        <v>2.4360829537578253E-3</v>
      </c>
      <c r="BL51" s="217">
        <f t="shared" si="171"/>
        <v>9.3856349136492586E-4</v>
      </c>
      <c r="BM51" s="218"/>
      <c r="BN51" s="214">
        <f t="shared" ref="BN51:BP51" si="172">TTEST(BN26:BN30,BN41:BN45,1,2)</f>
        <v>8.203212175245883E-6</v>
      </c>
      <c r="BO51" s="214">
        <f t="shared" si="172"/>
        <v>1.8021646302531211E-2</v>
      </c>
      <c r="BP51" s="217">
        <f t="shared" si="172"/>
        <v>2.202036978935608E-6</v>
      </c>
      <c r="BQ51" s="218"/>
      <c r="BR51" s="214">
        <f t="shared" ref="BR51:BT51" si="173">TTEST(BR26:BR30,BR41:BR45,1,2)</f>
        <v>5.7950768890137942E-2</v>
      </c>
      <c r="BS51" s="214">
        <f t="shared" si="173"/>
        <v>1.0958394236888387E-2</v>
      </c>
      <c r="BT51" s="217">
        <f t="shared" si="173"/>
        <v>1.6374353333768606E-3</v>
      </c>
      <c r="BU51" s="218"/>
      <c r="BV51" s="214">
        <f t="shared" ref="BV51:BX51" si="174">TTEST(BV26:BV30,BV41:BV45,1,2)</f>
        <v>2.7807882830017406E-5</v>
      </c>
      <c r="BW51" s="214">
        <f t="shared" si="174"/>
        <v>0.47246361269054915</v>
      </c>
      <c r="BX51" s="217">
        <f t="shared" si="174"/>
        <v>2.6328194381763713E-6</v>
      </c>
      <c r="BY51" s="218"/>
      <c r="BZ51" s="214">
        <f t="shared" ref="BZ51:CB51" si="175">TTEST(BZ26:BZ30,BZ41:BZ45,1,2)</f>
        <v>9.5421535567179666E-2</v>
      </c>
      <c r="CA51" s="214">
        <f t="shared" si="175"/>
        <v>4.9318343548732024E-3</v>
      </c>
      <c r="CB51" s="217">
        <f t="shared" si="175"/>
        <v>0.41551802942453148</v>
      </c>
      <c r="CC51" s="218"/>
      <c r="CD51" s="214">
        <f t="shared" ref="CD51:CF51" si="176">TTEST(CD26:CD30,CD41:CD45,1,2)</f>
        <v>6.4779951001575256E-2</v>
      </c>
      <c r="CE51" s="214">
        <f t="shared" si="176"/>
        <v>1.0285778568970451E-2</v>
      </c>
      <c r="CF51" s="217">
        <f t="shared" si="176"/>
        <v>0.31179891508378499</v>
      </c>
      <c r="CG51" s="218"/>
      <c r="CH51" s="214">
        <f t="shared" ref="CH51:CJ51" si="177">TTEST(CH26:CH30,CH41:CH45,1,2)</f>
        <v>7.3086304580536762E-2</v>
      </c>
      <c r="CI51" s="214">
        <f t="shared" si="177"/>
        <v>6.1263716190580238E-3</v>
      </c>
      <c r="CJ51" s="217">
        <f t="shared" si="177"/>
        <v>0.44291087970055498</v>
      </c>
      <c r="CK51" s="218"/>
      <c r="CL51" s="214">
        <f t="shared" ref="CL51:CN51" si="178">TTEST(CL26:CL30,CL41:CL45,1,2)</f>
        <v>0.16565734274133737</v>
      </c>
      <c r="CM51" s="214">
        <f t="shared" si="178"/>
        <v>5.7067627642329441E-3</v>
      </c>
      <c r="CN51" s="217">
        <f t="shared" si="178"/>
        <v>0.21628019953980376</v>
      </c>
      <c r="CO51" s="218"/>
      <c r="CP51" s="214">
        <f t="shared" ref="CP51:CR51" si="179">TTEST(CP26:CP30,CP41:CP45,1,2)</f>
        <v>4.9535867528473524E-3</v>
      </c>
      <c r="CQ51" s="214">
        <f t="shared" si="179"/>
        <v>4.2767741780878436E-2</v>
      </c>
      <c r="CR51" s="217">
        <f t="shared" si="179"/>
        <v>9.557152963095999E-5</v>
      </c>
      <c r="CS51" s="218"/>
      <c r="CT51" s="214">
        <f t="shared" ref="CT51:CV51" si="180">TTEST(CT26:CT30,CT41:CT45,1,2)</f>
        <v>4.9535867528473733E-3</v>
      </c>
      <c r="CU51" s="214">
        <f t="shared" si="180"/>
        <v>3.7760176381255737E-6</v>
      </c>
      <c r="CV51" s="217">
        <f t="shared" si="180"/>
        <v>4.8678948689793387E-5</v>
      </c>
      <c r="CW51" s="214"/>
      <c r="CX51" s="214">
        <f t="shared" ref="CX51:CZ51" si="181">TTEST(CX26:CX30,CX41:CX45,1,2)</f>
        <v>7.2830921512080796E-3</v>
      </c>
      <c r="CY51" s="214">
        <f t="shared" si="181"/>
        <v>2.0114954532271175E-5</v>
      </c>
      <c r="CZ51" s="217">
        <f t="shared" si="181"/>
        <v>0.43913404925636845</v>
      </c>
      <c r="DA51" s="218"/>
      <c r="DB51" s="214">
        <f t="shared" ref="DB51:DD51" si="182">TTEST(DB26:DB30,DB41:DB45,1,2)</f>
        <v>5.6033350708813302E-2</v>
      </c>
      <c r="DC51" s="214">
        <f t="shared" si="182"/>
        <v>4.275337782891802E-2</v>
      </c>
      <c r="DD51" s="217">
        <f t="shared" si="182"/>
        <v>5.9567165825238043E-3</v>
      </c>
      <c r="DE51" s="218"/>
      <c r="DF51" s="214">
        <f t="shared" ref="DF51:DQ51" si="183">TTEST(DF26:DF30,DF41:DF45,1,2)</f>
        <v>2.3135243855810304E-2</v>
      </c>
      <c r="DG51" s="214">
        <f t="shared" si="183"/>
        <v>7.3018841767101784E-3</v>
      </c>
      <c r="DH51" s="217">
        <f t="shared" si="183"/>
        <v>0.10652091926810843</v>
      </c>
      <c r="DI51" s="219">
        <f t="shared" si="183"/>
        <v>1.2450564046245858E-6</v>
      </c>
      <c r="DJ51" s="219">
        <f t="shared" si="183"/>
        <v>4.6397714079757056E-4</v>
      </c>
      <c r="DK51" s="217">
        <f t="shared" si="183"/>
        <v>2.2600771568406809E-5</v>
      </c>
      <c r="DL51" s="217">
        <f t="shared" si="183"/>
        <v>7.5855394496126595E-4</v>
      </c>
      <c r="DM51" s="214">
        <f t="shared" si="183"/>
        <v>3.6473702600525147E-3</v>
      </c>
      <c r="DN51" s="219">
        <f t="shared" si="183"/>
        <v>6.041931143262836E-2</v>
      </c>
      <c r="DO51" s="219">
        <f t="shared" si="183"/>
        <v>9.3060072623420038E-3</v>
      </c>
      <c r="DP51" s="217">
        <f t="shared" si="183"/>
        <v>9.9169141488061829E-2</v>
      </c>
      <c r="DQ51" s="217">
        <f t="shared" si="183"/>
        <v>0.41909148297983856</v>
      </c>
      <c r="DR51" s="218"/>
      <c r="DS51" s="214">
        <f t="shared" ref="DS51:EA51" si="184">TTEST(DS26:DS30,DS41:DS45,1,2)</f>
        <v>0.10506170113527963</v>
      </c>
      <c r="DT51" s="214">
        <f t="shared" si="184"/>
        <v>9.7328119208788498E-3</v>
      </c>
      <c r="DU51" s="214">
        <f t="shared" si="184"/>
        <v>0.48719639110422813</v>
      </c>
      <c r="DV51" s="214">
        <f t="shared" si="184"/>
        <v>2.7663846990882927E-2</v>
      </c>
      <c r="DW51" s="218">
        <f t="shared" si="184"/>
        <v>6.1482829040292425E-2</v>
      </c>
      <c r="DX51" s="215">
        <f t="shared" si="184"/>
        <v>1.028577856897046E-2</v>
      </c>
      <c r="DY51" s="215">
        <f t="shared" si="184"/>
        <v>2.213349583532785E-4</v>
      </c>
      <c r="DZ51" s="215">
        <f t="shared" si="184"/>
        <v>3.3673447985752953E-3</v>
      </c>
      <c r="EA51" s="535">
        <f t="shared" si="184"/>
        <v>0.30900995204232895</v>
      </c>
      <c r="EB51" s="218"/>
      <c r="EC51" s="214">
        <f t="shared" ref="EC51:EE51" si="185">TTEST(EC26:EC30,EC41:EC45,1,2)</f>
        <v>6.5704190952956043E-2</v>
      </c>
      <c r="ED51" s="214">
        <f t="shared" si="185"/>
        <v>1.1285561819288888E-6</v>
      </c>
      <c r="EE51" s="214">
        <f t="shared" si="185"/>
        <v>4.231455201786014E-6</v>
      </c>
      <c r="EF51" s="214"/>
      <c r="EG51" s="214">
        <f t="shared" ref="EG51:EI51" si="186">TTEST(EG26:EG30,EG41:EG45,1,2)</f>
        <v>9.5865615996045695E-3</v>
      </c>
      <c r="EH51" s="214">
        <f t="shared" si="186"/>
        <v>5.6747563257590157E-5</v>
      </c>
      <c r="EI51" s="215">
        <f t="shared" si="186"/>
        <v>0.11851289065786488</v>
      </c>
      <c r="EJ51" s="535"/>
      <c r="EK51" s="214">
        <f t="shared" ref="EK51:EM51" si="187">TTEST(EK26:EK30,EK41:EK45,1,2)</f>
        <v>8.4535204586057983E-4</v>
      </c>
      <c r="EL51" s="214">
        <f t="shared" si="187"/>
        <v>9.6499963981134251E-7</v>
      </c>
      <c r="EM51" s="217">
        <f t="shared" si="187"/>
        <v>2.3583140040660011E-5</v>
      </c>
      <c r="EN51" s="535"/>
      <c r="EO51" s="214">
        <f t="shared" ref="EO51:EQ51" si="188">TTEST(EO26:EO30,EO41:EO45,1,2)</f>
        <v>8.4535204586057679E-4</v>
      </c>
      <c r="EP51" s="214">
        <f t="shared" si="188"/>
        <v>2.0042102458815384E-2</v>
      </c>
      <c r="EQ51" s="217">
        <f t="shared" si="188"/>
        <v>9.083848186120063E-6</v>
      </c>
      <c r="ER51" s="218"/>
      <c r="ES51" s="215"/>
      <c r="ET51" s="214"/>
      <c r="EU51" s="214">
        <f t="shared" ref="EU51:EW51" si="189">TTEST(EU26:EU30,EU41:EU45,1,2)</f>
        <v>4.6199159850233599E-4</v>
      </c>
      <c r="EV51" s="214">
        <f t="shared" si="189"/>
        <v>2.7236258023419327E-5</v>
      </c>
      <c r="EW51" s="214">
        <f t="shared" si="189"/>
        <v>1.8697281902362632E-2</v>
      </c>
      <c r="EX51" s="214">
        <f t="shared" ref="EX51" si="190">TTEST(EX26:EX30,EX41:EX45,1,2)</f>
        <v>1.7055797468367054E-3</v>
      </c>
      <c r="EY51" s="214">
        <f t="shared" ref="EY51:FA51" si="191">TTEST(EY26:EY30,EY41:EY45,1,2)</f>
        <v>4.4925339127108327E-5</v>
      </c>
      <c r="EZ51" s="214">
        <f t="shared" si="191"/>
        <v>2.4450472286453941E-2</v>
      </c>
      <c r="FA51" s="214">
        <f t="shared" si="191"/>
        <v>8.5025995258634114E-3</v>
      </c>
      <c r="FB51" s="214">
        <f t="shared" ref="FB51" si="192">TTEST(FB26:FB30,FB41:FB45,1,2)</f>
        <v>1.1814538506690989E-2</v>
      </c>
      <c r="FC51" s="546"/>
      <c r="FD51" s="221"/>
      <c r="FE51" s="221"/>
      <c r="FF51" s="439" t="s">
        <v>237</v>
      </c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</row>
    <row r="52" spans="1:228" s="147" customFormat="1" ht="18" customHeight="1" thickTop="1" thickBot="1" x14ac:dyDescent="0.3">
      <c r="A52" s="223"/>
      <c r="B52" s="230"/>
      <c r="C52" s="230"/>
      <c r="D52" s="440" t="s">
        <v>238</v>
      </c>
      <c r="E52" s="224">
        <f>TTEST(E26:E30,E41:E45,2,2)</f>
        <v>4.3380658198073182E-8</v>
      </c>
      <c r="F52" s="225">
        <f t="shared" ref="F52:M52" si="193">TTEST(F26:F30,F41:F45,2,2)</f>
        <v>1.0131347418505331E-5</v>
      </c>
      <c r="G52" s="224">
        <f t="shared" si="193"/>
        <v>4.6658399756186493E-6</v>
      </c>
      <c r="H52" s="224">
        <f t="shared" si="193"/>
        <v>2.0589042355268072E-4</v>
      </c>
      <c r="I52" s="224">
        <f t="shared" si="193"/>
        <v>1.8418112402023147E-5</v>
      </c>
      <c r="J52" s="224">
        <f t="shared" ref="J52" si="194">TTEST(J26:J30,J41:J45,2,2)</f>
        <v>0.5171723200567091</v>
      </c>
      <c r="K52" s="224">
        <f t="shared" si="193"/>
        <v>2.7308832958980439E-6</v>
      </c>
      <c r="L52" s="225">
        <f t="shared" si="193"/>
        <v>2.375873172942702E-3</v>
      </c>
      <c r="M52" s="224">
        <f t="shared" si="193"/>
        <v>1.6219513534921256E-6</v>
      </c>
      <c r="N52" s="648"/>
      <c r="O52" s="225"/>
      <c r="P52" s="225">
        <f t="shared" ref="P52:T52" si="195">TTEST(P26:P30,P41:P45,2,2)</f>
        <v>2.4522856123637589E-5</v>
      </c>
      <c r="Q52" s="225">
        <f t="shared" ref="Q52" si="196">TTEST(Q26:Q30,Q41:Q45,2,2)</f>
        <v>0.95197726490481549</v>
      </c>
      <c r="R52" s="626">
        <f t="shared" si="195"/>
        <v>0.95197726490481549</v>
      </c>
      <c r="S52" s="627">
        <f t="shared" si="195"/>
        <v>1.2779897919546016E-2</v>
      </c>
      <c r="T52" s="224">
        <f t="shared" si="195"/>
        <v>0.22348150611407985</v>
      </c>
      <c r="U52" s="460"/>
      <c r="V52" s="224"/>
      <c r="W52" s="225">
        <f t="shared" ref="W52:Y52" si="197">TTEST(W26:W30,W41:W45,2,2)</f>
        <v>0.12262417903595281</v>
      </c>
      <c r="X52" s="226">
        <f t="shared" si="197"/>
        <v>1.2973884439294631E-5</v>
      </c>
      <c r="Y52" s="225">
        <f t="shared" si="197"/>
        <v>3.2067891080954308E-6</v>
      </c>
      <c r="Z52" s="224"/>
      <c r="AA52" s="225">
        <f t="shared" ref="AA52:AC52" si="198">TTEST(AA26:AA30,AA41:AA45,2,2)</f>
        <v>1.28997896938912E-3</v>
      </c>
      <c r="AB52" s="226">
        <f t="shared" si="198"/>
        <v>4.5618724125006293E-6</v>
      </c>
      <c r="AC52" s="225">
        <f t="shared" si="198"/>
        <v>6.3544519204138552E-6</v>
      </c>
      <c r="AD52" s="224"/>
      <c r="AE52" s="225">
        <f t="shared" ref="AE52:AG52" si="199">TTEST(AE26:AE30,AE41:AE45,2,2)</f>
        <v>8.3396558421735851E-4</v>
      </c>
      <c r="AF52" s="226">
        <f t="shared" si="199"/>
        <v>4.4205405774251888E-4</v>
      </c>
      <c r="AG52" s="227">
        <f t="shared" si="199"/>
        <v>7.5130763060118182E-6</v>
      </c>
      <c r="AH52" s="370"/>
      <c r="AI52" s="225">
        <f t="shared" ref="AI52:AK52" si="200">TTEST(AI26:AI30,AI41:AI45,2,2)</f>
        <v>0.12262417903595427</v>
      </c>
      <c r="AJ52" s="226">
        <f t="shared" si="200"/>
        <v>2.8425512334819382E-5</v>
      </c>
      <c r="AK52" s="225">
        <f t="shared" si="200"/>
        <v>3.4942950622173093E-5</v>
      </c>
      <c r="AL52" s="224"/>
      <c r="AM52" s="225">
        <f t="shared" ref="AM52:AO52" si="201">TTEST(AM26:AM30,AM41:AM45,2,2)</f>
        <v>0.30208849820273642</v>
      </c>
      <c r="AN52" s="226">
        <f t="shared" si="201"/>
        <v>1.5219739870584554E-3</v>
      </c>
      <c r="AO52" s="225">
        <f t="shared" si="201"/>
        <v>3.1525709541295493E-4</v>
      </c>
      <c r="AP52" s="224"/>
      <c r="AQ52" s="225">
        <f t="shared" ref="AQ52:AS52" si="202">TTEST(AQ26:AQ30,AQ41:AQ45,2,2)</f>
        <v>7.6457109168815401E-2</v>
      </c>
      <c r="AR52" s="226">
        <f t="shared" si="202"/>
        <v>1.8202787086596753E-4</v>
      </c>
      <c r="AS52" s="225">
        <f t="shared" si="202"/>
        <v>9.7706283136787564E-5</v>
      </c>
      <c r="AT52" s="224"/>
      <c r="AU52" s="225">
        <f t="shared" ref="AU52:AW52" si="203">TTEST(AU26:AU30,AU41:AU45,2,2)</f>
        <v>0.88056089328876352</v>
      </c>
      <c r="AV52" s="226">
        <f t="shared" si="203"/>
        <v>4.3502927960538664E-3</v>
      </c>
      <c r="AW52" s="227">
        <f t="shared" si="203"/>
        <v>0.1346051244223618</v>
      </c>
      <c r="AX52" s="228"/>
      <c r="AY52" s="224"/>
      <c r="AZ52" s="224"/>
      <c r="BA52" s="224"/>
      <c r="BB52" s="224">
        <f t="shared" ref="BB52:BD52" si="204">TTEST(BB26:BB30,BB41:BB45,2,2)</f>
        <v>0.10751991604488213</v>
      </c>
      <c r="BC52" s="224">
        <f t="shared" si="204"/>
        <v>3.6111447473938783E-5</v>
      </c>
      <c r="BD52" s="227">
        <f t="shared" si="204"/>
        <v>0.34125269339243453</v>
      </c>
      <c r="BE52" s="228"/>
      <c r="BF52" s="224">
        <f t="shared" ref="BF52:BH52" si="205">TTEST(BF26:BF30,BF41:BF45,2,2)</f>
        <v>4.6651896389959173E-4</v>
      </c>
      <c r="BG52" s="224">
        <f t="shared" si="205"/>
        <v>0.39473267740483564</v>
      </c>
      <c r="BH52" s="227">
        <f t="shared" si="205"/>
        <v>1.9653682256305595E-5</v>
      </c>
      <c r="BI52" s="228"/>
      <c r="BJ52" s="224">
        <f t="shared" ref="BJ52:BL52" si="206">TTEST(BJ26:BJ30,BJ41:BJ45,2,2)</f>
        <v>0.14400529600085024</v>
      </c>
      <c r="BK52" s="224">
        <f t="shared" si="206"/>
        <v>4.8721659075156507E-3</v>
      </c>
      <c r="BL52" s="227">
        <f t="shared" si="206"/>
        <v>1.8771269827298517E-3</v>
      </c>
      <c r="BM52" s="228"/>
      <c r="BN52" s="224">
        <f t="shared" ref="BN52:BP52" si="207">TTEST(BN26:BN30,BN41:BN45,2,2)</f>
        <v>1.6406424350491766E-5</v>
      </c>
      <c r="BO52" s="224">
        <f t="shared" si="207"/>
        <v>3.6043292605062421E-2</v>
      </c>
      <c r="BP52" s="227">
        <f t="shared" si="207"/>
        <v>4.4040739578712159E-6</v>
      </c>
      <c r="BQ52" s="228"/>
      <c r="BR52" s="224">
        <f t="shared" ref="BR52:BT52" si="208">TTEST(BR26:BR30,BR41:BR45,2,2)</f>
        <v>0.11590153778027588</v>
      </c>
      <c r="BS52" s="224">
        <f t="shared" si="208"/>
        <v>2.1916788473776774E-2</v>
      </c>
      <c r="BT52" s="227">
        <f t="shared" si="208"/>
        <v>3.2748706667537213E-3</v>
      </c>
      <c r="BU52" s="228"/>
      <c r="BV52" s="224">
        <f t="shared" ref="BV52:BX52" si="209">TTEST(BV26:BV30,BV41:BV45,2,2)</f>
        <v>5.5615765660034813E-5</v>
      </c>
      <c r="BW52" s="224">
        <f t="shared" si="209"/>
        <v>0.9449272253810983</v>
      </c>
      <c r="BX52" s="227">
        <f t="shared" si="209"/>
        <v>5.2656388763527427E-6</v>
      </c>
      <c r="BY52" s="228"/>
      <c r="BZ52" s="224">
        <f t="shared" ref="BZ52:CB52" si="210">TTEST(BZ26:BZ30,BZ41:BZ45,2,2)</f>
        <v>0.19084307113435933</v>
      </c>
      <c r="CA52" s="224">
        <f t="shared" si="210"/>
        <v>9.8636687097464048E-3</v>
      </c>
      <c r="CB52" s="227">
        <f t="shared" si="210"/>
        <v>0.83103605884906295</v>
      </c>
      <c r="CC52" s="228"/>
      <c r="CD52" s="224">
        <f t="shared" ref="CD52:CF52" si="211">TTEST(CD26:CD30,CD41:CD45,2,2)</f>
        <v>0.12955990200315051</v>
      </c>
      <c r="CE52" s="224">
        <f t="shared" si="211"/>
        <v>2.0571557137940902E-2</v>
      </c>
      <c r="CF52" s="227">
        <f t="shared" si="211"/>
        <v>0.62359783016756998</v>
      </c>
      <c r="CG52" s="228"/>
      <c r="CH52" s="224">
        <f t="shared" ref="CH52:CJ52" si="212">TTEST(CH26:CH30,CH41:CH45,2,2)</f>
        <v>0.14617260916107352</v>
      </c>
      <c r="CI52" s="224">
        <f t="shared" si="212"/>
        <v>1.2252743238116048E-2</v>
      </c>
      <c r="CJ52" s="227">
        <f t="shared" si="212"/>
        <v>0.88582175940110996</v>
      </c>
      <c r="CK52" s="228"/>
      <c r="CL52" s="224">
        <f t="shared" ref="CL52:CN52" si="213">TTEST(CL26:CL30,CL41:CL45,2,2)</f>
        <v>0.33131468548267473</v>
      </c>
      <c r="CM52" s="224">
        <f t="shared" si="213"/>
        <v>1.1413525528465888E-2</v>
      </c>
      <c r="CN52" s="227">
        <f t="shared" si="213"/>
        <v>0.43256039907960753</v>
      </c>
      <c r="CO52" s="228"/>
      <c r="CP52" s="224">
        <f t="shared" ref="CP52:CR52" si="214">TTEST(CP26:CP30,CP41:CP45,2,2)</f>
        <v>9.9071735056947049E-3</v>
      </c>
      <c r="CQ52" s="224">
        <f t="shared" si="214"/>
        <v>8.5535483561756873E-2</v>
      </c>
      <c r="CR52" s="227">
        <f t="shared" si="214"/>
        <v>1.9114305926191998E-4</v>
      </c>
      <c r="CS52" s="228"/>
      <c r="CT52" s="224">
        <f t="shared" ref="CT52:CV52" si="215">TTEST(CT26:CT30,CT41:CT45,2,2)</f>
        <v>9.9071735056947465E-3</v>
      </c>
      <c r="CU52" s="224">
        <f t="shared" si="215"/>
        <v>7.5520352762511473E-6</v>
      </c>
      <c r="CV52" s="227">
        <f t="shared" si="215"/>
        <v>9.7357897379586774E-5</v>
      </c>
      <c r="CW52" s="224"/>
      <c r="CX52" s="224">
        <f t="shared" ref="CX52:CZ52" si="216">TTEST(CX26:CX30,CX41:CX45,2,2)</f>
        <v>1.4566184302416159E-2</v>
      </c>
      <c r="CY52" s="224">
        <f t="shared" si="216"/>
        <v>4.0229909064542349E-5</v>
      </c>
      <c r="CZ52" s="227">
        <f t="shared" si="216"/>
        <v>0.87826809851273691</v>
      </c>
      <c r="DA52" s="228"/>
      <c r="DB52" s="224">
        <f t="shared" ref="DB52:DD52" si="217">TTEST(DB26:DB30,DB41:DB45,2,2)</f>
        <v>0.1120667014176266</v>
      </c>
      <c r="DC52" s="224">
        <f t="shared" si="217"/>
        <v>8.5506755657836039E-2</v>
      </c>
      <c r="DD52" s="227">
        <f t="shared" si="217"/>
        <v>1.1913433165047609E-2</v>
      </c>
      <c r="DE52" s="228"/>
      <c r="DF52" s="224">
        <f t="shared" ref="DF52:DQ52" si="218">TTEST(DF26:DF30,DF41:DF45,2,2)</f>
        <v>4.6270487711620609E-2</v>
      </c>
      <c r="DG52" s="224">
        <f t="shared" si="218"/>
        <v>1.4603768353420357E-2</v>
      </c>
      <c r="DH52" s="227">
        <f t="shared" si="218"/>
        <v>0.21304183853621686</v>
      </c>
      <c r="DI52" s="229">
        <f t="shared" si="218"/>
        <v>2.4901128092491715E-6</v>
      </c>
      <c r="DJ52" s="229">
        <f t="shared" si="218"/>
        <v>9.2795428159514113E-4</v>
      </c>
      <c r="DK52" s="227">
        <f t="shared" si="218"/>
        <v>4.5201543136813617E-5</v>
      </c>
      <c r="DL52" s="227">
        <f t="shared" si="218"/>
        <v>1.5171078899225319E-3</v>
      </c>
      <c r="DM52" s="224">
        <f t="shared" si="218"/>
        <v>7.2947405201050294E-3</v>
      </c>
      <c r="DN52" s="229">
        <f t="shared" si="218"/>
        <v>0.12083862286525672</v>
      </c>
      <c r="DO52" s="229">
        <f t="shared" si="218"/>
        <v>1.8612014524684008E-2</v>
      </c>
      <c r="DP52" s="227">
        <f t="shared" si="218"/>
        <v>0.19833828297612366</v>
      </c>
      <c r="DQ52" s="227">
        <f t="shared" si="218"/>
        <v>0.83818296595967712</v>
      </c>
      <c r="DR52" s="228"/>
      <c r="DS52" s="224">
        <f t="shared" ref="DS52:EA52" si="219">TTEST(DS26:DS30,DS41:DS45,2,2)</f>
        <v>0.21012340227055926</v>
      </c>
      <c r="DT52" s="224">
        <f t="shared" si="219"/>
        <v>1.94656238417577E-2</v>
      </c>
      <c r="DU52" s="224">
        <f t="shared" si="219"/>
        <v>0.97439278220845627</v>
      </c>
      <c r="DV52" s="224">
        <f t="shared" si="219"/>
        <v>5.5327693981765853E-2</v>
      </c>
      <c r="DW52" s="228">
        <f t="shared" si="219"/>
        <v>0.12296565808058485</v>
      </c>
      <c r="DX52" s="225">
        <f t="shared" si="219"/>
        <v>2.057155713794092E-2</v>
      </c>
      <c r="DY52" s="225">
        <f t="shared" si="219"/>
        <v>4.4266991670655699E-4</v>
      </c>
      <c r="DZ52" s="225">
        <f t="shared" si="219"/>
        <v>6.7346895971505906E-3</v>
      </c>
      <c r="EA52" s="536">
        <f t="shared" si="219"/>
        <v>0.6180199040846579</v>
      </c>
      <c r="EB52" s="228"/>
      <c r="EC52" s="224">
        <f t="shared" ref="EC52:EE52" si="220">TTEST(EC26:EC30,EC41:EC45,2,2)</f>
        <v>0.13140838190591209</v>
      </c>
      <c r="ED52" s="224">
        <f t="shared" si="220"/>
        <v>2.2571123638577776E-6</v>
      </c>
      <c r="EE52" s="224">
        <f t="shared" si="220"/>
        <v>8.4629104035720281E-6</v>
      </c>
      <c r="EF52" s="224"/>
      <c r="EG52" s="224">
        <f t="shared" ref="EG52:EI52" si="221">TTEST(EG26:EG30,EG41:EG45,2,2)</f>
        <v>1.9173123199209139E-2</v>
      </c>
      <c r="EH52" s="224">
        <f t="shared" si="221"/>
        <v>1.1349512651518031E-4</v>
      </c>
      <c r="EI52" s="225">
        <f t="shared" si="221"/>
        <v>0.23702578131572977</v>
      </c>
      <c r="EJ52" s="536"/>
      <c r="EK52" s="224">
        <f t="shared" ref="EK52:EM52" si="222">TTEST(EK26:EK30,EK41:EK45,2,2)</f>
        <v>1.6907040917211597E-3</v>
      </c>
      <c r="EL52" s="224">
        <f t="shared" si="222"/>
        <v>1.929999279622685E-6</v>
      </c>
      <c r="EM52" s="227">
        <f t="shared" si="222"/>
        <v>4.7166280081320023E-5</v>
      </c>
      <c r="EN52" s="536"/>
      <c r="EO52" s="224">
        <f t="shared" ref="EO52:EQ52" si="223">TTEST(EO26:EO30,EO41:EO45,2,2)</f>
        <v>1.6907040917211536E-3</v>
      </c>
      <c r="EP52" s="224">
        <f t="shared" si="223"/>
        <v>4.0084204917630768E-2</v>
      </c>
      <c r="EQ52" s="227">
        <f t="shared" si="223"/>
        <v>1.8167696372240126E-5</v>
      </c>
      <c r="ER52" s="228"/>
      <c r="ES52" s="225"/>
      <c r="ET52" s="224"/>
      <c r="EU52" s="224">
        <f t="shared" ref="EU52:EW52" si="224">TTEST(EU26:EU30,EU41:EU45,2,2)</f>
        <v>9.2398319700467198E-4</v>
      </c>
      <c r="EV52" s="224">
        <f t="shared" si="224"/>
        <v>5.4472516046838653E-5</v>
      </c>
      <c r="EW52" s="224">
        <f t="shared" si="224"/>
        <v>3.7394563804725264E-2</v>
      </c>
      <c r="EX52" s="224">
        <f t="shared" ref="EX52" si="225">TTEST(EX26:EX30,EX41:EX45,2,2)</f>
        <v>3.4111594936734107E-3</v>
      </c>
      <c r="EY52" s="224">
        <f t="shared" ref="EY52:FA52" si="226">TTEST(EY26:EY30,EY41:EY45,2,2)</f>
        <v>8.9850678254216654E-5</v>
      </c>
      <c r="EZ52" s="224">
        <f t="shared" si="226"/>
        <v>4.8900944572907883E-2</v>
      </c>
      <c r="FA52" s="224">
        <f t="shared" si="226"/>
        <v>1.7005199051726823E-2</v>
      </c>
      <c r="FB52" s="224">
        <f t="shared" ref="FB52" si="227">TTEST(FB26:FB30,FB41:FB45,2,2)</f>
        <v>2.3629077013381978E-2</v>
      </c>
      <c r="FC52" s="547"/>
      <c r="FD52" s="231"/>
      <c r="FE52" s="231"/>
      <c r="FF52" s="440" t="s">
        <v>238</v>
      </c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</row>
    <row r="53" spans="1:228" ht="15" customHeight="1" thickTop="1" thickBot="1" x14ac:dyDescent="0.3">
      <c r="A53" s="223"/>
      <c r="B53" s="232"/>
      <c r="C53" s="232"/>
      <c r="D53" s="440" t="s">
        <v>215</v>
      </c>
      <c r="E53" s="507">
        <f>(E47-E32)/E32</f>
        <v>1.9282544378698223</v>
      </c>
      <c r="F53" s="508">
        <f t="shared" ref="F53:M53" si="228">(F47-F32)/F32</f>
        <v>0.99117971334068378</v>
      </c>
      <c r="G53" s="507">
        <f t="shared" si="228"/>
        <v>1.0735785953177257</v>
      </c>
      <c r="H53" s="507">
        <f t="shared" si="228"/>
        <v>0.79464285714285698</v>
      </c>
      <c r="I53" s="507">
        <f t="shared" si="228"/>
        <v>0.90551181102362199</v>
      </c>
      <c r="J53" s="507">
        <f t="shared" ref="J53" si="229">(J47-J32)/J32</f>
        <v>-4.7061392701727517E-2</v>
      </c>
      <c r="K53" s="507">
        <f t="shared" si="228"/>
        <v>1.0629921259842521</v>
      </c>
      <c r="L53" s="508">
        <f t="shared" si="228"/>
        <v>0.90434782608695663</v>
      </c>
      <c r="M53" s="507">
        <f t="shared" si="228"/>
        <v>-0.32286032052499741</v>
      </c>
      <c r="N53" s="649"/>
      <c r="O53" s="508"/>
      <c r="P53" s="508">
        <f t="shared" ref="P53:T53" si="230">(P47-P32)/P32</f>
        <v>0.90669351492100181</v>
      </c>
      <c r="Q53" s="508">
        <f t="shared" ref="Q53" si="231">(Q47-Q32)/Q32</f>
        <v>3.2992088700566501E-3</v>
      </c>
      <c r="R53" s="628">
        <f t="shared" si="230"/>
        <v>-5.726440644248377E-3</v>
      </c>
      <c r="S53" s="629">
        <f t="shared" si="230"/>
        <v>0.94507318545344798</v>
      </c>
      <c r="T53" s="507">
        <f t="shared" si="230"/>
        <v>0.13986828195810333</v>
      </c>
      <c r="U53" s="510"/>
      <c r="V53" s="507"/>
      <c r="W53" s="508">
        <f t="shared" ref="W53:Y53" si="232">(W47-W32)/W32</f>
        <v>1.3334823245109297E-2</v>
      </c>
      <c r="X53" s="511">
        <f t="shared" si="232"/>
        <v>1.0198291142597506</v>
      </c>
      <c r="Y53" s="508">
        <f t="shared" si="232"/>
        <v>-0.31365542437350552</v>
      </c>
      <c r="Z53" s="507"/>
      <c r="AA53" s="508">
        <f t="shared" ref="AA53:AC53" si="233">(AA47-AA32)/AA32</f>
        <v>7.5425513558425472E-2</v>
      </c>
      <c r="AB53" s="511">
        <f t="shared" si="233"/>
        <v>1.1443145019158558</v>
      </c>
      <c r="AC53" s="508">
        <f t="shared" si="233"/>
        <v>-0.27187895682989832</v>
      </c>
      <c r="AD53" s="507"/>
      <c r="AE53" s="508">
        <f t="shared" ref="AE53:AG53" si="234">(AE47-AE32)/AE32</f>
        <v>-0.13892791052137429</v>
      </c>
      <c r="AF53" s="511">
        <f t="shared" si="234"/>
        <v>0.71568988173806258</v>
      </c>
      <c r="AG53" s="509">
        <f t="shared" si="234"/>
        <v>-0.41602271516674738</v>
      </c>
      <c r="AH53" s="512"/>
      <c r="AI53" s="508">
        <f t="shared" ref="AI53:AK53" si="235">(AI47-AI32)/AI32</f>
        <v>-8.2170928073124511E-2</v>
      </c>
      <c r="AJ53" s="511">
        <f t="shared" si="235"/>
        <v>0.81517192691701201</v>
      </c>
      <c r="AK53" s="508">
        <f t="shared" si="235"/>
        <v>-0.37957020624220544</v>
      </c>
      <c r="AL53" s="507"/>
      <c r="AM53" s="508">
        <f t="shared" ref="AM53:AO53" si="236">(AM47-AM32)/AM32</f>
        <v>-0.1184383842963031</v>
      </c>
      <c r="AN53" s="511">
        <f t="shared" si="236"/>
        <v>0.72395346008778694</v>
      </c>
      <c r="AO53" s="508">
        <f t="shared" si="236"/>
        <v>-0.40597200127221666</v>
      </c>
      <c r="AP53" s="507"/>
      <c r="AQ53" s="508">
        <f t="shared" ref="AQ53:AS53" si="237">(AQ47-AQ32)/AQ32</f>
        <v>-9.0224765926551667E-2</v>
      </c>
      <c r="AR53" s="511">
        <f t="shared" si="237"/>
        <v>0.81477575354817888</v>
      </c>
      <c r="AS53" s="508">
        <f t="shared" si="237"/>
        <v>-0.3828746285281675</v>
      </c>
      <c r="AT53" s="507"/>
      <c r="AU53" s="508">
        <f t="shared" ref="AU53:AW53" si="238">(AU47-AU32)/AU32</f>
        <v>2.7776396497359575E-2</v>
      </c>
      <c r="AV53" s="511">
        <f t="shared" si="238"/>
        <v>1.0316484878881207</v>
      </c>
      <c r="AW53" s="509">
        <f t="shared" si="238"/>
        <v>-0.3075091054889062</v>
      </c>
      <c r="AX53" s="513"/>
      <c r="AY53" s="507"/>
      <c r="AZ53" s="507"/>
      <c r="BA53" s="507"/>
      <c r="BB53" s="507">
        <f t="shared" ref="BB53:BD53" si="239">(BB47-BB32)/BB32</f>
        <v>0.27306843899458227</v>
      </c>
      <c r="BC53" s="507">
        <f t="shared" si="239"/>
        <v>1.5913516536022072</v>
      </c>
      <c r="BD53" s="509">
        <f t="shared" si="239"/>
        <v>-0.13389680765459591</v>
      </c>
      <c r="BE53" s="513"/>
      <c r="BF53" s="507">
        <f t="shared" ref="BF53:BH53" si="240">(BF47-BF32)/BF32</f>
        <v>-0.56814970976419166</v>
      </c>
      <c r="BG53" s="507">
        <f t="shared" si="240"/>
        <v>-0.13992488303312453</v>
      </c>
      <c r="BH53" s="509">
        <f t="shared" si="240"/>
        <v>-0.70645062224658473</v>
      </c>
      <c r="BI53" s="513"/>
      <c r="BJ53" s="507">
        <f t="shared" ref="BJ53:BL53" si="241">(BJ47-BJ32)/BJ32</f>
        <v>-0.19014075213877163</v>
      </c>
      <c r="BK53" s="507">
        <f t="shared" si="241"/>
        <v>0.63307215555132212</v>
      </c>
      <c r="BL53" s="509">
        <f t="shared" si="241"/>
        <v>-0.44841793520026424</v>
      </c>
      <c r="BM53" s="513"/>
      <c r="BN53" s="507">
        <f t="shared" ref="BN53:BP53" si="242">(BN47-BN32)/BN32</f>
        <v>-0.65301119593139867</v>
      </c>
      <c r="BO53" s="507">
        <f t="shared" si="242"/>
        <v>-0.3047503988883119</v>
      </c>
      <c r="BP53" s="509">
        <f t="shared" si="242"/>
        <v>-0.76413612362911598</v>
      </c>
      <c r="BQ53" s="513"/>
      <c r="BR53" s="507">
        <f t="shared" ref="BR53:BT53" si="243">(BR47-BR32)/BR32</f>
        <v>-0.1893627048265091</v>
      </c>
      <c r="BS53" s="507">
        <f t="shared" si="243"/>
        <v>0.62402170358949272</v>
      </c>
      <c r="BT53" s="509">
        <f t="shared" si="243"/>
        <v>-0.44064369196140163</v>
      </c>
      <c r="BU53" s="513"/>
      <c r="BV53" s="507">
        <f t="shared" ref="BV53:BX53" si="244">(BV47-BV32)/BV32</f>
        <v>-0.49796230466345698</v>
      </c>
      <c r="BW53" s="507">
        <f t="shared" si="244"/>
        <v>8.5684719539704246E-3</v>
      </c>
      <c r="BX53" s="509">
        <f t="shared" si="244"/>
        <v>-0.65732070944510645</v>
      </c>
      <c r="BY53" s="513"/>
      <c r="BZ53" s="507">
        <f t="shared" ref="BZ53:CB53" si="245">(BZ47-BZ32)/BZ32</f>
        <v>0.37274319725256871</v>
      </c>
      <c r="CA53" s="507">
        <f t="shared" si="245"/>
        <v>1.7625731518765202</v>
      </c>
      <c r="CB53" s="509">
        <f t="shared" si="245"/>
        <v>-4.6325803509204219E-2</v>
      </c>
      <c r="CC53" s="513"/>
      <c r="CD53" s="507">
        <f t="shared" ref="CD53:CF53" si="246">(CD47-CD32)/CD32</f>
        <v>0.67924520188261639</v>
      </c>
      <c r="CE53" s="507">
        <f t="shared" si="246"/>
        <v>2.3430597402745934</v>
      </c>
      <c r="CF53" s="509">
        <f t="shared" si="246"/>
        <v>0.16702773244729033</v>
      </c>
      <c r="CG53" s="513"/>
      <c r="CH53" s="507">
        <f t="shared" ref="CH53:CJ53" si="247">(CH47-CH32)/CH32</f>
        <v>0.4925431338430169</v>
      </c>
      <c r="CI53" s="507">
        <f t="shared" si="247"/>
        <v>1.9914482123153991</v>
      </c>
      <c r="CJ53" s="509">
        <f t="shared" si="247"/>
        <v>3.7023979789319011E-2</v>
      </c>
      <c r="CK53" s="513"/>
      <c r="CL53" s="507">
        <f t="shared" ref="CL53:CN53" si="248">(CL47-CL32)/CL32</f>
        <v>0.22309017231408565</v>
      </c>
      <c r="CM53" s="507">
        <f t="shared" si="248"/>
        <v>1.4552787767338011</v>
      </c>
      <c r="CN53" s="509">
        <f t="shared" si="248"/>
        <v>-0.15192523342032771</v>
      </c>
      <c r="CO53" s="513"/>
      <c r="CP53" s="507">
        <f t="shared" ref="CP53:CR53" si="249">(CP47-CP32)/CP32</f>
        <v>-0.30806077035197754</v>
      </c>
      <c r="CQ53" s="507">
        <f t="shared" si="249"/>
        <v>0.39815968286263398</v>
      </c>
      <c r="CR53" s="509">
        <f t="shared" si="249"/>
        <v>-0.52449289286250922</v>
      </c>
      <c r="CS53" s="513"/>
      <c r="CT53" s="507">
        <f t="shared" ref="CT53:CV53" si="250">(CT47-CT32)/CT32</f>
        <v>0.10512544910817356</v>
      </c>
      <c r="CU53" s="507">
        <f t="shared" si="250"/>
        <v>1.2329530397304813</v>
      </c>
      <c r="CV53" s="509">
        <f t="shared" si="250"/>
        <v>-0.2416067214358012</v>
      </c>
      <c r="CW53" s="507"/>
      <c r="CX53" s="507">
        <f t="shared" ref="CX53:CZ53" si="251">(CX47-CX32)/CX32</f>
        <v>0.43919955827902862</v>
      </c>
      <c r="CY53" s="507">
        <f t="shared" si="251"/>
        <v>1.8940152212984349</v>
      </c>
      <c r="CZ53" s="509">
        <f t="shared" si="251"/>
        <v>-1.8212611725633109E-2</v>
      </c>
      <c r="DA53" s="513"/>
      <c r="DB53" s="507">
        <f t="shared" ref="DB53:DD53" si="252">(DB47-DB32)/DB32</f>
        <v>-0.26408140653011408</v>
      </c>
      <c r="DC53" s="507">
        <f t="shared" si="252"/>
        <v>0.46279935502509129</v>
      </c>
      <c r="DD53" s="509">
        <f t="shared" si="252"/>
        <v>-0.49370919874299402</v>
      </c>
      <c r="DE53" s="513"/>
      <c r="DF53" s="507">
        <f t="shared" ref="DF53:DQ53" si="253">(DF47-DF32)/DF32</f>
        <v>1.1854804648464949</v>
      </c>
      <c r="DG53" s="507">
        <f t="shared" si="253"/>
        <v>3.3753151678248652</v>
      </c>
      <c r="DH53" s="509">
        <f t="shared" si="253"/>
        <v>0.52359518746675282</v>
      </c>
      <c r="DI53" s="514">
        <f t="shared" si="253"/>
        <v>-0.70078509355544338</v>
      </c>
      <c r="DJ53" s="514">
        <f t="shared" si="253"/>
        <v>-0.31311334641805705</v>
      </c>
      <c r="DK53" s="509">
        <f t="shared" si="253"/>
        <v>-0.5221599792124435</v>
      </c>
      <c r="DL53" s="509">
        <f t="shared" si="253"/>
        <v>-0.45198481189257739</v>
      </c>
      <c r="DM53" s="507">
        <f t="shared" si="253"/>
        <v>-0.61664003892098107</v>
      </c>
      <c r="DN53" s="514">
        <f t="shared" si="253"/>
        <v>-0.21668272901104652</v>
      </c>
      <c r="DO53" s="514">
        <f t="shared" si="253"/>
        <v>-0.29373530314715501</v>
      </c>
      <c r="DP53" s="509">
        <f t="shared" si="253"/>
        <v>0.51554354011687242</v>
      </c>
      <c r="DQ53" s="509">
        <f t="shared" si="253"/>
        <v>4.6965187722676119E-2</v>
      </c>
      <c r="DR53" s="513"/>
      <c r="DS53" s="507">
        <f t="shared" ref="DS53:EA53" si="254">(DS47-DS32)/DS32</f>
        <v>0.4895518602984657</v>
      </c>
      <c r="DT53" s="507">
        <f t="shared" si="254"/>
        <v>1.9597375826275554</v>
      </c>
      <c r="DU53" s="507">
        <f t="shared" si="254"/>
        <v>8.8008814872967654E-3</v>
      </c>
      <c r="DV53" s="507">
        <f t="shared" si="254"/>
        <v>1.0962796444805327</v>
      </c>
      <c r="DW53" s="513">
        <f t="shared" si="254"/>
        <v>0.15376475453579774</v>
      </c>
      <c r="DX53" s="508">
        <f t="shared" si="254"/>
        <v>2.343059740274593</v>
      </c>
      <c r="DY53" s="508">
        <f t="shared" si="254"/>
        <v>2.154567000721213</v>
      </c>
      <c r="DZ53" s="508">
        <f t="shared" si="254"/>
        <v>2.2473229255016163</v>
      </c>
      <c r="EA53" s="537">
        <f t="shared" si="254"/>
        <v>0.13265457915973894</v>
      </c>
      <c r="EB53" s="513"/>
      <c r="EC53" s="507">
        <f t="shared" ref="EC53:EE53" si="255">(EC47-EC32)/EC32</f>
        <v>8.0722041574043224E-2</v>
      </c>
      <c r="ED53" s="507">
        <f t="shared" si="255"/>
        <v>1.1707893885637226</v>
      </c>
      <c r="EE53" s="507">
        <f t="shared" si="255"/>
        <v>-0.25897582424436399</v>
      </c>
      <c r="EF53" s="507"/>
      <c r="EG53" s="507">
        <f t="shared" ref="EG53:EI53" si="256">(EG47-EG32)/EG32</f>
        <v>0.26503227546596997</v>
      </c>
      <c r="EH53" s="507">
        <f t="shared" si="256"/>
        <v>1.5791678488623335</v>
      </c>
      <c r="EI53" s="508">
        <f t="shared" si="256"/>
        <v>-0.13283364299146116</v>
      </c>
      <c r="EJ53" s="537"/>
      <c r="EK53" s="507">
        <f t="shared" ref="EK53:EM53" si="257">(EK47-EK32)/EK32</f>
        <v>0.11907604440319156</v>
      </c>
      <c r="EL53" s="507">
        <f t="shared" si="257"/>
        <v>1.2555581596227023</v>
      </c>
      <c r="EM53" s="509">
        <f t="shared" si="257"/>
        <v>-0.23258350040040865</v>
      </c>
      <c r="EN53" s="537"/>
      <c r="EO53" s="507">
        <f t="shared" ref="EO53:EQ53" si="258">(EO47-EO32)/EO32</f>
        <v>-0.29428275085173128</v>
      </c>
      <c r="EP53" s="507">
        <f t="shared" si="258"/>
        <v>0.43781911149492719</v>
      </c>
      <c r="EQ53" s="509">
        <f t="shared" si="258"/>
        <v>-0.51392694861252286</v>
      </c>
      <c r="ER53" s="513"/>
      <c r="ES53" s="508"/>
      <c r="ET53" s="507" t="s">
        <v>284</v>
      </c>
      <c r="EU53" s="507">
        <f t="shared" ref="EU53:EW53" si="259">(EU47-EU32)/EU32</f>
        <v>1.0545150235881628</v>
      </c>
      <c r="EV53" s="507">
        <f t="shared" si="259"/>
        <v>3.0674448265789098</v>
      </c>
      <c r="EW53" s="507">
        <f t="shared" si="259"/>
        <v>0.40616138227768467</v>
      </c>
      <c r="EX53" s="507">
        <f t="shared" ref="EX53" si="260">(EX47-EX32)/EX32</f>
        <v>-0.48102061398001911</v>
      </c>
      <c r="EY53" s="507">
        <f t="shared" ref="EY53:FA53" si="261">(EY47-EY32)/EY32</f>
        <v>3.042143599278901</v>
      </c>
      <c r="EZ53" s="507">
        <f t="shared" si="261"/>
        <v>0.40891911977540291</v>
      </c>
      <c r="FA53" s="507">
        <f t="shared" si="261"/>
        <v>-0.48388044351195497</v>
      </c>
      <c r="FB53" s="507">
        <f t="shared" ref="FB53" si="262">(FB47-FB32)/FB32</f>
        <v>-0.46631273874752888</v>
      </c>
      <c r="FC53" s="547"/>
      <c r="FD53" s="231"/>
      <c r="FE53" s="231"/>
      <c r="FF53" s="440" t="s">
        <v>215</v>
      </c>
      <c r="FG53" s="347"/>
      <c r="FH53" s="347"/>
      <c r="FI53" s="347"/>
      <c r="FJ53" s="347"/>
      <c r="FK53" s="347"/>
      <c r="FL53" s="347"/>
      <c r="FM53" s="347"/>
      <c r="FN53" s="347"/>
      <c r="FO53" s="347"/>
      <c r="FP53" s="347"/>
      <c r="FQ53" s="347"/>
      <c r="FR53" s="347"/>
      <c r="FS53" s="347"/>
      <c r="FT53" s="347"/>
      <c r="FU53" s="347"/>
      <c r="FV53" s="347"/>
      <c r="FW53" s="347"/>
      <c r="FX53" s="347"/>
      <c r="FY53" s="347"/>
      <c r="FZ53" s="347"/>
      <c r="GA53" s="347"/>
      <c r="GB53" s="347"/>
    </row>
    <row r="54" spans="1:228" s="147" customFormat="1" ht="18" customHeight="1" thickTop="1" x14ac:dyDescent="0.2">
      <c r="A54" s="500"/>
      <c r="B54" s="500"/>
      <c r="C54" s="500"/>
      <c r="D54" s="529"/>
      <c r="E54" s="134"/>
      <c r="F54" s="443"/>
      <c r="G54" s="342"/>
      <c r="H54" s="342"/>
      <c r="I54" s="342"/>
      <c r="J54" s="342"/>
      <c r="K54" s="342"/>
      <c r="L54" s="443"/>
      <c r="M54" s="134"/>
      <c r="N54" s="642"/>
      <c r="O54" s="373"/>
      <c r="P54" s="373"/>
      <c r="Q54" s="134"/>
      <c r="R54" s="616"/>
      <c r="S54" s="617"/>
      <c r="T54" s="134"/>
      <c r="U54" s="143"/>
      <c r="V54" s="342"/>
      <c r="W54" s="373"/>
      <c r="X54" s="135"/>
      <c r="Y54" s="373"/>
      <c r="Z54" s="384"/>
      <c r="AA54" s="373"/>
      <c r="AB54" s="135"/>
      <c r="AC54" s="373"/>
      <c r="AD54" s="384"/>
      <c r="AE54" s="373"/>
      <c r="AF54" s="135"/>
      <c r="AG54" s="136"/>
      <c r="AH54" s="389"/>
      <c r="AI54" s="373"/>
      <c r="AJ54" s="135"/>
      <c r="AK54" s="373"/>
      <c r="AL54" s="384"/>
      <c r="AM54" s="373"/>
      <c r="AN54" s="135"/>
      <c r="AO54" s="373"/>
      <c r="AP54" s="384"/>
      <c r="AQ54" s="373"/>
      <c r="AR54" s="135"/>
      <c r="AS54" s="373"/>
      <c r="AT54" s="384"/>
      <c r="AU54" s="373"/>
      <c r="AV54" s="135"/>
      <c r="AW54" s="136"/>
      <c r="AX54" s="413"/>
      <c r="AY54" s="137"/>
      <c r="AZ54" s="137"/>
      <c r="BA54" s="137"/>
      <c r="BB54" s="137"/>
      <c r="BC54" s="137"/>
      <c r="BD54" s="138"/>
      <c r="BE54" s="413"/>
      <c r="BF54" s="137"/>
      <c r="BG54" s="137"/>
      <c r="BH54" s="138"/>
      <c r="BI54" s="413"/>
      <c r="BJ54" s="137"/>
      <c r="BK54" s="137"/>
      <c r="BL54" s="138"/>
      <c r="BM54" s="413"/>
      <c r="BN54" s="137"/>
      <c r="BO54" s="137"/>
      <c r="BP54" s="138"/>
      <c r="BQ54" s="413"/>
      <c r="BR54" s="137"/>
      <c r="BS54" s="137"/>
      <c r="BT54" s="138"/>
      <c r="BU54" s="530"/>
      <c r="BV54" s="137"/>
      <c r="BW54" s="137"/>
      <c r="BX54" s="138"/>
      <c r="BY54" s="530"/>
      <c r="BZ54" s="137"/>
      <c r="CA54" s="137"/>
      <c r="CB54" s="138"/>
      <c r="CC54" s="530"/>
      <c r="CD54" s="137"/>
      <c r="CE54" s="137"/>
      <c r="CF54" s="138"/>
      <c r="CG54" s="530"/>
      <c r="CH54" s="137"/>
      <c r="CI54" s="137"/>
      <c r="CJ54" s="138"/>
      <c r="CK54" s="530"/>
      <c r="CL54" s="137"/>
      <c r="CM54" s="137"/>
      <c r="CN54" s="138"/>
      <c r="CO54" s="530"/>
      <c r="CP54" s="137"/>
      <c r="CQ54" s="137"/>
      <c r="CR54" s="138"/>
      <c r="CS54" s="530"/>
      <c r="CT54" s="137"/>
      <c r="CU54" s="137"/>
      <c r="CV54" s="138"/>
      <c r="CW54" s="137"/>
      <c r="CX54" s="140"/>
      <c r="CY54" s="140"/>
      <c r="CZ54" s="141"/>
      <c r="DA54" s="413"/>
      <c r="DB54" s="140"/>
      <c r="DC54" s="140"/>
      <c r="DD54" s="141"/>
      <c r="DE54" s="413"/>
      <c r="DF54" s="140"/>
      <c r="DG54" s="140"/>
      <c r="DH54" s="141"/>
      <c r="DI54" s="146"/>
      <c r="DJ54" s="146"/>
      <c r="DK54" s="143"/>
      <c r="DL54" s="413"/>
      <c r="DM54" s="143"/>
      <c r="DN54" s="145"/>
      <c r="DO54" s="145"/>
      <c r="DP54" s="146"/>
      <c r="DQ54" s="146"/>
      <c r="DR54" s="413"/>
      <c r="DS54" s="137"/>
      <c r="DT54" s="137"/>
      <c r="DU54" s="137"/>
      <c r="DV54" s="137"/>
      <c r="DW54" s="485"/>
      <c r="DX54" s="443"/>
      <c r="DY54" s="443"/>
      <c r="DZ54" s="443"/>
      <c r="EA54" s="531"/>
      <c r="EB54" s="530"/>
      <c r="EC54" s="137"/>
      <c r="ED54" s="137"/>
      <c r="EE54" s="137"/>
      <c r="EF54" s="134"/>
      <c r="EG54" s="137"/>
      <c r="EH54" s="137"/>
      <c r="EI54" s="148"/>
      <c r="EJ54" s="552"/>
      <c r="EK54" s="137"/>
      <c r="EL54" s="137"/>
      <c r="EM54" s="138"/>
      <c r="EN54" s="552"/>
      <c r="EO54" s="137"/>
      <c r="EP54" s="137"/>
      <c r="EQ54" s="138"/>
      <c r="ER54" s="530"/>
      <c r="ES54" s="373"/>
      <c r="ET54" s="134"/>
      <c r="EU54" s="137"/>
      <c r="EV54" s="137"/>
      <c r="EW54" s="137"/>
      <c r="EX54" s="137"/>
      <c r="EY54" s="137"/>
      <c r="EZ54" s="137"/>
      <c r="FA54" s="137"/>
      <c r="FB54" s="137"/>
      <c r="FC54" s="405"/>
      <c r="FD54" s="500"/>
      <c r="FE54" s="500"/>
      <c r="FF54" s="529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</row>
    <row r="55" spans="1:228" s="147" customFormat="1" ht="22.5" customHeight="1" x14ac:dyDescent="0.3">
      <c r="A55" s="527" t="str">
        <f>$D$2</f>
        <v>Day</v>
      </c>
      <c r="B55" s="528">
        <f>$D$6</f>
        <v>36</v>
      </c>
      <c r="C55" s="131"/>
      <c r="D55" s="233"/>
      <c r="E55" s="134"/>
      <c r="F55" s="373"/>
      <c r="G55" s="134"/>
      <c r="H55" s="134"/>
      <c r="I55" s="134"/>
      <c r="J55" s="134"/>
      <c r="K55" s="134"/>
      <c r="L55" s="373"/>
      <c r="M55" s="134"/>
      <c r="N55" s="642"/>
      <c r="O55" s="373"/>
      <c r="P55" s="373"/>
      <c r="Q55" s="134"/>
      <c r="R55" s="616"/>
      <c r="S55" s="617"/>
      <c r="T55" s="134"/>
      <c r="U55" s="204"/>
      <c r="V55" s="134"/>
      <c r="W55" s="373"/>
      <c r="X55" s="135"/>
      <c r="Y55" s="373"/>
      <c r="Z55" s="384"/>
      <c r="AA55" s="373"/>
      <c r="AB55" s="135"/>
      <c r="AC55" s="373"/>
      <c r="AD55" s="384"/>
      <c r="AE55" s="373"/>
      <c r="AF55" s="135"/>
      <c r="AG55" s="136"/>
      <c r="AH55" s="389"/>
      <c r="AI55" s="373"/>
      <c r="AJ55" s="135"/>
      <c r="AK55" s="373"/>
      <c r="AL55" s="384"/>
      <c r="AM55" s="373"/>
      <c r="AN55" s="135"/>
      <c r="AO55" s="373"/>
      <c r="AP55" s="384"/>
      <c r="AQ55" s="373"/>
      <c r="AR55" s="135"/>
      <c r="AS55" s="373"/>
      <c r="AT55" s="384"/>
      <c r="AU55" s="373"/>
      <c r="AV55" s="135"/>
      <c r="AW55" s="136"/>
      <c r="AX55" s="139"/>
      <c r="AY55" s="35"/>
      <c r="AZ55" s="35"/>
      <c r="BA55" s="35"/>
      <c r="BB55" s="35"/>
      <c r="BC55" s="35"/>
      <c r="BD55" s="202"/>
      <c r="BE55" s="139"/>
      <c r="BF55" s="35"/>
      <c r="BG55" s="35"/>
      <c r="BH55" s="202"/>
      <c r="BI55" s="139"/>
      <c r="BJ55" s="35"/>
      <c r="BK55" s="35"/>
      <c r="BL55" s="202"/>
      <c r="BM55" s="139"/>
      <c r="BN55" s="35"/>
      <c r="BO55" s="35"/>
      <c r="BP55" s="202"/>
      <c r="BQ55" s="139"/>
      <c r="BR55" s="35"/>
      <c r="BS55" s="35"/>
      <c r="BT55" s="202"/>
      <c r="BU55" s="139"/>
      <c r="BV55" s="35"/>
      <c r="BW55" s="35"/>
      <c r="BX55" s="202"/>
      <c r="BY55" s="139"/>
      <c r="BZ55" s="35"/>
      <c r="CA55" s="35"/>
      <c r="CB55" s="202"/>
      <c r="CC55" s="139"/>
      <c r="CD55" s="35"/>
      <c r="CE55" s="35"/>
      <c r="CF55" s="202"/>
      <c r="CG55" s="139"/>
      <c r="CH55" s="35"/>
      <c r="CI55" s="35"/>
      <c r="CJ55" s="202"/>
      <c r="CK55" s="139"/>
      <c r="CL55" s="35"/>
      <c r="CM55" s="35"/>
      <c r="CN55" s="202"/>
      <c r="CO55" s="139"/>
      <c r="CP55" s="35"/>
      <c r="CQ55" s="35"/>
      <c r="CR55" s="202"/>
      <c r="CS55" s="139"/>
      <c r="CT55" s="35"/>
      <c r="CU55" s="35"/>
      <c r="CV55" s="202"/>
      <c r="CW55" s="35"/>
      <c r="CX55" s="140"/>
      <c r="CY55" s="140"/>
      <c r="CZ55" s="141"/>
      <c r="DA55" s="139"/>
      <c r="DB55" s="140"/>
      <c r="DC55" s="140"/>
      <c r="DD55" s="141"/>
      <c r="DE55" s="139"/>
      <c r="DF55" s="140"/>
      <c r="DG55" s="140"/>
      <c r="DH55" s="141"/>
      <c r="DI55" s="203"/>
      <c r="DJ55" s="203"/>
      <c r="DK55" s="204"/>
      <c r="DL55" s="204"/>
      <c r="DM55" s="204"/>
      <c r="DN55" s="145"/>
      <c r="DO55" s="145"/>
      <c r="DP55" s="203"/>
      <c r="DQ55" s="203"/>
      <c r="DR55" s="139"/>
      <c r="DS55" s="35"/>
      <c r="DT55" s="35"/>
      <c r="DU55" s="35"/>
      <c r="DV55" s="35"/>
      <c r="DW55" s="139"/>
      <c r="DX55" s="479"/>
      <c r="DY55" s="443"/>
      <c r="DZ55" s="443"/>
      <c r="EA55" s="531"/>
      <c r="EB55" s="139"/>
      <c r="EC55" s="35"/>
      <c r="ED55" s="35"/>
      <c r="EE55" s="35"/>
      <c r="EF55" s="35"/>
      <c r="EG55" s="35"/>
      <c r="EH55" s="35"/>
      <c r="EI55" s="479"/>
      <c r="EJ55" s="548"/>
      <c r="EK55" s="35"/>
      <c r="EL55" s="35"/>
      <c r="EM55" s="202"/>
      <c r="EN55" s="548"/>
      <c r="EO55" s="35"/>
      <c r="EP55" s="35"/>
      <c r="EQ55" s="202"/>
      <c r="ER55" s="139"/>
      <c r="ES55" s="479"/>
      <c r="ET55" s="35"/>
      <c r="EU55" s="35"/>
      <c r="EV55" s="35"/>
      <c r="EW55" s="35"/>
      <c r="EX55" s="35"/>
      <c r="EY55" s="35"/>
      <c r="EZ55" s="35"/>
      <c r="FA55" s="35"/>
      <c r="FB55" s="35"/>
      <c r="FC55" s="544" t="str">
        <f>$D$2</f>
        <v>Day</v>
      </c>
      <c r="FD55" s="528">
        <f>$D$6</f>
        <v>36</v>
      </c>
      <c r="FE55" s="131"/>
      <c r="FF55" s="233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</row>
    <row r="56" spans="1:228" s="147" customFormat="1" ht="15.75" customHeight="1" x14ac:dyDescent="0.25">
      <c r="A56" s="129" t="str">
        <f>$C$6</f>
        <v>Co</v>
      </c>
      <c r="B56" s="130" t="str">
        <f>$A$2</f>
        <v>R</v>
      </c>
      <c r="C56" s="131" t="str">
        <f>$B$6</f>
        <v>108-C-36</v>
      </c>
      <c r="D56" s="233" t="s">
        <v>193</v>
      </c>
      <c r="E56" s="338">
        <v>220</v>
      </c>
      <c r="F56" s="309">
        <f>G56+H56+I56+K56+L56</f>
        <v>7.6</v>
      </c>
      <c r="G56" s="308">
        <v>2.66</v>
      </c>
      <c r="H56" s="308">
        <v>0.74</v>
      </c>
      <c r="I56" s="308">
        <v>1.08</v>
      </c>
      <c r="J56" s="341">
        <f>I56/F56</f>
        <v>0.14210526315789476</v>
      </c>
      <c r="K56" s="308">
        <v>2.11</v>
      </c>
      <c r="L56" s="464">
        <v>1.01</v>
      </c>
      <c r="M56" s="612">
        <f>100*F56/$E56</f>
        <v>3.4545454545454546</v>
      </c>
      <c r="N56" s="317">
        <v>7.6499999999999999E-2</v>
      </c>
      <c r="O56" s="658">
        <v>5.7758406428579994</v>
      </c>
      <c r="P56" s="654">
        <f>N56*O56</f>
        <v>0.44185180917863692</v>
      </c>
      <c r="Q56" s="663">
        <f>(I56-P56)/I56</f>
        <v>0.59087795446422509</v>
      </c>
      <c r="R56" s="662">
        <f t="shared" ref="R56:R59" si="263">P56/I56</f>
        <v>0.40912204553577491</v>
      </c>
      <c r="S56" s="659"/>
      <c r="T56" s="612"/>
      <c r="U56" s="320">
        <v>200</v>
      </c>
      <c r="V56" s="396">
        <f>Z56+AD56</f>
        <v>1178</v>
      </c>
      <c r="W56" s="381">
        <f>V56/($V56+$AH56)</f>
        <v>0.83016208597603947</v>
      </c>
      <c r="X56" s="309">
        <f>W56*$F56</f>
        <v>6.3092318534178995</v>
      </c>
      <c r="Y56" s="309">
        <f>100*X56/$E56</f>
        <v>2.8678326606444995</v>
      </c>
      <c r="Z56" s="307">
        <v>937</v>
      </c>
      <c r="AA56" s="381">
        <f>Z56/($V56+$AH56)</f>
        <v>0.66032417195207893</v>
      </c>
      <c r="AB56" s="309">
        <f>AA56*$F56</f>
        <v>5.0184637068357993</v>
      </c>
      <c r="AC56" s="309">
        <f>100*AB56/$E56</f>
        <v>2.2811198667435453</v>
      </c>
      <c r="AD56" s="307">
        <v>241</v>
      </c>
      <c r="AE56" s="381">
        <f>AD56/($V56+$AH56)</f>
        <v>0.16983791402396053</v>
      </c>
      <c r="AF56" s="309">
        <f>AE56*$F56</f>
        <v>1.2907681465820999</v>
      </c>
      <c r="AG56" s="310">
        <f>100*AF56/$E56</f>
        <v>0.58671279390095454</v>
      </c>
      <c r="AH56" s="397">
        <f>AL56+AP56+AT56</f>
        <v>241</v>
      </c>
      <c r="AI56" s="381">
        <f>AH56/($V56+$AH56)</f>
        <v>0.16983791402396053</v>
      </c>
      <c r="AJ56" s="309">
        <f>AI56*$F56</f>
        <v>1.2907681465820999</v>
      </c>
      <c r="AK56" s="309">
        <f>100*AJ56/$E56</f>
        <v>0.58671279390095454</v>
      </c>
      <c r="AL56" s="307">
        <v>74</v>
      </c>
      <c r="AM56" s="381">
        <f>AL56/($V56+$AH56)</f>
        <v>5.2149400986610292E-2</v>
      </c>
      <c r="AN56" s="309">
        <f>AM56*$F56</f>
        <v>0.39633544749823818</v>
      </c>
      <c r="AO56" s="309">
        <f>100*AN56/$E56</f>
        <v>0.18015247613556282</v>
      </c>
      <c r="AP56" s="307">
        <v>126</v>
      </c>
      <c r="AQ56" s="381">
        <f>AP56/($V56+$AH56)</f>
        <v>8.8794926004228336E-2</v>
      </c>
      <c r="AR56" s="309">
        <f>AQ56*$F56</f>
        <v>0.67484143763213533</v>
      </c>
      <c r="AS56" s="309">
        <f>100*AR56/$E56</f>
        <v>0.306746108014607</v>
      </c>
      <c r="AT56" s="307">
        <v>41</v>
      </c>
      <c r="AU56" s="381">
        <f>AT56/($V56+$AH56)</f>
        <v>2.8893587033121917E-2</v>
      </c>
      <c r="AV56" s="309">
        <f>AU56*$F56</f>
        <v>0.21959126145172655</v>
      </c>
      <c r="AW56" s="310">
        <f>100*AV56/$E56</f>
        <v>9.9814209750784796E-2</v>
      </c>
      <c r="AX56" s="421">
        <v>40</v>
      </c>
      <c r="AY56" s="396">
        <v>14</v>
      </c>
      <c r="AZ56" s="396">
        <v>10584</v>
      </c>
      <c r="BA56" s="306">
        <v>196</v>
      </c>
      <c r="BB56" s="311">
        <f>BA56/(168*($AX56+$AY56))</f>
        <v>2.1604938271604937E-2</v>
      </c>
      <c r="BC56" s="311">
        <f>BB56*$F56*$W56</f>
        <v>0.13631056473433734</v>
      </c>
      <c r="BD56" s="312">
        <f t="shared" ref="BD56:BD57" si="264">100*BC56/$E56</f>
        <v>6.1959347606516973E-2</v>
      </c>
      <c r="BE56" s="313">
        <v>43</v>
      </c>
      <c r="BF56" s="311">
        <f>BE56/(168*($AX56+$AY56))</f>
        <v>4.7398589065255729E-3</v>
      </c>
      <c r="BG56" s="311">
        <f>BF56*$F56*$W56</f>
        <v>2.9904868793757679E-2</v>
      </c>
      <c r="BH56" s="312">
        <f>100*BG56/$E56</f>
        <v>1.3593122178980763E-2</v>
      </c>
      <c r="BI56" s="313">
        <f>BA56+BE56</f>
        <v>239</v>
      </c>
      <c r="BJ56" s="311">
        <f>BI56/(168*($AX56+$AY56))</f>
        <v>2.634479717813051E-2</v>
      </c>
      <c r="BK56" s="311">
        <f>BJ56*$F56*$W56</f>
        <v>0.16621543352809501</v>
      </c>
      <c r="BL56" s="312">
        <f>100*BK56/$E56</f>
        <v>7.555246978549772E-2</v>
      </c>
      <c r="BM56" s="313">
        <v>440</v>
      </c>
      <c r="BN56" s="311">
        <f>BM56/(168*($AX56+$AY56))</f>
        <v>4.8500881834215165E-2</v>
      </c>
      <c r="BO56" s="311">
        <f>BN56*$F56*$W56</f>
        <v>0.30600330858728791</v>
      </c>
      <c r="BP56" s="312">
        <f>100*BO56/$E56</f>
        <v>0.13909241299422179</v>
      </c>
      <c r="BQ56" s="313">
        <v>233</v>
      </c>
      <c r="BR56" s="311">
        <f>BQ56/(168*($AX56+$AY56))</f>
        <v>2.5683421516754849E-2</v>
      </c>
      <c r="BS56" s="311">
        <f>BR56*$F56*$W56</f>
        <v>0.16204266113826837</v>
      </c>
      <c r="BT56" s="312">
        <f>100*BS56/$E56</f>
        <v>7.3655755062849257E-2</v>
      </c>
      <c r="BU56" s="313">
        <f>BA56+BE56+BM56+BQ56</f>
        <v>912</v>
      </c>
      <c r="BV56" s="311">
        <f>BU56/(168*($AX56+$AY56))</f>
        <v>0.10052910052910052</v>
      </c>
      <c r="BW56" s="311">
        <f>BV56*$F56*$W56</f>
        <v>0.63426140325365121</v>
      </c>
      <c r="BX56" s="312">
        <f>100*BW56/$E56</f>
        <v>0.28830063784256871</v>
      </c>
      <c r="BY56" s="313">
        <v>394</v>
      </c>
      <c r="BZ56" s="311">
        <f>BY56/(168*($AX56+$AY56))</f>
        <v>4.3430335097001761E-2</v>
      </c>
      <c r="CA56" s="311">
        <f>BZ56*$F56*$W56</f>
        <v>0.27401205359861686</v>
      </c>
      <c r="CB56" s="312">
        <f>100*CA56/$E56</f>
        <v>0.12455093345391675</v>
      </c>
      <c r="CC56" s="313">
        <v>446</v>
      </c>
      <c r="CD56" s="311">
        <f>CC56/(168*($AX56+$AY56))</f>
        <v>4.9162257495590826E-2</v>
      </c>
      <c r="CE56" s="311">
        <f>CD56*$F56*$W56</f>
        <v>0.31017608097711452</v>
      </c>
      <c r="CF56" s="312">
        <f>100*CE56/$E56</f>
        <v>0.14098912771687025</v>
      </c>
      <c r="CG56" s="313">
        <f>BY56+CC56</f>
        <v>840</v>
      </c>
      <c r="CH56" s="311">
        <f>CG56/(168*($AX56+$AY56))</f>
        <v>9.2592592592592587E-2</v>
      </c>
      <c r="CI56" s="311">
        <f>CH56*$F56*$W56</f>
        <v>0.58418813457573138</v>
      </c>
      <c r="CJ56" s="312">
        <f>100*CI56/$E56</f>
        <v>0.26554006117078699</v>
      </c>
      <c r="CK56" s="313">
        <f>BQ56+CG56</f>
        <v>1073</v>
      </c>
      <c r="CL56" s="311">
        <f>CK56/(168*($AX56+$AY56))</f>
        <v>0.11827601410934745</v>
      </c>
      <c r="CM56" s="311">
        <f>CL56*$F56*$W56</f>
        <v>0.74623079571399986</v>
      </c>
      <c r="CN56" s="312">
        <f>100*CM56/$E56</f>
        <v>0.33919581623363632</v>
      </c>
      <c r="CO56" s="313">
        <f>BU56+CG56</f>
        <v>1752</v>
      </c>
      <c r="CP56" s="311">
        <f>CO56/(168*($AX56+$AY56))</f>
        <v>0.19312169312169311</v>
      </c>
      <c r="CQ56" s="311">
        <f>CP56*$F56*$W56</f>
        <v>1.2184495378293827</v>
      </c>
      <c r="CR56" s="312">
        <f>100*CQ56/$E56</f>
        <v>0.55384069901335575</v>
      </c>
      <c r="CS56" s="313">
        <f>168*($AX56+$AY56)-CO56</f>
        <v>7320</v>
      </c>
      <c r="CT56" s="311">
        <f>CS56/(168*($AX56+$AY56))</f>
        <v>0.80687830687830686</v>
      </c>
      <c r="CU56" s="311">
        <f>CT56*$F56*$W56</f>
        <v>5.090782315588517</v>
      </c>
      <c r="CV56" s="312">
        <f>100*CU56/$E56</f>
        <v>2.3139919616311442</v>
      </c>
      <c r="CW56" s="306">
        <v>378</v>
      </c>
      <c r="CX56" s="314">
        <f>$BQ$3*$AZ56*CW56/(($AX56+$AY56)*168)</f>
        <v>801.81818181818187</v>
      </c>
      <c r="CY56" s="314">
        <f>CX56*$F56*$W56</f>
        <v>5058.8568133768977</v>
      </c>
      <c r="CZ56" s="315">
        <f>100*CY56/$E56</f>
        <v>2299.4803697167717</v>
      </c>
      <c r="DA56" s="313">
        <v>233</v>
      </c>
      <c r="DB56" s="314">
        <f>$BQ$3*$AZ56*DA56/(($AX56+$AY56)*168)</f>
        <v>494.24242424242419</v>
      </c>
      <c r="DC56" s="314">
        <f>DB56*$F56*$W56</f>
        <v>3118.2900463407859</v>
      </c>
      <c r="DD56" s="315">
        <f>100*DC56/$E56</f>
        <v>1417.404566518539</v>
      </c>
      <c r="DE56" s="313">
        <v>440</v>
      </c>
      <c r="DF56" s="314">
        <f>$BQ$3*$AZ56*DE56/(($AX56+$AY56)*168)</f>
        <v>933.33333333333337</v>
      </c>
      <c r="DG56" s="314">
        <f>DF56*$F56*$W56</f>
        <v>5888.6163965233727</v>
      </c>
      <c r="DH56" s="315">
        <f>100*DG56/$E56</f>
        <v>2676.6438166015332</v>
      </c>
      <c r="DI56" s="316">
        <f>2*$BS$3*BU56/(CW56+DE56)/$AZ56</f>
        <v>1.1587357029201248</v>
      </c>
      <c r="DJ56" s="142">
        <v>0.41929999999999995</v>
      </c>
      <c r="DK56" s="317">
        <f>2*10000*CQ56/CY56</f>
        <v>4.8170943862553841</v>
      </c>
      <c r="DL56" s="317">
        <f>10000*BK56/CY56</f>
        <v>0.3285632301127388</v>
      </c>
      <c r="DM56" s="317">
        <f>10000*BS56/DG56</f>
        <v>0.27517951625094483</v>
      </c>
      <c r="DN56" s="318">
        <f>10000*CU56/CY56</f>
        <v>10.063108135670493</v>
      </c>
      <c r="DO56" s="318">
        <f>1000*($AX56+$AY56)*$BJ$3*$BO$3/CW56/$AZ56</f>
        <v>49.886621315192741</v>
      </c>
      <c r="DP56" s="319">
        <f>DG56/CY56</f>
        <v>1.164021164021164</v>
      </c>
      <c r="DQ56" s="316">
        <f>1000*CI56/CY56</f>
        <v>0.11547829008146468</v>
      </c>
      <c r="DR56" s="421">
        <v>28</v>
      </c>
      <c r="DS56" s="311">
        <f>DR56/(492*($AX56+$AY56))</f>
        <v>1.0538994278831678E-3</v>
      </c>
      <c r="DT56" s="311">
        <f>DS56*$F56*$W56</f>
        <v>6.649295840699382E-3</v>
      </c>
      <c r="DU56" s="295">
        <f>100*DT56/$E56</f>
        <v>3.0224072003179007E-3</v>
      </c>
      <c r="DV56" s="311">
        <f>DT56/CQ56</f>
        <v>5.457177859449827E-3</v>
      </c>
      <c r="DW56" s="488">
        <f>CC56/CG56</f>
        <v>0.53095238095238095</v>
      </c>
      <c r="DX56" s="494">
        <f>7.158*DW56*CI56</f>
        <v>2.2202403876341856</v>
      </c>
      <c r="DY56" s="494">
        <f xml:space="preserve"> 0.00033*((CY56+DC56)/2)/DJ56</f>
        <v>3.217813574656375</v>
      </c>
      <c r="DZ56" s="494">
        <f>1/(1/DX56+1/DY56)</f>
        <v>1.3137640243864661</v>
      </c>
      <c r="EA56" s="503">
        <f>100*DZ56/$E56</f>
        <v>0.59716546563021189</v>
      </c>
      <c r="EB56" s="313">
        <v>123</v>
      </c>
      <c r="EC56" s="137">
        <f>(4*EB56)/((4*EB56)+EF56+EN56)</f>
        <v>0.5795053003533569</v>
      </c>
      <c r="ED56" s="137">
        <f>EC56*$F56*$W56</f>
        <v>3.6562333002139065</v>
      </c>
      <c r="EE56" s="137">
        <f>100*ED56/$E56</f>
        <v>1.6619242273699575</v>
      </c>
      <c r="EF56" s="306">
        <v>178</v>
      </c>
      <c r="EG56" s="137">
        <f>EF56/((4*EB56)+EF56+EN56)</f>
        <v>0.20965842167255594</v>
      </c>
      <c r="EH56" s="137">
        <f>EG56*$F56*$W56</f>
        <v>1.3227835923538116</v>
      </c>
      <c r="EI56" s="148">
        <f>100*EH56/$E56</f>
        <v>0.60126526925173263</v>
      </c>
      <c r="EJ56" s="548">
        <f>4*EB56+EF56</f>
        <v>670</v>
      </c>
      <c r="EK56" s="137">
        <f>EJ56/((4*EB56)+EF56+EN56)</f>
        <v>0.78916372202591278</v>
      </c>
      <c r="EL56" s="137">
        <f>EK56*$F56*$W56</f>
        <v>4.9790168925677181</v>
      </c>
      <c r="EM56" s="138">
        <f>100*EL56/$E56</f>
        <v>2.2631894966216901</v>
      </c>
      <c r="EN56" s="555">
        <v>179</v>
      </c>
      <c r="EO56" s="137">
        <f>EN56/((4*EB56)+EF56+EN56)</f>
        <v>0.21083627797408716</v>
      </c>
      <c r="EP56" s="137">
        <f>EO56*$F56*$W56</f>
        <v>1.3302149608501814</v>
      </c>
      <c r="EQ56" s="138">
        <f>100*EP56/$E56</f>
        <v>0.60464316402280982</v>
      </c>
      <c r="ER56" s="313">
        <v>194</v>
      </c>
      <c r="ES56" s="562">
        <v>66</v>
      </c>
      <c r="ET56" s="566">
        <f>ES56*$CA$3</f>
        <v>1.7889883440000002E-5</v>
      </c>
      <c r="EU56" s="342">
        <f>ER56/(2*ET56*1000000)</f>
        <v>5.4220588035312538</v>
      </c>
      <c r="EV56" s="342">
        <f>EU56*$F56*$W56</f>
        <v>34.209026114344333</v>
      </c>
      <c r="EW56" s="342">
        <f>100*EV56/$E56</f>
        <v>15.54955732470197</v>
      </c>
      <c r="EX56" s="384">
        <f>ED56*100^3/EV56</f>
        <v>106879.19872354377</v>
      </c>
      <c r="EY56" s="342">
        <f>EU56*$F56*$W56*$R56</f>
        <v>13.995666739687294</v>
      </c>
      <c r="EZ56" s="342">
        <f>100*EY56/$E56</f>
        <v>6.361666699857861</v>
      </c>
      <c r="FA56" s="570">
        <f t="shared" ref="FA56:FA60" si="265">ED56*100^3/EY56</f>
        <v>261240.38019896421</v>
      </c>
      <c r="FB56" s="570">
        <f>EL56*100^3/EY56</f>
        <v>355754.17628720735</v>
      </c>
      <c r="FC56" s="538" t="str">
        <f>$C$6</f>
        <v>Co</v>
      </c>
      <c r="FD56" s="130" t="str">
        <f>$A$2</f>
        <v>R</v>
      </c>
      <c r="FE56" s="131" t="str">
        <f>$B$6</f>
        <v>108-C-36</v>
      </c>
      <c r="FF56" s="233" t="s">
        <v>193</v>
      </c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</row>
    <row r="57" spans="1:228" s="147" customFormat="1" ht="15.75" customHeight="1" x14ac:dyDescent="0.25">
      <c r="A57" s="129" t="str">
        <f t="shared" ref="A57:A60" si="266">$C$6</f>
        <v>Co</v>
      </c>
      <c r="B57" s="130" t="str">
        <f>$A$2</f>
        <v>R</v>
      </c>
      <c r="C57" s="131" t="str">
        <f t="shared" ref="C57:C60" si="267">$B$6</f>
        <v>108-C-36</v>
      </c>
      <c r="D57" s="233" t="s">
        <v>194</v>
      </c>
      <c r="E57" s="307">
        <v>200</v>
      </c>
      <c r="F57" s="309">
        <f>G57+H57+I57+K57+L57</f>
        <v>6.44</v>
      </c>
      <c r="G57" s="308">
        <v>2.2599999999999998</v>
      </c>
      <c r="H57" s="308">
        <v>0.66</v>
      </c>
      <c r="I57" s="308">
        <v>0.95</v>
      </c>
      <c r="J57" s="341">
        <f t="shared" ref="J57:J60" si="268">I57/F57</f>
        <v>0.14751552795031053</v>
      </c>
      <c r="K57" s="308">
        <v>1.83</v>
      </c>
      <c r="L57" s="464">
        <v>0.74</v>
      </c>
      <c r="M57" s="612">
        <f>100*F57/$E57</f>
        <v>3.22</v>
      </c>
      <c r="N57" s="317">
        <v>7.1999999999999995E-2</v>
      </c>
      <c r="O57" s="658">
        <v>4.2410018706299999</v>
      </c>
      <c r="P57" s="654">
        <f t="shared" ref="P57:P60" si="269">N57*O57</f>
        <v>0.30535213468535999</v>
      </c>
      <c r="Q57" s="663">
        <f t="shared" ref="Q57:Q60" si="270">(I57-P57)/I57</f>
        <v>0.67857670033119999</v>
      </c>
      <c r="R57" s="662">
        <f t="shared" si="263"/>
        <v>0.32142329966880001</v>
      </c>
      <c r="S57" s="659"/>
      <c r="T57" s="612"/>
      <c r="U57" s="320">
        <v>200</v>
      </c>
      <c r="V57" s="396">
        <f>Z57+AD57</f>
        <v>1427</v>
      </c>
      <c r="W57" s="381">
        <f>V57/($V57+$AH57)</f>
        <v>0.86747720364741643</v>
      </c>
      <c r="X57" s="309">
        <f>W57*$F57</f>
        <v>5.5865531914893625</v>
      </c>
      <c r="Y57" s="309">
        <f>100*X57/$E57</f>
        <v>2.7932765957446808</v>
      </c>
      <c r="Z57" s="307">
        <v>1082</v>
      </c>
      <c r="AA57" s="381">
        <f>Z57/($V57+$AH57)</f>
        <v>0.65775075987841947</v>
      </c>
      <c r="AB57" s="309">
        <f>AA57*$F57</f>
        <v>4.2359148936170214</v>
      </c>
      <c r="AC57" s="309">
        <f>100*AB57/$E57</f>
        <v>2.1179574468085107</v>
      </c>
      <c r="AD57" s="307">
        <v>345</v>
      </c>
      <c r="AE57" s="381">
        <f>AD57/($V57+$AH57)</f>
        <v>0.20972644376899696</v>
      </c>
      <c r="AF57" s="309">
        <f>AE57*$F57</f>
        <v>1.3506382978723406</v>
      </c>
      <c r="AG57" s="310">
        <f>100*AF57/$E57</f>
        <v>0.67531914893617029</v>
      </c>
      <c r="AH57" s="397">
        <f>AL57+AP57+AT57</f>
        <v>218</v>
      </c>
      <c r="AI57" s="381">
        <f>AH57/($V57+$AH57)</f>
        <v>0.1325227963525836</v>
      </c>
      <c r="AJ57" s="309">
        <f>AI57*$F57</f>
        <v>0.85344680851063848</v>
      </c>
      <c r="AK57" s="309">
        <f>100*AJ57/$E57</f>
        <v>0.42672340425531918</v>
      </c>
      <c r="AL57" s="307">
        <v>82</v>
      </c>
      <c r="AM57" s="381">
        <f>AL57/($V57+$AH57)</f>
        <v>4.9848024316109421E-2</v>
      </c>
      <c r="AN57" s="309">
        <f>AM57*$F57</f>
        <v>0.3210212765957447</v>
      </c>
      <c r="AO57" s="309">
        <f>100*AN57/$E57</f>
        <v>0.16051063829787235</v>
      </c>
      <c r="AP57" s="307">
        <v>105</v>
      </c>
      <c r="AQ57" s="381">
        <f>AP57/($V57+$AH57)</f>
        <v>6.3829787234042548E-2</v>
      </c>
      <c r="AR57" s="309">
        <f>AQ57*$F57</f>
        <v>0.41106382978723405</v>
      </c>
      <c r="AS57" s="309">
        <f>100*AR57/$E57</f>
        <v>0.20553191489361702</v>
      </c>
      <c r="AT57" s="307">
        <v>31</v>
      </c>
      <c r="AU57" s="381">
        <f>AT57/($V57+$AH57)</f>
        <v>1.8844984802431609E-2</v>
      </c>
      <c r="AV57" s="309">
        <f>AU57*$F57</f>
        <v>0.12136170212765957</v>
      </c>
      <c r="AW57" s="310">
        <f>100*AV57/$E57</f>
        <v>6.0680851063829783E-2</v>
      </c>
      <c r="AX57" s="421">
        <v>40</v>
      </c>
      <c r="AY57" s="396">
        <v>10</v>
      </c>
      <c r="AZ57" s="396">
        <v>10584</v>
      </c>
      <c r="BA57" s="306">
        <v>249</v>
      </c>
      <c r="BB57" s="311">
        <f>BA57/(168*($AX57+$AY57))</f>
        <v>2.9642857142857144E-2</v>
      </c>
      <c r="BC57" s="311">
        <f>BB57*$F57*$W57</f>
        <v>0.1656013981762918</v>
      </c>
      <c r="BD57" s="312">
        <f t="shared" si="264"/>
        <v>8.2800699088145885E-2</v>
      </c>
      <c r="BE57" s="313">
        <v>91</v>
      </c>
      <c r="BF57" s="311">
        <f>BE57/(168*($AX57+$AY57))</f>
        <v>1.0833333333333334E-2</v>
      </c>
      <c r="BG57" s="311">
        <f>BF57*$F57*$W57</f>
        <v>6.0520992907801427E-2</v>
      </c>
      <c r="BH57" s="312">
        <f>100*BG57/$E57</f>
        <v>3.026049645390071E-2</v>
      </c>
      <c r="BI57" s="313">
        <f>BA57+BE57</f>
        <v>340</v>
      </c>
      <c r="BJ57" s="311">
        <f>BI57/(168*($AX57+$AY57))</f>
        <v>4.0476190476190478E-2</v>
      </c>
      <c r="BK57" s="311">
        <f>BJ57*$F57*$W57</f>
        <v>0.22612239108409327</v>
      </c>
      <c r="BL57" s="312">
        <f>100*BK57/$E57</f>
        <v>0.11306119554204663</v>
      </c>
      <c r="BM57" s="313">
        <v>588</v>
      </c>
      <c r="BN57" s="311">
        <f>BM57/(168*($AX57+$AY57))</f>
        <v>7.0000000000000007E-2</v>
      </c>
      <c r="BO57" s="311">
        <f>BN57*$F57*$W57</f>
        <v>0.3910587234042554</v>
      </c>
      <c r="BP57" s="312">
        <f>100*BO57/$E57</f>
        <v>0.1955293617021277</v>
      </c>
      <c r="BQ57" s="313">
        <v>243</v>
      </c>
      <c r="BR57" s="311">
        <f>BQ57/(168*($AX57+$AY57))</f>
        <v>2.8928571428571428E-2</v>
      </c>
      <c r="BS57" s="311">
        <f>BR57*$F57*$W57</f>
        <v>0.1616110030395137</v>
      </c>
      <c r="BT57" s="312">
        <f>100*BS57/$E57</f>
        <v>8.0805501519756864E-2</v>
      </c>
      <c r="BU57" s="313">
        <f>BA57+BE57+BM57+BQ57</f>
        <v>1171</v>
      </c>
      <c r="BV57" s="311">
        <f>BU57/(168*($AX57+$AY57))</f>
        <v>0.13940476190476189</v>
      </c>
      <c r="BW57" s="311">
        <f>BV57*$F57*$W57</f>
        <v>0.77879211752786215</v>
      </c>
      <c r="BX57" s="312">
        <f>100*BW57/$E57</f>
        <v>0.38939605876393107</v>
      </c>
      <c r="BY57" s="313">
        <v>291</v>
      </c>
      <c r="BZ57" s="311">
        <f>BY57/(168*($AX57+$AY57))</f>
        <v>3.4642857142857142E-2</v>
      </c>
      <c r="CA57" s="311">
        <f>BZ57*$F57*$W57</f>
        <v>0.19353416413373861</v>
      </c>
      <c r="CB57" s="312">
        <f>100*CA57/$E57</f>
        <v>9.6767082066869306E-2</v>
      </c>
      <c r="CC57" s="313">
        <v>385</v>
      </c>
      <c r="CD57" s="311">
        <f>CC57/(168*($AX57+$AY57))</f>
        <v>4.583333333333333E-2</v>
      </c>
      <c r="CE57" s="311">
        <f>CD57*$F57*$W57</f>
        <v>0.25605035460992909</v>
      </c>
      <c r="CF57" s="312">
        <f>100*CE57/$E57</f>
        <v>0.12802517730496454</v>
      </c>
      <c r="CG57" s="313">
        <f>BY57+CC57</f>
        <v>676</v>
      </c>
      <c r="CH57" s="311">
        <f>CG57/(168*($AX57+$AY57))</f>
        <v>8.0476190476190479E-2</v>
      </c>
      <c r="CI57" s="311">
        <f>CH57*$F57*$W57</f>
        <v>0.44958451874366778</v>
      </c>
      <c r="CJ57" s="312">
        <f>100*CI57/$E57</f>
        <v>0.22479225937183389</v>
      </c>
      <c r="CK57" s="313">
        <f>BQ57+CG57</f>
        <v>919</v>
      </c>
      <c r="CL57" s="311">
        <f>CK57/(168*($AX57+$AY57))</f>
        <v>0.10940476190476191</v>
      </c>
      <c r="CM57" s="311">
        <f>CL57*$F57*$W57</f>
        <v>0.61119552178318137</v>
      </c>
      <c r="CN57" s="312">
        <f>100*CM57/$E57</f>
        <v>0.30559776089159069</v>
      </c>
      <c r="CO57" s="313">
        <f>BU57+CG57</f>
        <v>1847</v>
      </c>
      <c r="CP57" s="311">
        <f>CO57/(168*($AX57+$AY57))</f>
        <v>0.21988095238095237</v>
      </c>
      <c r="CQ57" s="311">
        <f>CP57*$F57*$W57</f>
        <v>1.2283766362715298</v>
      </c>
      <c r="CR57" s="312">
        <f>100*CQ57/$E57</f>
        <v>0.61418831813576491</v>
      </c>
      <c r="CS57" s="313">
        <f>168*($AX57+$AY57)-CO57</f>
        <v>6553</v>
      </c>
      <c r="CT57" s="311">
        <f>CS57/(168*($AX57+$AY57))</f>
        <v>0.7801190476190476</v>
      </c>
      <c r="CU57" s="311">
        <f>CT57*$F57*$W57</f>
        <v>4.358176555217832</v>
      </c>
      <c r="CV57" s="312">
        <f>100*CU57/$E57</f>
        <v>2.179088277608916</v>
      </c>
      <c r="CW57" s="306">
        <v>425</v>
      </c>
      <c r="CX57" s="314">
        <f>$BQ$3*$AZ57*CW57/(($AX57+$AY57)*168)</f>
        <v>973.63636363636374</v>
      </c>
      <c r="CY57" s="314">
        <f>CX57*$F57*$W57</f>
        <v>5439.2713346228247</v>
      </c>
      <c r="CZ57" s="315">
        <f>100*CY57/$E57</f>
        <v>2719.6356673114124</v>
      </c>
      <c r="DA57" s="313">
        <v>243</v>
      </c>
      <c r="DB57" s="314">
        <f>$BQ$3*$AZ57*DA57/(($AX57+$AY57)*168)</f>
        <v>556.69090909090914</v>
      </c>
      <c r="DC57" s="314">
        <f>DB57*$F57*$W57</f>
        <v>3109.9833748549331</v>
      </c>
      <c r="DD57" s="315">
        <f>100*DC57/$E57</f>
        <v>1554.9916874274668</v>
      </c>
      <c r="DE57" s="313">
        <v>364</v>
      </c>
      <c r="DF57" s="314">
        <f>$BQ$3*$AZ57*DE57/(($AX57+$AY57)*168)</f>
        <v>833.89090909090908</v>
      </c>
      <c r="DG57" s="314">
        <f>DF57*$F57*$W57</f>
        <v>4658.5759195357832</v>
      </c>
      <c r="DH57" s="315">
        <f>100*DG57/$E57</f>
        <v>2329.2879597678916</v>
      </c>
      <c r="DI57" s="316">
        <f>2*$BS$3*BU57/(CW57+DE57)/$AZ57</f>
        <v>1.5424913804417697</v>
      </c>
      <c r="DJ57" s="142">
        <v>0.65490000000000004</v>
      </c>
      <c r="DK57" s="317">
        <f>2*10000*CQ57/CY57</f>
        <v>4.5166955671157343</v>
      </c>
      <c r="DL57" s="317">
        <f>10000*BK57/CY57</f>
        <v>0.41572184429327291</v>
      </c>
      <c r="DM57" s="317">
        <f>10000*BS57/DG57</f>
        <v>0.34691074231890567</v>
      </c>
      <c r="DN57" s="318">
        <f>10000*CU57/CY57</f>
        <v>8.0124271930994606</v>
      </c>
      <c r="DO57" s="318">
        <f>1000*($AX57+$AY57)*$BJ$3*$BO$3/CW57/$AZ57</f>
        <v>41.083099906629315</v>
      </c>
      <c r="DP57" s="319">
        <f>DG57/CY57</f>
        <v>0.85647058823529398</v>
      </c>
      <c r="DQ57" s="316">
        <f>1000*CI57/CY57</f>
        <v>8.2655284335956619E-2</v>
      </c>
      <c r="DR57" s="421">
        <v>50</v>
      </c>
      <c r="DS57" s="311">
        <f>DR57/(492*($AX57+$AY57))</f>
        <v>2.0325203252032522E-3</v>
      </c>
      <c r="DT57" s="311">
        <f>DS57*$F57*$W57</f>
        <v>1.1354782909531225E-2</v>
      </c>
      <c r="DU57" s="295">
        <f>100*DT57/$E57</f>
        <v>5.6773914547656127E-3</v>
      </c>
      <c r="DV57" s="311">
        <f>DT57/CQ57</f>
        <v>9.243730769738669E-3</v>
      </c>
      <c r="DW57" s="488">
        <f>CC57/CG57</f>
        <v>0.56952662721893488</v>
      </c>
      <c r="DX57" s="494">
        <f>7.158*DW57*CI57</f>
        <v>1.8328084382978727</v>
      </c>
      <c r="DY57" s="494">
        <f xml:space="preserve"> 0.00033*((CY57+DC57)/2)/DJ57</f>
        <v>2.1539578974863796</v>
      </c>
      <c r="DZ57" s="494">
        <f>1/(1/DX57+1/DY57)</f>
        <v>0.99022412595816067</v>
      </c>
      <c r="EA57" s="503">
        <f>100*DZ57/$E57</f>
        <v>0.49511206297908034</v>
      </c>
      <c r="EB57" s="313">
        <v>154</v>
      </c>
      <c r="EC57" s="137">
        <f>(4*EB57)/((4*EB57)+EF57+EN57)</f>
        <v>0.63570691434468529</v>
      </c>
      <c r="ED57" s="137">
        <f>EC57*$F57*$W57</f>
        <v>3.5514104911841562</v>
      </c>
      <c r="EE57" s="137">
        <f>100*ED57/$E57</f>
        <v>1.7757052455920779</v>
      </c>
      <c r="EF57" s="306">
        <v>140</v>
      </c>
      <c r="EG57" s="137">
        <f>EF57/((4*EB57)+EF57+EN57)</f>
        <v>0.14447884416924664</v>
      </c>
      <c r="EH57" s="137">
        <f>EG57*$F57*$W57</f>
        <v>0.80713874799639895</v>
      </c>
      <c r="EI57" s="148">
        <f>100*EH57/$E57</f>
        <v>0.40356937399819948</v>
      </c>
      <c r="EJ57" s="548">
        <f>4*EB57+EF57</f>
        <v>756</v>
      </c>
      <c r="EK57" s="137">
        <f>EJ57/((4*EB57)+EF57+EN57)</f>
        <v>0.7801857585139319</v>
      </c>
      <c r="EL57" s="137">
        <f>EK57*$F57*$W57</f>
        <v>4.3585492391805554</v>
      </c>
      <c r="EM57" s="138">
        <f>100*EL57/$E57</f>
        <v>2.1792746195902777</v>
      </c>
      <c r="EN57" s="555">
        <v>213</v>
      </c>
      <c r="EO57" s="137">
        <f>EN57/((4*EB57)+EF57+EN57)</f>
        <v>0.21981424148606812</v>
      </c>
      <c r="EP57" s="137">
        <f>EO57*$F57*$W57</f>
        <v>1.2280039523088071</v>
      </c>
      <c r="EQ57" s="138">
        <f>100*EP57/$E57</f>
        <v>0.61400197615440355</v>
      </c>
      <c r="ER57" s="313">
        <v>294</v>
      </c>
      <c r="ES57" s="562">
        <v>63</v>
      </c>
      <c r="ET57" s="566">
        <f t="shared" ref="ET57:ET60" si="271">ES57*$CA$3</f>
        <v>1.7076706920000003E-5</v>
      </c>
      <c r="EU57" s="342">
        <f t="shared" ref="EU57:EU60" si="272">ER57/(2*ET57*1000000)</f>
        <v>8.608217069523846</v>
      </c>
      <c r="EV57" s="342">
        <f>EU57*$F57*$W57</f>
        <v>48.090262542781652</v>
      </c>
      <c r="EW57" s="342">
        <f t="shared" ref="EW57:EW60" si="273">100*EV57/$E57</f>
        <v>24.045131271390822</v>
      </c>
      <c r="EX57" s="384">
        <f>ED57*100^3/EV57</f>
        <v>73848.84804953562</v>
      </c>
      <c r="EY57" s="342">
        <f>EU57*$F57*$W57*$R57</f>
        <v>15.457330868439776</v>
      </c>
      <c r="EZ57" s="342">
        <f t="shared" ref="EZ57:EZ60" si="274">100*EY57/$E57</f>
        <v>7.7286654342198879</v>
      </c>
      <c r="FA57" s="570">
        <f t="shared" si="265"/>
        <v>229755.73994054168</v>
      </c>
      <c r="FB57" s="570">
        <f t="shared" ref="FB57:FB60" si="275">EL57*100^3/EY57</f>
        <v>281972.95356339205</v>
      </c>
      <c r="FC57" s="538" t="str">
        <f t="shared" ref="FC57:FC60" si="276">$C$6</f>
        <v>Co</v>
      </c>
      <c r="FD57" s="130" t="str">
        <f>$A$2</f>
        <v>R</v>
      </c>
      <c r="FE57" s="131" t="str">
        <f t="shared" ref="FE57:FE60" si="277">$B$6</f>
        <v>108-C-36</v>
      </c>
      <c r="FF57" s="233" t="s">
        <v>194</v>
      </c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</row>
    <row r="58" spans="1:228" s="147" customFormat="1" ht="15.75" customHeight="1" x14ac:dyDescent="0.25">
      <c r="A58" s="129" t="str">
        <f t="shared" si="266"/>
        <v>Co</v>
      </c>
      <c r="B58" s="130" t="str">
        <f>$A$2</f>
        <v>R</v>
      </c>
      <c r="C58" s="131" t="str">
        <f t="shared" si="267"/>
        <v>108-C-36</v>
      </c>
      <c r="D58" s="233" t="s">
        <v>195</v>
      </c>
      <c r="E58" s="307">
        <v>210</v>
      </c>
      <c r="F58" s="309">
        <f>G58+H58+I58+K58+L58</f>
        <v>7.5600000000000005</v>
      </c>
      <c r="G58" s="308">
        <v>2.6</v>
      </c>
      <c r="H58" s="308">
        <v>0.71</v>
      </c>
      <c r="I58" s="308">
        <v>1.07</v>
      </c>
      <c r="J58" s="341">
        <f t="shared" si="268"/>
        <v>0.14153439153439154</v>
      </c>
      <c r="K58" s="308">
        <v>2.19</v>
      </c>
      <c r="L58" s="464">
        <v>0.99</v>
      </c>
      <c r="M58" s="612">
        <f>100*F58/$E58</f>
        <v>3.6</v>
      </c>
      <c r="N58" s="317">
        <v>8.0299999999999996E-2</v>
      </c>
      <c r="O58" s="658">
        <v>4.402563846654</v>
      </c>
      <c r="P58" s="654">
        <f t="shared" si="269"/>
        <v>0.3535258768863162</v>
      </c>
      <c r="Q58" s="663">
        <f t="shared" si="270"/>
        <v>0.66960198421839612</v>
      </c>
      <c r="R58" s="662">
        <f t="shared" si="263"/>
        <v>0.33039801578160388</v>
      </c>
      <c r="S58" s="659">
        <v>0.60443000000000002</v>
      </c>
      <c r="T58" s="663">
        <f>S58/L58</f>
        <v>0.6105353535353536</v>
      </c>
      <c r="U58" s="320">
        <v>200</v>
      </c>
      <c r="V58" s="396">
        <f>Z58+AD58</f>
        <v>925</v>
      </c>
      <c r="W58" s="381">
        <f>V58/($V58+$AH58)</f>
        <v>0.84862385321100919</v>
      </c>
      <c r="X58" s="309">
        <f>W58*$F58</f>
        <v>6.4155963302752301</v>
      </c>
      <c r="Y58" s="309">
        <f>100*X58/$E58</f>
        <v>3.0550458715596331</v>
      </c>
      <c r="Z58" s="307">
        <v>678</v>
      </c>
      <c r="AA58" s="381">
        <f>Z58/($V58+$AH58)</f>
        <v>0.62201834862385319</v>
      </c>
      <c r="AB58" s="309">
        <f>AA58*$F58</f>
        <v>4.7024587155963307</v>
      </c>
      <c r="AC58" s="309">
        <f>100*AB58/$E58</f>
        <v>2.2392660550458721</v>
      </c>
      <c r="AD58" s="307">
        <v>247</v>
      </c>
      <c r="AE58" s="381">
        <f>AD58/($V58+$AH58)</f>
        <v>0.22660550458715598</v>
      </c>
      <c r="AF58" s="309">
        <f>AE58*$F58</f>
        <v>1.7131376146788992</v>
      </c>
      <c r="AG58" s="310">
        <f>100*AF58/$E58</f>
        <v>0.81577981651376152</v>
      </c>
      <c r="AH58" s="397">
        <f>AL58+AP58+AT58</f>
        <v>165</v>
      </c>
      <c r="AI58" s="381">
        <f>AH58/($V58+$AH58)</f>
        <v>0.15137614678899083</v>
      </c>
      <c r="AJ58" s="309">
        <f>AI58*$F58</f>
        <v>1.1444036697247708</v>
      </c>
      <c r="AK58" s="309">
        <f>100*AJ58/$E58</f>
        <v>0.54495412844036706</v>
      </c>
      <c r="AL58" s="307">
        <v>40</v>
      </c>
      <c r="AM58" s="381">
        <f>AL58/($V58+$AH58)</f>
        <v>3.669724770642202E-2</v>
      </c>
      <c r="AN58" s="309">
        <f>AM58*$F58</f>
        <v>0.2774311926605505</v>
      </c>
      <c r="AO58" s="309">
        <f>100*AN58/$E58</f>
        <v>0.13211009174311927</v>
      </c>
      <c r="AP58" s="307">
        <v>92</v>
      </c>
      <c r="AQ58" s="381">
        <f>AP58/($V58+$AH58)</f>
        <v>8.4403669724770647E-2</v>
      </c>
      <c r="AR58" s="309">
        <f>AQ58*$F58</f>
        <v>0.63809174311926609</v>
      </c>
      <c r="AS58" s="309">
        <f>100*AR58/$E58</f>
        <v>0.30385321100917434</v>
      </c>
      <c r="AT58" s="307">
        <v>33</v>
      </c>
      <c r="AU58" s="381">
        <f>AT58/($V58+$AH58)</f>
        <v>3.0275229357798167E-2</v>
      </c>
      <c r="AV58" s="309">
        <f>AU58*$F58</f>
        <v>0.22888073394495415</v>
      </c>
      <c r="AW58" s="310">
        <f>100*AV58/$E58</f>
        <v>0.1089908256880734</v>
      </c>
      <c r="AX58" s="421">
        <v>40</v>
      </c>
      <c r="AY58" s="396">
        <v>16</v>
      </c>
      <c r="AZ58" s="396">
        <v>10584</v>
      </c>
      <c r="BA58" s="306">
        <v>229</v>
      </c>
      <c r="BB58" s="311">
        <f>BA58/(168*($AX58+$AY58))</f>
        <v>2.4340986394557822E-2</v>
      </c>
      <c r="BC58" s="311">
        <f>BB58*$F58*$W58</f>
        <v>0.15616194298820446</v>
      </c>
      <c r="BD58" s="312">
        <f>100*BC58/$E58</f>
        <v>7.4362829994383081E-2</v>
      </c>
      <c r="BE58" s="313">
        <v>84</v>
      </c>
      <c r="BF58" s="311">
        <f>BE58/(168*($AX58+$AY58))</f>
        <v>8.9285714285714281E-3</v>
      </c>
      <c r="BG58" s="311">
        <f>BF58*$F58*$W58</f>
        <v>5.7282110091743124E-2</v>
      </c>
      <c r="BH58" s="312">
        <f>100*BG58/$E58</f>
        <v>2.7277195281782442E-2</v>
      </c>
      <c r="BI58" s="313">
        <f>BA58+BE58</f>
        <v>313</v>
      </c>
      <c r="BJ58" s="311">
        <f>BI58/(168*($AX58+$AY58))</f>
        <v>3.326955782312925E-2</v>
      </c>
      <c r="BK58" s="311">
        <f>BJ58*$F58*$W58</f>
        <v>0.21344405307994757</v>
      </c>
      <c r="BL58" s="312">
        <f>100*BK58/$E58</f>
        <v>0.10164002527616552</v>
      </c>
      <c r="BM58" s="313">
        <v>388</v>
      </c>
      <c r="BN58" s="311">
        <f>BM58/(168*($AX58+$AY58))</f>
        <v>4.1241496598639453E-2</v>
      </c>
      <c r="BO58" s="311">
        <f>BN58*$F58*$W58</f>
        <v>0.26458879423328963</v>
      </c>
      <c r="BP58" s="312">
        <f>100*BO58/$E58</f>
        <v>0.12599466392061412</v>
      </c>
      <c r="BQ58" s="313">
        <v>218</v>
      </c>
      <c r="BR58" s="311">
        <f>BQ58/(168*($AX58+$AY58))</f>
        <v>2.3171768707482995E-2</v>
      </c>
      <c r="BS58" s="311">
        <f>BR58*$F58*$W58</f>
        <v>0.14866071428571431</v>
      </c>
      <c r="BT58" s="312">
        <f>100*BS58/$E58</f>
        <v>7.0790816326530628E-2</v>
      </c>
      <c r="BU58" s="313">
        <f>BA58+BE58+BM58+BQ58</f>
        <v>919</v>
      </c>
      <c r="BV58" s="311">
        <f>BU58/(168*($AX58+$AY58))</f>
        <v>9.7682823129251695E-2</v>
      </c>
      <c r="BW58" s="311">
        <f>BV58*$F58*$W58</f>
        <v>0.62669356159895151</v>
      </c>
      <c r="BX58" s="312">
        <f>100*BW58/$E58</f>
        <v>0.29842550552331026</v>
      </c>
      <c r="BY58" s="313">
        <v>323</v>
      </c>
      <c r="BZ58" s="311">
        <f>BY58/(168*($AX58+$AY58))</f>
        <v>3.4332482993197279E-2</v>
      </c>
      <c r="CA58" s="311">
        <f>BZ58*$F58*$W58</f>
        <v>0.2202633519003932</v>
      </c>
      <c r="CB58" s="312">
        <f>100*CA58/$E58</f>
        <v>0.10488731042875866</v>
      </c>
      <c r="CC58" s="313">
        <v>471</v>
      </c>
      <c r="CD58" s="311">
        <f>CC58/(168*($AX58+$AY58))</f>
        <v>5.0063775510204078E-2</v>
      </c>
      <c r="CE58" s="311">
        <f>CD58*$F58*$W58</f>
        <v>0.32118897444298822</v>
      </c>
      <c r="CF58" s="312">
        <f>100*CE58/$E58</f>
        <v>0.15294713068713725</v>
      </c>
      <c r="CG58" s="313">
        <f>BY58+CC58</f>
        <v>794</v>
      </c>
      <c r="CH58" s="311">
        <f>CG58/(168*($AX58+$AY58))</f>
        <v>8.4396258503401364E-2</v>
      </c>
      <c r="CI58" s="311">
        <f>CH58*$F58*$W58</f>
        <v>0.54145232634338147</v>
      </c>
      <c r="CJ58" s="312">
        <f>100*CI58/$E58</f>
        <v>0.25783444111589593</v>
      </c>
      <c r="CK58" s="313">
        <f>BQ58+CG58</f>
        <v>1012</v>
      </c>
      <c r="CL58" s="311">
        <f>CK58/(168*($AX58+$AY58))</f>
        <v>0.10756802721088435</v>
      </c>
      <c r="CM58" s="311">
        <f>CL58*$F58*$W58</f>
        <v>0.69011304062909573</v>
      </c>
      <c r="CN58" s="312">
        <f>100*CM58/$E58</f>
        <v>0.32862525744242654</v>
      </c>
      <c r="CO58" s="313">
        <f>BU58+CG58</f>
        <v>1713</v>
      </c>
      <c r="CP58" s="311">
        <f>CO58/(168*($AX58+$AY58))</f>
        <v>0.18207908163265307</v>
      </c>
      <c r="CQ58" s="311">
        <f>CP58*$F58*$W58</f>
        <v>1.1681458879423332</v>
      </c>
      <c r="CR58" s="312">
        <f>100*CQ58/$E58</f>
        <v>0.5562599466392063</v>
      </c>
      <c r="CS58" s="313">
        <f>168*($AX58+$AY58)-CO58</f>
        <v>7695</v>
      </c>
      <c r="CT58" s="311">
        <f>CS58/(168*($AX58+$AY58))</f>
        <v>0.81792091836734693</v>
      </c>
      <c r="CU58" s="311">
        <f>CT58*$F58*$W58</f>
        <v>5.2474504423328971</v>
      </c>
      <c r="CV58" s="312">
        <f>100*CU58/$E58</f>
        <v>2.4987859249204272</v>
      </c>
      <c r="CW58" s="306">
        <v>419</v>
      </c>
      <c r="CX58" s="314">
        <f>$BQ$3*$AZ58*CW58/(($AX58+$AY58)*168)</f>
        <v>857.04545454545462</v>
      </c>
      <c r="CY58" s="314">
        <f>CX58*$F58*$W58</f>
        <v>5498.4576730608851</v>
      </c>
      <c r="CZ58" s="315">
        <f>100*CY58/$E58</f>
        <v>2618.3131776480404</v>
      </c>
      <c r="DA58" s="313">
        <v>218</v>
      </c>
      <c r="DB58" s="314">
        <f>$BQ$3*$AZ58*DA58/(($AX58+$AY58)*168)</f>
        <v>445.90909090909093</v>
      </c>
      <c r="DC58" s="314">
        <f>DB58*$F58*$W58</f>
        <v>2860.7727272727275</v>
      </c>
      <c r="DD58" s="315">
        <f>100*DC58/$E58</f>
        <v>1362.2727272727275</v>
      </c>
      <c r="DE58" s="313">
        <v>431</v>
      </c>
      <c r="DF58" s="314">
        <f>$BQ$3*$AZ58*DE58/(($AX58+$AY58)*168)</f>
        <v>881.59090909090901</v>
      </c>
      <c r="DG58" s="314">
        <f>DF58*$F58*$W58</f>
        <v>5655.9314011676397</v>
      </c>
      <c r="DH58" s="315">
        <f>100*DG58/$E58</f>
        <v>2693.3006672226857</v>
      </c>
      <c r="DI58" s="316">
        <f>2*$BS$3*BU58/(CW58+DE58)/$AZ58</f>
        <v>1.1236716908985815</v>
      </c>
      <c r="DJ58" s="142">
        <v>0.50239999999999996</v>
      </c>
      <c r="DK58" s="317">
        <f>2*10000*CQ58/CY58</f>
        <v>4.248994745073845</v>
      </c>
      <c r="DL58" s="317">
        <f>10000*BK58/CY58</f>
        <v>0.38818895365093786</v>
      </c>
      <c r="DM58" s="317">
        <f>10000*BS58/DG58</f>
        <v>0.26284037719238257</v>
      </c>
      <c r="DN58" s="318">
        <f>10000*CU58/CY58</f>
        <v>9.543495202376894</v>
      </c>
      <c r="DO58" s="318">
        <f>1000*($AX58+$AY58)*$BJ$3*$BO$3/CW58/$AZ58</f>
        <v>46.671970299655264</v>
      </c>
      <c r="DP58" s="319">
        <f>DG58/CY58</f>
        <v>1.0286396181384245</v>
      </c>
      <c r="DQ58" s="316">
        <f>1000*CI58/CY58</f>
        <v>9.8473491756819409E-2</v>
      </c>
      <c r="DR58" s="421">
        <v>50</v>
      </c>
      <c r="DS58" s="311">
        <f>DR58/(492*($AX58+$AY58))</f>
        <v>1.8147502903600465E-3</v>
      </c>
      <c r="DT58" s="311">
        <f>DS58*$F58*$W58</f>
        <v>1.1642705303199823E-2</v>
      </c>
      <c r="DU58" s="295">
        <f>100*DT58/$E58</f>
        <v>5.5441453824761058E-3</v>
      </c>
      <c r="DV58" s="311">
        <f>DT58/CQ58</f>
        <v>9.9668247120299567E-3</v>
      </c>
      <c r="DW58" s="488">
        <f>CC58/CG58</f>
        <v>0.59319899244332497</v>
      </c>
      <c r="DX58" s="494">
        <f>7.158*DW58*CI58</f>
        <v>2.2990706790629103</v>
      </c>
      <c r="DY58" s="494">
        <f xml:space="preserve"> 0.00033*((CY58+DC58)/2)/DJ58</f>
        <v>2.7453682644407764</v>
      </c>
      <c r="DZ58" s="494">
        <f>1/(1/DX58+1/DY58)</f>
        <v>1.2512383935450455</v>
      </c>
      <c r="EA58" s="503">
        <f>100*DZ58/$E58</f>
        <v>0.59582780645002165</v>
      </c>
      <c r="EB58" s="313">
        <v>132</v>
      </c>
      <c r="EC58" s="137">
        <f>(4*EB58)/((4*EB58)+EF58+EN58)</f>
        <v>0.65590062111801239</v>
      </c>
      <c r="ED58" s="137">
        <f>EC58*$F58*$W58</f>
        <v>4.2079936178699642</v>
      </c>
      <c r="EE58" s="137">
        <f>100*ED58/$E58</f>
        <v>2.0038064846999828</v>
      </c>
      <c r="EF58" s="306">
        <v>104</v>
      </c>
      <c r="EG58" s="137">
        <f>EF58/((4*EB58)+EF58+EN58)</f>
        <v>0.12919254658385093</v>
      </c>
      <c r="EH58" s="137">
        <f>EG58*$F58*$W58</f>
        <v>0.82884722776226571</v>
      </c>
      <c r="EI58" s="148">
        <f>100*EH58/$E58</f>
        <v>0.39468915607726934</v>
      </c>
      <c r="EJ58" s="548">
        <f>4*EB58+EF58</f>
        <v>632</v>
      </c>
      <c r="EK58" s="137">
        <f>EJ58/((4*EB58)+EF58+EN58)</f>
        <v>0.78509316770186333</v>
      </c>
      <c r="EL58" s="137">
        <f>EK58*$F58*$W58</f>
        <v>5.0368408456322307</v>
      </c>
      <c r="EM58" s="138">
        <f>100*EL58/$E58</f>
        <v>2.3984956407772526</v>
      </c>
      <c r="EN58" s="555">
        <v>173</v>
      </c>
      <c r="EO58" s="137">
        <f>EN58/((4*EB58)+EF58+EN58)</f>
        <v>0.21490683229813665</v>
      </c>
      <c r="EP58" s="137">
        <f>EO58*$F58*$W58</f>
        <v>1.3787554846429997</v>
      </c>
      <c r="EQ58" s="138">
        <f>100*EP58/$E58</f>
        <v>0.65655023078238084</v>
      </c>
      <c r="ER58" s="313">
        <v>226</v>
      </c>
      <c r="ES58" s="562">
        <v>53</v>
      </c>
      <c r="ET58" s="566">
        <f t="shared" si="271"/>
        <v>1.4366118520000002E-5</v>
      </c>
      <c r="EU58" s="342">
        <f t="shared" si="272"/>
        <v>7.8657293438506297</v>
      </c>
      <c r="EV58" s="342">
        <f>EU58*$F58*$W58</f>
        <v>50.46334431334629</v>
      </c>
      <c r="EW58" s="342">
        <f t="shared" si="273"/>
        <v>24.030163958736328</v>
      </c>
      <c r="EX58" s="384">
        <f>ED58*100^3/EV58</f>
        <v>83387.133277194531</v>
      </c>
      <c r="EY58" s="342">
        <f>EU58*$F58*$W58*$R58</f>
        <v>16.6729888308335</v>
      </c>
      <c r="EZ58" s="342">
        <f t="shared" si="274"/>
        <v>7.9395184908730947</v>
      </c>
      <c r="FA58" s="570">
        <f t="shared" si="265"/>
        <v>252383.88033272629</v>
      </c>
      <c r="FB58" s="570">
        <f t="shared" si="275"/>
        <v>302095.85676189972</v>
      </c>
      <c r="FC58" s="538" t="str">
        <f t="shared" si="276"/>
        <v>Co</v>
      </c>
      <c r="FD58" s="130" t="str">
        <f>$A$2</f>
        <v>R</v>
      </c>
      <c r="FE58" s="131" t="str">
        <f t="shared" si="277"/>
        <v>108-C-36</v>
      </c>
      <c r="FF58" s="233" t="s">
        <v>195</v>
      </c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</row>
    <row r="59" spans="1:228" s="147" customFormat="1" ht="15.75" customHeight="1" x14ac:dyDescent="0.25">
      <c r="A59" s="129" t="str">
        <f t="shared" si="266"/>
        <v>Co</v>
      </c>
      <c r="B59" s="130" t="str">
        <f>$A$2</f>
        <v>R</v>
      </c>
      <c r="C59" s="131" t="str">
        <f t="shared" si="267"/>
        <v>108-C-36</v>
      </c>
      <c r="D59" s="233" t="s">
        <v>196</v>
      </c>
      <c r="E59" s="307">
        <v>215</v>
      </c>
      <c r="F59" s="309">
        <f>G59+H59+I59+K59+L59</f>
        <v>7.55</v>
      </c>
      <c r="G59" s="308">
        <v>2.5099999999999998</v>
      </c>
      <c r="H59" s="308">
        <v>0.94</v>
      </c>
      <c r="I59" s="308">
        <v>1</v>
      </c>
      <c r="J59" s="341">
        <f t="shared" si="268"/>
        <v>0.13245033112582782</v>
      </c>
      <c r="K59" s="308">
        <v>2.14</v>
      </c>
      <c r="L59" s="464">
        <v>0.96</v>
      </c>
      <c r="M59" s="612">
        <f>100*F59/$E59</f>
        <v>3.5116279069767442</v>
      </c>
      <c r="N59" s="317">
        <v>8.1000000000000003E-2</v>
      </c>
      <c r="O59" s="658">
        <v>4.7256877987019994</v>
      </c>
      <c r="P59" s="654">
        <f t="shared" si="269"/>
        <v>0.38278071169486194</v>
      </c>
      <c r="Q59" s="663">
        <f t="shared" si="270"/>
        <v>0.61721928830513806</v>
      </c>
      <c r="R59" s="662">
        <f t="shared" si="263"/>
        <v>0.38278071169486194</v>
      </c>
      <c r="S59" s="659">
        <v>0.60113000000000005</v>
      </c>
      <c r="T59" s="663">
        <f>S59/L59</f>
        <v>0.62617708333333344</v>
      </c>
      <c r="U59" s="320">
        <v>200</v>
      </c>
      <c r="V59" s="396">
        <f>Z59+AD59</f>
        <v>1002</v>
      </c>
      <c r="W59" s="381">
        <f>V59/($V59+$AH59)</f>
        <v>0.85641025641025637</v>
      </c>
      <c r="X59" s="309">
        <f>W59*$F59</f>
        <v>6.4658974358974355</v>
      </c>
      <c r="Y59" s="309">
        <f>100*X59/$E59</f>
        <v>3.0073941562313653</v>
      </c>
      <c r="Z59" s="307">
        <v>715</v>
      </c>
      <c r="AA59" s="381">
        <f>Z59/($V59+$AH59)</f>
        <v>0.61111111111111116</v>
      </c>
      <c r="AB59" s="309">
        <f>AA59*$F59</f>
        <v>4.6138888888888889</v>
      </c>
      <c r="AC59" s="309">
        <f>100*AB59/$E59</f>
        <v>2.1459948320413438</v>
      </c>
      <c r="AD59" s="307">
        <v>287</v>
      </c>
      <c r="AE59" s="381">
        <f>AD59/($V59+$AH59)</f>
        <v>0.24529914529914529</v>
      </c>
      <c r="AF59" s="309">
        <f>AE59*$F59</f>
        <v>1.8520085470085468</v>
      </c>
      <c r="AG59" s="310">
        <f>100*AF59/$E59</f>
        <v>0.86139932419002174</v>
      </c>
      <c r="AH59" s="397">
        <f>AL59+AP59+AT59</f>
        <v>168</v>
      </c>
      <c r="AI59" s="381">
        <f>AH59/($V59+$AH59)</f>
        <v>0.14358974358974358</v>
      </c>
      <c r="AJ59" s="309">
        <f>AI59*$F59</f>
        <v>1.0841025641025639</v>
      </c>
      <c r="AK59" s="309">
        <f>100*AJ59/$E59</f>
        <v>0.50423375074537857</v>
      </c>
      <c r="AL59" s="307">
        <v>49</v>
      </c>
      <c r="AM59" s="381">
        <f>AL59/($V59+$AH59)</f>
        <v>4.1880341880341877E-2</v>
      </c>
      <c r="AN59" s="309">
        <f>AM59*$F59</f>
        <v>0.31619658119658117</v>
      </c>
      <c r="AO59" s="309">
        <f>100*AN59/$E59</f>
        <v>0.14706817730073543</v>
      </c>
      <c r="AP59" s="307">
        <v>87</v>
      </c>
      <c r="AQ59" s="381">
        <f>AP59/($V59+$AH59)</f>
        <v>7.4358974358974358E-2</v>
      </c>
      <c r="AR59" s="309">
        <f>AQ59*$F59</f>
        <v>0.56141025641025644</v>
      </c>
      <c r="AS59" s="309">
        <f>100*AR59/$E59</f>
        <v>0.26112104949314252</v>
      </c>
      <c r="AT59" s="307">
        <v>32</v>
      </c>
      <c r="AU59" s="381">
        <f>AT59/($V59+$AH59)</f>
        <v>2.735042735042735E-2</v>
      </c>
      <c r="AV59" s="309">
        <f>AU59*$F59</f>
        <v>0.20649572649572648</v>
      </c>
      <c r="AW59" s="310">
        <f>100*AV59/$E59</f>
        <v>9.604452395150069E-2</v>
      </c>
      <c r="AX59" s="421">
        <v>40</v>
      </c>
      <c r="AY59" s="396">
        <v>13</v>
      </c>
      <c r="AZ59" s="396">
        <v>10584</v>
      </c>
      <c r="BA59" s="306">
        <v>230</v>
      </c>
      <c r="BB59" s="311">
        <f>BA59/(168*($AX59+$AY59))</f>
        <v>2.5831087151841868E-2</v>
      </c>
      <c r="BC59" s="311">
        <f>BB59*$F59*$W59</f>
        <v>0.16702116018153751</v>
      </c>
      <c r="BD59" s="312">
        <f>100*BC59/$E59</f>
        <v>7.7684260549552339E-2</v>
      </c>
      <c r="BE59" s="313">
        <v>76</v>
      </c>
      <c r="BF59" s="311">
        <f>BE59/(168*($AX59+$AY59))</f>
        <v>8.5354896675651389E-3</v>
      </c>
      <c r="BG59" s="311">
        <f>BF59*$F59*$W59</f>
        <v>5.5189600755638481E-2</v>
      </c>
      <c r="BH59" s="312">
        <f>100*BG59/$E59</f>
        <v>2.5669581746808598E-2</v>
      </c>
      <c r="BI59" s="313">
        <f>BA59+BE59</f>
        <v>306</v>
      </c>
      <c r="BJ59" s="311">
        <f>BI59/(168*($AX59+$AY59))</f>
        <v>3.436657681940701E-2</v>
      </c>
      <c r="BK59" s="311">
        <f>BJ59*$F59*$W59</f>
        <v>0.22221076093717601</v>
      </c>
      <c r="BL59" s="312">
        <f>100*BK59/$E59</f>
        <v>0.10335384229636094</v>
      </c>
      <c r="BM59" s="313">
        <v>492</v>
      </c>
      <c r="BN59" s="311">
        <f>BM59/(168*($AX59+$AY59))</f>
        <v>5.5256064690026953E-2</v>
      </c>
      <c r="BO59" s="311">
        <f>BN59*$F59*$W59</f>
        <v>0.35728004699702809</v>
      </c>
      <c r="BP59" s="312">
        <f>100*BO59/$E59</f>
        <v>0.16617676604512935</v>
      </c>
      <c r="BQ59" s="313">
        <v>228</v>
      </c>
      <c r="BR59" s="311">
        <f>BQ59/(168*($AX59+$AY59))</f>
        <v>2.5606469002695417E-2</v>
      </c>
      <c r="BS59" s="311">
        <f>BR59*$F59*$W59</f>
        <v>0.16556880226691545</v>
      </c>
      <c r="BT59" s="312">
        <f>100*BS59/$E59</f>
        <v>7.700874524042578E-2</v>
      </c>
      <c r="BU59" s="313">
        <f>BA59+BE59+BM59+BQ59</f>
        <v>1026</v>
      </c>
      <c r="BV59" s="311">
        <f>BU59/(168*($AX59+$AY59))</f>
        <v>0.11522911051212938</v>
      </c>
      <c r="BW59" s="311">
        <f>BV59*$F59*$W59</f>
        <v>0.74505961020111955</v>
      </c>
      <c r="BX59" s="312">
        <f>100*BW59/$E59</f>
        <v>0.34653935358191607</v>
      </c>
      <c r="BY59" s="313">
        <v>361</v>
      </c>
      <c r="BZ59" s="311">
        <f>BY59/(168*($AX59+$AY59))</f>
        <v>4.054357592093441E-2</v>
      </c>
      <c r="CA59" s="311">
        <f>BZ59*$F59*$W59</f>
        <v>0.26215060358928283</v>
      </c>
      <c r="CB59" s="312">
        <f>100*CA59/$E59</f>
        <v>0.12193051329734085</v>
      </c>
      <c r="CC59" s="313">
        <v>441</v>
      </c>
      <c r="CD59" s="311">
        <f>CC59/(168*($AX59+$AY59))</f>
        <v>4.9528301886792456E-2</v>
      </c>
      <c r="CE59" s="311">
        <f>CD59*$F59*$W59</f>
        <v>0.32024492017416545</v>
      </c>
      <c r="CF59" s="312">
        <f>100*CE59/$E59</f>
        <v>0.14895112566240251</v>
      </c>
      <c r="CG59" s="313">
        <f>BY59+CC59</f>
        <v>802</v>
      </c>
      <c r="CH59" s="311">
        <f>CG59/(168*($AX59+$AY59))</f>
        <v>9.0071877807726866E-2</v>
      </c>
      <c r="CI59" s="311">
        <f>CH59*$F59*$W59</f>
        <v>0.58239552376344828</v>
      </c>
      <c r="CJ59" s="312">
        <f>100*CI59/$E59</f>
        <v>0.27088163895974338</v>
      </c>
      <c r="CK59" s="313">
        <f>BQ59+CG59</f>
        <v>1030</v>
      </c>
      <c r="CL59" s="311">
        <f>CK59/(168*($AX59+$AY59))</f>
        <v>0.11567834681042229</v>
      </c>
      <c r="CM59" s="311">
        <f>CL59*$F59*$W59</f>
        <v>0.74796432603036367</v>
      </c>
      <c r="CN59" s="312">
        <f>100*CM59/$E59</f>
        <v>0.34789038420016916</v>
      </c>
      <c r="CO59" s="313">
        <f>BU59+CG59</f>
        <v>1828</v>
      </c>
      <c r="CP59" s="311">
        <f>CO59/(168*($AX59+$AY59))</f>
        <v>0.20530098831985624</v>
      </c>
      <c r="CQ59" s="311">
        <f>CP59*$F59*$W59</f>
        <v>1.3274551339645677</v>
      </c>
      <c r="CR59" s="312">
        <f>100*CQ59/$E59</f>
        <v>0.61742099254165939</v>
      </c>
      <c r="CS59" s="313">
        <f>168*($AX59+$AY59)-CO59</f>
        <v>7076</v>
      </c>
      <c r="CT59" s="311">
        <f>CS59/(168*($AX59+$AY59))</f>
        <v>0.79469901168014379</v>
      </c>
      <c r="CU59" s="311">
        <f>CT59*$F59*$W59</f>
        <v>5.1384423019328676</v>
      </c>
      <c r="CV59" s="312">
        <f>100*CU59/$E59</f>
        <v>2.3899731636897057</v>
      </c>
      <c r="CW59" s="306">
        <v>434</v>
      </c>
      <c r="CX59" s="314">
        <f>$BQ$3*$AZ59*CW59/(($AX59+$AY59)*168)</f>
        <v>937.97598627787306</v>
      </c>
      <c r="CY59" s="314">
        <f>CX59*$F59*$W59</f>
        <v>6064.8565246074668</v>
      </c>
      <c r="CZ59" s="315">
        <f>100*CY59/$E59</f>
        <v>2820.8634998174266</v>
      </c>
      <c r="DA59" s="313">
        <v>228</v>
      </c>
      <c r="DB59" s="314">
        <f>$BQ$3*$AZ59*DA59/(($AX59+$AY59)*168)</f>
        <v>492.76157804459689</v>
      </c>
      <c r="DC59" s="314">
        <f>DB59*$F59*$W59</f>
        <v>3186.1458239873332</v>
      </c>
      <c r="DD59" s="315">
        <f>100*DC59/$E59</f>
        <v>1481.9282902266666</v>
      </c>
      <c r="DE59" s="313">
        <v>389</v>
      </c>
      <c r="DF59" s="314">
        <f>$BQ$3*$AZ59*DE59/(($AX59+$AY59)*168)</f>
        <v>840.72041166380791</v>
      </c>
      <c r="DG59" s="314">
        <f>DF59*$F59*$W59</f>
        <v>5436.0119540836522</v>
      </c>
      <c r="DH59" s="315">
        <f>100*DG59/$E59</f>
        <v>2528.377653062164</v>
      </c>
      <c r="DI59" s="316">
        <f>2*$BS$3*BU59/(CW59+DE59)/$AZ59</f>
        <v>1.2956579958836512</v>
      </c>
      <c r="DJ59" s="142">
        <v>0.47800000000000004</v>
      </c>
      <c r="DK59" s="317">
        <f>2*10000*CQ59/CY59</f>
        <v>4.3775318627194864</v>
      </c>
      <c r="DL59" s="317">
        <f>10000*BK59/CY59</f>
        <v>0.36639079594971635</v>
      </c>
      <c r="DM59" s="317">
        <f>10000*BS59/DG59</f>
        <v>0.30457770083183222</v>
      </c>
      <c r="DN59" s="318">
        <f>10000*CU59/CY59</f>
        <v>8.4724878174516114</v>
      </c>
      <c r="DO59" s="318">
        <f>1000*($AX59+$AY59)*$BJ$3*$BO$3/CW59/$AZ59</f>
        <v>42.645014995245411</v>
      </c>
      <c r="DP59" s="319">
        <f>DG59/CY59</f>
        <v>0.89631336405529971</v>
      </c>
      <c r="DQ59" s="316">
        <f>1000*CI59/CY59</f>
        <v>9.602791449401063E-2</v>
      </c>
      <c r="DR59" s="421">
        <v>55</v>
      </c>
      <c r="DS59" s="311">
        <f>DR59/(492*($AX59+$AY59))</f>
        <v>2.1092192053996013E-3</v>
      </c>
      <c r="DT59" s="311">
        <f>DS59*$F59*$W59</f>
        <v>1.3637995051938908E-2</v>
      </c>
      <c r="DU59" s="295">
        <f>100*DT59/$E59</f>
        <v>6.3432535125297245E-3</v>
      </c>
      <c r="DV59" s="311">
        <f>DT59/CQ59</f>
        <v>1.0273789827613814E-2</v>
      </c>
      <c r="DW59" s="488">
        <f>CC59/CG59</f>
        <v>0.54987531172069826</v>
      </c>
      <c r="DX59" s="494">
        <f>7.158*DW59*CI59</f>
        <v>2.2923131386066764</v>
      </c>
      <c r="DY59" s="494">
        <f xml:space="preserve"> 0.00033*((CY59+DC59)/2)/DJ59</f>
        <v>3.1933376307910919</v>
      </c>
      <c r="DZ59" s="494">
        <f>1/(1/DX59+1/DY59)</f>
        <v>1.334414113254454</v>
      </c>
      <c r="EA59" s="503">
        <f>100*DZ59/$E59</f>
        <v>0.62065772709509492</v>
      </c>
      <c r="EB59" s="313">
        <v>158</v>
      </c>
      <c r="EC59" s="137">
        <f>(4*EB59)/((4*EB59)+EF59+EN59)</f>
        <v>0.68103448275862066</v>
      </c>
      <c r="ED59" s="137">
        <f>EC59*$F59*$W59</f>
        <v>4.4034991158267012</v>
      </c>
      <c r="EE59" s="137">
        <f>100*ED59/$E59</f>
        <v>2.0481391236403264</v>
      </c>
      <c r="EF59" s="306">
        <v>157</v>
      </c>
      <c r="EG59" s="137">
        <f>EF59/((4*EB59)+EF59+EN59)</f>
        <v>0.16918103448275862</v>
      </c>
      <c r="EH59" s="137">
        <f>EG59*$F59*$W59</f>
        <v>1.0939072170645445</v>
      </c>
      <c r="EI59" s="148">
        <f>100*EH59/$E59</f>
        <v>0.50879405444862535</v>
      </c>
      <c r="EJ59" s="548">
        <f>4*EB59+EF59</f>
        <v>789</v>
      </c>
      <c r="EK59" s="137">
        <f>EJ59/((4*EB59)+EF59+EN59)</f>
        <v>0.85021551724137934</v>
      </c>
      <c r="EL59" s="137">
        <f>EK59*$F59*$W59</f>
        <v>5.4974063328912468</v>
      </c>
      <c r="EM59" s="138">
        <f>100*EL59/$E59</f>
        <v>2.5569331780889524</v>
      </c>
      <c r="EN59" s="555">
        <v>139</v>
      </c>
      <c r="EO59" s="137">
        <f>EN59/((4*EB59)+EF59+EN59)</f>
        <v>0.14978448275862069</v>
      </c>
      <c r="EP59" s="137">
        <f>EO59*$F59*$W59</f>
        <v>0.96849110300618912</v>
      </c>
      <c r="EQ59" s="138">
        <f>100*EP59/$E59</f>
        <v>0.45046097814241359</v>
      </c>
      <c r="ER59" s="313">
        <v>179</v>
      </c>
      <c r="ES59" s="562">
        <v>65</v>
      </c>
      <c r="ET59" s="566">
        <f t="shared" si="271"/>
        <v>1.76188246E-5</v>
      </c>
      <c r="EU59" s="342">
        <f t="shared" si="272"/>
        <v>5.0797940289387977</v>
      </c>
      <c r="EV59" s="342">
        <f>EU59*$F59*$W59</f>
        <v>32.845427186602471</v>
      </c>
      <c r="EW59" s="342">
        <f t="shared" si="273"/>
        <v>15.276942877489521</v>
      </c>
      <c r="EX59" s="384">
        <f>ED59*100^3/EV59</f>
        <v>134067.34188017721</v>
      </c>
      <c r="EY59" s="342">
        <f>EU59*$F59*$W59*$R59</f>
        <v>12.572595994409461</v>
      </c>
      <c r="EZ59" s="342">
        <f t="shared" si="274"/>
        <v>5.8477190671671915</v>
      </c>
      <c r="FA59" s="570">
        <f t="shared" si="265"/>
        <v>350245.81381480512</v>
      </c>
      <c r="FB59" s="570">
        <f t="shared" si="275"/>
        <v>437253.08085424261</v>
      </c>
      <c r="FC59" s="538" t="str">
        <f t="shared" si="276"/>
        <v>Co</v>
      </c>
      <c r="FD59" s="130" t="str">
        <f>$A$2</f>
        <v>R</v>
      </c>
      <c r="FE59" s="131" t="str">
        <f t="shared" si="277"/>
        <v>108-C-36</v>
      </c>
      <c r="FF59" s="233" t="s">
        <v>196</v>
      </c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</row>
    <row r="60" spans="1:228" s="147" customFormat="1" ht="15.75" customHeight="1" x14ac:dyDescent="0.25">
      <c r="A60" s="129" t="str">
        <f t="shared" si="266"/>
        <v>Co</v>
      </c>
      <c r="B60" s="130" t="str">
        <f>$A$2</f>
        <v>R</v>
      </c>
      <c r="C60" s="131" t="str">
        <f t="shared" si="267"/>
        <v>108-C-36</v>
      </c>
      <c r="D60" s="233" t="s">
        <v>197</v>
      </c>
      <c r="E60" s="307">
        <v>200</v>
      </c>
      <c r="F60" s="309">
        <f>G60+H60+I60+K60+L60</f>
        <v>7.26</v>
      </c>
      <c r="G60" s="308">
        <v>2.6</v>
      </c>
      <c r="H60" s="308">
        <v>0.7</v>
      </c>
      <c r="I60" s="308">
        <v>0.97</v>
      </c>
      <c r="J60" s="341">
        <f t="shared" si="268"/>
        <v>0.13360881542699724</v>
      </c>
      <c r="K60" s="308">
        <v>2.04</v>
      </c>
      <c r="L60" s="464">
        <v>0.95</v>
      </c>
      <c r="M60" s="612">
        <f>100*F60/$E60</f>
        <v>3.63</v>
      </c>
      <c r="N60" s="317">
        <v>7.5800000000000006E-2</v>
      </c>
      <c r="O60" s="658">
        <v>4.7256877987019994</v>
      </c>
      <c r="P60" s="654">
        <f t="shared" si="269"/>
        <v>0.35820713514161157</v>
      </c>
      <c r="Q60" s="663">
        <f t="shared" si="270"/>
        <v>0.63071429366844167</v>
      </c>
      <c r="R60" s="662">
        <f>P60/I60</f>
        <v>0.36928570633155833</v>
      </c>
      <c r="S60" s="659"/>
      <c r="T60" s="612"/>
      <c r="U60" s="320">
        <v>200</v>
      </c>
      <c r="V60" s="396">
        <f>Z60+AD60</f>
        <v>952</v>
      </c>
      <c r="W60" s="381">
        <f>V60/($V60+$AH60)</f>
        <v>0.85688568856885694</v>
      </c>
      <c r="X60" s="309">
        <f>W60*$F60</f>
        <v>6.2209900990099012</v>
      </c>
      <c r="Y60" s="309">
        <f>100*X60/$E60</f>
        <v>3.1104950495049506</v>
      </c>
      <c r="Z60" s="307">
        <v>699</v>
      </c>
      <c r="AA60" s="381">
        <f>Z60/($V60+$AH60)</f>
        <v>0.62916291629162913</v>
      </c>
      <c r="AB60" s="309">
        <f>AA60*$F60</f>
        <v>4.5677227722772269</v>
      </c>
      <c r="AC60" s="309">
        <f>100*AB60/$E60</f>
        <v>2.2838613861386134</v>
      </c>
      <c r="AD60" s="307">
        <v>253</v>
      </c>
      <c r="AE60" s="381">
        <f>AD60/($V60+$AH60)</f>
        <v>0.22772277227722773</v>
      </c>
      <c r="AF60" s="309">
        <f>AE60*$F60</f>
        <v>1.6532673267326732</v>
      </c>
      <c r="AG60" s="310">
        <f>100*AF60/$E60</f>
        <v>0.82663366336633659</v>
      </c>
      <c r="AH60" s="397">
        <f>AL60+AP60+AT60</f>
        <v>159</v>
      </c>
      <c r="AI60" s="381">
        <f>AH60/($V60+$AH60)</f>
        <v>0.14311431143114312</v>
      </c>
      <c r="AJ60" s="309">
        <f>AI60*$F60</f>
        <v>1.039009900990099</v>
      </c>
      <c r="AK60" s="309">
        <f>100*AJ60/$E60</f>
        <v>0.51950495049504952</v>
      </c>
      <c r="AL60" s="307">
        <v>44</v>
      </c>
      <c r="AM60" s="381">
        <f>AL60/($V60+$AH60)</f>
        <v>3.9603960396039604E-2</v>
      </c>
      <c r="AN60" s="309">
        <f>AM60*$F60</f>
        <v>0.2875247524752475</v>
      </c>
      <c r="AO60" s="309">
        <f>100*AN60/$E60</f>
        <v>0.14376237623762375</v>
      </c>
      <c r="AP60" s="307">
        <v>87</v>
      </c>
      <c r="AQ60" s="381">
        <f>AP60/($V60+$AH60)</f>
        <v>7.8307830783078305E-2</v>
      </c>
      <c r="AR60" s="309">
        <f>AQ60*$F60</f>
        <v>0.56851485148514846</v>
      </c>
      <c r="AS60" s="309">
        <f>100*AR60/$E60</f>
        <v>0.28425742574257423</v>
      </c>
      <c r="AT60" s="307">
        <v>28</v>
      </c>
      <c r="AU60" s="381">
        <f>AT60/($V60+$AH60)</f>
        <v>2.5202520252025202E-2</v>
      </c>
      <c r="AV60" s="309">
        <f>AU60*$F60</f>
        <v>0.18297029702970297</v>
      </c>
      <c r="AW60" s="310">
        <f>100*AV60/$E60</f>
        <v>9.1485148514851483E-2</v>
      </c>
      <c r="AX60" s="421">
        <v>40</v>
      </c>
      <c r="AY60" s="396">
        <v>14</v>
      </c>
      <c r="AZ60" s="396">
        <v>11124</v>
      </c>
      <c r="BA60" s="306">
        <v>190</v>
      </c>
      <c r="BB60" s="311">
        <f>BA60/(168*($AX60+$AY60))</f>
        <v>2.0943562610229276E-2</v>
      </c>
      <c r="BC60" s="311">
        <f>BB60*$F60*$W60</f>
        <v>0.1302896956362303</v>
      </c>
      <c r="BD60" s="312">
        <f>100*BC60/$E60</f>
        <v>6.5144847818115151E-2</v>
      </c>
      <c r="BE60" s="313">
        <v>36</v>
      </c>
      <c r="BF60" s="311">
        <f>BE60/(168*($AX60+$AY60))</f>
        <v>3.968253968253968E-3</v>
      </c>
      <c r="BG60" s="311">
        <f>BF60*$F60*$W60</f>
        <v>2.4686468646864686E-2</v>
      </c>
      <c r="BH60" s="312">
        <f>100*BG60/$E60</f>
        <v>1.2343234323432343E-2</v>
      </c>
      <c r="BI60" s="313">
        <f>BA60+BE60</f>
        <v>226</v>
      </c>
      <c r="BJ60" s="311">
        <f>BI60/(168*($AX60+$AY60))</f>
        <v>2.4911816578483244E-2</v>
      </c>
      <c r="BK60" s="311">
        <f>BJ60*$F60*$W60</f>
        <v>0.15497616428309496</v>
      </c>
      <c r="BL60" s="312">
        <f>100*BK60/$E60</f>
        <v>7.7488082141547482E-2</v>
      </c>
      <c r="BM60" s="313">
        <v>372</v>
      </c>
      <c r="BN60" s="311">
        <f>BM60/(168*($AX60+$AY60))</f>
        <v>4.1005291005291003E-2</v>
      </c>
      <c r="BO60" s="311">
        <f>BN60*$F60*$W60</f>
        <v>0.25509350935093511</v>
      </c>
      <c r="BP60" s="312">
        <f>100*BO60/$E60</f>
        <v>0.12754675467546756</v>
      </c>
      <c r="BQ60" s="313">
        <v>182</v>
      </c>
      <c r="BR60" s="311">
        <f>BQ60/(168*($AX60+$AY60))</f>
        <v>2.0061728395061727E-2</v>
      </c>
      <c r="BS60" s="311">
        <f>BR60*$F60*$W60</f>
        <v>0.12480381371470481</v>
      </c>
      <c r="BT60" s="312">
        <f>100*BS60/$E60</f>
        <v>6.2401906857352404E-2</v>
      </c>
      <c r="BU60" s="313">
        <f>BA60+BE60+BM60+BQ60</f>
        <v>780</v>
      </c>
      <c r="BV60" s="311">
        <f>BU60/(168*($AX60+$AY60))</f>
        <v>8.5978835978835974E-2</v>
      </c>
      <c r="BW60" s="311">
        <f>BV60*$F60*$W60</f>
        <v>0.53487348734873486</v>
      </c>
      <c r="BX60" s="312">
        <f>100*BW60/$E60</f>
        <v>0.26743674367436743</v>
      </c>
      <c r="BY60" s="313">
        <v>329</v>
      </c>
      <c r="BZ60" s="311">
        <f>BY60/(168*($AX60+$AY60))</f>
        <v>3.6265432098765434E-2</v>
      </c>
      <c r="CA60" s="311">
        <f>BZ60*$F60*$W60</f>
        <v>0.22560689402273562</v>
      </c>
      <c r="CB60" s="312">
        <f>100*CA60/$E60</f>
        <v>0.11280344701136782</v>
      </c>
      <c r="CC60" s="313">
        <v>486</v>
      </c>
      <c r="CD60" s="311">
        <f>CC60/(168*($AX60+$AY60))</f>
        <v>5.3571428571428568E-2</v>
      </c>
      <c r="CE60" s="311">
        <f>CD60*$F60*$W60</f>
        <v>0.33326732673267329</v>
      </c>
      <c r="CF60" s="312">
        <f>100*CE60/$E60</f>
        <v>0.16663366336633664</v>
      </c>
      <c r="CG60" s="313">
        <f>BY60+CC60</f>
        <v>815</v>
      </c>
      <c r="CH60" s="311">
        <f>CG60/(168*($AX60+$AY60))</f>
        <v>8.9836860670194002E-2</v>
      </c>
      <c r="CI60" s="311">
        <f>CH60*$F60*$W60</f>
        <v>0.55887422075540893</v>
      </c>
      <c r="CJ60" s="312">
        <f>100*CI60/$E60</f>
        <v>0.27943711037770447</v>
      </c>
      <c r="CK60" s="313">
        <f>BQ60+CG60</f>
        <v>997</v>
      </c>
      <c r="CL60" s="311">
        <f>CK60/(168*($AX60+$AY60))</f>
        <v>0.10989858906525574</v>
      </c>
      <c r="CM60" s="311">
        <f>CL60*$F60*$W60</f>
        <v>0.68367803447011377</v>
      </c>
      <c r="CN60" s="312">
        <f>100*CM60/$E60</f>
        <v>0.34183901723505694</v>
      </c>
      <c r="CO60" s="313">
        <f>BU60+CG60</f>
        <v>1595</v>
      </c>
      <c r="CP60" s="311">
        <f>CO60/(168*($AX60+$AY60))</f>
        <v>0.17581569664902999</v>
      </c>
      <c r="CQ60" s="311">
        <f>CP60*$F60*$W60</f>
        <v>1.0937477081041438</v>
      </c>
      <c r="CR60" s="312">
        <f>100*CQ60/$E60</f>
        <v>0.54687385405207189</v>
      </c>
      <c r="CS60" s="313">
        <f>168*($AX60+$AY60)-CO60</f>
        <v>7477</v>
      </c>
      <c r="CT60" s="311">
        <f>CS60/(168*($AX60+$AY60))</f>
        <v>0.82418430335097004</v>
      </c>
      <c r="CU60" s="311">
        <f>CT60*$F60*$W60</f>
        <v>5.1272423909057574</v>
      </c>
      <c r="CV60" s="312">
        <f>100*CU60/$E60</f>
        <v>2.5636211954528791</v>
      </c>
      <c r="CW60" s="306">
        <v>368</v>
      </c>
      <c r="CX60" s="314">
        <f>$BQ$3*$AZ60*CW60/(($AX60+$AY60)*168)</f>
        <v>820.4329004329004</v>
      </c>
      <c r="CY60" s="314">
        <f>CX60*$F60*$W60</f>
        <v>5103.9049504950499</v>
      </c>
      <c r="CZ60" s="315">
        <f>100*CY60/$E60</f>
        <v>2551.9524752475249</v>
      </c>
      <c r="DA60" s="313">
        <v>182</v>
      </c>
      <c r="DB60" s="314">
        <f>$BQ$3*$AZ60*DA60/(($AX60+$AY60)*168)</f>
        <v>405.75757575757575</v>
      </c>
      <c r="DC60" s="314">
        <f>DB60*$F60*$W60</f>
        <v>2524.2138613861384</v>
      </c>
      <c r="DD60" s="315">
        <f>100*DC60/$E60</f>
        <v>1262.1069306930692</v>
      </c>
      <c r="DE60" s="313">
        <v>395</v>
      </c>
      <c r="DF60" s="314">
        <f>$BQ$3*$AZ60*DE60/(($AX60+$AY60)*168)</f>
        <v>880.62770562770561</v>
      </c>
      <c r="DG60" s="314">
        <f>DF60*$F60*$W60</f>
        <v>5478.3762376237619</v>
      </c>
      <c r="DH60" s="315">
        <f>100*DG60/$E60</f>
        <v>2739.1881188118805</v>
      </c>
      <c r="DI60" s="316">
        <f>2*$BS$3*BU60/(CW60+DE60)/$AZ60</f>
        <v>1.010885040456609</v>
      </c>
      <c r="DJ60" s="142">
        <v>0.38969999999999999</v>
      </c>
      <c r="DK60" s="317">
        <f>2*10000*CQ60/CY60</f>
        <v>4.285925066053812</v>
      </c>
      <c r="DL60" s="317">
        <f>10000*BK60/CY60</f>
        <v>0.30364234010287189</v>
      </c>
      <c r="DM60" s="317">
        <f>10000*BS60/DG60</f>
        <v>0.22781168780922992</v>
      </c>
      <c r="DN60" s="318">
        <f>10000*CU60/CY60</f>
        <v>10.045724676766255</v>
      </c>
      <c r="DO60" s="318">
        <f>1000*($AX60+$AY60)*$BJ$3*$BO$3/CW60/$AZ60</f>
        <v>48.754748839172649</v>
      </c>
      <c r="DP60" s="319">
        <f>DG60/CY60</f>
        <v>1.0733695652173911</v>
      </c>
      <c r="DQ60" s="316">
        <f>1000*CI60/CY60</f>
        <v>0.1094993394618764</v>
      </c>
      <c r="DR60" s="421">
        <v>27</v>
      </c>
      <c r="DS60" s="311">
        <f>DR60/(492*($AX60+$AY60))</f>
        <v>1.0162601626016261E-3</v>
      </c>
      <c r="DT60" s="311">
        <f>DS60*$F60*$W60</f>
        <v>6.3221444095629079E-3</v>
      </c>
      <c r="DU60" s="295">
        <f>100*DT60/$E60</f>
        <v>3.161072204781454E-3</v>
      </c>
      <c r="DV60" s="311">
        <f>DT60/CQ60</f>
        <v>5.780258429543543E-3</v>
      </c>
      <c r="DW60" s="488">
        <f>CC60/CG60</f>
        <v>0.59631901840490797</v>
      </c>
      <c r="DX60" s="494">
        <f>7.158*DW60*CI60</f>
        <v>2.3855275247524759</v>
      </c>
      <c r="DY60" s="494">
        <f xml:space="preserve"> 0.00033*((CY60+DC60)/2)/DJ60</f>
        <v>3.2297654707734051</v>
      </c>
      <c r="DZ60" s="494">
        <f>1/(1/DX60+1/DY60)</f>
        <v>1.3720912577783555</v>
      </c>
      <c r="EA60" s="503">
        <f>100*DZ60/$E60</f>
        <v>0.68604562888917764</v>
      </c>
      <c r="EB60" s="313">
        <v>152</v>
      </c>
      <c r="EC60" s="137">
        <f>(4*EB60)/((4*EB60)+EF60+EN60)</f>
        <v>0.63664921465968582</v>
      </c>
      <c r="ED60" s="137">
        <f>EC60*$F60*$W60</f>
        <v>3.9605884609403348</v>
      </c>
      <c r="EE60" s="137">
        <f>100*ED60/$E60</f>
        <v>1.9802942304701674</v>
      </c>
      <c r="EF60" s="306">
        <v>125</v>
      </c>
      <c r="EG60" s="137">
        <f>EF60/((4*EB60)+EF60+EN60)</f>
        <v>0.13089005235602094</v>
      </c>
      <c r="EH60" s="137">
        <f>EG60*$F60*$W60</f>
        <v>0.81426571976569384</v>
      </c>
      <c r="EI60" s="148">
        <f>100*EH60/$E60</f>
        <v>0.40713285988284686</v>
      </c>
      <c r="EJ60" s="548">
        <f>4*EB60+EF60</f>
        <v>733</v>
      </c>
      <c r="EK60" s="137">
        <f>EJ60/((4*EB60)+EF60+EN60)</f>
        <v>0.76753926701570685</v>
      </c>
      <c r="EL60" s="137">
        <f>EK60*$F60*$W60</f>
        <v>4.7748541807060292</v>
      </c>
      <c r="EM60" s="138">
        <f>100*EL60/$E60</f>
        <v>2.3874270903530146</v>
      </c>
      <c r="EN60" s="555">
        <v>222</v>
      </c>
      <c r="EO60" s="137">
        <f>EN60/((4*EB60)+EF60+EN60)</f>
        <v>0.23246073298429321</v>
      </c>
      <c r="EP60" s="137">
        <f>EO60*$F60*$W60</f>
        <v>1.4461359183038724</v>
      </c>
      <c r="EQ60" s="138">
        <f>100*EP60/$E60</f>
        <v>0.72306795915193622</v>
      </c>
      <c r="ER60" s="313">
        <v>173</v>
      </c>
      <c r="ES60" s="562">
        <v>51</v>
      </c>
      <c r="ET60" s="566">
        <f t="shared" si="271"/>
        <v>1.3824000840000001E-5</v>
      </c>
      <c r="EU60" s="342">
        <f t="shared" si="272"/>
        <v>6.2572334160824603</v>
      </c>
      <c r="EV60" s="342">
        <f>EU60*$F60*$W60</f>
        <v>38.926187128642887</v>
      </c>
      <c r="EW60" s="342">
        <f t="shared" si="273"/>
        <v>19.463093564321444</v>
      </c>
      <c r="EX60" s="384">
        <f>ED60*100^3/EV60</f>
        <v>101746.1188235935</v>
      </c>
      <c r="EY60" s="342">
        <f>EU60*$F60*$W60*$R60</f>
        <v>14.374884508595303</v>
      </c>
      <c r="EZ60" s="342">
        <f t="shared" si="274"/>
        <v>7.1874422542976513</v>
      </c>
      <c r="FA60" s="570">
        <f t="shared" si="265"/>
        <v>275521.41087270266</v>
      </c>
      <c r="FB60" s="570">
        <f t="shared" si="275"/>
        <v>332166.43777909712</v>
      </c>
      <c r="FC60" s="538" t="str">
        <f t="shared" si="276"/>
        <v>Co</v>
      </c>
      <c r="FD60" s="130" t="str">
        <f>$A$2</f>
        <v>R</v>
      </c>
      <c r="FE60" s="131" t="str">
        <f t="shared" si="277"/>
        <v>108-C-36</v>
      </c>
      <c r="FF60" s="233" t="s">
        <v>197</v>
      </c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</row>
    <row r="61" spans="1:228" s="149" customFormat="1" ht="15.75" customHeight="1" x14ac:dyDescent="0.2">
      <c r="A61" s="127"/>
      <c r="B61" s="130"/>
      <c r="C61" s="131"/>
      <c r="D61" s="233"/>
      <c r="E61" s="134"/>
      <c r="F61" s="373"/>
      <c r="G61" s="134"/>
      <c r="H61" s="134"/>
      <c r="I61" s="134"/>
      <c r="J61" s="134"/>
      <c r="K61" s="134"/>
      <c r="L61" s="373"/>
      <c r="M61" s="134"/>
      <c r="N61" s="642"/>
      <c r="O61" s="373"/>
      <c r="P61" s="373"/>
      <c r="Q61" s="134"/>
      <c r="R61" s="616"/>
      <c r="S61" s="617"/>
      <c r="T61" s="134"/>
      <c r="U61" s="204"/>
      <c r="V61" s="134"/>
      <c r="W61" s="373"/>
      <c r="X61" s="135"/>
      <c r="Y61" s="373"/>
      <c r="Z61" s="134"/>
      <c r="AA61" s="373"/>
      <c r="AB61" s="135"/>
      <c r="AC61" s="373"/>
      <c r="AD61" s="134"/>
      <c r="AE61" s="373"/>
      <c r="AF61" s="135"/>
      <c r="AG61" s="136"/>
      <c r="AH61" s="389"/>
      <c r="AI61" s="373"/>
      <c r="AJ61" s="135"/>
      <c r="AK61" s="373"/>
      <c r="AL61" s="134"/>
      <c r="AM61" s="373"/>
      <c r="AN61" s="135"/>
      <c r="AO61" s="373"/>
      <c r="AP61" s="134"/>
      <c r="AQ61" s="373"/>
      <c r="AR61" s="135"/>
      <c r="AS61" s="373"/>
      <c r="AT61" s="384"/>
      <c r="AU61" s="373"/>
      <c r="AV61" s="135"/>
      <c r="AW61" s="136"/>
      <c r="AX61" s="139"/>
      <c r="AY61" s="35"/>
      <c r="AZ61" s="35"/>
      <c r="BA61" s="35"/>
      <c r="BB61" s="137"/>
      <c r="BC61" s="137"/>
      <c r="BD61" s="138"/>
      <c r="BE61" s="139"/>
      <c r="BF61" s="137"/>
      <c r="BG61" s="137"/>
      <c r="BH61" s="138"/>
      <c r="BI61" s="139"/>
      <c r="BJ61" s="137"/>
      <c r="BK61" s="137"/>
      <c r="BL61" s="138"/>
      <c r="BM61" s="139"/>
      <c r="BN61" s="137"/>
      <c r="BO61" s="137"/>
      <c r="BP61" s="138"/>
      <c r="BQ61" s="139"/>
      <c r="BR61" s="137"/>
      <c r="BS61" s="137"/>
      <c r="BT61" s="138"/>
      <c r="BU61" s="139"/>
      <c r="BV61" s="137"/>
      <c r="BW61" s="137"/>
      <c r="BX61" s="138"/>
      <c r="BY61" s="139"/>
      <c r="BZ61" s="137"/>
      <c r="CA61" s="137"/>
      <c r="CB61" s="138"/>
      <c r="CC61" s="139"/>
      <c r="CD61" s="137"/>
      <c r="CE61" s="137"/>
      <c r="CF61" s="138"/>
      <c r="CG61" s="139"/>
      <c r="CH61" s="137"/>
      <c r="CI61" s="137"/>
      <c r="CJ61" s="138"/>
      <c r="CK61" s="139"/>
      <c r="CL61" s="137"/>
      <c r="CM61" s="137"/>
      <c r="CN61" s="138"/>
      <c r="CO61" s="139"/>
      <c r="CP61" s="137"/>
      <c r="CQ61" s="137"/>
      <c r="CR61" s="138"/>
      <c r="CS61" s="139"/>
      <c r="CT61" s="137"/>
      <c r="CU61" s="137"/>
      <c r="CV61" s="138"/>
      <c r="CW61" s="35"/>
      <c r="CX61" s="140"/>
      <c r="CY61" s="140"/>
      <c r="CZ61" s="141"/>
      <c r="DA61" s="139"/>
      <c r="DB61" s="140"/>
      <c r="DC61" s="140"/>
      <c r="DD61" s="141"/>
      <c r="DE61" s="139"/>
      <c r="DF61" s="140"/>
      <c r="DG61" s="140"/>
      <c r="DH61" s="141"/>
      <c r="DI61" s="146"/>
      <c r="DJ61" s="146"/>
      <c r="DK61" s="143"/>
      <c r="DL61" s="143"/>
      <c r="DM61" s="143"/>
      <c r="DN61" s="145"/>
      <c r="DO61" s="145"/>
      <c r="DP61" s="146"/>
      <c r="DQ61" s="146"/>
      <c r="DR61" s="413"/>
      <c r="DS61" s="137"/>
      <c r="DT61" s="137"/>
      <c r="DU61" s="137"/>
      <c r="DV61" s="137"/>
      <c r="DW61" s="485"/>
      <c r="DX61" s="148"/>
      <c r="DY61" s="443"/>
      <c r="DZ61" s="443"/>
      <c r="EA61" s="531"/>
      <c r="EB61" s="139"/>
      <c r="EC61" s="137"/>
      <c r="ED61" s="137"/>
      <c r="EE61" s="137"/>
      <c r="EF61" s="35"/>
      <c r="EG61" s="137"/>
      <c r="EH61" s="137"/>
      <c r="EI61" s="148"/>
      <c r="EJ61" s="548"/>
      <c r="EK61" s="137"/>
      <c r="EL61" s="137"/>
      <c r="EM61" s="138"/>
      <c r="EN61" s="548"/>
      <c r="EO61" s="137"/>
      <c r="EP61" s="137"/>
      <c r="EQ61" s="138"/>
      <c r="ER61" s="139"/>
      <c r="ES61" s="479"/>
      <c r="ET61" s="35"/>
      <c r="EU61" s="342"/>
      <c r="EV61" s="342"/>
      <c r="EW61" s="342"/>
      <c r="EX61" s="137"/>
      <c r="EY61" s="342"/>
      <c r="EZ61" s="342"/>
      <c r="FA61" s="138"/>
      <c r="FB61" s="138"/>
      <c r="FC61" s="539"/>
      <c r="FD61" s="130"/>
      <c r="FE61" s="131"/>
      <c r="FF61" s="233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</row>
    <row r="62" spans="1:228" s="149" customFormat="1" ht="18" customHeight="1" x14ac:dyDescent="0.3">
      <c r="A62" s="150" t="str">
        <f>$C$6</f>
        <v>Co</v>
      </c>
      <c r="B62" s="151" t="str">
        <f>$A$2</f>
        <v>R</v>
      </c>
      <c r="C62" s="152" t="str">
        <f>$B$6</f>
        <v>108-C-36</v>
      </c>
      <c r="D62" s="156" t="s">
        <v>168</v>
      </c>
      <c r="E62" s="154">
        <f t="shared" ref="E62:M62" si="278">AVERAGE(E56:E60)</f>
        <v>209</v>
      </c>
      <c r="F62" s="444">
        <f t="shared" si="278"/>
        <v>7.2820000000000009</v>
      </c>
      <c r="G62" s="340">
        <f t="shared" si="278"/>
        <v>2.5259999999999998</v>
      </c>
      <c r="H62" s="340">
        <f t="shared" si="278"/>
        <v>0.75</v>
      </c>
      <c r="I62" s="340">
        <f t="shared" si="278"/>
        <v>1.014</v>
      </c>
      <c r="J62" s="340">
        <f t="shared" ref="J62" si="279">AVERAGE(J56:J60)</f>
        <v>0.13944286583908436</v>
      </c>
      <c r="K62" s="340">
        <f t="shared" si="278"/>
        <v>2.0619999999999998</v>
      </c>
      <c r="L62" s="444">
        <f t="shared" si="278"/>
        <v>0.93</v>
      </c>
      <c r="M62" s="153">
        <f t="shared" si="278"/>
        <v>3.4832346723044396</v>
      </c>
      <c r="N62" s="643"/>
      <c r="O62" s="374"/>
      <c r="P62" s="374">
        <f t="shared" ref="P62:R62" si="280">AVERAGE(P56:P60)</f>
        <v>0.36834353351735732</v>
      </c>
      <c r="Q62" s="374">
        <f t="shared" ref="Q62" si="281">AVERAGE(Q56:Q60)</f>
        <v>0.63739804419748025</v>
      </c>
      <c r="R62" s="618">
        <f t="shared" si="280"/>
        <v>0.3626019558025198</v>
      </c>
      <c r="S62" s="619">
        <f t="shared" ref="S62:T62" si="282">AVERAGE(S56:S60)</f>
        <v>0.60278000000000009</v>
      </c>
      <c r="T62" s="153">
        <f t="shared" si="282"/>
        <v>0.61835621843434352</v>
      </c>
      <c r="U62" s="456"/>
      <c r="V62" s="340"/>
      <c r="W62" s="374">
        <f>AVERAGE(W56:W60)</f>
        <v>0.85191181756271583</v>
      </c>
      <c r="X62" s="156">
        <f>AVERAGE(X56:X60)</f>
        <v>6.1996537820179656</v>
      </c>
      <c r="Y62" s="374">
        <f>AVERAGE(Y56:Y60)</f>
        <v>2.9668088667370256</v>
      </c>
      <c r="Z62" s="154"/>
      <c r="AA62" s="374">
        <f>AVERAGE(AA56:AA60)</f>
        <v>0.63607346157141831</v>
      </c>
      <c r="AB62" s="156">
        <f>AVERAGE(AB56:AB60)</f>
        <v>4.6276897954430538</v>
      </c>
      <c r="AC62" s="374">
        <f>AVERAGE(AC56:AC60)</f>
        <v>2.2136399173555774</v>
      </c>
      <c r="AD62" s="154"/>
      <c r="AE62" s="374">
        <f>AVERAGE(AE56:AE60)</f>
        <v>0.2158383559912973</v>
      </c>
      <c r="AF62" s="156">
        <f>AVERAGE(AF56:AF60)</f>
        <v>1.571963986574912</v>
      </c>
      <c r="AG62" s="429">
        <f>AVERAGE(AG56:AG60)</f>
        <v>0.75316894938144885</v>
      </c>
      <c r="AH62" s="375"/>
      <c r="AI62" s="374">
        <f>AVERAGE(AI56:AI60)</f>
        <v>0.1480881824372843</v>
      </c>
      <c r="AJ62" s="156">
        <f>AVERAGE(AJ56:AJ60)</f>
        <v>1.0823462179820342</v>
      </c>
      <c r="AK62" s="374">
        <f>AVERAGE(AK56:AK60)</f>
        <v>0.5164258055674138</v>
      </c>
      <c r="AL62" s="154"/>
      <c r="AM62" s="374">
        <f>AVERAGE(AM56:AM60)</f>
        <v>4.4035795057104643E-2</v>
      </c>
      <c r="AN62" s="156">
        <f>AVERAGE(AN56:AN60)</f>
        <v>0.31970185008527241</v>
      </c>
      <c r="AO62" s="374">
        <f>AVERAGE(AO56:AO60)</f>
        <v>0.15272075194298274</v>
      </c>
      <c r="AP62" s="154"/>
      <c r="AQ62" s="374">
        <f>AVERAGE(AQ56:AQ60)</f>
        <v>7.7939037621018836E-2</v>
      </c>
      <c r="AR62" s="156">
        <f>AVERAGE(AR56:AR60)</f>
        <v>0.57078442368680815</v>
      </c>
      <c r="AS62" s="374">
        <f>AVERAGE(AS56:AS60)</f>
        <v>0.27230194183062306</v>
      </c>
      <c r="AT62" s="154"/>
      <c r="AU62" s="374">
        <f>AVERAGE(AU56:AU60)</f>
        <v>2.6113349759160846E-2</v>
      </c>
      <c r="AV62" s="156">
        <f>AVERAGE(AV56:AV60)</f>
        <v>0.19185994420995392</v>
      </c>
      <c r="AW62" s="429">
        <f>AVERAGE(AW56:AW60)</f>
        <v>9.1403111793808028E-2</v>
      </c>
      <c r="AX62" s="353"/>
      <c r="AY62" s="153"/>
      <c r="AZ62" s="153"/>
      <c r="BA62" s="154"/>
      <c r="BB62" s="158">
        <f>AVERAGE(BB56:BB60)</f>
        <v>2.4472686314218211E-2</v>
      </c>
      <c r="BC62" s="158">
        <f>AVERAGE(BC56:BC60)</f>
        <v>0.15107695234332028</v>
      </c>
      <c r="BD62" s="159">
        <f>AVERAGE(BD56:BD60)</f>
        <v>7.2390397011342686E-2</v>
      </c>
      <c r="BE62" s="157"/>
      <c r="BF62" s="158">
        <f>AVERAGE(BF56:BF60)</f>
        <v>7.401101460849888E-3</v>
      </c>
      <c r="BG62" s="158">
        <f>AVERAGE(BG56:BG60)</f>
        <v>4.5516808239161086E-2</v>
      </c>
      <c r="BH62" s="159">
        <f>AVERAGE(BH56:BH60)</f>
        <v>2.182872599698097E-2</v>
      </c>
      <c r="BI62" s="157"/>
      <c r="BJ62" s="158">
        <f>AVERAGE(BJ56:BJ60)</f>
        <v>3.1873787775068094E-2</v>
      </c>
      <c r="BK62" s="158">
        <f>AVERAGE(BK56:BK60)</f>
        <v>0.19659376058248132</v>
      </c>
      <c r="BL62" s="159">
        <f>AVERAGE(BL56:BL60)</f>
        <v>9.4219123008323649E-2</v>
      </c>
      <c r="BM62" s="157"/>
      <c r="BN62" s="158">
        <f>AVERAGE(BN56:BN60)</f>
        <v>5.1200746825634511E-2</v>
      </c>
      <c r="BO62" s="158">
        <f>AVERAGE(BO56:BO60)</f>
        <v>0.31480487651455924</v>
      </c>
      <c r="BP62" s="159">
        <f>AVERAGE(BP56:BP60)</f>
        <v>0.15086799186751207</v>
      </c>
      <c r="BQ62" s="157"/>
      <c r="BR62" s="158">
        <f>AVERAGE(BR56:BR60)</f>
        <v>2.4690391810113281E-2</v>
      </c>
      <c r="BS62" s="158">
        <f>AVERAGE(BS56:BS60)</f>
        <v>0.15253739888902335</v>
      </c>
      <c r="BT62" s="159">
        <f>AVERAGE(BT56:BT60)</f>
        <v>7.2932545001382992E-2</v>
      </c>
      <c r="BU62" s="157"/>
      <c r="BV62" s="158">
        <f>AVERAGE(BV56:BV60)</f>
        <v>0.10776492641081588</v>
      </c>
      <c r="BW62" s="158">
        <f>AVERAGE(BW56:BW60)</f>
        <v>0.66393603598606388</v>
      </c>
      <c r="BX62" s="159">
        <f>AVERAGE(BX56:BX60)</f>
        <v>0.3180196598772187</v>
      </c>
      <c r="BY62" s="157"/>
      <c r="BZ62" s="158">
        <f>AVERAGE(BZ56:BZ60)</f>
        <v>3.7842936650551204E-2</v>
      </c>
      <c r="CA62" s="158">
        <f>AVERAGE(CA56:CA60)</f>
        <v>0.23511341344895342</v>
      </c>
      <c r="CB62" s="159">
        <f>AVERAGE(CB56:CB60)</f>
        <v>0.11218785725165067</v>
      </c>
      <c r="CC62" s="157"/>
      <c r="CD62" s="158">
        <f>AVERAGE(CD56:CD60)</f>
        <v>4.9631819359469857E-2</v>
      </c>
      <c r="CE62" s="158">
        <f>AVERAGE(CE56:CE60)</f>
        <v>0.30818553138737415</v>
      </c>
      <c r="CF62" s="159">
        <f>AVERAGE(CF56:CF60)</f>
        <v>0.14750924494754225</v>
      </c>
      <c r="CG62" s="157"/>
      <c r="CH62" s="158">
        <f>AVERAGE(CH56:CH60)</f>
        <v>8.7474756010021054E-2</v>
      </c>
      <c r="CI62" s="158">
        <f>AVERAGE(CI56:CI60)</f>
        <v>0.54329894483632757</v>
      </c>
      <c r="CJ62" s="159">
        <f>AVERAGE(CJ56:CJ60)</f>
        <v>0.2596971021991929</v>
      </c>
      <c r="CK62" s="157"/>
      <c r="CL62" s="158">
        <f>AVERAGE(CL56:CL60)</f>
        <v>0.11216514782013434</v>
      </c>
      <c r="CM62" s="158">
        <f>AVERAGE(CM56:CM60)</f>
        <v>0.69583634372535097</v>
      </c>
      <c r="CN62" s="159">
        <f>AVERAGE(CN56:CN60)</f>
        <v>0.33262964720057597</v>
      </c>
      <c r="CO62" s="157"/>
      <c r="CP62" s="155">
        <f>AVERAGE(CP56:CP60)</f>
        <v>0.19523968242083695</v>
      </c>
      <c r="CQ62" s="155">
        <f>AVERAGE(CQ56:CQ60)</f>
        <v>1.2072349808223914</v>
      </c>
      <c r="CR62" s="159">
        <f>AVERAGE(CR56:CR60)</f>
        <v>0.57771676207641165</v>
      </c>
      <c r="CS62" s="157"/>
      <c r="CT62" s="158">
        <f>AVERAGE(CT56:CT60)</f>
        <v>0.80476031757916311</v>
      </c>
      <c r="CU62" s="158">
        <f>AVERAGE(CU56:CU60)</f>
        <v>4.9924188011955737</v>
      </c>
      <c r="CV62" s="159">
        <f>AVERAGE(CV56:CV60)</f>
        <v>2.3890921046606146</v>
      </c>
      <c r="CW62" s="154"/>
      <c r="CX62" s="160">
        <f>AVERAGE(CX56:CX60)</f>
        <v>878.18177734215465</v>
      </c>
      <c r="CY62" s="160">
        <f>AVERAGE(CY56:CY60)</f>
        <v>5433.0694592326245</v>
      </c>
      <c r="CZ62" s="161">
        <f>AVERAGE(CZ56:CZ60)</f>
        <v>2602.0490379482353</v>
      </c>
      <c r="DA62" s="157"/>
      <c r="DB62" s="160">
        <f>AVERAGE(DB56:DB60)</f>
        <v>479.07231560891944</v>
      </c>
      <c r="DC62" s="160">
        <f>AVERAGE(DC56:DC60)</f>
        <v>2959.881166768384</v>
      </c>
      <c r="DD62" s="161">
        <f>AVERAGE(DD56:DD60)</f>
        <v>1415.7408404276939</v>
      </c>
      <c r="DE62" s="157"/>
      <c r="DF62" s="160">
        <f t="shared" ref="DF62:DQ62" si="283">AVERAGE(DF56:DF60)</f>
        <v>874.03265376133299</v>
      </c>
      <c r="DG62" s="160">
        <f t="shared" si="283"/>
        <v>5423.5023817868414</v>
      </c>
      <c r="DH62" s="161">
        <f t="shared" si="283"/>
        <v>2593.3596430932312</v>
      </c>
      <c r="DI62" s="162">
        <f t="shared" si="283"/>
        <v>1.2262883621201472</v>
      </c>
      <c r="DJ62" s="162">
        <f t="shared" si="283"/>
        <v>0.48886000000000002</v>
      </c>
      <c r="DK62" s="163">
        <f t="shared" si="283"/>
        <v>4.4492483254436523</v>
      </c>
      <c r="DL62" s="163">
        <f t="shared" si="283"/>
        <v>0.3605014328219075</v>
      </c>
      <c r="DM62" s="163">
        <f t="shared" si="283"/>
        <v>0.28346400488065904</v>
      </c>
      <c r="DN62" s="164">
        <f t="shared" si="283"/>
        <v>9.2274486050729418</v>
      </c>
      <c r="DO62" s="164">
        <f t="shared" si="283"/>
        <v>45.808291071179077</v>
      </c>
      <c r="DP62" s="162">
        <f t="shared" si="283"/>
        <v>1.0037628599335147</v>
      </c>
      <c r="DQ62" s="162">
        <f t="shared" si="283"/>
        <v>0.10042686402602555</v>
      </c>
      <c r="DR62" s="407"/>
      <c r="DS62" s="362">
        <f t="shared" ref="DS62:DZ62" si="284">AVERAGE(DS56:DS60)</f>
        <v>1.6053298822895387E-3</v>
      </c>
      <c r="DT62" s="362">
        <f t="shared" si="284"/>
        <v>9.9213847029864487E-3</v>
      </c>
      <c r="DU62" s="362">
        <f t="shared" si="284"/>
        <v>4.7496539509741592E-3</v>
      </c>
      <c r="DV62" s="362">
        <f t="shared" si="284"/>
        <v>8.1443563196751632E-3</v>
      </c>
      <c r="DW62" s="486">
        <f t="shared" si="284"/>
        <v>0.56797446614804947</v>
      </c>
      <c r="DX62" s="444">
        <f t="shared" si="284"/>
        <v>2.2059920336708241</v>
      </c>
      <c r="DY62" s="444">
        <f t="shared" si="284"/>
        <v>2.9080485676296055</v>
      </c>
      <c r="DZ62" s="444">
        <f t="shared" si="284"/>
        <v>1.2523463829844963</v>
      </c>
      <c r="EA62" s="532">
        <f>AVERAGE(EA56:EA60)</f>
        <v>0.59896173820871723</v>
      </c>
      <c r="EB62" s="157"/>
      <c r="EC62" s="158">
        <f>AVERAGE(EC56:EC60)</f>
        <v>0.63775930664687219</v>
      </c>
      <c r="ED62" s="158">
        <f>AVERAGE(ED56:ED60)</f>
        <v>3.9559449972070126</v>
      </c>
      <c r="EE62" s="362">
        <f>AVERAGE(EE56:EE60)</f>
        <v>1.8939738623545022</v>
      </c>
      <c r="EF62" s="154"/>
      <c r="EG62" s="158">
        <f>AVERAGE(EG56:EG60)</f>
        <v>0.15668017985288663</v>
      </c>
      <c r="EH62" s="158">
        <f>AVERAGE(EH56:EH60)</f>
        <v>0.97338850098854302</v>
      </c>
      <c r="EI62" s="155">
        <f>AVERAGE(EI56:EI60)</f>
        <v>0.46309014273173477</v>
      </c>
      <c r="EJ62" s="549"/>
      <c r="EK62" s="158">
        <f>AVERAGE(EK56:EK60)</f>
        <v>0.79443948649975893</v>
      </c>
      <c r="EL62" s="158">
        <f>AVERAGE(EL56:EL60)</f>
        <v>4.9293334981955557</v>
      </c>
      <c r="EM62" s="159">
        <f>AVERAGE(EM56:EM60)</f>
        <v>2.3570640050862375</v>
      </c>
      <c r="EN62" s="549"/>
      <c r="EO62" s="158">
        <f>AVERAGE(EO56:EO60)</f>
        <v>0.20556051350024118</v>
      </c>
      <c r="EP62" s="158">
        <f>AVERAGE(EP56:EP60)</f>
        <v>1.2703202838224097</v>
      </c>
      <c r="EQ62" s="159">
        <f>AVERAGE(EQ56:EQ60)</f>
        <v>0.60974486165078878</v>
      </c>
      <c r="ER62" s="353"/>
      <c r="ES62" s="374"/>
      <c r="ET62" s="154"/>
      <c r="EU62" s="340">
        <f t="shared" ref="EU62:FA62" si="285">AVERAGE(EU56:EU60)</f>
        <v>6.6466065323853964</v>
      </c>
      <c r="EV62" s="340">
        <f t="shared" si="285"/>
        <v>40.906849457143529</v>
      </c>
      <c r="EW62" s="591">
        <f t="shared" si="285"/>
        <v>19.672977799328017</v>
      </c>
      <c r="EX62" s="569">
        <f t="shared" si="285"/>
        <v>99985.728150808922</v>
      </c>
      <c r="EY62" s="340">
        <f t="shared" si="285"/>
        <v>14.614693388393068</v>
      </c>
      <c r="EZ62" s="591">
        <f t="shared" si="285"/>
        <v>7.0130023892831375</v>
      </c>
      <c r="FA62" s="569">
        <f t="shared" si="285"/>
        <v>273829.44503194804</v>
      </c>
      <c r="FB62" s="569">
        <f t="shared" ref="FB62" si="286">AVERAGE(FB56:FB60)</f>
        <v>341848.50104916783</v>
      </c>
      <c r="FC62" s="540" t="str">
        <f>$C$6</f>
        <v>Co</v>
      </c>
      <c r="FD62" s="151" t="str">
        <f>$A$2</f>
        <v>R</v>
      </c>
      <c r="FE62" s="152" t="str">
        <f>$B$6</f>
        <v>108-C-36</v>
      </c>
      <c r="FF62" s="156" t="s">
        <v>168</v>
      </c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</row>
    <row r="63" spans="1:228" s="178" customFormat="1" ht="18" customHeight="1" x14ac:dyDescent="0.3">
      <c r="A63" s="471"/>
      <c r="B63" s="472"/>
      <c r="C63" s="165"/>
      <c r="D63" s="169" t="s">
        <v>169</v>
      </c>
      <c r="E63" s="168">
        <f t="shared" ref="E63:M63" si="287">STDEV(E56:E60)</f>
        <v>8.9442719099991592</v>
      </c>
      <c r="F63" s="445">
        <f t="shared" si="287"/>
        <v>0.48981629209327027</v>
      </c>
      <c r="G63" s="343">
        <f t="shared" si="287"/>
        <v>0.15805062480104293</v>
      </c>
      <c r="H63" s="343">
        <f t="shared" si="287"/>
        <v>0.10999999999999949</v>
      </c>
      <c r="I63" s="343">
        <f t="shared" si="287"/>
        <v>5.8566201857385342E-2</v>
      </c>
      <c r="J63" s="343">
        <f t="shared" ref="J63" si="288">STDEV(J56:J60)</f>
        <v>6.3159005435930752E-3</v>
      </c>
      <c r="K63" s="343">
        <f t="shared" si="287"/>
        <v>0.1406058320269824</v>
      </c>
      <c r="L63" s="445">
        <f t="shared" si="287"/>
        <v>0.1088577052853848</v>
      </c>
      <c r="M63" s="167">
        <f t="shared" si="287"/>
        <v>0.16286186083567988</v>
      </c>
      <c r="N63" s="644"/>
      <c r="O63" s="376"/>
      <c r="P63" s="376">
        <f t="shared" ref="P63:R63" si="289">STDEV(P56:P60)</f>
        <v>4.9754709704968619E-2</v>
      </c>
      <c r="Q63" s="376">
        <f t="shared" ref="Q63" si="290">STDEV(Q56:Q60)</f>
        <v>3.6567570787301253E-2</v>
      </c>
      <c r="R63" s="620">
        <f t="shared" si="289"/>
        <v>3.6567570787301253E-2</v>
      </c>
      <c r="S63" s="621">
        <f t="shared" ref="S63:T63" si="291">STDEV(S56:S60)</f>
        <v>2.3334523779155853E-3</v>
      </c>
      <c r="T63" s="167">
        <f t="shared" si="291"/>
        <v>1.1060373209639233E-2</v>
      </c>
      <c r="U63" s="457"/>
      <c r="V63" s="343"/>
      <c r="W63" s="376">
        <f>STDEV(W56:W60)</f>
        <v>1.3884506855548968E-2</v>
      </c>
      <c r="X63" s="169">
        <f>STDEV(X56:X60)</f>
        <v>0.35562332377108058</v>
      </c>
      <c r="Y63" s="376">
        <f>STDEV(Y56:Y60)</f>
        <v>0.13227659686245766</v>
      </c>
      <c r="Z63" s="168"/>
      <c r="AA63" s="376">
        <f>STDEV(AA56:AA60)</f>
        <v>2.1945517722267466E-2</v>
      </c>
      <c r="AB63" s="169">
        <f>STDEV(AB56:AB60)</f>
        <v>0.28087751949735906</v>
      </c>
      <c r="AC63" s="376">
        <f>STDEV(AC56:AC60)</f>
        <v>7.7253300766911864E-2</v>
      </c>
      <c r="AD63" s="168"/>
      <c r="AE63" s="376">
        <f>STDEV(AE56:AE60)</f>
        <v>2.862911576606679E-2</v>
      </c>
      <c r="AF63" s="169">
        <f>STDEV(AF56:AF60)</f>
        <v>0.24136142148769879</v>
      </c>
      <c r="AG63" s="430">
        <f>STDEV(AG56:AG60)</f>
        <v>0.11704618964522313</v>
      </c>
      <c r="AH63" s="377"/>
      <c r="AI63" s="376">
        <f>STDEV(AI56:AI60)</f>
        <v>1.3884506855548961E-2</v>
      </c>
      <c r="AJ63" s="169">
        <f>STDEV(AJ56:AJ60)</f>
        <v>0.15934780231983875</v>
      </c>
      <c r="AK63" s="376">
        <f>STDEV(AK56:AK60)</f>
        <v>5.9073627936601161E-2</v>
      </c>
      <c r="AL63" s="168"/>
      <c r="AM63" s="376">
        <f>STDEV(AM56:AM60)</f>
        <v>6.6662212725236017E-3</v>
      </c>
      <c r="AN63" s="169">
        <f>STDEV(AN56:AN60)</f>
        <v>4.6660770831808765E-2</v>
      </c>
      <c r="AO63" s="376">
        <f>STDEV(AO56:AO60)</f>
        <v>1.8372433363865029E-2</v>
      </c>
      <c r="AP63" s="168"/>
      <c r="AQ63" s="376">
        <f>STDEV(AQ56:AQ60)</f>
        <v>9.6393151813883946E-3</v>
      </c>
      <c r="AR63" s="169">
        <f>STDEV(AR56:AR60)</f>
        <v>0.10119514747029727</v>
      </c>
      <c r="AS63" s="376">
        <f>STDEV(AS56:AS60)</f>
        <v>4.1557386879732545E-2</v>
      </c>
      <c r="AT63" s="168"/>
      <c r="AU63" s="376">
        <f>STDEV(AU56:AU60)</f>
        <v>4.4788408543720423E-3</v>
      </c>
      <c r="AV63" s="169">
        <f>STDEV(AV56:AV60)</f>
        <v>4.3019759748767289E-2</v>
      </c>
      <c r="AW63" s="430">
        <f>STDEV(AW56:AW60)</f>
        <v>1.8340399328193133E-2</v>
      </c>
      <c r="AX63" s="210"/>
      <c r="AY63" s="167"/>
      <c r="AZ63" s="167"/>
      <c r="BA63" s="168"/>
      <c r="BB63" s="171">
        <f>STDEV(BB56:BB60)</f>
        <v>3.5096993124686996E-3</v>
      </c>
      <c r="BC63" s="171">
        <f>STDEV(BC56:BC60)</f>
        <v>1.6890756826049368E-2</v>
      </c>
      <c r="BD63" s="172">
        <f>STDEV(BD56:BD60)</f>
        <v>8.6832402817361137E-3</v>
      </c>
      <c r="BE63" s="170"/>
      <c r="BF63" s="171">
        <f>STDEV(BF56:BF60)</f>
        <v>2.926895564103962E-3</v>
      </c>
      <c r="BG63" s="171">
        <f>STDEV(BG56:BG60)</f>
        <v>1.6842999295680575E-2</v>
      </c>
      <c r="BH63" s="172">
        <f>STDEV(BH56:BH60)</f>
        <v>8.2663847299259737E-3</v>
      </c>
      <c r="BI63" s="170"/>
      <c r="BJ63" s="171">
        <f>STDEV(BJ56:BJ60)</f>
        <v>6.3482730612746154E-3</v>
      </c>
      <c r="BK63" s="171">
        <f>STDEV(BK56:BK60)</f>
        <v>3.3417698006016766E-2</v>
      </c>
      <c r="BL63" s="172">
        <f>STDEV(BL56:BL60)</f>
        <v>1.6747449472480594E-2</v>
      </c>
      <c r="BM63" s="170"/>
      <c r="BN63" s="171">
        <f>STDEV(BN56:BN60)</f>
        <v>1.2044508897579843E-2</v>
      </c>
      <c r="BO63" s="171">
        <f>STDEV(BO56:BO60)</f>
        <v>5.8701275878805872E-2</v>
      </c>
      <c r="BP63" s="172">
        <f>STDEV(BP56:BP60)</f>
        <v>2.9707841252135075E-2</v>
      </c>
      <c r="BQ63" s="170"/>
      <c r="BR63" s="171">
        <f>STDEV(BR56:BR60)</f>
        <v>3.2984167807083979E-3</v>
      </c>
      <c r="BS63" s="171">
        <f>STDEV(BS56:BS60)</f>
        <v>1.6783013785065321E-2</v>
      </c>
      <c r="BT63" s="172">
        <f>STDEV(BT56:BT60)</f>
        <v>6.9750130279301447E-3</v>
      </c>
      <c r="BU63" s="170"/>
      <c r="BV63" s="171">
        <f>STDEV(BV56:BV60)</f>
        <v>2.0527012407211845E-2</v>
      </c>
      <c r="BW63" s="171">
        <f>STDEV(BW56:BW60)</f>
        <v>9.8358630718919038E-2</v>
      </c>
      <c r="BX63" s="172">
        <f>STDEV(BX56:BX60)</f>
        <v>4.9329873844786466E-2</v>
      </c>
      <c r="BY63" s="170"/>
      <c r="BZ63" s="171">
        <f>STDEV(BZ56:BZ60)</f>
        <v>3.9863764315174717E-3</v>
      </c>
      <c r="CA63" s="171">
        <f>STDEV(CA56:CA60)</f>
        <v>3.2725548388801873E-2</v>
      </c>
      <c r="CB63" s="172">
        <f>STDEV(CB56:CB60)</f>
        <v>1.1610794998327388E-2</v>
      </c>
      <c r="CC63" s="170"/>
      <c r="CD63" s="171">
        <f>STDEV(CD56:CD60)</f>
        <v>2.7553043008450352E-3</v>
      </c>
      <c r="CE63" s="171">
        <f>STDEV(CE56:CE60)</f>
        <v>3.0272321484483632E-2</v>
      </c>
      <c r="CF63" s="172">
        <f>STDEV(CF56:CF60)</f>
        <v>1.4313750572195853E-2</v>
      </c>
      <c r="CG63" s="170"/>
      <c r="CH63" s="171">
        <f>STDEV(CH56:CH60)</f>
        <v>4.9237662864219552E-3</v>
      </c>
      <c r="CI63" s="171">
        <f>STDEV(CI56:CI60)</f>
        <v>5.5292090752295082E-2</v>
      </c>
      <c r="CJ63" s="172">
        <f>STDEV(CJ56:CJ60)</f>
        <v>2.1039959090344052E-2</v>
      </c>
      <c r="CK63" s="170"/>
      <c r="CL63" s="171">
        <f>STDEV(CL56:CL60)</f>
        <v>4.5709897953587625E-3</v>
      </c>
      <c r="CM63" s="171">
        <f>STDEV(CM56:CM60)</f>
        <v>5.6128372397014167E-2</v>
      </c>
      <c r="CN63" s="172">
        <f>STDEV(CN56:CN60)</f>
        <v>1.6640126056693103E-2</v>
      </c>
      <c r="CO63" s="170"/>
      <c r="CP63" s="171">
        <f>STDEV(CP56:CP60)</f>
        <v>1.7772173310273004E-2</v>
      </c>
      <c r="CQ63" s="171">
        <f>STDEV(CQ56:CQ60)</f>
        <v>8.5780154110279491E-2</v>
      </c>
      <c r="CR63" s="172">
        <f>STDEV(CR56:CR60)</f>
        <v>3.4958355974370602E-2</v>
      </c>
      <c r="CS63" s="170"/>
      <c r="CT63" s="171">
        <f>STDEV(CT56:CT60)</f>
        <v>1.7772173310273014E-2</v>
      </c>
      <c r="CU63" s="171">
        <f>STDEV(CU56:CU60)</f>
        <v>0.35933271790839333</v>
      </c>
      <c r="CV63" s="172">
        <f>STDEV(CV56:CV60)</f>
        <v>0.15185153346310498</v>
      </c>
      <c r="CW63" s="168"/>
      <c r="CX63" s="173">
        <f>STDEV(CX56:CX60)</f>
        <v>74.665924480050421</v>
      </c>
      <c r="CY63" s="173">
        <f>STDEV(CY56:CY60)</f>
        <v>403.68717959323209</v>
      </c>
      <c r="CZ63" s="174">
        <f>STDEV(CZ56:CZ60)</f>
        <v>197.50213350623542</v>
      </c>
      <c r="DA63" s="170"/>
      <c r="DB63" s="173">
        <f>STDEV(DB56:DB60)</f>
        <v>56.826544651397136</v>
      </c>
      <c r="DC63" s="173">
        <f>STDEV(DC56:DC60)</f>
        <v>273.15207525504042</v>
      </c>
      <c r="DD63" s="174">
        <f>STDEV(DD56:DD60)</f>
        <v>112.06757139138216</v>
      </c>
      <c r="DE63" s="170"/>
      <c r="DF63" s="173">
        <f t="shared" ref="DF63:DQ63" si="292">STDEV(DF56:DF60)</f>
        <v>39.80658761184479</v>
      </c>
      <c r="DG63" s="173">
        <f t="shared" si="292"/>
        <v>463.31264224604143</v>
      </c>
      <c r="DH63" s="174">
        <f t="shared" si="292"/>
        <v>167.44172057323857</v>
      </c>
      <c r="DI63" s="175">
        <f t="shared" si="292"/>
        <v>0.20389251386788437</v>
      </c>
      <c r="DJ63" s="175">
        <f t="shared" si="292"/>
        <v>0.10312838115669232</v>
      </c>
      <c r="DK63" s="176">
        <f t="shared" si="292"/>
        <v>0.2300973106091177</v>
      </c>
      <c r="DL63" s="176">
        <f t="shared" si="292"/>
        <v>4.5009950199650595E-2</v>
      </c>
      <c r="DM63" s="176">
        <f t="shared" si="292"/>
        <v>4.4895500371907177E-2</v>
      </c>
      <c r="DN63" s="177">
        <f t="shared" si="292"/>
        <v>0.93728742318613489</v>
      </c>
      <c r="DO63" s="177">
        <f t="shared" si="292"/>
        <v>3.8208009579674806</v>
      </c>
      <c r="DP63" s="175">
        <f t="shared" si="292"/>
        <v>0.12687304482711834</v>
      </c>
      <c r="DQ63" s="175">
        <f t="shared" si="292"/>
        <v>1.2726455729348416E-2</v>
      </c>
      <c r="DR63" s="354"/>
      <c r="DS63" s="209">
        <f t="shared" ref="DS63:DZ63" si="293">STDEV(DS56:DS60)</f>
        <v>5.3182039084581048E-4</v>
      </c>
      <c r="DT63" s="209">
        <f t="shared" si="293"/>
        <v>3.2592891757901735E-3</v>
      </c>
      <c r="DU63" s="209">
        <f t="shared" si="293"/>
        <v>1.5442187648816608E-3</v>
      </c>
      <c r="DV63" s="209">
        <f t="shared" si="293"/>
        <v>2.3385032177944721E-3</v>
      </c>
      <c r="DW63" s="491">
        <f t="shared" si="293"/>
        <v>2.8019251224262066E-2</v>
      </c>
      <c r="DX63" s="445">
        <f t="shared" si="293"/>
        <v>0.21668927718593392</v>
      </c>
      <c r="DY63" s="445">
        <f t="shared" si="293"/>
        <v>0.46796463401334265</v>
      </c>
      <c r="DZ63" s="445">
        <f t="shared" si="293"/>
        <v>0.15293411926023978</v>
      </c>
      <c r="EA63" s="533">
        <f>STDEV(EA56:EA60)</f>
        <v>6.8651516950738442E-2</v>
      </c>
      <c r="EB63" s="170"/>
      <c r="EC63" s="171">
        <f>STDEV(EC56:EC60)</f>
        <v>3.741931996265651E-2</v>
      </c>
      <c r="ED63" s="171">
        <f>STDEV(ED56:ED60)</f>
        <v>0.35962828931572849</v>
      </c>
      <c r="EE63" s="209">
        <f>STDEV(EE56:EE60)</f>
        <v>0.16667021140383259</v>
      </c>
      <c r="EF63" s="168"/>
      <c r="EG63" s="171">
        <f>STDEV(EG56:EG60)</f>
        <v>3.3662065906161331E-2</v>
      </c>
      <c r="EH63" s="171">
        <f>STDEV(EH56:EH60)</f>
        <v>0.2293757345136295</v>
      </c>
      <c r="EI63" s="477">
        <f>STDEV(EI56:EI60)</f>
        <v>9.0185707743533947E-2</v>
      </c>
      <c r="EJ63" s="550"/>
      <c r="EK63" s="171">
        <f>STDEV(EK56:EK60)</f>
        <v>3.222166794615737E-2</v>
      </c>
      <c r="EL63" s="171">
        <f>STDEV(EL56:EL60)</f>
        <v>0.41424375216161696</v>
      </c>
      <c r="EM63" s="172">
        <f>STDEV(EM56:EM60)</f>
        <v>0.14405526078056916</v>
      </c>
      <c r="EN63" s="550"/>
      <c r="EO63" s="171">
        <f>STDEV(EO56:EO60)</f>
        <v>3.222166794615719E-2</v>
      </c>
      <c r="EP63" s="171">
        <f>STDEV(EP56:EP60)</f>
        <v>0.18651288745442418</v>
      </c>
      <c r="EQ63" s="172">
        <f>STDEV(EQ56:EQ60)</f>
        <v>0.10055890424881979</v>
      </c>
      <c r="ER63" s="210"/>
      <c r="ES63" s="376"/>
      <c r="ET63" s="168"/>
      <c r="EU63" s="343">
        <f t="shared" ref="EU63:FA63" si="294">STDEV(EU56:EU60)</f>
        <v>1.5362459368331498</v>
      </c>
      <c r="EV63" s="343">
        <f t="shared" si="294"/>
        <v>8.0109051815386092</v>
      </c>
      <c r="EW63" s="345">
        <f t="shared" si="294"/>
        <v>4.3148745070889252</v>
      </c>
      <c r="EX63" s="387">
        <f t="shared" si="294"/>
        <v>23296.057388872574</v>
      </c>
      <c r="EY63" s="343">
        <f t="shared" si="294"/>
        <v>1.5457588838741083</v>
      </c>
      <c r="EZ63" s="345">
        <f t="shared" si="294"/>
        <v>0.89207039352571926</v>
      </c>
      <c r="FA63" s="387">
        <f t="shared" si="294"/>
        <v>45834.518775388373</v>
      </c>
      <c r="FB63" s="387">
        <f t="shared" ref="FB63" si="295">STDEV(FB56:FB60)</f>
        <v>60321.011918165394</v>
      </c>
      <c r="FC63" s="541"/>
      <c r="FD63" s="472"/>
      <c r="FE63" s="165"/>
      <c r="FF63" s="169" t="s">
        <v>169</v>
      </c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</row>
    <row r="64" spans="1:228" s="205" customFormat="1" ht="18" customHeight="1" thickBot="1" x14ac:dyDescent="0.25">
      <c r="A64" s="179"/>
      <c r="B64" s="180"/>
      <c r="C64" s="181"/>
      <c r="D64" s="436" t="s">
        <v>170</v>
      </c>
      <c r="E64" s="183">
        <f t="shared" ref="E64:M64" si="296">E63/E62</f>
        <v>4.279555937798641E-2</v>
      </c>
      <c r="F64" s="446">
        <f t="shared" si="296"/>
        <v>6.7263978590122245E-2</v>
      </c>
      <c r="G64" s="183">
        <f t="shared" si="296"/>
        <v>6.2569526841267986E-2</v>
      </c>
      <c r="H64" s="183">
        <f t="shared" si="296"/>
        <v>0.14666666666666597</v>
      </c>
      <c r="I64" s="183">
        <f t="shared" si="296"/>
        <v>5.7757595520103885E-2</v>
      </c>
      <c r="J64" s="183">
        <f t="shared" ref="J64" si="297">J63/J62</f>
        <v>4.5293823427880207E-2</v>
      </c>
      <c r="K64" s="183">
        <f t="shared" si="296"/>
        <v>6.8189055299215526E-2</v>
      </c>
      <c r="L64" s="446">
        <f t="shared" si="296"/>
        <v>0.1170512960057901</v>
      </c>
      <c r="M64" s="408">
        <f t="shared" si="296"/>
        <v>4.6755925499539677E-2</v>
      </c>
      <c r="N64" s="646"/>
      <c r="O64" s="409"/>
      <c r="P64" s="409">
        <f t="shared" ref="P64:R64" si="298">P63/P62</f>
        <v>0.13507691917339998</v>
      </c>
      <c r="Q64" s="409">
        <f t="shared" ref="Q64" si="299">Q63/Q62</f>
        <v>5.7370070586491788E-2</v>
      </c>
      <c r="R64" s="622">
        <f t="shared" si="298"/>
        <v>0.1008476931856834</v>
      </c>
      <c r="S64" s="623">
        <f t="shared" ref="S64:T64" si="300">S63/S62</f>
        <v>3.8711509637273712E-3</v>
      </c>
      <c r="T64" s="408">
        <f t="shared" si="300"/>
        <v>1.7886734021441093E-2</v>
      </c>
      <c r="U64" s="458"/>
      <c r="V64" s="408"/>
      <c r="W64" s="409">
        <f>W63/W62</f>
        <v>1.6298056405969298E-2</v>
      </c>
      <c r="X64" s="410">
        <f>X63/X62</f>
        <v>5.7361803783714908E-2</v>
      </c>
      <c r="Y64" s="409">
        <f>Y63/Y62</f>
        <v>4.4585479821603387E-2</v>
      </c>
      <c r="Z64" s="408"/>
      <c r="AA64" s="409">
        <f>AA63/AA62</f>
        <v>3.4501545887563212E-2</v>
      </c>
      <c r="AB64" s="410">
        <f>AB63/AB62</f>
        <v>6.0694975660197187E-2</v>
      </c>
      <c r="AC64" s="409">
        <f>AC63/AC62</f>
        <v>3.4898765676035941E-2</v>
      </c>
      <c r="AD64" s="408"/>
      <c r="AE64" s="409">
        <f>AE63/AE62</f>
        <v>0.1326414651120727</v>
      </c>
      <c r="AF64" s="410">
        <f>AF63/AF62</f>
        <v>0.15354131745320154</v>
      </c>
      <c r="AG64" s="432">
        <f>AG63/AG62</f>
        <v>0.15540495892900133</v>
      </c>
      <c r="AH64" s="411"/>
      <c r="AI64" s="409">
        <f>AI63/AI62</f>
        <v>9.3758371714968425E-2</v>
      </c>
      <c r="AJ64" s="410">
        <f>AJ63/AJ62</f>
        <v>0.14722442751907297</v>
      </c>
      <c r="AK64" s="409">
        <f>AK63/AK62</f>
        <v>0.11438938042938239</v>
      </c>
      <c r="AL64" s="408"/>
      <c r="AM64" s="409">
        <f>AM63/AM62</f>
        <v>0.15138187612779544</v>
      </c>
      <c r="AN64" s="410">
        <f>AN63/AN62</f>
        <v>0.14595089399502437</v>
      </c>
      <c r="AO64" s="409">
        <f>AO63/AO62</f>
        <v>0.12030083096188691</v>
      </c>
      <c r="AP64" s="408"/>
      <c r="AQ64" s="409">
        <f>AQ63/AQ62</f>
        <v>0.12367762645800023</v>
      </c>
      <c r="AR64" s="410">
        <f>AR63/AR62</f>
        <v>0.17729136127551981</v>
      </c>
      <c r="AS64" s="409">
        <f>AS63/AS62</f>
        <v>0.15261509558232245</v>
      </c>
      <c r="AT64" s="408"/>
      <c r="AU64" s="409">
        <f>AU63/AU62</f>
        <v>0.17151537032512715</v>
      </c>
      <c r="AV64" s="410">
        <f>AV63/AV62</f>
        <v>0.22422481110330361</v>
      </c>
      <c r="AW64" s="432">
        <f>AW63/AW62</f>
        <v>0.2006539927170792</v>
      </c>
      <c r="AX64" s="185"/>
      <c r="AY64" s="183"/>
      <c r="AZ64" s="183"/>
      <c r="BA64" s="183"/>
      <c r="BB64" s="183">
        <f>BB63/BB62</f>
        <v>0.14341291623672814</v>
      </c>
      <c r="BC64" s="183">
        <f>BC63/BC62</f>
        <v>0.1118023402250355</v>
      </c>
      <c r="BD64" s="184">
        <f>BD63/BD62</f>
        <v>0.11995016798119723</v>
      </c>
      <c r="BE64" s="185"/>
      <c r="BF64" s="183">
        <f>BF63/BF62</f>
        <v>0.39546756379257347</v>
      </c>
      <c r="BG64" s="183">
        <f>BG63/BG62</f>
        <v>0.37003911186350369</v>
      </c>
      <c r="BH64" s="184">
        <f>BH63/BH62</f>
        <v>0.37869295400332842</v>
      </c>
      <c r="BI64" s="185"/>
      <c r="BJ64" s="183">
        <f>BJ63/BJ62</f>
        <v>0.19916908232162731</v>
      </c>
      <c r="BK64" s="183">
        <f>BK63/BK62</f>
        <v>0.1699835127371517</v>
      </c>
      <c r="BL64" s="184">
        <f>BL63/BL62</f>
        <v>0.1777500037970112</v>
      </c>
      <c r="BM64" s="185"/>
      <c r="BN64" s="183">
        <f>BN63/BN62</f>
        <v>0.23524088307925925</v>
      </c>
      <c r="BO64" s="183">
        <f>BO63/BO62</f>
        <v>0.18646876290079017</v>
      </c>
      <c r="BP64" s="184">
        <f>BP63/BP62</f>
        <v>0.19691281685663084</v>
      </c>
      <c r="BQ64" s="185"/>
      <c r="BR64" s="183">
        <f>BR63/BR62</f>
        <v>0.1335911072645414</v>
      </c>
      <c r="BS64" s="183">
        <f>BS63/BS62</f>
        <v>0.11002556689245495</v>
      </c>
      <c r="BT64" s="184">
        <f>BT63/BT62</f>
        <v>9.5636495720777051E-2</v>
      </c>
      <c r="BU64" s="185"/>
      <c r="BV64" s="183">
        <f>BV63/BV62</f>
        <v>0.19047952883074248</v>
      </c>
      <c r="BW64" s="183">
        <f>BW63/BW62</f>
        <v>0.1481447389323263</v>
      </c>
      <c r="BX64" s="184">
        <f>BX63/BX62</f>
        <v>0.15511579964531685</v>
      </c>
      <c r="BY64" s="185"/>
      <c r="BZ64" s="183">
        <f>BZ63/BZ62</f>
        <v>0.10534003923449234</v>
      </c>
      <c r="CA64" s="183">
        <f>CA63/CA62</f>
        <v>0.1391904779431356</v>
      </c>
      <c r="CB64" s="184">
        <f>CB63/CB62</f>
        <v>0.1034942219484859</v>
      </c>
      <c r="CC64" s="185"/>
      <c r="CD64" s="183">
        <f>CD63/CD62</f>
        <v>5.5514876069505142E-2</v>
      </c>
      <c r="CE64" s="183">
        <f>CE63/CE62</f>
        <v>9.8227588258946535E-2</v>
      </c>
      <c r="CF64" s="184">
        <f>CF63/CF62</f>
        <v>9.7036294757566949E-2</v>
      </c>
      <c r="CG64" s="185"/>
      <c r="CH64" s="183">
        <f>CH63/CH62</f>
        <v>5.628785390219198E-2</v>
      </c>
      <c r="CI64" s="183">
        <f>CI63/CI62</f>
        <v>0.10177102546914056</v>
      </c>
      <c r="CJ64" s="184">
        <f>CJ63/CJ62</f>
        <v>8.1017304052187614E-2</v>
      </c>
      <c r="CK64" s="185"/>
      <c r="CL64" s="183">
        <f>CL63/CL62</f>
        <v>4.0752318203946071E-2</v>
      </c>
      <c r="CM64" s="183">
        <f>CM63/CM62</f>
        <v>8.0663180219238781E-2</v>
      </c>
      <c r="CN64" s="184">
        <f>CN63/CN62</f>
        <v>5.0025985947846352E-2</v>
      </c>
      <c r="CO64" s="185"/>
      <c r="CP64" s="183">
        <f>CP63/CP62</f>
        <v>9.1027464754656201E-2</v>
      </c>
      <c r="CQ64" s="183">
        <f>CQ63/CQ62</f>
        <v>7.1055060094302777E-2</v>
      </c>
      <c r="CR64" s="184">
        <f>CR63/CR62</f>
        <v>6.0511237113363932E-2</v>
      </c>
      <c r="CS64" s="185"/>
      <c r="CT64" s="183">
        <f>CT63/CT62</f>
        <v>2.208380920636633E-2</v>
      </c>
      <c r="CU64" s="183">
        <f>CU63/CU62</f>
        <v>7.1975675963390953E-2</v>
      </c>
      <c r="CV64" s="184">
        <f>CV63/CV62</f>
        <v>6.3560351301180346E-2</v>
      </c>
      <c r="CW64" s="183"/>
      <c r="CX64" s="183">
        <f>CX63/CX62</f>
        <v>8.5023313403324349E-2</v>
      </c>
      <c r="CY64" s="183">
        <f>CY63/CY62</f>
        <v>7.4301862441171429E-2</v>
      </c>
      <c r="CZ64" s="184">
        <f>CZ63/CZ62</f>
        <v>7.5902540892146125E-2</v>
      </c>
      <c r="DA64" s="185"/>
      <c r="DB64" s="183">
        <f>DB63/DB62</f>
        <v>0.11861788460718796</v>
      </c>
      <c r="DC64" s="183">
        <f>DC63/DC62</f>
        <v>9.2284811404529959E-2</v>
      </c>
      <c r="DD64" s="184">
        <f>DD63/DD62</f>
        <v>7.9158252832154399E-2</v>
      </c>
      <c r="DE64" s="185"/>
      <c r="DF64" s="183">
        <f t="shared" ref="DF64:DQ64" si="301">DF63/DF62</f>
        <v>4.5543593183321206E-2</v>
      </c>
      <c r="DG64" s="183">
        <f t="shared" si="301"/>
        <v>8.5426834844202146E-2</v>
      </c>
      <c r="DH64" s="184">
        <f t="shared" si="301"/>
        <v>6.4565561131938634E-2</v>
      </c>
      <c r="DI64" s="186">
        <f t="shared" si="301"/>
        <v>0.16626800038725942</v>
      </c>
      <c r="DJ64" s="186">
        <f t="shared" si="301"/>
        <v>0.21095688163624005</v>
      </c>
      <c r="DK64" s="187">
        <f t="shared" si="301"/>
        <v>5.171599645119241E-2</v>
      </c>
      <c r="DL64" s="187">
        <f t="shared" si="301"/>
        <v>0.12485373455335505</v>
      </c>
      <c r="DM64" s="187">
        <f t="shared" si="301"/>
        <v>0.15838166257055669</v>
      </c>
      <c r="DN64" s="186">
        <f t="shared" si="301"/>
        <v>0.1015760112357435</v>
      </c>
      <c r="DO64" s="186">
        <f t="shared" si="301"/>
        <v>8.3408502448400451E-2</v>
      </c>
      <c r="DP64" s="186">
        <f t="shared" si="301"/>
        <v>0.12639742900581311</v>
      </c>
      <c r="DQ64" s="186">
        <f t="shared" si="301"/>
        <v>0.12672361974830126</v>
      </c>
      <c r="DR64" s="185"/>
      <c r="DS64" s="183">
        <f t="shared" ref="DS64:EA64" si="302">DS63/DS62</f>
        <v>0.33128417823215411</v>
      </c>
      <c r="DT64" s="183">
        <f t="shared" si="302"/>
        <v>0.32851152065589095</v>
      </c>
      <c r="DU64" s="183">
        <f t="shared" si="302"/>
        <v>0.32512237329730936</v>
      </c>
      <c r="DV64" s="183">
        <f t="shared" si="302"/>
        <v>0.28713174203160885</v>
      </c>
      <c r="DW64" s="491">
        <f t="shared" si="302"/>
        <v>4.9331885312179698E-2</v>
      </c>
      <c r="DX64" s="445">
        <f t="shared" si="302"/>
        <v>9.8227588258946577E-2</v>
      </c>
      <c r="DY64" s="445">
        <f t="shared" si="302"/>
        <v>0.16092050154265056</v>
      </c>
      <c r="DZ64" s="445">
        <f t="shared" si="302"/>
        <v>0.12211806680495126</v>
      </c>
      <c r="EA64" s="533">
        <f t="shared" si="302"/>
        <v>0.11461753326022268</v>
      </c>
      <c r="EB64" s="185"/>
      <c r="EC64" s="183">
        <f>EC63/EC62</f>
        <v>5.8673106880078214E-2</v>
      </c>
      <c r="ED64" s="183">
        <f>ED63/ED62</f>
        <v>9.0908313833896651E-2</v>
      </c>
      <c r="EE64" s="183">
        <f>EE63/EE62</f>
        <v>8.8000270075868817E-2</v>
      </c>
      <c r="EF64" s="183"/>
      <c r="EG64" s="183">
        <f>EG63/EG62</f>
        <v>0.21484571908053723</v>
      </c>
      <c r="EH64" s="183">
        <f>EH63/EH62</f>
        <v>0.23564664497339208</v>
      </c>
      <c r="EI64" s="446">
        <f>EI63/EI62</f>
        <v>0.19474762993557815</v>
      </c>
      <c r="EJ64" s="182"/>
      <c r="EK64" s="183">
        <f>EK63/EK62</f>
        <v>4.05589959886355E-2</v>
      </c>
      <c r="EL64" s="183">
        <f>EL63/EL62</f>
        <v>8.4036463005243214E-2</v>
      </c>
      <c r="EM64" s="184">
        <f>EM63/EM62</f>
        <v>6.1116397547846237E-2</v>
      </c>
      <c r="EN64" s="182"/>
      <c r="EO64" s="183">
        <f>EO63/EO62</f>
        <v>0.15675027950404194</v>
      </c>
      <c r="EP64" s="183">
        <f>EP63/EP62</f>
        <v>0.14682351358919071</v>
      </c>
      <c r="EQ64" s="184">
        <f>EQ63/EQ62</f>
        <v>0.16491964192461137</v>
      </c>
      <c r="ER64" s="185"/>
      <c r="ES64" s="446"/>
      <c r="ET64" s="183"/>
      <c r="EU64" s="183">
        <f t="shared" ref="EU64:FA64" si="303">EU63/EU62</f>
        <v>0.23113237248930507</v>
      </c>
      <c r="EV64" s="183">
        <f t="shared" si="303"/>
        <v>0.1958328565471979</v>
      </c>
      <c r="EW64" s="183">
        <f t="shared" si="303"/>
        <v>0.21933001455612436</v>
      </c>
      <c r="EX64" s="183">
        <f t="shared" si="303"/>
        <v>0.23299382641625638</v>
      </c>
      <c r="EY64" s="183">
        <f t="shared" si="303"/>
        <v>0.1057674521657597</v>
      </c>
      <c r="EZ64" s="183">
        <f t="shared" si="303"/>
        <v>0.12720235129092916</v>
      </c>
      <c r="FA64" s="183">
        <f t="shared" si="303"/>
        <v>0.16738345567636381</v>
      </c>
      <c r="FB64" s="183">
        <f t="shared" ref="FB64" si="304">FB63/FB62</f>
        <v>0.17645539393337714</v>
      </c>
      <c r="FC64" s="542"/>
      <c r="FD64" s="180"/>
      <c r="FE64" s="181"/>
      <c r="FF64" s="436" t="s">
        <v>170</v>
      </c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</row>
    <row r="65" spans="1:228" s="212" customFormat="1" ht="18" customHeight="1" thickTop="1" thickBot="1" x14ac:dyDescent="0.25">
      <c r="A65" s="206"/>
      <c r="B65" s="207"/>
      <c r="C65" s="208"/>
      <c r="D65" s="438" t="s">
        <v>171</v>
      </c>
      <c r="E65" s="167">
        <f t="shared" ref="E65:M65" si="305">E63/SQRT(5)</f>
        <v>4</v>
      </c>
      <c r="F65" s="445">
        <f t="shared" si="305"/>
        <v>0.21905250512148899</v>
      </c>
      <c r="G65" s="345">
        <f t="shared" si="305"/>
        <v>7.068238818828923E-2</v>
      </c>
      <c r="H65" s="345">
        <f t="shared" si="305"/>
        <v>4.919349550499514E-2</v>
      </c>
      <c r="I65" s="345">
        <f t="shared" si="305"/>
        <v>2.6191601707417612E-2</v>
      </c>
      <c r="J65" s="345">
        <f t="shared" ref="J65" si="306">J63/SQRT(5)</f>
        <v>2.8245565909203979E-3</v>
      </c>
      <c r="K65" s="345">
        <f t="shared" si="305"/>
        <v>6.2880839689049936E-2</v>
      </c>
      <c r="L65" s="445">
        <f t="shared" si="305"/>
        <v>4.8682645778551706E-2</v>
      </c>
      <c r="M65" s="167">
        <f t="shared" si="305"/>
        <v>7.2834038354138181E-2</v>
      </c>
      <c r="N65" s="644"/>
      <c r="O65" s="376"/>
      <c r="P65" s="376">
        <f t="shared" ref="P65:R65" si="307">P63/SQRT(5)</f>
        <v>2.2250982620215666E-2</v>
      </c>
      <c r="Q65" s="376">
        <f t="shared" ref="Q65" si="308">Q63/SQRT(5)</f>
        <v>1.6353514810488221E-2</v>
      </c>
      <c r="R65" s="620">
        <f t="shared" si="307"/>
        <v>1.6353514810488221E-2</v>
      </c>
      <c r="S65" s="621">
        <f t="shared" ref="S65:T65" si="309">S63/SQRT(5)</f>
        <v>1.0435516278555555E-3</v>
      </c>
      <c r="T65" s="167">
        <f t="shared" si="309"/>
        <v>4.946349270654171E-3</v>
      </c>
      <c r="U65" s="176"/>
      <c r="V65" s="345"/>
      <c r="W65" s="376">
        <f>W63/SQRT(5)</f>
        <v>6.209340232613869E-3</v>
      </c>
      <c r="X65" s="169">
        <f>X63/SQRT(5)</f>
        <v>0.1590395852673106</v>
      </c>
      <c r="Y65" s="376">
        <f>Y63/SQRT(5)</f>
        <v>5.915589248335814E-2</v>
      </c>
      <c r="Z65" s="167"/>
      <c r="AA65" s="376">
        <f>AA63/SQRT(5)</f>
        <v>9.8143338856832799E-3</v>
      </c>
      <c r="AB65" s="169">
        <f>AB63/SQRT(5)</f>
        <v>0.12561224538952348</v>
      </c>
      <c r="AC65" s="376">
        <f>AC63/SQRT(5)</f>
        <v>3.4548726400210311E-2</v>
      </c>
      <c r="AD65" s="167"/>
      <c r="AE65" s="376">
        <f>AE63/SQRT(5)</f>
        <v>1.2803329797727261E-2</v>
      </c>
      <c r="AF65" s="169">
        <f>AF63/SQRT(5)</f>
        <v>0.10794010911849458</v>
      </c>
      <c r="AG65" s="430">
        <f>AG63/SQRT(5)</f>
        <v>5.2344647310810184E-2</v>
      </c>
      <c r="AH65" s="378"/>
      <c r="AI65" s="376">
        <f>AI63/SQRT(5)</f>
        <v>6.2093402326138655E-3</v>
      </c>
      <c r="AJ65" s="169">
        <f>AJ63/SQRT(5)</f>
        <v>7.1262503610471623E-2</v>
      </c>
      <c r="AK65" s="376">
        <f>AK63/SQRT(5)</f>
        <v>2.6418529548754167E-2</v>
      </c>
      <c r="AL65" s="167"/>
      <c r="AM65" s="376">
        <f>AM63/SQRT(5)</f>
        <v>2.9812247836835848E-3</v>
      </c>
      <c r="AN65" s="169">
        <f>AN63/SQRT(5)</f>
        <v>2.0867331092492759E-2</v>
      </c>
      <c r="AO65" s="376">
        <f>AO63/SQRT(5)</f>
        <v>8.216401982737466E-3</v>
      </c>
      <c r="AP65" s="167"/>
      <c r="AQ65" s="376">
        <f>AQ63/SQRT(5)</f>
        <v>4.3108328004260333E-3</v>
      </c>
      <c r="AR65" s="169">
        <f>AR63/SQRT(5)</f>
        <v>4.5255845747340116E-2</v>
      </c>
      <c r="AS65" s="376">
        <f>AS63/SQRT(5)</f>
        <v>1.8585028406067967E-2</v>
      </c>
      <c r="AT65" s="167"/>
      <c r="AU65" s="376">
        <f>AU63/SQRT(5)</f>
        <v>2.0029985221558244E-3</v>
      </c>
      <c r="AV65" s="169">
        <f>AV63/SQRT(5)</f>
        <v>1.9239021434790584E-2</v>
      </c>
      <c r="AW65" s="430">
        <f>AW63/SQRT(5)</f>
        <v>8.2020759264662627E-3</v>
      </c>
      <c r="AX65" s="354"/>
      <c r="AY65" s="209"/>
      <c r="AZ65" s="209"/>
      <c r="BA65" s="167"/>
      <c r="BB65" s="209">
        <f>BB63/SQRT(5)</f>
        <v>1.5695852486528575E-3</v>
      </c>
      <c r="BC65" s="209">
        <f>BC63/SQRT(5)</f>
        <v>7.5537760908929953E-3</v>
      </c>
      <c r="BD65" s="172">
        <f>BD63/SQRT(5)</f>
        <v>3.8832631069852749E-3</v>
      </c>
      <c r="BE65" s="210"/>
      <c r="BF65" s="209">
        <f>BF63/SQRT(5)</f>
        <v>1.3089474888758105E-3</v>
      </c>
      <c r="BG65" s="209">
        <f>BG63/SQRT(5)</f>
        <v>7.5324182740245686E-3</v>
      </c>
      <c r="BH65" s="172">
        <f>BH63/SQRT(5)</f>
        <v>3.6968396368561433E-3</v>
      </c>
      <c r="BI65" s="210"/>
      <c r="BJ65" s="209">
        <f>BJ63/SQRT(5)</f>
        <v>2.8390340209481454E-3</v>
      </c>
      <c r="BK65" s="209">
        <f>BK63/SQRT(5)</f>
        <v>1.4944848878602533E-2</v>
      </c>
      <c r="BL65" s="172">
        <f>BL63/SQRT(5)</f>
        <v>7.4896870940419202E-3</v>
      </c>
      <c r="BM65" s="210"/>
      <c r="BN65" s="209">
        <f>BN63/SQRT(5)</f>
        <v>5.3864681301179157E-3</v>
      </c>
      <c r="BO65" s="209">
        <f>BO63/SQRT(5)</f>
        <v>2.6252008646195726E-2</v>
      </c>
      <c r="BP65" s="172">
        <f>BP63/SQRT(5)</f>
        <v>1.3285750500909299E-2</v>
      </c>
      <c r="BQ65" s="210"/>
      <c r="BR65" s="209">
        <f>BR63/SQRT(5)</f>
        <v>1.4750968279579988E-3</v>
      </c>
      <c r="BS65" s="209">
        <f>BS63/SQRT(5)</f>
        <v>7.5055919381444205E-3</v>
      </c>
      <c r="BT65" s="172">
        <f>BT63/SQRT(5)</f>
        <v>3.1193206548796883E-3</v>
      </c>
      <c r="BU65" s="210"/>
      <c r="BV65" s="209">
        <f>BV63/SQRT(5)</f>
        <v>9.1799590235014557E-3</v>
      </c>
      <c r="BW65" s="209">
        <f>BW63/SQRT(5)</f>
        <v>4.3987316892260396E-2</v>
      </c>
      <c r="BX65" s="172">
        <f>BX63/SQRT(5)</f>
        <v>2.2060990247686287E-2</v>
      </c>
      <c r="BY65" s="210"/>
      <c r="BZ65" s="209">
        <f>BZ63/SQRT(5)</f>
        <v>1.7827617369552203E-3</v>
      </c>
      <c r="CA65" s="209">
        <f>CA63/SQRT(5)</f>
        <v>1.463531015966394E-2</v>
      </c>
      <c r="CB65" s="172">
        <f>CB63/SQRT(5)</f>
        <v>5.1925053778149191E-3</v>
      </c>
      <c r="CC65" s="210"/>
      <c r="CD65" s="209">
        <f>CD63/SQRT(5)</f>
        <v>1.2322095430774059E-3</v>
      </c>
      <c r="CE65" s="209">
        <f>CE63/SQRT(5)</f>
        <v>1.3538193735206549E-2</v>
      </c>
      <c r="CF65" s="172">
        <f>CF63/SQRT(5)</f>
        <v>6.4013038584812875E-3</v>
      </c>
      <c r="CG65" s="210"/>
      <c r="CH65" s="209">
        <f>CH63/SQRT(5)</f>
        <v>2.2019752243522383E-3</v>
      </c>
      <c r="CI65" s="209">
        <f>CI63/SQRT(5)</f>
        <v>2.4727374708043856E-2</v>
      </c>
      <c r="CJ65" s="172">
        <f>CJ63/SQRT(5)</f>
        <v>9.4093557539647876E-3</v>
      </c>
      <c r="CK65" s="210"/>
      <c r="CL65" s="209">
        <f>CL63/SQRT(5)</f>
        <v>2.0442087813760091E-3</v>
      </c>
      <c r="CM65" s="209">
        <f>CM63/SQRT(5)</f>
        <v>2.5101371229229296E-2</v>
      </c>
      <c r="CN65" s="172">
        <f>CN63/SQRT(5)</f>
        <v>7.4416906033862593E-3</v>
      </c>
      <c r="CO65" s="210"/>
      <c r="CP65" s="209">
        <f>CP63/SQRT(5)</f>
        <v>7.9479575259355801E-3</v>
      </c>
      <c r="CQ65" s="209">
        <f>CQ63/SQRT(5)</f>
        <v>3.8362051142198587E-2</v>
      </c>
      <c r="CR65" s="172">
        <f>CR63/SQRT(5)</f>
        <v>1.5633852068065713E-2</v>
      </c>
      <c r="CS65" s="210"/>
      <c r="CT65" s="209">
        <f>CT63/SQRT(5)</f>
        <v>7.9479575259355836E-3</v>
      </c>
      <c r="CU65" s="209">
        <f>CU63/SQRT(5)</f>
        <v>0.16069847675658469</v>
      </c>
      <c r="CV65" s="172">
        <f>CV63/SQRT(5)</f>
        <v>6.7910070262217362E-2</v>
      </c>
      <c r="CW65" s="167"/>
      <c r="CX65" s="211">
        <f>CX63/SQRT(5)</f>
        <v>33.391616548051672</v>
      </c>
      <c r="CY65" s="211">
        <f>CY63/SQRT(5)</f>
        <v>180.53439504312655</v>
      </c>
      <c r="CZ65" s="174">
        <f>CZ63/SQRT(5)</f>
        <v>88.325639244236257</v>
      </c>
      <c r="DA65" s="210"/>
      <c r="DB65" s="211">
        <f>DB63/SQRT(5)</f>
        <v>25.413603353390215</v>
      </c>
      <c r="DC65" s="211">
        <f>DC63/SQRT(5)</f>
        <v>122.15732169308171</v>
      </c>
      <c r="DD65" s="174">
        <f>DD63/SQRT(5)</f>
        <v>50.118141540888239</v>
      </c>
      <c r="DE65" s="210"/>
      <c r="DF65" s="211">
        <f t="shared" ref="DF65:DQ65" si="310">DF63/SQRT(5)</f>
        <v>17.802047170477191</v>
      </c>
      <c r="DG65" s="211">
        <f t="shared" si="310"/>
        <v>207.19971257943789</v>
      </c>
      <c r="DH65" s="174">
        <f t="shared" si="310"/>
        <v>74.882213894257291</v>
      </c>
      <c r="DI65" s="175">
        <f t="shared" si="310"/>
        <v>9.1183504222381598E-2</v>
      </c>
      <c r="DJ65" s="175">
        <f t="shared" si="310"/>
        <v>4.6120414135174481E-2</v>
      </c>
      <c r="DK65" s="176">
        <f t="shared" si="310"/>
        <v>0.10290264559237414</v>
      </c>
      <c r="DL65" s="176">
        <f t="shared" si="310"/>
        <v>2.0129061662059793E-2</v>
      </c>
      <c r="DM65" s="176">
        <f t="shared" si="310"/>
        <v>2.0077878143090307E-2</v>
      </c>
      <c r="DN65" s="177">
        <f t="shared" si="310"/>
        <v>0.41916767853996201</v>
      </c>
      <c r="DO65" s="177">
        <f t="shared" si="310"/>
        <v>1.7087141341023206</v>
      </c>
      <c r="DP65" s="175">
        <f t="shared" si="310"/>
        <v>5.6739350549162931E-2</v>
      </c>
      <c r="DQ65" s="175">
        <f t="shared" si="310"/>
        <v>5.6914440246929442E-3</v>
      </c>
      <c r="DR65" s="354"/>
      <c r="DS65" s="209">
        <f t="shared" ref="DS65:EA65" si="311">DS63/SQRT(5)</f>
        <v>2.3783730915034781E-4</v>
      </c>
      <c r="DT65" s="209">
        <f t="shared" si="311"/>
        <v>1.4575984310792179E-3</v>
      </c>
      <c r="DU65" s="209">
        <f t="shared" si="311"/>
        <v>6.9059562608123168E-4</v>
      </c>
      <c r="DV65" s="209">
        <f t="shared" si="311"/>
        <v>1.0458104321180871E-3</v>
      </c>
      <c r="DW65" s="492">
        <f t="shared" si="311"/>
        <v>1.2530590083218836E-2</v>
      </c>
      <c r="DX65" s="447">
        <f t="shared" si="311"/>
        <v>9.6906390756608507E-2</v>
      </c>
      <c r="DY65" s="447">
        <f t="shared" si="311"/>
        <v>0.20928014654392887</v>
      </c>
      <c r="DZ65" s="447">
        <f t="shared" si="311"/>
        <v>6.839421734899119E-2</v>
      </c>
      <c r="EA65" s="534">
        <f t="shared" si="311"/>
        <v>3.0701891732066045E-2</v>
      </c>
      <c r="EB65" s="210"/>
      <c r="EC65" s="209">
        <f>EC63/SQRT(5)</f>
        <v>1.673442862166297E-2</v>
      </c>
      <c r="ED65" s="209">
        <f>ED63/SQRT(5)</f>
        <v>0.16083066030838603</v>
      </c>
      <c r="EE65" s="209">
        <f>EE63/SQRT(5)</f>
        <v>7.4537184504646067E-2</v>
      </c>
      <c r="EF65" s="167"/>
      <c r="EG65" s="209">
        <f>EG63/SQRT(5)</f>
        <v>1.5054133525850957E-2</v>
      </c>
      <c r="EH65" s="209">
        <f>EH63/SQRT(5)</f>
        <v>0.10257994695228403</v>
      </c>
      <c r="EI65" s="477">
        <f>EI63/SQRT(5)</f>
        <v>4.033227462269421E-2</v>
      </c>
      <c r="EJ65" s="166"/>
      <c r="EK65" s="209">
        <f>EK63/SQRT(5)</f>
        <v>1.4409967975206783E-2</v>
      </c>
      <c r="EL65" s="209">
        <f>EL63/SQRT(5)</f>
        <v>0.18525543781759019</v>
      </c>
      <c r="EM65" s="172">
        <f>EM63/SQRT(5)</f>
        <v>6.4423471124362405E-2</v>
      </c>
      <c r="EN65" s="166"/>
      <c r="EO65" s="209">
        <f>EO63/SQRT(5)</f>
        <v>1.4409967975206701E-2</v>
      </c>
      <c r="EP65" s="209">
        <f>EP63/SQRT(5)</f>
        <v>8.3411099005572031E-2</v>
      </c>
      <c r="EQ65" s="172">
        <f>EQ63/SQRT(5)</f>
        <v>4.4971309128650695E-2</v>
      </c>
      <c r="ER65" s="210"/>
      <c r="ES65" s="376"/>
      <c r="ET65" s="191"/>
      <c r="EU65" s="344">
        <f t="shared" ref="EU65:FA65" si="312">EU63/SQRT(5)</f>
        <v>0.68703006898335417</v>
      </c>
      <c r="EV65" s="344">
        <f t="shared" si="312"/>
        <v>3.5825857094451243</v>
      </c>
      <c r="EW65" s="344">
        <f t="shared" si="312"/>
        <v>1.9296705424463469</v>
      </c>
      <c r="EX65" s="388">
        <f t="shared" si="312"/>
        <v>10418.313585851065</v>
      </c>
      <c r="EY65" s="344">
        <f t="shared" si="312"/>
        <v>0.69128438823334193</v>
      </c>
      <c r="EZ65" s="344">
        <f t="shared" si="312"/>
        <v>0.39894600812769931</v>
      </c>
      <c r="FA65" s="388">
        <f t="shared" si="312"/>
        <v>20497.819939551762</v>
      </c>
      <c r="FB65" s="388">
        <f t="shared" ref="FB65" si="313">FB63/SQRT(5)</f>
        <v>26976.376624118559</v>
      </c>
      <c r="FC65" s="545"/>
      <c r="FD65" s="207"/>
      <c r="FE65" s="208"/>
      <c r="FF65" s="438" t="s">
        <v>171</v>
      </c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</row>
    <row r="66" spans="1:228" s="222" customFormat="1" ht="18" customHeight="1" thickTop="1" thickBot="1" x14ac:dyDescent="0.3">
      <c r="A66" s="213"/>
      <c r="B66" s="220"/>
      <c r="C66" s="220"/>
      <c r="D66" s="439" t="s">
        <v>239</v>
      </c>
      <c r="E66" s="214">
        <f>TTEST(E41:E45,E56:E60,1,2)</f>
        <v>1.0682699237623517E-9</v>
      </c>
      <c r="F66" s="215">
        <f t="shared" ref="F66:M66" si="314">TTEST(F41:F45,F56:F60,1,2)</f>
        <v>3.7686533703890818E-7</v>
      </c>
      <c r="G66" s="214">
        <f t="shared" si="314"/>
        <v>2.3489250166817008E-7</v>
      </c>
      <c r="H66" s="214">
        <f t="shared" si="314"/>
        <v>7.8943688577451899E-5</v>
      </c>
      <c r="I66" s="214">
        <f t="shared" si="314"/>
        <v>7.2768630560461057E-8</v>
      </c>
      <c r="J66" s="214">
        <f t="shared" ref="J66" si="315">TTEST(J41:J45,J56:J60,1,2)</f>
        <v>8.4335746992782748E-2</v>
      </c>
      <c r="K66" s="214">
        <f t="shared" si="314"/>
        <v>4.3671650242920697E-7</v>
      </c>
      <c r="L66" s="215">
        <f t="shared" si="314"/>
        <v>1.7618209319052254E-5</v>
      </c>
      <c r="M66" s="214">
        <f t="shared" si="314"/>
        <v>1.9681382180727993E-5</v>
      </c>
      <c r="N66" s="647"/>
      <c r="O66" s="215"/>
      <c r="P66" s="215">
        <f t="shared" ref="P66:R66" si="316">TTEST(P41:P45,P56:P60,1,2)</f>
        <v>1.5784051138680286E-5</v>
      </c>
      <c r="Q66" s="215">
        <f t="shared" ref="Q66" si="317">TTEST(Q41:Q45,Q56:Q60,1,2)</f>
        <v>0.48578817677014846</v>
      </c>
      <c r="R66" s="624">
        <f t="shared" si="316"/>
        <v>0.48578817677015784</v>
      </c>
      <c r="S66" s="625">
        <f t="shared" ref="S66:T66" si="318">TTEST(S41:S45,S56:S60,1,2)</f>
        <v>3.2347619861571513E-4</v>
      </c>
      <c r="T66" s="214">
        <f t="shared" si="318"/>
        <v>0.32745126077872522</v>
      </c>
      <c r="U66" s="459"/>
      <c r="V66" s="214"/>
      <c r="W66" s="215">
        <f t="shared" ref="W66:Y66" si="319">TTEST(W41:W45,W56:W60,1,2)</f>
        <v>1.6309108059588216E-2</v>
      </c>
      <c r="X66" s="216">
        <f t="shared" si="319"/>
        <v>2.9588320450903403E-7</v>
      </c>
      <c r="Y66" s="215">
        <f t="shared" si="319"/>
        <v>1.7435982070573685E-5</v>
      </c>
      <c r="Z66" s="214"/>
      <c r="AA66" s="215">
        <f t="shared" ref="AA66:AC66" si="320">TTEST(AA41:AA45,AA56:AA60,1,2)</f>
        <v>5.1632974850538464E-2</v>
      </c>
      <c r="AB66" s="216">
        <f t="shared" si="320"/>
        <v>3.3523079189941746E-7</v>
      </c>
      <c r="AC66" s="215">
        <f t="shared" si="320"/>
        <v>2.9106177677536847E-6</v>
      </c>
      <c r="AD66" s="214"/>
      <c r="AE66" s="215">
        <f t="shared" ref="AE66:AG66" si="321">TTEST(AE41:AE45,AE56:AE60,1,2)</f>
        <v>0.46568778428049867</v>
      </c>
      <c r="AF66" s="216">
        <f t="shared" si="321"/>
        <v>7.3863116886843446E-5</v>
      </c>
      <c r="AG66" s="217">
        <f t="shared" si="321"/>
        <v>6.0908548023605007E-3</v>
      </c>
      <c r="AH66" s="369"/>
      <c r="AI66" s="215">
        <f t="shared" ref="AI66:AK66" si="322">TTEST(AI41:AI45,AI56:AI60,1,2)</f>
        <v>1.6309108059587789E-2</v>
      </c>
      <c r="AJ66" s="216">
        <f t="shared" si="322"/>
        <v>1.3707616461780378E-5</v>
      </c>
      <c r="AK66" s="215">
        <f t="shared" si="322"/>
        <v>3.8867554513151797E-2</v>
      </c>
      <c r="AL66" s="214"/>
      <c r="AM66" s="215">
        <f t="shared" ref="AM66:AO66" si="323">TTEST(AM41:AM45,AM56:AM60,1,2)</f>
        <v>0.3401104744325627</v>
      </c>
      <c r="AN66" s="216">
        <f t="shared" si="323"/>
        <v>1.1752388665148435E-4</v>
      </c>
      <c r="AO66" s="215">
        <f t="shared" si="323"/>
        <v>1.436283500762644E-2</v>
      </c>
      <c r="AP66" s="214"/>
      <c r="AQ66" s="215">
        <f t="shared" ref="AQ66:AS66" si="324">TTEST(AQ41:AQ45,AQ56:AQ60,1,2)</f>
        <v>1.4373061497775614E-3</v>
      </c>
      <c r="AR66" s="216">
        <f t="shared" si="324"/>
        <v>3.009681665748486E-5</v>
      </c>
      <c r="AS66" s="215">
        <f t="shared" si="324"/>
        <v>0.43111362822204385</v>
      </c>
      <c r="AT66" s="214"/>
      <c r="AU66" s="215">
        <f t="shared" ref="AU66:AW66" si="325">TTEST(AU41:AU45,AU56:AU60,1,2)</f>
        <v>9.3130883622814395E-2</v>
      </c>
      <c r="AV66" s="216">
        <f t="shared" si="325"/>
        <v>3.3888888445274523E-4</v>
      </c>
      <c r="AW66" s="217">
        <f t="shared" si="325"/>
        <v>0.12797040190044173</v>
      </c>
      <c r="AX66" s="218"/>
      <c r="AY66" s="214"/>
      <c r="AZ66" s="214"/>
      <c r="BA66" s="214"/>
      <c r="BB66" s="214">
        <f t="shared" ref="BB66:BD66" si="326">TTEST(BB41:BB45,BB56:BB60,1,2)</f>
        <v>0.1084080736369387</v>
      </c>
      <c r="BC66" s="214">
        <f t="shared" si="326"/>
        <v>6.0354051377362946E-6</v>
      </c>
      <c r="BD66" s="217">
        <f t="shared" si="326"/>
        <v>9.7549224336496002E-2</v>
      </c>
      <c r="BE66" s="218"/>
      <c r="BF66" s="214">
        <f t="shared" ref="BF66:BH66" si="327">TTEST(BF41:BF45,BF56:BF60,1,2)</f>
        <v>0.26121816502782608</v>
      </c>
      <c r="BG66" s="214">
        <f t="shared" si="327"/>
        <v>3.472563539468048E-2</v>
      </c>
      <c r="BH66" s="217">
        <f t="shared" si="327"/>
        <v>5.336770585528168E-2</v>
      </c>
      <c r="BI66" s="218"/>
      <c r="BJ66" s="214">
        <f t="shared" ref="BJ66:BL66" si="328">TTEST(BJ41:BJ45,BJ56:BJ60,1,2)</f>
        <v>0.3386004039433046</v>
      </c>
      <c r="BK66" s="214">
        <f t="shared" si="328"/>
        <v>1.7319041411988407E-4</v>
      </c>
      <c r="BL66" s="217">
        <f t="shared" si="328"/>
        <v>6.9545768520046236E-2</v>
      </c>
      <c r="BM66" s="218"/>
      <c r="BN66" s="214">
        <f t="shared" ref="BN66:BP66" si="329">TTEST(BN41:BN45,BN56:BN60,1,2)</f>
        <v>0.34566935069318255</v>
      </c>
      <c r="BO66" s="214">
        <f t="shared" si="329"/>
        <v>6.078562929369948E-4</v>
      </c>
      <c r="BP66" s="217">
        <f t="shared" si="329"/>
        <v>0.1329119941766051</v>
      </c>
      <c r="BQ66" s="218"/>
      <c r="BR66" s="214">
        <f t="shared" ref="BR66:BT66" si="330">TTEST(BR41:BR45,BR56:BR60,1,2)</f>
        <v>0.33527892989227337</v>
      </c>
      <c r="BS66" s="214">
        <f t="shared" si="330"/>
        <v>1.5942748697086504E-4</v>
      </c>
      <c r="BT66" s="217">
        <f t="shared" si="330"/>
        <v>1.2594211257753441E-2</v>
      </c>
      <c r="BU66" s="218"/>
      <c r="BV66" s="214">
        <f t="shared" ref="BV66:BX66" si="331">TTEST(BV41:BV45,BV56:BV60,1,2)</f>
        <v>0.37958044539268965</v>
      </c>
      <c r="BW66" s="214">
        <f t="shared" si="331"/>
        <v>1.3164806106785623E-4</v>
      </c>
      <c r="BX66" s="217">
        <f t="shared" si="331"/>
        <v>4.4971610525933792E-2</v>
      </c>
      <c r="BY66" s="218"/>
      <c r="BZ66" s="214">
        <f t="shared" ref="BZ66:CB66" si="332">TTEST(BZ41:BZ45,BZ56:BZ60,1,2)</f>
        <v>0.34313779498604152</v>
      </c>
      <c r="CA66" s="214">
        <f t="shared" si="332"/>
        <v>2.7935225511490254E-3</v>
      </c>
      <c r="CB66" s="217">
        <f t="shared" si="332"/>
        <v>5.590352750810347E-2</v>
      </c>
      <c r="CC66" s="218"/>
      <c r="CD66" s="214">
        <f t="shared" ref="CD66:CF66" si="333">TTEST(CD41:CD45,CD56:CD60,1,2)</f>
        <v>1.55786166978132E-2</v>
      </c>
      <c r="CE66" s="214">
        <f t="shared" si="333"/>
        <v>3.7180116780603911E-5</v>
      </c>
      <c r="CF66" s="217">
        <f t="shared" si="333"/>
        <v>0.26322082474704878</v>
      </c>
      <c r="CG66" s="218"/>
      <c r="CH66" s="214">
        <f t="shared" ref="CH66:CJ66" si="334">TTEST(CH41:CH45,CH56:CH60,1,2)</f>
        <v>0.14718530124608181</v>
      </c>
      <c r="CI66" s="214">
        <f t="shared" si="334"/>
        <v>1.7730814157379898E-4</v>
      </c>
      <c r="CJ66" s="217">
        <f t="shared" si="334"/>
        <v>0.28384103523037385</v>
      </c>
      <c r="CK66" s="218"/>
      <c r="CL66" s="214">
        <f t="shared" ref="CL66:CN66" si="335">TTEST(CL41:CL45,CL56:CL60,1,2)</f>
        <v>0.18907932405847078</v>
      </c>
      <c r="CM66" s="214">
        <f t="shared" si="335"/>
        <v>1.0055965861576487E-4</v>
      </c>
      <c r="CN66" s="217">
        <f t="shared" si="335"/>
        <v>0.17154061773995172</v>
      </c>
      <c r="CO66" s="218"/>
      <c r="CP66" s="214">
        <f t="shared" ref="CP66:CR66" si="336">TTEST(CP41:CP45,CP56:CP60,1,2)</f>
        <v>0.20013809351791056</v>
      </c>
      <c r="CQ66" s="214">
        <f t="shared" si="336"/>
        <v>2.4891106511490226E-5</v>
      </c>
      <c r="CR66" s="217">
        <f t="shared" si="336"/>
        <v>9.6119734154818365E-2</v>
      </c>
      <c r="CS66" s="218"/>
      <c r="CT66" s="214">
        <f t="shared" ref="CT66:CV66" si="337">TTEST(CT41:CT45,CT56:CT60,1,2)</f>
        <v>0.20013809351791056</v>
      </c>
      <c r="CU66" s="214">
        <f t="shared" si="337"/>
        <v>1.2882505154531194E-6</v>
      </c>
      <c r="CV66" s="217">
        <f t="shared" si="337"/>
        <v>6.2995003590095021E-5</v>
      </c>
      <c r="CW66" s="214"/>
      <c r="CX66" s="214">
        <f t="shared" ref="CX66:CZ66" si="338">TTEST(CX41:CX45,CX56:CX60,1,2)</f>
        <v>0.36299701361514808</v>
      </c>
      <c r="CY66" s="214">
        <f t="shared" si="338"/>
        <v>3.4533129854094206E-6</v>
      </c>
      <c r="CZ66" s="217">
        <f t="shared" si="338"/>
        <v>1.5994547725509324E-2</v>
      </c>
      <c r="DA66" s="218"/>
      <c r="DB66" s="214">
        <f t="shared" ref="DB66:DD66" si="339">TTEST(DB41:DB45,DB56:DB60,1,2)</f>
        <v>0.35254559645430372</v>
      </c>
      <c r="DC66" s="214">
        <f t="shared" si="339"/>
        <v>8.5416060341930654E-5</v>
      </c>
      <c r="DD66" s="217">
        <f t="shared" si="339"/>
        <v>1.3049306579622923E-2</v>
      </c>
      <c r="DE66" s="218"/>
      <c r="DF66" s="214">
        <f t="shared" ref="DF66:DQ66" si="340">TTEST(DF41:DF45,DF56:DF60,1,2)</f>
        <v>2.5902613945289962E-2</v>
      </c>
      <c r="DG66" s="214">
        <f t="shared" si="340"/>
        <v>5.4720131267971385E-5</v>
      </c>
      <c r="DH66" s="217">
        <f t="shared" si="340"/>
        <v>0.32707738189235153</v>
      </c>
      <c r="DI66" s="219">
        <f t="shared" si="340"/>
        <v>7.4641127059491719E-2</v>
      </c>
      <c r="DJ66" s="219">
        <f t="shared" si="340"/>
        <v>0.22204805685016804</v>
      </c>
      <c r="DK66" s="217">
        <f t="shared" si="340"/>
        <v>0.2408998919835561</v>
      </c>
      <c r="DL66" s="217">
        <f t="shared" si="340"/>
        <v>0.33538018960653648</v>
      </c>
      <c r="DM66" s="214">
        <f t="shared" si="340"/>
        <v>1.3312514664102534E-2</v>
      </c>
      <c r="DN66" s="219">
        <f t="shared" si="340"/>
        <v>0.2568515217414159</v>
      </c>
      <c r="DO66" s="219">
        <f t="shared" si="340"/>
        <v>0.29131250245401463</v>
      </c>
      <c r="DP66" s="217">
        <f t="shared" si="340"/>
        <v>4.7182083633388203E-2</v>
      </c>
      <c r="DQ66" s="217">
        <f t="shared" si="340"/>
        <v>0.21559317151612628</v>
      </c>
      <c r="DR66" s="218"/>
      <c r="DS66" s="214">
        <f t="shared" ref="DS66:EA66" si="341">TTEST(DS41:DS45,DS56:DS60,1,2)</f>
        <v>0.25724771024387783</v>
      </c>
      <c r="DT66" s="214">
        <f t="shared" si="341"/>
        <v>4.2161401572008261E-2</v>
      </c>
      <c r="DU66" s="214">
        <f t="shared" si="341"/>
        <v>8.004431803234055E-2</v>
      </c>
      <c r="DV66" s="214">
        <f t="shared" si="341"/>
        <v>0.16788896738965425</v>
      </c>
      <c r="DW66" s="218">
        <f t="shared" si="341"/>
        <v>7.0769961132247767E-4</v>
      </c>
      <c r="DX66" s="215">
        <f t="shared" si="341"/>
        <v>3.7180116780603992E-5</v>
      </c>
      <c r="DY66" s="215">
        <f t="shared" si="341"/>
        <v>7.173523837094211E-4</v>
      </c>
      <c r="DZ66" s="215">
        <f t="shared" si="341"/>
        <v>6.8900446592233498E-5</v>
      </c>
      <c r="EA66" s="535">
        <f t="shared" si="341"/>
        <v>0.44346771190209777</v>
      </c>
      <c r="EB66" s="218"/>
      <c r="EC66" s="214">
        <f t="shared" ref="EC66:EE66" si="342">TTEST(EC41:EC45,EC56:EC60,1,2)</f>
        <v>0.18220563004212537</v>
      </c>
      <c r="ED66" s="214">
        <f t="shared" si="342"/>
        <v>1.302599017196255E-6</v>
      </c>
      <c r="EE66" s="214">
        <f t="shared" si="342"/>
        <v>6.9522339538196536E-4</v>
      </c>
      <c r="EF66" s="214"/>
      <c r="EG66" s="214">
        <f t="shared" ref="EG66:EI66" si="343">TTEST(EG41:EG45,EG56:EG60,1,2)</f>
        <v>5.7368234603138946E-2</v>
      </c>
      <c r="EH66" s="214">
        <f t="shared" si="343"/>
        <v>5.095024625666889E-3</v>
      </c>
      <c r="EI66" s="215">
        <f t="shared" si="343"/>
        <v>1.0827257116655556E-3</v>
      </c>
      <c r="EJ66" s="535"/>
      <c r="EK66" s="214">
        <f t="shared" ref="EK66:EM66" si="344">TTEST(EK41:EK45,EK56:EK60,1,2)</f>
        <v>0.46137096943235767</v>
      </c>
      <c r="EL66" s="214">
        <f t="shared" si="344"/>
        <v>1.391870912435836E-6</v>
      </c>
      <c r="EM66" s="217">
        <f t="shared" si="344"/>
        <v>3.6804022210491105E-5</v>
      </c>
      <c r="EN66" s="535"/>
      <c r="EO66" s="214">
        <f t="shared" ref="EO66:EQ66" si="345">TTEST(EO41:EO45,EO56:EO60,1,2)</f>
        <v>0.46137096943235767</v>
      </c>
      <c r="EP66" s="214">
        <f t="shared" si="345"/>
        <v>2.713433209064182E-4</v>
      </c>
      <c r="EQ66" s="217">
        <f t="shared" si="345"/>
        <v>2.9503104058055188E-2</v>
      </c>
      <c r="ER66" s="218"/>
      <c r="ES66" s="215"/>
      <c r="ET66" s="214"/>
      <c r="EU66" s="214">
        <f t="shared" ref="EU66:EW66" si="346">TTEST(EU41:EU45,EU56:EU60,1,2)</f>
        <v>7.1092497490074698E-4</v>
      </c>
      <c r="EV66" s="214">
        <f t="shared" si="346"/>
        <v>0.37763719559036529</v>
      </c>
      <c r="EW66" s="214">
        <f t="shared" si="346"/>
        <v>5.5874436723072128E-5</v>
      </c>
      <c r="EX66" s="214">
        <f t="shared" ref="EX66" si="347">TTEST(EX41:EX45,EX56:EX60,1,2)</f>
        <v>1.5116488303359885E-3</v>
      </c>
      <c r="EY66" s="214">
        <f t="shared" ref="EY66:FA66" si="348">TTEST(EY41:EY45,EY56:EY60,1,2)</f>
        <v>0.42237919323026629</v>
      </c>
      <c r="EZ66" s="214">
        <f t="shared" si="348"/>
        <v>7.7708861611604081E-5</v>
      </c>
      <c r="FA66" s="214">
        <f t="shared" si="348"/>
        <v>8.5680526464894857E-4</v>
      </c>
      <c r="FB66" s="214">
        <f t="shared" ref="FB66" si="349">TTEST(FB41:FB45,FB56:FB60,1,2)</f>
        <v>1.5453044130483808E-3</v>
      </c>
      <c r="FC66" s="546"/>
      <c r="FD66" s="221"/>
      <c r="FE66" s="221"/>
      <c r="FF66" s="439" t="s">
        <v>239</v>
      </c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</row>
    <row r="67" spans="1:228" s="147" customFormat="1" ht="18" customHeight="1" thickTop="1" thickBot="1" x14ac:dyDescent="0.3">
      <c r="A67" s="223"/>
      <c r="B67" s="230"/>
      <c r="C67" s="230"/>
      <c r="D67" s="440" t="s">
        <v>240</v>
      </c>
      <c r="E67" s="224">
        <f>TTEST(E41:E45,E56:E60,2,2)</f>
        <v>2.1365398475247035E-9</v>
      </c>
      <c r="F67" s="225">
        <f t="shared" ref="F67:M67" si="350">TTEST(F41:F45,F56:F60,2,2)</f>
        <v>7.5373067407781636E-7</v>
      </c>
      <c r="G67" s="224">
        <f t="shared" si="350"/>
        <v>4.6978500333634017E-7</v>
      </c>
      <c r="H67" s="224">
        <f t="shared" si="350"/>
        <v>1.578873771549038E-4</v>
      </c>
      <c r="I67" s="224">
        <f t="shared" si="350"/>
        <v>1.4553726112092211E-7</v>
      </c>
      <c r="J67" s="224">
        <f t="shared" ref="J67" si="351">TTEST(J41:J45,J56:J60,2,2)</f>
        <v>0.1686714939855655</v>
      </c>
      <c r="K67" s="224">
        <f t="shared" si="350"/>
        <v>8.7343300485841394E-7</v>
      </c>
      <c r="L67" s="225">
        <f t="shared" si="350"/>
        <v>3.5236418638104508E-5</v>
      </c>
      <c r="M67" s="224">
        <f t="shared" si="350"/>
        <v>3.9362764361455986E-5</v>
      </c>
      <c r="N67" s="648"/>
      <c r="O67" s="225"/>
      <c r="P67" s="225">
        <f t="shared" ref="P67:R67" si="352">TTEST(P41:P45,P56:P60,2,2)</f>
        <v>3.1568102277360572E-5</v>
      </c>
      <c r="Q67" s="225">
        <f t="shared" ref="Q67" si="353">TTEST(Q41:Q45,Q56:Q60,2,2)</f>
        <v>0.97157635354029692</v>
      </c>
      <c r="R67" s="626">
        <f t="shared" si="352"/>
        <v>0.97157635354031568</v>
      </c>
      <c r="S67" s="627">
        <f t="shared" ref="S67:T67" si="354">TTEST(S41:S45,S56:S60,2,2)</f>
        <v>6.4695239723143027E-4</v>
      </c>
      <c r="T67" s="224">
        <f t="shared" si="354"/>
        <v>0.65490252155745043</v>
      </c>
      <c r="U67" s="460"/>
      <c r="V67" s="224"/>
      <c r="W67" s="225">
        <f t="shared" ref="W67:Y67" si="355">TTEST(W41:W45,W56:W60,2,2)</f>
        <v>3.2618216119176431E-2</v>
      </c>
      <c r="X67" s="226">
        <f t="shared" si="355"/>
        <v>5.9176640901806807E-7</v>
      </c>
      <c r="Y67" s="225">
        <f t="shared" si="355"/>
        <v>3.487196414114737E-5</v>
      </c>
      <c r="Z67" s="224"/>
      <c r="AA67" s="225">
        <f t="shared" ref="AA67:AC67" si="356">TTEST(AA41:AA45,AA56:AA60,2,2)</f>
        <v>0.10326594970107693</v>
      </c>
      <c r="AB67" s="226">
        <f t="shared" si="356"/>
        <v>6.7046158379883493E-7</v>
      </c>
      <c r="AC67" s="225">
        <f t="shared" si="356"/>
        <v>5.8212355355073695E-6</v>
      </c>
      <c r="AD67" s="224"/>
      <c r="AE67" s="225">
        <f t="shared" ref="AE67:AG67" si="357">TTEST(AE41:AE45,AE56:AE60,2,2)</f>
        <v>0.93137556856099735</v>
      </c>
      <c r="AF67" s="226">
        <f t="shared" si="357"/>
        <v>1.4772623377368689E-4</v>
      </c>
      <c r="AG67" s="227">
        <f t="shared" si="357"/>
        <v>1.2181709604721001E-2</v>
      </c>
      <c r="AH67" s="370"/>
      <c r="AI67" s="225">
        <f t="shared" ref="AI67:AK67" si="358">TTEST(AI41:AI45,AI56:AI60,2,2)</f>
        <v>3.2618216119175578E-2</v>
      </c>
      <c r="AJ67" s="226">
        <f t="shared" si="358"/>
        <v>2.7415232923560757E-5</v>
      </c>
      <c r="AK67" s="225">
        <f t="shared" si="358"/>
        <v>7.7735109026303595E-2</v>
      </c>
      <c r="AL67" s="224"/>
      <c r="AM67" s="225">
        <f t="shared" ref="AM67:AO67" si="359">TTEST(AM41:AM45,AM56:AM60,2,2)</f>
        <v>0.68022094886512541</v>
      </c>
      <c r="AN67" s="226">
        <f t="shared" si="359"/>
        <v>2.350477733029687E-4</v>
      </c>
      <c r="AO67" s="225">
        <f t="shared" si="359"/>
        <v>2.8725670015252881E-2</v>
      </c>
      <c r="AP67" s="224"/>
      <c r="AQ67" s="225">
        <f t="shared" ref="AQ67:AS67" si="360">TTEST(AQ41:AQ45,AQ56:AQ60,2,2)</f>
        <v>2.8746122995551228E-3</v>
      </c>
      <c r="AR67" s="226">
        <f t="shared" si="360"/>
        <v>6.0193633314969719E-5</v>
      </c>
      <c r="AS67" s="225">
        <f t="shared" si="360"/>
        <v>0.86222725644408771</v>
      </c>
      <c r="AT67" s="224"/>
      <c r="AU67" s="225">
        <f t="shared" ref="AU67:AW67" si="361">TTEST(AU41:AU45,AU56:AU60,2,2)</f>
        <v>0.18626176724562879</v>
      </c>
      <c r="AV67" s="226">
        <f t="shared" si="361"/>
        <v>6.7777776890549045E-4</v>
      </c>
      <c r="AW67" s="227">
        <f t="shared" si="361"/>
        <v>0.25594080380088347</v>
      </c>
      <c r="AX67" s="228"/>
      <c r="AY67" s="224"/>
      <c r="AZ67" s="224"/>
      <c r="BA67" s="224"/>
      <c r="BB67" s="224">
        <f t="shared" ref="BB67:BD67" si="362">TTEST(BB41:BB45,BB56:BB60,2,2)</f>
        <v>0.21681614727387741</v>
      </c>
      <c r="BC67" s="224">
        <f t="shared" si="362"/>
        <v>1.2070810275472589E-5</v>
      </c>
      <c r="BD67" s="227">
        <f t="shared" si="362"/>
        <v>0.195098448672992</v>
      </c>
      <c r="BE67" s="228"/>
      <c r="BF67" s="224">
        <f t="shared" ref="BF67:BH67" si="363">TTEST(BF41:BF45,BF56:BF60,2,2)</f>
        <v>0.52243633005565215</v>
      </c>
      <c r="BG67" s="224">
        <f t="shared" si="363"/>
        <v>6.9451270789360961E-2</v>
      </c>
      <c r="BH67" s="227">
        <f t="shared" si="363"/>
        <v>0.10673541171056336</v>
      </c>
      <c r="BI67" s="228"/>
      <c r="BJ67" s="224">
        <f t="shared" ref="BJ67:BL67" si="364">TTEST(BJ41:BJ45,BJ56:BJ60,2,2)</f>
        <v>0.67720080788660919</v>
      </c>
      <c r="BK67" s="224">
        <f t="shared" si="364"/>
        <v>3.4638082823976814E-4</v>
      </c>
      <c r="BL67" s="227">
        <f t="shared" si="364"/>
        <v>0.13909153704009247</v>
      </c>
      <c r="BM67" s="228"/>
      <c r="BN67" s="224">
        <f t="shared" ref="BN67:BP67" si="365">TTEST(BN41:BN45,BN56:BN60,2,2)</f>
        <v>0.69133870138636511</v>
      </c>
      <c r="BO67" s="224">
        <f t="shared" si="365"/>
        <v>1.2157125858739896E-3</v>
      </c>
      <c r="BP67" s="227">
        <f t="shared" si="365"/>
        <v>0.26582398835321019</v>
      </c>
      <c r="BQ67" s="228"/>
      <c r="BR67" s="224">
        <f t="shared" ref="BR67:BT67" si="366">TTEST(BR41:BR45,BR56:BR60,2,2)</f>
        <v>0.67055785978454674</v>
      </c>
      <c r="BS67" s="224">
        <f t="shared" si="366"/>
        <v>3.1885497394173009E-4</v>
      </c>
      <c r="BT67" s="227">
        <f t="shared" si="366"/>
        <v>2.5188422515506882E-2</v>
      </c>
      <c r="BU67" s="228"/>
      <c r="BV67" s="224">
        <f t="shared" ref="BV67:BX67" si="367">TTEST(BV41:BV45,BV56:BV60,2,2)</f>
        <v>0.75916089078537929</v>
      </c>
      <c r="BW67" s="224">
        <f t="shared" si="367"/>
        <v>2.6329612213571245E-4</v>
      </c>
      <c r="BX67" s="227">
        <f t="shared" si="367"/>
        <v>8.9943221051867583E-2</v>
      </c>
      <c r="BY67" s="228"/>
      <c r="BZ67" s="224">
        <f t="shared" ref="BZ67:CB67" si="368">TTEST(BZ41:BZ45,BZ56:BZ60,2,2)</f>
        <v>0.68627558997208304</v>
      </c>
      <c r="CA67" s="224">
        <f t="shared" si="368"/>
        <v>5.5870451022980508E-3</v>
      </c>
      <c r="CB67" s="227">
        <f t="shared" si="368"/>
        <v>0.11180705501620694</v>
      </c>
      <c r="CC67" s="228"/>
      <c r="CD67" s="224">
        <f t="shared" ref="CD67:CF67" si="369">TTEST(CD41:CD45,CD56:CD60,2,2)</f>
        <v>3.1157233395626399E-2</v>
      </c>
      <c r="CE67" s="224">
        <f t="shared" si="369"/>
        <v>7.4360233561207822E-5</v>
      </c>
      <c r="CF67" s="227">
        <f t="shared" si="369"/>
        <v>0.52644164949409755</v>
      </c>
      <c r="CG67" s="228"/>
      <c r="CH67" s="224">
        <f t="shared" ref="CH67:CJ67" si="370">TTEST(CH41:CH45,CH56:CH60,2,2)</f>
        <v>0.29437060249216362</v>
      </c>
      <c r="CI67" s="224">
        <f t="shared" si="370"/>
        <v>3.5461628314759796E-4</v>
      </c>
      <c r="CJ67" s="227">
        <f t="shared" si="370"/>
        <v>0.5676820704607477</v>
      </c>
      <c r="CK67" s="228"/>
      <c r="CL67" s="224">
        <f t="shared" ref="CL67:CN67" si="371">TTEST(CL41:CL45,CL56:CL60,2,2)</f>
        <v>0.37815864811694155</v>
      </c>
      <c r="CM67" s="224">
        <f t="shared" si="371"/>
        <v>2.0111931723152974E-4</v>
      </c>
      <c r="CN67" s="227">
        <f t="shared" si="371"/>
        <v>0.34308123547990343</v>
      </c>
      <c r="CO67" s="228"/>
      <c r="CP67" s="224">
        <f t="shared" ref="CP67:CR67" si="372">TTEST(CP41:CP45,CP56:CP60,2,2)</f>
        <v>0.40027618703582113</v>
      </c>
      <c r="CQ67" s="224">
        <f t="shared" si="372"/>
        <v>4.9782213022980453E-5</v>
      </c>
      <c r="CR67" s="227">
        <f t="shared" si="372"/>
        <v>0.19223946830963673</v>
      </c>
      <c r="CS67" s="228"/>
      <c r="CT67" s="224">
        <f t="shared" ref="CT67:CV67" si="373">TTEST(CT41:CT45,CT56:CT60,2,2)</f>
        <v>0.40027618703582113</v>
      </c>
      <c r="CU67" s="224">
        <f t="shared" si="373"/>
        <v>2.5765010309062388E-6</v>
      </c>
      <c r="CV67" s="227">
        <f t="shared" si="373"/>
        <v>1.2599000718019004E-4</v>
      </c>
      <c r="CW67" s="224"/>
      <c r="CX67" s="224">
        <f t="shared" ref="CX67:CZ67" si="374">TTEST(CX41:CX45,CX56:CX60,2,2)</f>
        <v>0.72599402723029616</v>
      </c>
      <c r="CY67" s="224">
        <f t="shared" si="374"/>
        <v>6.9066259708188412E-6</v>
      </c>
      <c r="CZ67" s="227">
        <f t="shared" si="374"/>
        <v>3.1989095451018648E-2</v>
      </c>
      <c r="DA67" s="228"/>
      <c r="DB67" s="224">
        <f t="shared" ref="DB67:DD67" si="375">TTEST(DB41:DB45,DB56:DB60,2,2)</f>
        <v>0.70509119290860744</v>
      </c>
      <c r="DC67" s="224">
        <f t="shared" si="375"/>
        <v>1.7083212068386131E-4</v>
      </c>
      <c r="DD67" s="227">
        <f t="shared" si="375"/>
        <v>2.6098613159245845E-2</v>
      </c>
      <c r="DE67" s="228"/>
      <c r="DF67" s="224">
        <f t="shared" ref="DF67:DQ67" si="376">TTEST(DF41:DF45,DF56:DF60,2,2)</f>
        <v>5.1805227890579925E-2</v>
      </c>
      <c r="DG67" s="224">
        <f t="shared" si="376"/>
        <v>1.0944026253594277E-4</v>
      </c>
      <c r="DH67" s="227">
        <f t="shared" si="376"/>
        <v>0.65415476378470305</v>
      </c>
      <c r="DI67" s="229">
        <f t="shared" si="376"/>
        <v>0.14928225411898344</v>
      </c>
      <c r="DJ67" s="229">
        <f t="shared" si="376"/>
        <v>0.44409611370033608</v>
      </c>
      <c r="DK67" s="227">
        <f t="shared" si="376"/>
        <v>0.48179978396711221</v>
      </c>
      <c r="DL67" s="227">
        <f t="shared" si="376"/>
        <v>0.67076037921307297</v>
      </c>
      <c r="DM67" s="224">
        <f t="shared" si="376"/>
        <v>2.6625029328205069E-2</v>
      </c>
      <c r="DN67" s="229">
        <f t="shared" si="376"/>
        <v>0.5137030434828318</v>
      </c>
      <c r="DO67" s="229">
        <f t="shared" si="376"/>
        <v>0.58262500490802926</v>
      </c>
      <c r="DP67" s="227">
        <f t="shared" si="376"/>
        <v>9.4364167266776405E-2</v>
      </c>
      <c r="DQ67" s="227">
        <f t="shared" si="376"/>
        <v>0.43118634303225256</v>
      </c>
      <c r="DR67" s="228"/>
      <c r="DS67" s="224">
        <f t="shared" ref="DS67:EA67" si="377">TTEST(DS41:DS45,DS56:DS60,2,2)</f>
        <v>0.51449542048775565</v>
      </c>
      <c r="DT67" s="224">
        <f t="shared" si="377"/>
        <v>8.4322803144016523E-2</v>
      </c>
      <c r="DU67" s="224">
        <f t="shared" si="377"/>
        <v>0.1600886360646811</v>
      </c>
      <c r="DV67" s="224">
        <f t="shared" si="377"/>
        <v>0.33577793477930851</v>
      </c>
      <c r="DW67" s="228">
        <f t="shared" si="377"/>
        <v>1.4153992226449553E-3</v>
      </c>
      <c r="DX67" s="225">
        <f t="shared" si="377"/>
        <v>7.4360233561207985E-5</v>
      </c>
      <c r="DY67" s="225">
        <f t="shared" si="377"/>
        <v>1.4347047674188422E-3</v>
      </c>
      <c r="DZ67" s="225">
        <f t="shared" si="377"/>
        <v>1.37800893184467E-4</v>
      </c>
      <c r="EA67" s="536">
        <f t="shared" si="377"/>
        <v>0.88693542380419554</v>
      </c>
      <c r="EB67" s="228"/>
      <c r="EC67" s="224">
        <f t="shared" ref="EC67:EE67" si="378">TTEST(EC41:EC45,EC56:EC60,2,2)</f>
        <v>0.36441126008425073</v>
      </c>
      <c r="ED67" s="224">
        <f t="shared" si="378"/>
        <v>2.6051980343925099E-6</v>
      </c>
      <c r="EE67" s="224">
        <f t="shared" si="378"/>
        <v>1.3904467907639307E-3</v>
      </c>
      <c r="EF67" s="224"/>
      <c r="EG67" s="224">
        <f t="shared" ref="EG67:EI67" si="379">TTEST(EG41:EG45,EG56:EG60,2,2)</f>
        <v>0.11473646920627789</v>
      </c>
      <c r="EH67" s="224">
        <f t="shared" si="379"/>
        <v>1.0190049251333778E-2</v>
      </c>
      <c r="EI67" s="225">
        <f t="shared" si="379"/>
        <v>2.1654514233311111E-3</v>
      </c>
      <c r="EJ67" s="536"/>
      <c r="EK67" s="224">
        <f t="shared" ref="EK67:EM67" si="380">TTEST(EK41:EK45,EK56:EK60,2,2)</f>
        <v>0.92274193886471534</v>
      </c>
      <c r="EL67" s="224">
        <f t="shared" si="380"/>
        <v>2.7837418248716721E-6</v>
      </c>
      <c r="EM67" s="227">
        <f t="shared" si="380"/>
        <v>7.360804442098221E-5</v>
      </c>
      <c r="EN67" s="536"/>
      <c r="EO67" s="224">
        <f t="shared" ref="EO67:EQ67" si="381">TTEST(EO41:EO45,EO56:EO60,2,2)</f>
        <v>0.92274193886471534</v>
      </c>
      <c r="EP67" s="224">
        <f t="shared" si="381"/>
        <v>5.426866418128364E-4</v>
      </c>
      <c r="EQ67" s="227">
        <f t="shared" si="381"/>
        <v>5.9006208116110376E-2</v>
      </c>
      <c r="ER67" s="228"/>
      <c r="ES67" s="225"/>
      <c r="ET67" s="224"/>
      <c r="EU67" s="224">
        <f t="shared" ref="EU67:EW67" si="382">TTEST(EU41:EU45,EU56:EU60,2,2)</f>
        <v>1.421849949801494E-3</v>
      </c>
      <c r="EV67" s="224">
        <f t="shared" si="382"/>
        <v>0.75527439118073059</v>
      </c>
      <c r="EW67" s="224">
        <f t="shared" si="382"/>
        <v>1.1174887344614426E-4</v>
      </c>
      <c r="EX67" s="224">
        <f t="shared" ref="EX67" si="383">TTEST(EX41:EX45,EX56:EX60,2,2)</f>
        <v>3.0232976606719771E-3</v>
      </c>
      <c r="EY67" s="224">
        <f t="shared" ref="EY67:FA67" si="384">TTEST(EY41:EY45,EY56:EY60,2,2)</f>
        <v>0.84475838646053258</v>
      </c>
      <c r="EZ67" s="224">
        <f t="shared" si="384"/>
        <v>1.5541772322320816E-4</v>
      </c>
      <c r="FA67" s="224">
        <f t="shared" si="384"/>
        <v>1.7136105292978971E-3</v>
      </c>
      <c r="FB67" s="224">
        <f t="shared" ref="FB67" si="385">TTEST(FB41:FB45,FB56:FB60,2,2)</f>
        <v>3.0906088260967616E-3</v>
      </c>
      <c r="FC67" s="547"/>
      <c r="FD67" s="231"/>
      <c r="FE67" s="231"/>
      <c r="FF67" s="440" t="s">
        <v>240</v>
      </c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</row>
    <row r="68" spans="1:228" ht="15" customHeight="1" thickTop="1" thickBot="1" x14ac:dyDescent="0.3">
      <c r="A68" s="223"/>
      <c r="B68" s="232"/>
      <c r="C68" s="232"/>
      <c r="D68" s="440" t="s">
        <v>215</v>
      </c>
      <c r="E68" s="507">
        <f>(E62-E47)/E47</f>
        <v>1.6395554432937611</v>
      </c>
      <c r="F68" s="508">
        <f t="shared" ref="F68:M68" si="386">(F62-F47)/F47</f>
        <v>1.0160575858250276</v>
      </c>
      <c r="G68" s="507">
        <f t="shared" si="386"/>
        <v>1.037096774193548</v>
      </c>
      <c r="H68" s="507">
        <f t="shared" si="386"/>
        <v>0.86567164179104461</v>
      </c>
      <c r="I68" s="507">
        <f t="shared" si="386"/>
        <v>1.0950413223140496</v>
      </c>
      <c r="J68" s="507">
        <f t="shared" ref="J68" si="387">(J62-J47)/J47</f>
        <v>3.8878984008302857E-2</v>
      </c>
      <c r="K68" s="507">
        <f t="shared" si="386"/>
        <v>0.9675572519083967</v>
      </c>
      <c r="L68" s="508">
        <f t="shared" si="386"/>
        <v>1.1232876712328768</v>
      </c>
      <c r="M68" s="507">
        <f t="shared" si="386"/>
        <v>-0.2354351756091301</v>
      </c>
      <c r="N68" s="649"/>
      <c r="O68" s="508"/>
      <c r="P68" s="508">
        <f t="shared" ref="P68:R68" si="388">(P62-P47)/P47</f>
        <v>1.1024181164904052</v>
      </c>
      <c r="Q68" s="508">
        <f t="shared" ref="Q68" si="389">(Q62-Q47)/Q47</f>
        <v>1.3224611223748405E-3</v>
      </c>
      <c r="R68" s="628">
        <f t="shared" si="388"/>
        <v>-2.316234068742695E-3</v>
      </c>
      <c r="S68" s="629">
        <f t="shared" ref="S68:T68" si="390">(S62-S47)/S47</f>
        <v>1.3381691233514359</v>
      </c>
      <c r="T68" s="507">
        <f t="shared" si="390"/>
        <v>-3.9381614219699289E-2</v>
      </c>
      <c r="U68" s="510"/>
      <c r="V68" s="507"/>
      <c r="W68" s="508">
        <f t="shared" ref="W68:Y68" si="391">(W62-W47)/W47</f>
        <v>-2.28685120300616E-2</v>
      </c>
      <c r="X68" s="511">
        <f t="shared" si="391"/>
        <v>0.96748145115521189</v>
      </c>
      <c r="Y68" s="508">
        <f t="shared" si="391"/>
        <v>-0.25323964749322442</v>
      </c>
      <c r="Z68" s="507"/>
      <c r="AA68" s="508">
        <f t="shared" ref="AA68:AC68" si="392">(AA62-AA47)/AA47</f>
        <v>-3.2223490714304519E-2</v>
      </c>
      <c r="AB68" s="511">
        <f t="shared" si="392"/>
        <v>0.94956743467290528</v>
      </c>
      <c r="AC68" s="508">
        <f t="shared" si="392"/>
        <v>-0.26044255010917988</v>
      </c>
      <c r="AD68" s="507"/>
      <c r="AE68" s="508">
        <f t="shared" ref="AE68:AG68" si="393">(AE62-AE47)/AE47</f>
        <v>5.7832120452732984E-3</v>
      </c>
      <c r="AF68" s="511">
        <f t="shared" si="393"/>
        <v>1.0221826357963475</v>
      </c>
      <c r="AG68" s="509">
        <f t="shared" si="393"/>
        <v>-0.2312334672451915</v>
      </c>
      <c r="AH68" s="512"/>
      <c r="AI68" s="508">
        <f t="shared" ref="AI68:AK68" si="394">(AI62-AI47)/AI47</f>
        <v>0.15558223069209587</v>
      </c>
      <c r="AJ68" s="511">
        <f t="shared" si="394"/>
        <v>1.3481325631518335</v>
      </c>
      <c r="AK68" s="508">
        <f t="shared" si="394"/>
        <v>-0.11409111168888822</v>
      </c>
      <c r="AL68" s="507"/>
      <c r="AM68" s="508">
        <f t="shared" ref="AM68:AO68" si="395">(AM62-AM47)/AM47</f>
        <v>-5.4877860887080313E-2</v>
      </c>
      <c r="AN68" s="511">
        <f t="shared" si="395"/>
        <v>0.9311417648913155</v>
      </c>
      <c r="AO68" s="508">
        <f t="shared" si="395"/>
        <v>-0.27548126261870337</v>
      </c>
      <c r="AP68" s="507"/>
      <c r="AQ68" s="508">
        <f t="shared" ref="AQ68:AS68" si="396">(AQ62-AQ47)/AQ47</f>
        <v>0.32604726155017605</v>
      </c>
      <c r="AR68" s="511">
        <f t="shared" si="396"/>
        <v>1.6829844794388797</v>
      </c>
      <c r="AS68" s="508">
        <f t="shared" si="396"/>
        <v>1.4886169763158928E-2</v>
      </c>
      <c r="AT68" s="507"/>
      <c r="AU68" s="508">
        <f t="shared" ref="AU68:AW68" si="397">(AU62-AU47)/AU47</f>
        <v>0.14622155152940189</v>
      </c>
      <c r="AV68" s="511">
        <f t="shared" si="397"/>
        <v>1.3214637980125616</v>
      </c>
      <c r="AW68" s="509">
        <f t="shared" si="397"/>
        <v>-0.1197376222681408</v>
      </c>
      <c r="AX68" s="513"/>
      <c r="AY68" s="507"/>
      <c r="AZ68" s="507"/>
      <c r="BA68" s="507"/>
      <c r="BB68" s="507">
        <f t="shared" ref="BB68:BD68" si="398">(BB62-BB47)/BB47</f>
        <v>0.15728272653323022</v>
      </c>
      <c r="BC68" s="507">
        <f t="shared" si="398"/>
        <v>1.2935131030037619</v>
      </c>
      <c r="BD68" s="509">
        <f t="shared" si="398"/>
        <v>-0.13438057223255506</v>
      </c>
      <c r="BE68" s="513"/>
      <c r="BF68" s="507">
        <f t="shared" ref="BF68:BH68" si="399">(BF62-BF47)/BF47</f>
        <v>-0.15802800950732049</v>
      </c>
      <c r="BG68" s="507">
        <f t="shared" si="399"/>
        <v>0.67938555397635148</v>
      </c>
      <c r="BH68" s="509">
        <f t="shared" si="399"/>
        <v>-0.36818809866572988</v>
      </c>
      <c r="BI68" s="513"/>
      <c r="BJ68" s="507">
        <f t="shared" ref="BJ68:BL68" si="400">(BJ62-BJ47)/BJ47</f>
        <v>6.4699787606179393E-2</v>
      </c>
      <c r="BK68" s="507">
        <f t="shared" si="400"/>
        <v>1.1144874187123197</v>
      </c>
      <c r="BL68" s="509">
        <f t="shared" si="400"/>
        <v>-0.20273442941079756</v>
      </c>
      <c r="BM68" s="513"/>
      <c r="BN68" s="507">
        <f t="shared" ref="BN68:BP68" si="401">(BN62-BN47)/BN47</f>
        <v>7.8520279397343615E-2</v>
      </c>
      <c r="BO68" s="507">
        <f t="shared" si="401"/>
        <v>1.1295445504651198</v>
      </c>
      <c r="BP68" s="509">
        <f t="shared" si="401"/>
        <v>-0.19382754324309026</v>
      </c>
      <c r="BQ68" s="513"/>
      <c r="BR68" s="507">
        <f t="shared" ref="BR68:BT68" si="402">(BR62-BR47)/BR47</f>
        <v>-4.4217372100352412E-2</v>
      </c>
      <c r="BS68" s="507">
        <f t="shared" si="402"/>
        <v>0.86084263440491393</v>
      </c>
      <c r="BT68" s="509">
        <f t="shared" si="402"/>
        <v>-0.2935721441778873</v>
      </c>
      <c r="BU68" s="513"/>
      <c r="BV68" s="507">
        <f t="shared" ref="BV68:BX68" si="403">(BV62-BV47)/BV47</f>
        <v>4.3802264325771799E-2</v>
      </c>
      <c r="BW68" s="507">
        <f t="shared" si="403"/>
        <v>1.0569674262125437</v>
      </c>
      <c r="BX68" s="509">
        <f t="shared" si="403"/>
        <v>-0.22160890698651547</v>
      </c>
      <c r="BY68" s="513"/>
      <c r="BZ68" s="507">
        <f t="shared" ref="BZ68:CB68" si="404">(BZ62-BZ47)/BZ47</f>
        <v>-7.2217713688181459E-2</v>
      </c>
      <c r="CA68" s="507">
        <f t="shared" si="404"/>
        <v>0.79549642442748703</v>
      </c>
      <c r="CB68" s="509">
        <f t="shared" si="404"/>
        <v>-0.31546556131493425</v>
      </c>
      <c r="CC68" s="513"/>
      <c r="CD68" s="507">
        <f t="shared" ref="CD68:CF68" si="405">(CD62-CD47)/CD47</f>
        <v>0.55020511561537688</v>
      </c>
      <c r="CE68" s="507">
        <f t="shared" si="405"/>
        <v>1.9878147459660744</v>
      </c>
      <c r="CF68" s="509">
        <f t="shared" si="405"/>
        <v>0.14719952459314936</v>
      </c>
      <c r="CG68" s="513"/>
      <c r="CH68" s="507">
        <f t="shared" ref="CH68:CJ68" si="406">(CH62-CH47)/CH47</f>
        <v>0.20149565355922949</v>
      </c>
      <c r="CI68" s="507">
        <f t="shared" si="406"/>
        <v>1.3208614382454822</v>
      </c>
      <c r="CJ68" s="509">
        <f t="shared" si="406"/>
        <v>-0.11205957268772215</v>
      </c>
      <c r="CK68" s="513"/>
      <c r="CL68" s="507">
        <f t="shared" ref="CL68:CN68" si="407">(CL62-CL47)/CL47</f>
        <v>0.13714472233476974</v>
      </c>
      <c r="CM68" s="507">
        <f t="shared" si="407"/>
        <v>1.2015547853348656</v>
      </c>
      <c r="CN68" s="509">
        <f t="shared" si="407"/>
        <v>-0.1594161543773292</v>
      </c>
      <c r="CO68" s="513"/>
      <c r="CP68" s="507">
        <f t="shared" ref="CP68:CR68" si="408">(CP62-CP47)/CP47</f>
        <v>0.10901674403356516</v>
      </c>
      <c r="CQ68" s="507">
        <f t="shared" si="408"/>
        <v>1.1679020270761309</v>
      </c>
      <c r="CR68" s="509">
        <f t="shared" si="408"/>
        <v>-0.17590477712816269</v>
      </c>
      <c r="CS68" s="513"/>
      <c r="CT68" s="507">
        <f t="shared" ref="CT68:CV68" si="409">(CT62-CT47)/CT47</f>
        <v>-2.329276513693836E-2</v>
      </c>
      <c r="CU68" s="507">
        <f t="shared" si="409"/>
        <v>0.92445929377485569</v>
      </c>
      <c r="CV68" s="509">
        <f t="shared" si="409"/>
        <v>-0.26980940958224131</v>
      </c>
      <c r="CW68" s="507"/>
      <c r="CX68" s="507">
        <f t="shared" ref="CX68:CZ68" si="410">(CX62-CX47)/CX47</f>
        <v>3.4456179096276053E-2</v>
      </c>
      <c r="CY68" s="507">
        <f t="shared" si="410"/>
        <v>1.0488242419255749</v>
      </c>
      <c r="CZ68" s="509">
        <f t="shared" si="410"/>
        <v>-0.22619929040165837</v>
      </c>
      <c r="DA68" s="513"/>
      <c r="DB68" s="507">
        <f t="shared" ref="DB68:DD68" si="411">(DB62-DB47)/DB47</f>
        <v>-3.8274837708827246E-2</v>
      </c>
      <c r="DC68" s="507">
        <f t="shared" si="411"/>
        <v>0.87522010803088968</v>
      </c>
      <c r="DD68" s="509">
        <f t="shared" si="411"/>
        <v>-0.28860303876164572</v>
      </c>
      <c r="DE68" s="513"/>
      <c r="DF68" s="507">
        <f t="shared" ref="DF68:DQ68" si="412">(DF62-DF47)/DF47</f>
        <v>0.4996818329303121</v>
      </c>
      <c r="DG68" s="507">
        <f t="shared" si="412"/>
        <v>1.8837325941522594</v>
      </c>
      <c r="DH68" s="509">
        <f t="shared" si="412"/>
        <v>0.10665237578280681</v>
      </c>
      <c r="DI68" s="514">
        <f t="shared" si="412"/>
        <v>-0.15789984732154411</v>
      </c>
      <c r="DJ68" s="514">
        <f t="shared" si="412"/>
        <v>9.1302794892401215E-2</v>
      </c>
      <c r="DK68" s="509">
        <f t="shared" si="412"/>
        <v>6.8367259834834215E-2</v>
      </c>
      <c r="DL68" s="509">
        <f t="shared" si="412"/>
        <v>3.4022236519023419E-2</v>
      </c>
      <c r="DM68" s="507">
        <f t="shared" si="412"/>
        <v>-0.44204230404015049</v>
      </c>
      <c r="DN68" s="514">
        <f t="shared" si="412"/>
        <v>-8.8126681777091848E-2</v>
      </c>
      <c r="DO68" s="514">
        <f t="shared" si="412"/>
        <v>-6.1419944690815235E-2</v>
      </c>
      <c r="DP68" s="509">
        <f t="shared" si="412"/>
        <v>0.44294532146151194</v>
      </c>
      <c r="DQ68" s="509">
        <f t="shared" si="412"/>
        <v>0.1516543498979297</v>
      </c>
      <c r="DR68" s="513"/>
      <c r="DS68" s="507">
        <f t="shared" ref="DS68:EA68" si="413">(DS62-DS47)/DS47</f>
        <v>-0.17719039082907606</v>
      </c>
      <c r="DT68" s="507">
        <f t="shared" si="413"/>
        <v>0.64993547624365355</v>
      </c>
      <c r="DU68" s="507">
        <f t="shared" si="413"/>
        <v>-0.38413475937200192</v>
      </c>
      <c r="DV68" s="507">
        <f t="shared" si="413"/>
        <v>-0.25131569820432348</v>
      </c>
      <c r="DW68" s="513">
        <f t="shared" si="413"/>
        <v>0.30175164901205359</v>
      </c>
      <c r="DX68" s="508">
        <f t="shared" si="413"/>
        <v>1.9878147459660747</v>
      </c>
      <c r="DY68" s="508">
        <f t="shared" si="413"/>
        <v>0.83012473624476124</v>
      </c>
      <c r="DZ68" s="508">
        <f t="shared" si="413"/>
        <v>1.5516086760858068</v>
      </c>
      <c r="EA68" s="537">
        <f t="shared" si="413"/>
        <v>-2.5800502671826202E-2</v>
      </c>
      <c r="EB68" s="513"/>
      <c r="EC68" s="507">
        <f t="shared" ref="EC68:EE68" si="414">(EC62-EC47)/EC47</f>
        <v>4.6723516456685495E-2</v>
      </c>
      <c r="ED68" s="507">
        <f t="shared" si="414"/>
        <v>1.0711711628095164</v>
      </c>
      <c r="EE68" s="507">
        <f t="shared" si="414"/>
        <v>-0.21559356194386345</v>
      </c>
      <c r="EF68" s="507"/>
      <c r="EG68" s="507">
        <f t="shared" ref="EG68:EI68" si="415">(EG62-EG47)/EG47</f>
        <v>-0.16398593232821676</v>
      </c>
      <c r="EH68" s="507">
        <f t="shared" si="415"/>
        <v>0.63747874179171382</v>
      </c>
      <c r="EI68" s="508">
        <f t="shared" si="415"/>
        <v>-0.38056275661470318</v>
      </c>
      <c r="EJ68" s="537"/>
      <c r="EK68" s="507">
        <f t="shared" ref="EK68:EM68" si="416">(EK62-EK47)/EK47</f>
        <v>-2.8428705728689141E-3</v>
      </c>
      <c r="EL68" s="507">
        <f t="shared" si="416"/>
        <v>0.9682320386491251</v>
      </c>
      <c r="EM68" s="509">
        <f t="shared" si="416"/>
        <v>-0.25459597140303686</v>
      </c>
      <c r="EN68" s="537"/>
      <c r="EO68" s="507">
        <f t="shared" ref="EO68:EQ68" si="417">(EO62-EO47)/EO47</f>
        <v>1.1141056128520897E-2</v>
      </c>
      <c r="EP68" s="507">
        <f t="shared" si="417"/>
        <v>0.9645742943764446</v>
      </c>
      <c r="EQ68" s="509">
        <f t="shared" si="417"/>
        <v>-0.24794981731620069</v>
      </c>
      <c r="ER68" s="513"/>
      <c r="ES68" s="508"/>
      <c r="ET68" s="507" t="s">
        <v>285</v>
      </c>
      <c r="EU68" s="507">
        <f t="shared" ref="EU68:EW68" si="418">(EU62-EU47)/EU47</f>
        <v>-0.46837727277510793</v>
      </c>
      <c r="EV68" s="507">
        <f t="shared" si="418"/>
        <v>4.1164158392494397E-2</v>
      </c>
      <c r="EW68" s="507">
        <f t="shared" si="418"/>
        <v>-0.60234806494003656</v>
      </c>
      <c r="EX68" s="507">
        <f t="shared" ref="EX68" si="419">(EX62-EX47)/EX47</f>
        <v>0.98015825369889242</v>
      </c>
      <c r="EY68" s="507">
        <f t="shared" ref="EY68:FA68" si="420">(EY62-EY47)/EY47</f>
        <v>2.1808269691682498E-2</v>
      </c>
      <c r="EZ68" s="507">
        <f t="shared" si="420"/>
        <v>-0.61100952989368496</v>
      </c>
      <c r="FA68" s="507">
        <f t="shared" si="420"/>
        <v>0.94103581069226316</v>
      </c>
      <c r="FB68" s="507">
        <f t="shared" ref="FB68" si="421">(FB62-FB47)/FB47</f>
        <v>0.85138578527367836</v>
      </c>
      <c r="FC68" s="547"/>
      <c r="FD68" s="231"/>
      <c r="FE68" s="231"/>
      <c r="FF68" s="440" t="s">
        <v>215</v>
      </c>
      <c r="FG68" s="347"/>
      <c r="FH68" s="347"/>
      <c r="FI68" s="347"/>
      <c r="FJ68" s="347"/>
      <c r="FK68" s="347"/>
      <c r="FL68" s="347"/>
      <c r="FM68" s="347"/>
      <c r="FN68" s="347"/>
      <c r="FO68" s="347"/>
      <c r="FP68" s="347"/>
      <c r="FQ68" s="347"/>
      <c r="FR68" s="347"/>
      <c r="FS68" s="347"/>
      <c r="FT68" s="347"/>
      <c r="FU68" s="347"/>
      <c r="FV68" s="347"/>
      <c r="FW68" s="347"/>
      <c r="FX68" s="347"/>
      <c r="FY68" s="347"/>
      <c r="FZ68" s="347"/>
      <c r="GA68" s="347"/>
      <c r="GB68" s="347"/>
    </row>
    <row r="69" spans="1:228" s="147" customFormat="1" ht="18" customHeight="1" thickTop="1" x14ac:dyDescent="0.2">
      <c r="A69" s="500"/>
      <c r="B69" s="500"/>
      <c r="C69" s="500"/>
      <c r="D69" s="529"/>
      <c r="E69" s="134"/>
      <c r="F69" s="443"/>
      <c r="G69" s="342"/>
      <c r="H69" s="342"/>
      <c r="I69" s="342"/>
      <c r="J69" s="342"/>
      <c r="K69" s="342"/>
      <c r="L69" s="443"/>
      <c r="M69" s="134"/>
      <c r="N69" s="642"/>
      <c r="O69" s="373"/>
      <c r="P69" s="373"/>
      <c r="Q69" s="134"/>
      <c r="R69" s="616"/>
      <c r="S69" s="617"/>
      <c r="T69" s="134"/>
      <c r="U69" s="143"/>
      <c r="V69" s="342"/>
      <c r="W69" s="373"/>
      <c r="X69" s="135"/>
      <c r="Y69" s="373"/>
      <c r="Z69" s="384"/>
      <c r="AA69" s="373"/>
      <c r="AB69" s="135"/>
      <c r="AC69" s="373"/>
      <c r="AD69" s="384"/>
      <c r="AE69" s="373"/>
      <c r="AF69" s="135"/>
      <c r="AG69" s="136"/>
      <c r="AH69" s="389"/>
      <c r="AI69" s="373"/>
      <c r="AJ69" s="135"/>
      <c r="AK69" s="373"/>
      <c r="AL69" s="384"/>
      <c r="AM69" s="373"/>
      <c r="AN69" s="135"/>
      <c r="AO69" s="373"/>
      <c r="AP69" s="384"/>
      <c r="AQ69" s="373"/>
      <c r="AR69" s="135"/>
      <c r="AS69" s="373"/>
      <c r="AT69" s="384"/>
      <c r="AU69" s="373"/>
      <c r="AV69" s="135"/>
      <c r="AW69" s="136"/>
      <c r="AX69" s="413"/>
      <c r="AY69" s="137"/>
      <c r="AZ69" s="137"/>
      <c r="BA69" s="137"/>
      <c r="BB69" s="137"/>
      <c r="BC69" s="137"/>
      <c r="BD69" s="138"/>
      <c r="BE69" s="413"/>
      <c r="BF69" s="137"/>
      <c r="BG69" s="137"/>
      <c r="BH69" s="138"/>
      <c r="BI69" s="413"/>
      <c r="BJ69" s="137"/>
      <c r="BK69" s="137"/>
      <c r="BL69" s="138"/>
      <c r="BM69" s="413"/>
      <c r="BN69" s="137"/>
      <c r="BO69" s="137"/>
      <c r="BP69" s="138"/>
      <c r="BQ69" s="413"/>
      <c r="BR69" s="137"/>
      <c r="BS69" s="137"/>
      <c r="BT69" s="138"/>
      <c r="BU69" s="530"/>
      <c r="BV69" s="137"/>
      <c r="BW69" s="137"/>
      <c r="BX69" s="138"/>
      <c r="BY69" s="530"/>
      <c r="BZ69" s="137"/>
      <c r="CA69" s="137"/>
      <c r="CB69" s="138"/>
      <c r="CC69" s="530"/>
      <c r="CD69" s="137"/>
      <c r="CE69" s="137"/>
      <c r="CF69" s="138"/>
      <c r="CG69" s="530"/>
      <c r="CH69" s="137"/>
      <c r="CI69" s="137"/>
      <c r="CJ69" s="138"/>
      <c r="CK69" s="530"/>
      <c r="CL69" s="137"/>
      <c r="CM69" s="137"/>
      <c r="CN69" s="138"/>
      <c r="CO69" s="530"/>
      <c r="CP69" s="137"/>
      <c r="CQ69" s="137"/>
      <c r="CR69" s="138"/>
      <c r="CS69" s="530"/>
      <c r="CT69" s="137"/>
      <c r="CU69" s="137"/>
      <c r="CV69" s="138"/>
      <c r="CW69" s="137"/>
      <c r="CX69" s="140"/>
      <c r="CY69" s="140"/>
      <c r="CZ69" s="141"/>
      <c r="DA69" s="413"/>
      <c r="DB69" s="140"/>
      <c r="DC69" s="140"/>
      <c r="DD69" s="141"/>
      <c r="DE69" s="413"/>
      <c r="DF69" s="140"/>
      <c r="DG69" s="140"/>
      <c r="DH69" s="141"/>
      <c r="DI69" s="146"/>
      <c r="DJ69" s="146"/>
      <c r="DK69" s="143"/>
      <c r="DL69" s="413"/>
      <c r="DM69" s="143"/>
      <c r="DN69" s="145"/>
      <c r="DO69" s="145"/>
      <c r="DP69" s="146"/>
      <c r="DQ69" s="146"/>
      <c r="DR69" s="413"/>
      <c r="DS69" s="137"/>
      <c r="DT69" s="137"/>
      <c r="DU69" s="137"/>
      <c r="DV69" s="137"/>
      <c r="DW69" s="485"/>
      <c r="DX69" s="443"/>
      <c r="DY69" s="443"/>
      <c r="DZ69" s="443"/>
      <c r="EA69" s="531"/>
      <c r="EB69" s="530"/>
      <c r="EC69" s="137"/>
      <c r="ED69" s="137"/>
      <c r="EE69" s="137"/>
      <c r="EF69" s="134"/>
      <c r="EG69" s="137"/>
      <c r="EH69" s="137"/>
      <c r="EI69" s="148"/>
      <c r="EJ69" s="552"/>
      <c r="EK69" s="137"/>
      <c r="EL69" s="137"/>
      <c r="EM69" s="138"/>
      <c r="EN69" s="552"/>
      <c r="EO69" s="137"/>
      <c r="EP69" s="137"/>
      <c r="EQ69" s="138"/>
      <c r="ER69" s="530"/>
      <c r="ES69" s="373"/>
      <c r="ET69" s="134"/>
      <c r="EU69" s="137"/>
      <c r="EV69" s="137"/>
      <c r="EW69" s="137"/>
      <c r="EX69" s="137"/>
      <c r="EY69" s="137"/>
      <c r="EZ69" s="137"/>
      <c r="FA69" s="137"/>
      <c r="FB69" s="137"/>
      <c r="FC69" s="405"/>
      <c r="FD69" s="500"/>
      <c r="FE69" s="500"/>
      <c r="FF69" s="529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</row>
    <row r="70" spans="1:228" s="147" customFormat="1" ht="22.5" customHeight="1" x14ac:dyDescent="0.3">
      <c r="A70" s="527" t="str">
        <f>$D$2</f>
        <v>Day</v>
      </c>
      <c r="B70" s="528">
        <f>$D$7</f>
        <v>60</v>
      </c>
      <c r="C70" s="131"/>
      <c r="D70" s="233"/>
      <c r="E70" s="134"/>
      <c r="F70" s="373"/>
      <c r="G70" s="134"/>
      <c r="H70" s="134"/>
      <c r="I70" s="134"/>
      <c r="J70" s="134"/>
      <c r="K70" s="134"/>
      <c r="L70" s="373"/>
      <c r="M70" s="134"/>
      <c r="N70" s="642"/>
      <c r="O70" s="373"/>
      <c r="P70" s="373"/>
      <c r="Q70" s="134"/>
      <c r="R70" s="616"/>
      <c r="S70" s="617"/>
      <c r="T70" s="134"/>
      <c r="U70" s="204"/>
      <c r="V70" s="134"/>
      <c r="W70" s="373"/>
      <c r="X70" s="135"/>
      <c r="Y70" s="373"/>
      <c r="Z70" s="384"/>
      <c r="AA70" s="373"/>
      <c r="AB70" s="135"/>
      <c r="AC70" s="373"/>
      <c r="AD70" s="384"/>
      <c r="AE70" s="373"/>
      <c r="AF70" s="135"/>
      <c r="AG70" s="136"/>
      <c r="AH70" s="389"/>
      <c r="AI70" s="373"/>
      <c r="AJ70" s="135"/>
      <c r="AK70" s="373"/>
      <c r="AL70" s="384"/>
      <c r="AM70" s="373"/>
      <c r="AN70" s="135"/>
      <c r="AO70" s="373"/>
      <c r="AP70" s="384"/>
      <c r="AQ70" s="373"/>
      <c r="AR70" s="135"/>
      <c r="AS70" s="373"/>
      <c r="AT70" s="384"/>
      <c r="AU70" s="373"/>
      <c r="AV70" s="135"/>
      <c r="AW70" s="136"/>
      <c r="AX70" s="139"/>
      <c r="AY70" s="35"/>
      <c r="AZ70" s="35"/>
      <c r="BA70" s="35"/>
      <c r="BB70" s="35"/>
      <c r="BC70" s="35"/>
      <c r="BD70" s="202"/>
      <c r="BE70" s="139"/>
      <c r="BF70" s="35"/>
      <c r="BG70" s="35"/>
      <c r="BH70" s="202"/>
      <c r="BI70" s="139"/>
      <c r="BJ70" s="35"/>
      <c r="BK70" s="35"/>
      <c r="BL70" s="202"/>
      <c r="BM70" s="139"/>
      <c r="BN70" s="35"/>
      <c r="BO70" s="35"/>
      <c r="BP70" s="202"/>
      <c r="BQ70" s="139"/>
      <c r="BR70" s="35"/>
      <c r="BS70" s="35"/>
      <c r="BT70" s="202"/>
      <c r="BU70" s="139"/>
      <c r="BV70" s="35"/>
      <c r="BW70" s="35"/>
      <c r="BX70" s="202"/>
      <c r="BY70" s="139"/>
      <c r="BZ70" s="35"/>
      <c r="CA70" s="35"/>
      <c r="CB70" s="202"/>
      <c r="CC70" s="139"/>
      <c r="CD70" s="35"/>
      <c r="CE70" s="35"/>
      <c r="CF70" s="202"/>
      <c r="CG70" s="139"/>
      <c r="CH70" s="35"/>
      <c r="CI70" s="35"/>
      <c r="CJ70" s="202"/>
      <c r="CK70" s="139"/>
      <c r="CL70" s="35"/>
      <c r="CM70" s="35"/>
      <c r="CN70" s="202"/>
      <c r="CO70" s="139"/>
      <c r="CP70" s="35"/>
      <c r="CQ70" s="35"/>
      <c r="CR70" s="202"/>
      <c r="CS70" s="139"/>
      <c r="CT70" s="35"/>
      <c r="CU70" s="35"/>
      <c r="CV70" s="202"/>
      <c r="CW70" s="35"/>
      <c r="CX70" s="140"/>
      <c r="CY70" s="140"/>
      <c r="CZ70" s="141"/>
      <c r="DA70" s="139"/>
      <c r="DB70" s="140"/>
      <c r="DC70" s="140"/>
      <c r="DD70" s="141"/>
      <c r="DE70" s="139"/>
      <c r="DF70" s="140"/>
      <c r="DG70" s="140"/>
      <c r="DH70" s="141"/>
      <c r="DI70" s="203"/>
      <c r="DJ70" s="203"/>
      <c r="DK70" s="204"/>
      <c r="DL70" s="204"/>
      <c r="DM70" s="204"/>
      <c r="DN70" s="145"/>
      <c r="DO70" s="145"/>
      <c r="DP70" s="203"/>
      <c r="DQ70" s="203"/>
      <c r="DR70" s="139"/>
      <c r="DS70" s="35"/>
      <c r="DT70" s="35"/>
      <c r="DU70" s="35"/>
      <c r="DV70" s="35"/>
      <c r="DW70" s="139"/>
      <c r="DX70" s="479"/>
      <c r="DY70" s="443"/>
      <c r="DZ70" s="443"/>
      <c r="EA70" s="531"/>
      <c r="EB70" s="139"/>
      <c r="EC70" s="35"/>
      <c r="ED70" s="35"/>
      <c r="EE70" s="35"/>
      <c r="EF70" s="35"/>
      <c r="EG70" s="35"/>
      <c r="EH70" s="35"/>
      <c r="EI70" s="479"/>
      <c r="EJ70" s="548"/>
      <c r="EK70" s="35"/>
      <c r="EL70" s="35"/>
      <c r="EM70" s="202"/>
      <c r="EN70" s="548"/>
      <c r="EO70" s="35"/>
      <c r="EP70" s="35"/>
      <c r="EQ70" s="202"/>
      <c r="ER70" s="139"/>
      <c r="ES70" s="479"/>
      <c r="ET70" s="35"/>
      <c r="EU70" s="35"/>
      <c r="EV70" s="35"/>
      <c r="EW70" s="35"/>
      <c r="EX70" s="35"/>
      <c r="EY70" s="35"/>
      <c r="EZ70" s="35"/>
      <c r="FA70" s="35"/>
      <c r="FB70" s="35"/>
      <c r="FC70" s="544" t="str">
        <f>$D$2</f>
        <v>Day</v>
      </c>
      <c r="FD70" s="528">
        <f>$D$7</f>
        <v>60</v>
      </c>
      <c r="FE70" s="131"/>
      <c r="FF70" s="233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</row>
    <row r="71" spans="1:228" s="147" customFormat="1" ht="15.75" customHeight="1" x14ac:dyDescent="0.25">
      <c r="A71" s="129" t="str">
        <f>$C$7</f>
        <v>Co</v>
      </c>
      <c r="B71" s="130" t="str">
        <f>$A$2</f>
        <v>R</v>
      </c>
      <c r="C71" s="131" t="str">
        <f>$B$7</f>
        <v>108-C-60</v>
      </c>
      <c r="D71" s="233" t="s">
        <v>193</v>
      </c>
      <c r="E71" s="339">
        <v>400</v>
      </c>
      <c r="F71" s="324">
        <f>G71+H71+I71+K71+L71</f>
        <v>10.15</v>
      </c>
      <c r="G71" s="323">
        <v>3.76</v>
      </c>
      <c r="H71" s="323">
        <v>1.07</v>
      </c>
      <c r="I71" s="323">
        <v>1.27</v>
      </c>
      <c r="J71" s="341">
        <f>I71/F71</f>
        <v>0.12512315270935961</v>
      </c>
      <c r="K71" s="323">
        <v>2.9</v>
      </c>
      <c r="L71" s="463">
        <v>1.1499999999999999</v>
      </c>
      <c r="M71" s="613">
        <f>100*F71/$E71</f>
        <v>2.5375000000000001</v>
      </c>
      <c r="N71" s="332">
        <v>8.4000000000000005E-2</v>
      </c>
      <c r="O71" s="660">
        <v>6.7743707931900001</v>
      </c>
      <c r="P71" s="654">
        <f>N71*O71</f>
        <v>0.56904714662796008</v>
      </c>
      <c r="Q71" s="663">
        <f>(I71-P71)/I71</f>
        <v>0.55193138060790548</v>
      </c>
      <c r="R71" s="662">
        <f t="shared" ref="R71:R74" si="422">P71/I71</f>
        <v>0.44806861939209452</v>
      </c>
      <c r="S71" s="661"/>
      <c r="T71" s="613"/>
      <c r="U71" s="335">
        <v>200</v>
      </c>
      <c r="V71" s="394">
        <f>Z71+AD71</f>
        <v>1388</v>
      </c>
      <c r="W71" s="380">
        <f>V71/($V71+$AH71)</f>
        <v>0.86641697877652935</v>
      </c>
      <c r="X71" s="324">
        <f>W71*$F71</f>
        <v>8.7941323345817732</v>
      </c>
      <c r="Y71" s="324">
        <f>100*X71/$E71</f>
        <v>2.1985330836454433</v>
      </c>
      <c r="Z71" s="322">
        <v>1041</v>
      </c>
      <c r="AA71" s="380">
        <f>Z71/($V71+$AH71)</f>
        <v>0.64981273408239704</v>
      </c>
      <c r="AB71" s="324">
        <f>AA71*$F71</f>
        <v>6.5955992509363304</v>
      </c>
      <c r="AC71" s="324">
        <f>100*AB71/$E71</f>
        <v>1.6488998127340826</v>
      </c>
      <c r="AD71" s="322">
        <v>347</v>
      </c>
      <c r="AE71" s="380">
        <f>AD71/($V71+$AH71)</f>
        <v>0.21660424469413234</v>
      </c>
      <c r="AF71" s="324">
        <f>AE71*$F71</f>
        <v>2.1985330836454433</v>
      </c>
      <c r="AG71" s="325">
        <f>100*AF71/$E71</f>
        <v>0.54963327091136083</v>
      </c>
      <c r="AH71" s="395">
        <f>AL71+AP71+AT71</f>
        <v>214</v>
      </c>
      <c r="AI71" s="380">
        <f>AH71/($V71+$AH71)</f>
        <v>0.13358302122347065</v>
      </c>
      <c r="AJ71" s="324">
        <f>AI71*$F71</f>
        <v>1.3558676654182271</v>
      </c>
      <c r="AK71" s="324">
        <f>100*AJ71/$E71</f>
        <v>0.33896691635455684</v>
      </c>
      <c r="AL71" s="322">
        <v>55</v>
      </c>
      <c r="AM71" s="380">
        <f>AL71/($V71+$AH71)</f>
        <v>3.4332084893882647E-2</v>
      </c>
      <c r="AN71" s="324">
        <f>AM71*$F71</f>
        <v>0.34847066167290885</v>
      </c>
      <c r="AO71" s="324">
        <f>100*AN71/$E71</f>
        <v>8.7117665418227214E-2</v>
      </c>
      <c r="AP71" s="322">
        <v>127</v>
      </c>
      <c r="AQ71" s="380">
        <f>AP71/($V71+$AH71)</f>
        <v>7.9275905118601747E-2</v>
      </c>
      <c r="AR71" s="324">
        <f>AQ71*$F71</f>
        <v>0.80465043695380778</v>
      </c>
      <c r="AS71" s="324">
        <f>100*AR71/$E71</f>
        <v>0.20116260923845192</v>
      </c>
      <c r="AT71" s="322">
        <v>32</v>
      </c>
      <c r="AU71" s="380">
        <f>AT71/($V71+$AH71)</f>
        <v>1.9975031210986267E-2</v>
      </c>
      <c r="AV71" s="324">
        <f>AU71*$F71</f>
        <v>0.20274656679151062</v>
      </c>
      <c r="AW71" s="325">
        <f>100*AV71/$E71</f>
        <v>5.0686641697877649E-2</v>
      </c>
      <c r="AX71" s="420">
        <v>40</v>
      </c>
      <c r="AY71" s="394">
        <v>17</v>
      </c>
      <c r="AZ71" s="394">
        <v>10260</v>
      </c>
      <c r="BA71" s="321">
        <v>191</v>
      </c>
      <c r="BB71" s="326">
        <f>BA71/(168*($AX71+$AY71))</f>
        <v>1.9945697577276524E-2</v>
      </c>
      <c r="BC71" s="326">
        <f>BB71*$F71*$W71</f>
        <v>0.1754051040001168</v>
      </c>
      <c r="BD71" s="327">
        <f>100*BC71/$E71</f>
        <v>4.38512760000292E-2</v>
      </c>
      <c r="BE71" s="328">
        <v>58</v>
      </c>
      <c r="BF71" s="326">
        <f>BE71/(168*($AX71+$AY71))</f>
        <v>6.0568086883876354E-3</v>
      </c>
      <c r="BG71" s="326">
        <f>BF71*$F71*$W71</f>
        <v>5.3264377130925529E-2</v>
      </c>
      <c r="BH71" s="327">
        <f>100*BG71/$E71</f>
        <v>1.3316094282731384E-2</v>
      </c>
      <c r="BI71" s="328">
        <f>BA71+BE71</f>
        <v>249</v>
      </c>
      <c r="BJ71" s="326">
        <f>BI71/(168*($AX71+$AY71))</f>
        <v>2.6002506265664159E-2</v>
      </c>
      <c r="BK71" s="326">
        <f>BJ71*$F71*$W71</f>
        <v>0.22866948113104232</v>
      </c>
      <c r="BL71" s="327">
        <f>100*BK71/$E71</f>
        <v>5.7167370282760581E-2</v>
      </c>
      <c r="BM71" s="328">
        <v>308</v>
      </c>
      <c r="BN71" s="326">
        <f>BM71/(168*($AX71+$AY71))</f>
        <v>3.2163742690058478E-2</v>
      </c>
      <c r="BO71" s="326">
        <f>BN71*$F71*$W71</f>
        <v>0.2828522095918114</v>
      </c>
      <c r="BP71" s="327">
        <f>100*BO71/$E71</f>
        <v>7.071305239795285E-2</v>
      </c>
      <c r="BQ71" s="328">
        <v>233</v>
      </c>
      <c r="BR71" s="326">
        <f>BQ71/(168*($AX71+$AY71))</f>
        <v>2.4331662489557225E-2</v>
      </c>
      <c r="BS71" s="326">
        <f>BR71*$F71*$W71</f>
        <v>0.21397585985354564</v>
      </c>
      <c r="BT71" s="327">
        <f>100*BS71/$E71</f>
        <v>5.349396496338641E-2</v>
      </c>
      <c r="BU71" s="328">
        <f>BA71+BE71+BM71+BQ71</f>
        <v>790</v>
      </c>
      <c r="BV71" s="326">
        <f>BU71/(168*($AX71+$AY71))</f>
        <v>8.2497911445279862E-2</v>
      </c>
      <c r="BW71" s="326">
        <f>BV71*$F71*$W71</f>
        <v>0.72549755057639931</v>
      </c>
      <c r="BX71" s="327">
        <f>100*BW71/$E71</f>
        <v>0.18137438764409983</v>
      </c>
      <c r="BY71" s="328">
        <v>439</v>
      </c>
      <c r="BZ71" s="326">
        <f>BY71/(168*($AX71+$AY71))</f>
        <v>4.5843776106933999E-2</v>
      </c>
      <c r="CA71" s="326">
        <f>BZ71*$F71*$W71</f>
        <v>0.4031562338013156</v>
      </c>
      <c r="CB71" s="327">
        <f>100*CA71/$E71</f>
        <v>0.1007890584503289</v>
      </c>
      <c r="CC71" s="328">
        <v>466</v>
      </c>
      <c r="CD71" s="326">
        <f>CC71/(168*($AX71+$AY71))</f>
        <v>4.866332497911445E-2</v>
      </c>
      <c r="CE71" s="326">
        <f>CD71*$F71*$W71</f>
        <v>0.42795171970709128</v>
      </c>
      <c r="CF71" s="327">
        <f>100*CE71/$E71</f>
        <v>0.10698792992677282</v>
      </c>
      <c r="CG71" s="328">
        <f>BY71+CC71</f>
        <v>905</v>
      </c>
      <c r="CH71" s="326">
        <f>CG71/(168*($AX71+$AY71))</f>
        <v>9.4507101086048456E-2</v>
      </c>
      <c r="CI71" s="326">
        <f>CH71*$F71*$W71</f>
        <v>0.83110795350840694</v>
      </c>
      <c r="CJ71" s="327">
        <f>100*CI71/$E71</f>
        <v>0.20777698837710173</v>
      </c>
      <c r="CK71" s="328">
        <f>BQ71+CG71</f>
        <v>1138</v>
      </c>
      <c r="CL71" s="326">
        <f>CK71/(168*($AX71+$AY71))</f>
        <v>0.11883876357560567</v>
      </c>
      <c r="CM71" s="326">
        <f>CL71*$F71*$W71</f>
        <v>1.0450838133619524</v>
      </c>
      <c r="CN71" s="327">
        <f>100*CM71/$E71</f>
        <v>0.26127095334048811</v>
      </c>
      <c r="CO71" s="328">
        <f>BU71+CG71</f>
        <v>1695</v>
      </c>
      <c r="CP71" s="326">
        <f>CO71/(168*($AX71+$AY71))</f>
        <v>0.17700501253132833</v>
      </c>
      <c r="CQ71" s="326">
        <f>CP71*$F71*$W71</f>
        <v>1.5566055040848066</v>
      </c>
      <c r="CR71" s="327">
        <f>100*CQ71/$E71</f>
        <v>0.38915137602120159</v>
      </c>
      <c r="CS71" s="328">
        <f>168*($AX71+$AY71)-CO71</f>
        <v>7881</v>
      </c>
      <c r="CT71" s="326">
        <f>CS71/(168*($AX71+$AY71))</f>
        <v>0.82299498746867172</v>
      </c>
      <c r="CU71" s="326">
        <f>CT71*$F71*$W71</f>
        <v>7.2375268304969662</v>
      </c>
      <c r="CV71" s="327">
        <f>100*CU71/$E71</f>
        <v>1.8093817076242416</v>
      </c>
      <c r="CW71" s="321">
        <v>433</v>
      </c>
      <c r="CX71" s="329">
        <f>$BQ$3*$AZ71*CW71/(($AX71+$AY71)*168)</f>
        <v>843.50649350649337</v>
      </c>
      <c r="CY71" s="329">
        <f>CX71*$F71*$W71</f>
        <v>7417.907728975144</v>
      </c>
      <c r="CZ71" s="330">
        <f>100*CY71/$E71</f>
        <v>1854.476932243786</v>
      </c>
      <c r="DA71" s="328">
        <v>233</v>
      </c>
      <c r="DB71" s="329">
        <f>$BQ$3*$AZ71*DA71/(($AX71+$AY71)*168)</f>
        <v>453.89610389610391</v>
      </c>
      <c r="DC71" s="329">
        <f>DB71*$F71*$W71</f>
        <v>3991.6224038134155</v>
      </c>
      <c r="DD71" s="330">
        <f>100*DC71/$E71</f>
        <v>997.90560095335388</v>
      </c>
      <c r="DE71" s="328">
        <v>466</v>
      </c>
      <c r="DF71" s="329">
        <f>$BQ$3*$AZ71*DE71/(($AX71+$AY71)*168)</f>
        <v>907.79220779220782</v>
      </c>
      <c r="DG71" s="329">
        <f>DF71*$F71*$W71</f>
        <v>7983.2448076268311</v>
      </c>
      <c r="DH71" s="330">
        <f>100*DG71/$E71</f>
        <v>1995.8112019067078</v>
      </c>
      <c r="DI71" s="331">
        <f>2*$BS$3*BU71/(CW71+DE71)/$AZ71</f>
        <v>0.94213410178517609</v>
      </c>
      <c r="DJ71" s="142">
        <v>0.42499999999999999</v>
      </c>
      <c r="DK71" s="332">
        <f>2*10000*CQ71/CY71</f>
        <v>4.1968855935064768</v>
      </c>
      <c r="DL71" s="332">
        <f>10000*BK71/CY71</f>
        <v>0.30826681793012167</v>
      </c>
      <c r="DM71" s="332">
        <f>10000*BS71/DG71</f>
        <v>0.26803118908382062</v>
      </c>
      <c r="DN71" s="333">
        <f>10000*CU71/CY71</f>
        <v>9.756830490390719</v>
      </c>
      <c r="DO71" s="333">
        <f>1000*($AX71+$AY71)*$BJ$3*$BO$3/CW71/$AZ71</f>
        <v>47.421093148575828</v>
      </c>
      <c r="DP71" s="334">
        <f>DG71/CY71</f>
        <v>1.0762124711316399</v>
      </c>
      <c r="DQ71" s="331">
        <f>1000*CI71/CY71</f>
        <v>0.11204075109508441</v>
      </c>
      <c r="DR71" s="420">
        <v>12</v>
      </c>
      <c r="DS71" s="326">
        <f>DR71/(492*($AX71+$AY71))</f>
        <v>4.2789901583226359E-4</v>
      </c>
      <c r="DT71" s="326">
        <f>DS71*$F71*$W71</f>
        <v>3.7630005710662271E-3</v>
      </c>
      <c r="DU71" s="326">
        <f>100*DT71/$E71</f>
        <v>9.4075014276655679E-4</v>
      </c>
      <c r="DV71" s="326">
        <f>DT71/CQ71</f>
        <v>2.4174401036045753E-3</v>
      </c>
      <c r="DW71" s="487">
        <f>CC71/CG71</f>
        <v>0.51491712707182324</v>
      </c>
      <c r="DX71" s="493">
        <f>7.158*DW71*CI71</f>
        <v>3.0632784096633601</v>
      </c>
      <c r="DY71" s="493">
        <f xml:space="preserve"> 0.00033*((CY71+DC71)/2)/DJ71</f>
        <v>4.4295822868473227</v>
      </c>
      <c r="DZ71" s="493">
        <f>1/(1/DX71+1/DY71)</f>
        <v>1.8109296746228798</v>
      </c>
      <c r="EA71" s="502">
        <f>100*DZ71/$E71</f>
        <v>0.45273241865571995</v>
      </c>
      <c r="EB71" s="328">
        <v>146</v>
      </c>
      <c r="EC71" s="137">
        <f>(4*EB71)/((4*EB71)+EF71+EN71)</f>
        <v>0.60960334029227559</v>
      </c>
      <c r="ED71" s="137">
        <f>EC71*$F71*$W71</f>
        <v>5.360932446133357</v>
      </c>
      <c r="EE71" s="137">
        <f>100*ED71/$E71</f>
        <v>1.3402331115333395</v>
      </c>
      <c r="EF71" s="321">
        <v>127</v>
      </c>
      <c r="EG71" s="137">
        <f>EF71/((4*EB71)+EF71+EN71)</f>
        <v>0.13256784968684759</v>
      </c>
      <c r="EH71" s="137">
        <f>EG71*$F71*$W71</f>
        <v>1.1658192134570826</v>
      </c>
      <c r="EI71" s="148">
        <f>100*EH71/$E71</f>
        <v>0.29145480336427065</v>
      </c>
      <c r="EJ71" s="548">
        <f>4*EB71+EF71</f>
        <v>711</v>
      </c>
      <c r="EK71" s="137">
        <f>EJ71/((4*EB71)+EF71+EN71)</f>
        <v>0.74217118997912312</v>
      </c>
      <c r="EL71" s="137">
        <f>EK71*$F71*$W71</f>
        <v>6.5267516595904391</v>
      </c>
      <c r="EM71" s="138">
        <f>100*EL71/$E71</f>
        <v>1.63168791489761</v>
      </c>
      <c r="EN71" s="556">
        <v>247</v>
      </c>
      <c r="EO71" s="137">
        <f>EN71/((4*EB71)+EF71+EN71)</f>
        <v>0.25782881002087682</v>
      </c>
      <c r="EP71" s="137">
        <f>EO71*$F71*$W71</f>
        <v>2.2673806749913337</v>
      </c>
      <c r="EQ71" s="138">
        <f>100*EP71/$E71</f>
        <v>0.56684516874783342</v>
      </c>
      <c r="ER71" s="328">
        <v>211</v>
      </c>
      <c r="ES71" s="563">
        <v>71</v>
      </c>
      <c r="ET71" s="566">
        <f>ES71*$CA$3</f>
        <v>1.9245177640000003E-5</v>
      </c>
      <c r="EU71" s="342">
        <f>ER71/(2*ET71*1000000)</f>
        <v>5.481892761578063</v>
      </c>
      <c r="EV71" s="342">
        <f>EU71*$F71*$W71</f>
        <v>48.208490389303414</v>
      </c>
      <c r="EW71" s="342">
        <f>100*EV71/$E71</f>
        <v>12.052122597325853</v>
      </c>
      <c r="EX71" s="384">
        <f>ED71*100^3/EV71</f>
        <v>111203.07652949967</v>
      </c>
      <c r="EY71" s="342">
        <f>EU71*$F71*$W71*$R71</f>
        <v>21.600711731712238</v>
      </c>
      <c r="EZ71" s="342">
        <f>100*EY71/$E71</f>
        <v>5.4001779329280586</v>
      </c>
      <c r="FA71" s="570">
        <f t="shared" ref="FA71:FA75" si="423">ED71*100^3/EY71</f>
        <v>248183.13918160918</v>
      </c>
      <c r="FB71" s="570">
        <f>EL71*100^3/EY71</f>
        <v>302154.47253103444</v>
      </c>
      <c r="FC71" s="538" t="str">
        <f>$C$7</f>
        <v>Co</v>
      </c>
      <c r="FD71" s="130" t="str">
        <f>$A$2</f>
        <v>R</v>
      </c>
      <c r="FE71" s="131" t="str">
        <f>$B$7</f>
        <v>108-C-60</v>
      </c>
      <c r="FF71" s="233" t="s">
        <v>193</v>
      </c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</row>
    <row r="72" spans="1:228" s="147" customFormat="1" ht="15" customHeight="1" x14ac:dyDescent="0.25">
      <c r="A72" s="129" t="str">
        <f t="shared" ref="A72:A75" si="424">$C$7</f>
        <v>Co</v>
      </c>
      <c r="B72" s="130" t="str">
        <f t="shared" ref="B72:B75" si="425">$A$2</f>
        <v>R</v>
      </c>
      <c r="C72" s="131" t="str">
        <f t="shared" ref="C72:C75" si="426">$B$7</f>
        <v>108-C-60</v>
      </c>
      <c r="D72" s="233" t="s">
        <v>194</v>
      </c>
      <c r="E72" s="322">
        <v>400</v>
      </c>
      <c r="F72" s="324">
        <f>G72+H72+I72+K72+L72</f>
        <v>9.5799999999999983</v>
      </c>
      <c r="G72" s="323">
        <v>3.33</v>
      </c>
      <c r="H72" s="323">
        <v>0.89</v>
      </c>
      <c r="I72" s="323">
        <v>1.25</v>
      </c>
      <c r="J72" s="341">
        <f t="shared" ref="J72:J75" si="427">I72/F72</f>
        <v>0.13048016701461379</v>
      </c>
      <c r="K72" s="323">
        <v>2.91</v>
      </c>
      <c r="L72" s="463">
        <v>1.2</v>
      </c>
      <c r="M72" s="613">
        <f>100*F72/$E72</f>
        <v>2.3949999999999996</v>
      </c>
      <c r="N72" s="332">
        <v>8.2500000000000004E-2</v>
      </c>
      <c r="O72" s="660">
        <v>5.6453089943250001</v>
      </c>
      <c r="P72" s="654">
        <f t="shared" ref="P72:P75" si="428">N72*O72</f>
        <v>0.46573799203181254</v>
      </c>
      <c r="Q72" s="663">
        <f t="shared" ref="Q72:Q75" si="429">(I72-P72)/I72</f>
        <v>0.62740960637455001</v>
      </c>
      <c r="R72" s="662">
        <f t="shared" si="422"/>
        <v>0.37259039362545004</v>
      </c>
      <c r="S72" s="661"/>
      <c r="T72" s="613"/>
      <c r="U72" s="335">
        <v>200</v>
      </c>
      <c r="V72" s="394">
        <f>Z72+AD72</f>
        <v>1199</v>
      </c>
      <c r="W72" s="380">
        <f>V72/($V72+$AH72)</f>
        <v>0.87838827838827838</v>
      </c>
      <c r="X72" s="324">
        <f>W72*$F72</f>
        <v>8.4149597069597046</v>
      </c>
      <c r="Y72" s="324">
        <f>100*X72/$E72</f>
        <v>2.1037399267399262</v>
      </c>
      <c r="Z72" s="322">
        <v>908</v>
      </c>
      <c r="AA72" s="380">
        <f>Z72/($V72+$AH72)</f>
        <v>0.66520146520146517</v>
      </c>
      <c r="AB72" s="324">
        <f>AA72*$F72</f>
        <v>6.372630036630035</v>
      </c>
      <c r="AC72" s="324">
        <f>100*AB72/$E72</f>
        <v>1.5931575091575088</v>
      </c>
      <c r="AD72" s="322">
        <v>291</v>
      </c>
      <c r="AE72" s="380">
        <f>AD72/($V72+$AH72)</f>
        <v>0.21318681318681318</v>
      </c>
      <c r="AF72" s="324">
        <f>AE72*$F72</f>
        <v>2.0423296703296701</v>
      </c>
      <c r="AG72" s="325">
        <f>100*AF72/$E72</f>
        <v>0.51058241758241751</v>
      </c>
      <c r="AH72" s="395">
        <f>AL72+AP72+AT72</f>
        <v>166</v>
      </c>
      <c r="AI72" s="380">
        <f>AH72/($V72+$AH72)</f>
        <v>0.12161172161172161</v>
      </c>
      <c r="AJ72" s="324">
        <f>AI72*$F72</f>
        <v>1.1650402930402928</v>
      </c>
      <c r="AK72" s="324">
        <f>100*AJ72/$E72</f>
        <v>0.29126007326007319</v>
      </c>
      <c r="AL72" s="322">
        <v>55</v>
      </c>
      <c r="AM72" s="380">
        <f>AL72/($V72+$AH72)</f>
        <v>4.0293040293040296E-2</v>
      </c>
      <c r="AN72" s="324">
        <f>AM72*$F72</f>
        <v>0.38600732600732596</v>
      </c>
      <c r="AO72" s="324">
        <f>100*AN72/$E72</f>
        <v>9.6501831501831503E-2</v>
      </c>
      <c r="AP72" s="322">
        <v>83</v>
      </c>
      <c r="AQ72" s="380">
        <f>AP72/($V72+$AH72)</f>
        <v>6.0805860805860805E-2</v>
      </c>
      <c r="AR72" s="324">
        <f>AQ72*$F72</f>
        <v>0.58252014652014639</v>
      </c>
      <c r="AS72" s="324">
        <f>100*AR72/$E72</f>
        <v>0.1456300366300366</v>
      </c>
      <c r="AT72" s="322">
        <v>28</v>
      </c>
      <c r="AU72" s="380">
        <f>AT72/($V72+$AH72)</f>
        <v>2.0512820512820513E-2</v>
      </c>
      <c r="AV72" s="324">
        <f>AU72*$F72</f>
        <v>0.19651282051282049</v>
      </c>
      <c r="AW72" s="325">
        <f>100*AV72/$E72</f>
        <v>4.9128205128205121E-2</v>
      </c>
      <c r="AX72" s="420">
        <v>40</v>
      </c>
      <c r="AY72" s="394">
        <v>10</v>
      </c>
      <c r="AZ72" s="394">
        <v>10368</v>
      </c>
      <c r="BA72" s="321">
        <v>223</v>
      </c>
      <c r="BB72" s="326">
        <f>BA72/(168*($AX72+$AY72))</f>
        <v>2.6547619047619049E-2</v>
      </c>
      <c r="BC72" s="326">
        <f>BB72*$F72*$W72</f>
        <v>0.22339714460143026</v>
      </c>
      <c r="BD72" s="327">
        <f>100*BC72/$E72</f>
        <v>5.5849286150357565E-2</v>
      </c>
      <c r="BE72" s="328">
        <v>128</v>
      </c>
      <c r="BF72" s="326">
        <f>BE72/(168*($AX72+$AY72))</f>
        <v>1.5238095238095238E-2</v>
      </c>
      <c r="BG72" s="326">
        <f>BF72*$F72*$W72</f>
        <v>0.12822795743938598</v>
      </c>
      <c r="BH72" s="327">
        <f>100*BG72/$E72</f>
        <v>3.2056989359846494E-2</v>
      </c>
      <c r="BI72" s="328">
        <f>BA72+BE72</f>
        <v>351</v>
      </c>
      <c r="BJ72" s="326">
        <f>BI72/(168*($AX72+$AY72))</f>
        <v>4.1785714285714287E-2</v>
      </c>
      <c r="BK72" s="326">
        <f>BJ72*$F72*$W72</f>
        <v>0.35162510204081626</v>
      </c>
      <c r="BL72" s="327">
        <f>100*BK72/$E72</f>
        <v>8.7906275510204065E-2</v>
      </c>
      <c r="BM72" s="328">
        <v>464</v>
      </c>
      <c r="BN72" s="326">
        <f>BM72/(168*($AX72+$AY72))</f>
        <v>5.5238095238095239E-2</v>
      </c>
      <c r="BO72" s="326">
        <f>BN72*$F72*$W72</f>
        <v>0.4648263457177742</v>
      </c>
      <c r="BP72" s="327">
        <f>100*BO72/$E72</f>
        <v>0.11620658642944354</v>
      </c>
      <c r="BQ72" s="328">
        <v>217</v>
      </c>
      <c r="BR72" s="326">
        <f>BQ72/(168*($AX72+$AY72))</f>
        <v>2.5833333333333333E-2</v>
      </c>
      <c r="BS72" s="326">
        <f>BR72*$F72*$W72</f>
        <v>0.21738645909645904</v>
      </c>
      <c r="BT72" s="327">
        <f>100*BS72/$E72</f>
        <v>5.434661477411476E-2</v>
      </c>
      <c r="BU72" s="328">
        <f>BA72+BE72+BM72+BQ72</f>
        <v>1032</v>
      </c>
      <c r="BV72" s="326">
        <f>BU72/(168*($AX72+$AY72))</f>
        <v>0.12285714285714286</v>
      </c>
      <c r="BW72" s="326">
        <f>BV72*$F72*$W72</f>
        <v>1.0338379068550494</v>
      </c>
      <c r="BX72" s="327">
        <f>100*BW72/$E72</f>
        <v>0.25845947671376235</v>
      </c>
      <c r="BY72" s="328">
        <v>378</v>
      </c>
      <c r="BZ72" s="326">
        <f>BY72/(168*($AX72+$AY72))</f>
        <v>4.4999999999999998E-2</v>
      </c>
      <c r="CA72" s="326">
        <f>BZ72*$F72*$W72</f>
        <v>0.37867318681318674</v>
      </c>
      <c r="CB72" s="327">
        <f>100*CA72/$E72</f>
        <v>9.4668296703296684E-2</v>
      </c>
      <c r="CC72" s="328">
        <v>322</v>
      </c>
      <c r="CD72" s="326">
        <f>CC72/(168*($AX72+$AY72))</f>
        <v>3.833333333333333E-2</v>
      </c>
      <c r="CE72" s="326">
        <f>CD72*$F72*$W72</f>
        <v>0.32257345543345534</v>
      </c>
      <c r="CF72" s="327">
        <f>100*CE72/$E72</f>
        <v>8.0643363858363848E-2</v>
      </c>
      <c r="CG72" s="328">
        <f>BY72+CC72</f>
        <v>700</v>
      </c>
      <c r="CH72" s="326">
        <f>CG72/(168*($AX72+$AY72))</f>
        <v>8.3333333333333329E-2</v>
      </c>
      <c r="CI72" s="326">
        <f>CH72*$F72*$W72</f>
        <v>0.70124664224664202</v>
      </c>
      <c r="CJ72" s="327">
        <f>100*CI72/$E72</f>
        <v>0.1753116605616605</v>
      </c>
      <c r="CK72" s="328">
        <f>BQ72+CG72</f>
        <v>917</v>
      </c>
      <c r="CL72" s="326">
        <f>CK72/(168*($AX72+$AY72))</f>
        <v>0.10916666666666666</v>
      </c>
      <c r="CM72" s="326">
        <f>CL72*$F72*$W72</f>
        <v>0.91863310134310106</v>
      </c>
      <c r="CN72" s="327">
        <f>100*CM72/$E72</f>
        <v>0.22965827533577529</v>
      </c>
      <c r="CO72" s="328">
        <f>BU72+CG72</f>
        <v>1732</v>
      </c>
      <c r="CP72" s="326">
        <f>CO72/(168*($AX72+$AY72))</f>
        <v>0.2061904761904762</v>
      </c>
      <c r="CQ72" s="326">
        <f>CP72*$F72*$W72</f>
        <v>1.7350845491016917</v>
      </c>
      <c r="CR72" s="327">
        <f>100*CQ72/$E72</f>
        <v>0.43377113727542294</v>
      </c>
      <c r="CS72" s="328">
        <f>168*($AX72+$AY72)-CO72</f>
        <v>6668</v>
      </c>
      <c r="CT72" s="326">
        <f>CS72/(168*($AX72+$AY72))</f>
        <v>0.79380952380952385</v>
      </c>
      <c r="CU72" s="326">
        <f>CT72*$F72*$W72</f>
        <v>6.6798751578580138</v>
      </c>
      <c r="CV72" s="327">
        <f>100*CU72/$E72</f>
        <v>1.6699687894645034</v>
      </c>
      <c r="CW72" s="321">
        <v>406</v>
      </c>
      <c r="CX72" s="329">
        <f>$BQ$3*$AZ72*CW72/(($AX72+$AY72)*168)</f>
        <v>911.12727272727284</v>
      </c>
      <c r="CY72" s="329">
        <f>CX72*$F72*$W72</f>
        <v>7667.0992879120868</v>
      </c>
      <c r="CZ72" s="330">
        <f>100*CY72/$E72</f>
        <v>1916.7748219780217</v>
      </c>
      <c r="DA72" s="328">
        <v>217</v>
      </c>
      <c r="DB72" s="329">
        <f>$BQ$3*$AZ72*DA72/(($AX72+$AY72)*168)</f>
        <v>486.9818181818182</v>
      </c>
      <c r="DC72" s="329">
        <f>DB72*$F72*$W72</f>
        <v>4097.9323780219775</v>
      </c>
      <c r="DD72" s="330">
        <f>100*DC72/$E72</f>
        <v>1024.4830945054944</v>
      </c>
      <c r="DE72" s="328">
        <v>318</v>
      </c>
      <c r="DF72" s="329">
        <f>$BQ$3*$AZ72*DE72/(($AX72+$AY72)*168)</f>
        <v>713.64155844155846</v>
      </c>
      <c r="DG72" s="329">
        <f>DF72*$F72*$W72</f>
        <v>6005.2649594976438</v>
      </c>
      <c r="DH72" s="330">
        <f>100*DG72/$E72</f>
        <v>1501.3162398744109</v>
      </c>
      <c r="DI72" s="331">
        <f>2*$BS$3*BU72/(CW72+DE72)/$AZ72</f>
        <v>1.5123030489052587</v>
      </c>
      <c r="DJ72" s="142">
        <v>0.5202</v>
      </c>
      <c r="DK72" s="332">
        <f>2*10000*CQ72/CY72</f>
        <v>4.526052119442924</v>
      </c>
      <c r="DL72" s="332">
        <f>10000*BK72/CY72</f>
        <v>0.45861555829228245</v>
      </c>
      <c r="DM72" s="332">
        <f>10000*BS72/DG72</f>
        <v>0.36199311864275174</v>
      </c>
      <c r="DN72" s="333">
        <f>10000*CU72/CY72</f>
        <v>8.7123890105211945</v>
      </c>
      <c r="DO72" s="333">
        <f>1000*($AX72+$AY72)*$BJ$3*$BO$3/CW72/$AZ72</f>
        <v>43.901660280970624</v>
      </c>
      <c r="DP72" s="334">
        <f>DG72/CY72</f>
        <v>0.78325123152709353</v>
      </c>
      <c r="DQ72" s="331">
        <f>1000*CI72/CY72</f>
        <v>9.1461792252022125E-2</v>
      </c>
      <c r="DR72" s="420">
        <v>40</v>
      </c>
      <c r="DS72" s="326">
        <f>DR72/(492*($AX72+$AY72))</f>
        <v>1.6260162601626016E-3</v>
      </c>
      <c r="DT72" s="326">
        <f>DS72*$F72*$W72</f>
        <v>1.3682861312129603E-2</v>
      </c>
      <c r="DU72" s="326">
        <f>100*DT72/$E72</f>
        <v>3.4207153280324002E-3</v>
      </c>
      <c r="DV72" s="326">
        <f>DT72/CQ72</f>
        <v>7.8859911000957583E-3</v>
      </c>
      <c r="DW72" s="487">
        <f>CC72/CG72</f>
        <v>0.46</v>
      </c>
      <c r="DX72" s="493">
        <f>7.158*DW72*CI72</f>
        <v>2.3089807939926734</v>
      </c>
      <c r="DY72" s="493">
        <f xml:space="preserve"> 0.00033*((CY72+DC72)/2)/DJ72</f>
        <v>3.7316997786988093</v>
      </c>
      <c r="DZ72" s="493">
        <f>1/(1/DX72+1/DY72)</f>
        <v>1.4263993956103411</v>
      </c>
      <c r="EA72" s="502">
        <f>100*DZ72/$E72</f>
        <v>0.35659984890258528</v>
      </c>
      <c r="EB72" s="328">
        <v>165</v>
      </c>
      <c r="EC72" s="137">
        <f>(4*EB72)/((4*EB72)+EF72+EN72)</f>
        <v>0.63097514340344163</v>
      </c>
      <c r="ED72" s="137">
        <f>EC72*$F72*$W72</f>
        <v>5.3096304078330832</v>
      </c>
      <c r="EE72" s="137">
        <f>100*ED72/$E72</f>
        <v>1.3274076019582708</v>
      </c>
      <c r="EF72" s="321">
        <v>158</v>
      </c>
      <c r="EG72" s="137">
        <f>EF72/((4*EB72)+EF72+EN72)</f>
        <v>0.15105162523900573</v>
      </c>
      <c r="EH72" s="137">
        <f>EG72*$F72*$W72</f>
        <v>1.2710933400570108</v>
      </c>
      <c r="EI72" s="148">
        <f>100*EH72/$E72</f>
        <v>0.3177733350142527</v>
      </c>
      <c r="EJ72" s="548">
        <f>4*EB72+EF72</f>
        <v>818</v>
      </c>
      <c r="EK72" s="137">
        <f>EJ72/((4*EB72)+EF72+EN72)</f>
        <v>0.78202676864244747</v>
      </c>
      <c r="EL72" s="137">
        <f>EK72*$F72*$W72</f>
        <v>6.5807237478900955</v>
      </c>
      <c r="EM72" s="138">
        <f>100*EL72/$E72</f>
        <v>1.6451809369725239</v>
      </c>
      <c r="EN72" s="556">
        <v>228</v>
      </c>
      <c r="EO72" s="137">
        <f>EN72/((4*EB72)+EF72+EN72)</f>
        <v>0.21797323135755259</v>
      </c>
      <c r="EP72" s="137">
        <f>EO72*$F72*$W72</f>
        <v>1.8342359590696107</v>
      </c>
      <c r="EQ72" s="138">
        <f>100*EP72/$E72</f>
        <v>0.45855898976740261</v>
      </c>
      <c r="ER72" s="328">
        <v>208</v>
      </c>
      <c r="ES72" s="563">
        <v>82</v>
      </c>
      <c r="ET72" s="566">
        <f t="shared" ref="ET72:ET75" si="430">ES72*$CA$3</f>
        <v>2.2226824880000003E-5</v>
      </c>
      <c r="EU72" s="342">
        <f t="shared" ref="EU72:EU75" si="431">ER72/(2*ET72*1000000)</f>
        <v>4.6790308809955397</v>
      </c>
      <c r="EV72" s="342">
        <f>EU72*$F72*$W72</f>
        <v>39.373856331197636</v>
      </c>
      <c r="EW72" s="342">
        <f t="shared" ref="EW72:EW75" si="432">100*EV72/$E72</f>
        <v>9.8434640827994091</v>
      </c>
      <c r="EX72" s="384">
        <f>ED72*100^3/EV72</f>
        <v>134851.67323135759</v>
      </c>
      <c r="EY72" s="342">
        <f>EU72*$F72*$W72*$R72</f>
        <v>14.670320628992846</v>
      </c>
      <c r="EZ72" s="342">
        <f t="shared" ref="EZ72:EZ75" si="433">100*EY72/$E72</f>
        <v>3.6675801572482114</v>
      </c>
      <c r="FA72" s="570">
        <f t="shared" si="423"/>
        <v>361930.08606367471</v>
      </c>
      <c r="FB72" s="570">
        <f t="shared" ref="FB72:FB75" si="434">EL72*100^3/EY72</f>
        <v>448573.95515164541</v>
      </c>
      <c r="FC72" s="538" t="str">
        <f t="shared" ref="FC72:FC75" si="435">$C$7</f>
        <v>Co</v>
      </c>
      <c r="FD72" s="130" t="str">
        <f t="shared" ref="FD72:FD75" si="436">$A$2</f>
        <v>R</v>
      </c>
      <c r="FE72" s="131" t="str">
        <f t="shared" ref="FE72:FE75" si="437">$B$7</f>
        <v>108-C-60</v>
      </c>
      <c r="FF72" s="233" t="s">
        <v>194</v>
      </c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</row>
    <row r="73" spans="1:228" s="147" customFormat="1" ht="15" customHeight="1" x14ac:dyDescent="0.25">
      <c r="A73" s="129" t="str">
        <f t="shared" si="424"/>
        <v>Co</v>
      </c>
      <c r="B73" s="130" t="str">
        <f t="shared" si="425"/>
        <v>R</v>
      </c>
      <c r="C73" s="131" t="str">
        <f t="shared" si="426"/>
        <v>108-C-60</v>
      </c>
      <c r="D73" s="233" t="s">
        <v>195</v>
      </c>
      <c r="E73" s="322">
        <v>410</v>
      </c>
      <c r="F73" s="324">
        <f>G73+H73+I73+K73+L73</f>
        <v>9.69</v>
      </c>
      <c r="G73" s="323">
        <v>3.57</v>
      </c>
      <c r="H73" s="323">
        <v>1.03</v>
      </c>
      <c r="I73" s="323">
        <v>1.22</v>
      </c>
      <c r="J73" s="341">
        <f t="shared" si="427"/>
        <v>0.12590299277605779</v>
      </c>
      <c r="K73" s="323">
        <v>2.7</v>
      </c>
      <c r="L73" s="463">
        <v>1.17</v>
      </c>
      <c r="M73" s="613">
        <f>100*F73/$E73</f>
        <v>2.3634146341463413</v>
      </c>
      <c r="N73" s="332">
        <v>8.1799999999999998E-2</v>
      </c>
      <c r="O73" s="660">
        <v>5.2347410674650003</v>
      </c>
      <c r="P73" s="654">
        <f t="shared" si="428"/>
        <v>0.42820181931863699</v>
      </c>
      <c r="Q73" s="663">
        <f t="shared" si="429"/>
        <v>0.64901490219783853</v>
      </c>
      <c r="R73" s="662">
        <f t="shared" si="422"/>
        <v>0.35098509780216147</v>
      </c>
      <c r="S73" s="661">
        <v>0.71850000000000003</v>
      </c>
      <c r="T73" s="663">
        <f>S73/L73</f>
        <v>0.61410256410256414</v>
      </c>
      <c r="U73" s="335">
        <v>200</v>
      </c>
      <c r="V73" s="394">
        <f>Z73+AD73</f>
        <v>1111</v>
      </c>
      <c r="W73" s="380">
        <f>V73/($V73+$AH73)</f>
        <v>0.87756714060031593</v>
      </c>
      <c r="X73" s="324">
        <f>W73*$F73</f>
        <v>8.5036255924170607</v>
      </c>
      <c r="Y73" s="324">
        <f>100*X73/$E73</f>
        <v>2.0740550225407466</v>
      </c>
      <c r="Z73" s="322">
        <v>896</v>
      </c>
      <c r="AA73" s="380">
        <f>Z73/($V73+$AH73)</f>
        <v>0.70774091627172198</v>
      </c>
      <c r="AB73" s="324">
        <f>AA73*$F73</f>
        <v>6.8580094786729857</v>
      </c>
      <c r="AC73" s="324">
        <f>100*AB73/$E73</f>
        <v>1.672685238700728</v>
      </c>
      <c r="AD73" s="322">
        <v>215</v>
      </c>
      <c r="AE73" s="380">
        <f>AD73/($V73+$AH73)</f>
        <v>0.16982622432859398</v>
      </c>
      <c r="AF73" s="324">
        <f>AE73*$F73</f>
        <v>1.6456161137440757</v>
      </c>
      <c r="AG73" s="325">
        <f>100*AF73/$E73</f>
        <v>0.40136978384001842</v>
      </c>
      <c r="AH73" s="395">
        <f>AL73+AP73+AT73</f>
        <v>155</v>
      </c>
      <c r="AI73" s="380">
        <f>AH73/($V73+$AH73)</f>
        <v>0.12243285939968404</v>
      </c>
      <c r="AJ73" s="324">
        <f>AI73*$F73</f>
        <v>1.1863744075829383</v>
      </c>
      <c r="AK73" s="324">
        <f>100*AJ73/$E73</f>
        <v>0.2893596116055947</v>
      </c>
      <c r="AL73" s="322">
        <v>35</v>
      </c>
      <c r="AM73" s="380">
        <f>AL73/($V73+$AH73)</f>
        <v>2.7646129541864139E-2</v>
      </c>
      <c r="AN73" s="324">
        <f>AM73*$F73</f>
        <v>0.26789099526066351</v>
      </c>
      <c r="AO73" s="324">
        <f>100*AN73/$E73</f>
        <v>6.5339267136747203E-2</v>
      </c>
      <c r="AP73" s="322">
        <v>90</v>
      </c>
      <c r="AQ73" s="380">
        <f>AP73/($V73+$AH73)</f>
        <v>7.1090047393364927E-2</v>
      </c>
      <c r="AR73" s="324">
        <f>AQ73*$F73</f>
        <v>0.68886255924170614</v>
      </c>
      <c r="AS73" s="324">
        <f>100*AR73/$E73</f>
        <v>0.16801525835163564</v>
      </c>
      <c r="AT73" s="322">
        <v>30</v>
      </c>
      <c r="AU73" s="380">
        <f>AT73/($V73+$AH73)</f>
        <v>2.3696682464454975E-2</v>
      </c>
      <c r="AV73" s="324">
        <f>AU73*$F73</f>
        <v>0.2296208530805687</v>
      </c>
      <c r="AW73" s="325">
        <f>100*AV73/$E73</f>
        <v>5.6005086117211882E-2</v>
      </c>
      <c r="AX73" s="420">
        <v>40</v>
      </c>
      <c r="AY73" s="394">
        <v>6</v>
      </c>
      <c r="AZ73" s="394">
        <v>10584</v>
      </c>
      <c r="BA73" s="321">
        <v>285</v>
      </c>
      <c r="BB73" s="326">
        <f>BA73/(168*($AX73+$AY73))</f>
        <v>3.687888198757764E-2</v>
      </c>
      <c r="BC73" s="326">
        <f>BB73*$F73*$W73</f>
        <v>0.31360420468929379</v>
      </c>
      <c r="BD73" s="327">
        <f>100*BC73/$E73</f>
        <v>7.6488830412022882E-2</v>
      </c>
      <c r="BE73" s="328">
        <v>128</v>
      </c>
      <c r="BF73" s="326">
        <f>BE73/(168*($AX73+$AY73))</f>
        <v>1.6563146997929608E-2</v>
      </c>
      <c r="BG73" s="326">
        <f>BF73*$F73*$W73</f>
        <v>0.14084680070256003</v>
      </c>
      <c r="BH73" s="327">
        <f>100*BG73/$E73</f>
        <v>3.4352878220136593E-2</v>
      </c>
      <c r="BI73" s="328">
        <f>BA73+BE73</f>
        <v>413</v>
      </c>
      <c r="BJ73" s="326">
        <f>BI73/(168*($AX73+$AY73))</f>
        <v>5.3442028985507248E-2</v>
      </c>
      <c r="BK73" s="326">
        <f>BJ73*$F73*$W73</f>
        <v>0.45445100539185379</v>
      </c>
      <c r="BL73" s="327">
        <f>100*BK73/$E73</f>
        <v>0.11084170863215945</v>
      </c>
      <c r="BM73" s="328">
        <v>384</v>
      </c>
      <c r="BN73" s="326">
        <f>BM73/(168*($AX73+$AY73))</f>
        <v>4.9689440993788817E-2</v>
      </c>
      <c r="BO73" s="326">
        <f>BN73*$F73*$W73</f>
        <v>0.42254040210768001</v>
      </c>
      <c r="BP73" s="327">
        <f>100*BO73/$E73</f>
        <v>0.10305863466040976</v>
      </c>
      <c r="BQ73" s="328">
        <v>231</v>
      </c>
      <c r="BR73" s="326">
        <f>BQ73/(168*($AX73+$AY73))</f>
        <v>2.9891304347826088E-2</v>
      </c>
      <c r="BS73" s="326">
        <f>BR73*$F73*$W73</f>
        <v>0.25418446064290129</v>
      </c>
      <c r="BT73" s="327">
        <f>100*BS73/$E73</f>
        <v>6.1996209912902757E-2</v>
      </c>
      <c r="BU73" s="328">
        <f>BA73+BE73+BM73+BQ73</f>
        <v>1028</v>
      </c>
      <c r="BV73" s="326">
        <f>BU73/(168*($AX73+$AY73))</f>
        <v>0.13302277432712215</v>
      </c>
      <c r="BW73" s="326">
        <f>BV73*$F73*$W73</f>
        <v>1.1311758681424351</v>
      </c>
      <c r="BX73" s="327">
        <f>100*BW73/$E73</f>
        <v>0.27589655320547196</v>
      </c>
      <c r="BY73" s="328">
        <v>326</v>
      </c>
      <c r="BZ73" s="326">
        <f>BY73/(168*($AX73+$AY73))</f>
        <v>4.2184265010351968E-2</v>
      </c>
      <c r="CA73" s="326">
        <f>BZ73*$F73*$W73</f>
        <v>0.35871919553933257</v>
      </c>
      <c r="CB73" s="327">
        <f>100*CA73/$E73</f>
        <v>8.7492486716910386E-2</v>
      </c>
      <c r="CC73" s="328">
        <v>283</v>
      </c>
      <c r="CD73" s="326">
        <f>CC73/(168*($AX73+$AY73))</f>
        <v>3.6620082815734992E-2</v>
      </c>
      <c r="CE73" s="326">
        <f>CD73*$F73*$W73</f>
        <v>0.31140347342831626</v>
      </c>
      <c r="CF73" s="327">
        <f>100*CE73/$E73</f>
        <v>7.5952066689833231E-2</v>
      </c>
      <c r="CG73" s="328">
        <f>BY73+CC73</f>
        <v>609</v>
      </c>
      <c r="CH73" s="326">
        <f>CG73/(168*($AX73+$AY73))</f>
        <v>7.880434782608696E-2</v>
      </c>
      <c r="CI73" s="326">
        <f>CH73*$F73*$W73</f>
        <v>0.67012266896764883</v>
      </c>
      <c r="CJ73" s="327">
        <f>100*CI73/$E73</f>
        <v>0.16344455340674363</v>
      </c>
      <c r="CK73" s="328">
        <f>BQ73+CG73</f>
        <v>840</v>
      </c>
      <c r="CL73" s="326">
        <f>CK73/(168*($AX73+$AY73))</f>
        <v>0.10869565217391304</v>
      </c>
      <c r="CM73" s="326">
        <f>CL73*$F73*$W73</f>
        <v>0.92430712961055006</v>
      </c>
      <c r="CN73" s="327">
        <f>100*CM73/$E73</f>
        <v>0.22544076331964635</v>
      </c>
      <c r="CO73" s="328">
        <f>BU73+CG73</f>
        <v>1637</v>
      </c>
      <c r="CP73" s="326">
        <f>CO73/(168*($AX73+$AY73))</f>
        <v>0.21182712215320912</v>
      </c>
      <c r="CQ73" s="326">
        <f>CP73*$F73*$W73</f>
        <v>1.801298537110084</v>
      </c>
      <c r="CR73" s="327">
        <f>100*CQ73/$E73</f>
        <v>0.43934110661221559</v>
      </c>
      <c r="CS73" s="328">
        <f>168*($AX73+$AY73)-CO73</f>
        <v>6091</v>
      </c>
      <c r="CT73" s="326">
        <f>CS73/(168*($AX73+$AY73))</f>
        <v>0.78817287784679091</v>
      </c>
      <c r="CU73" s="326">
        <f>CT73*$F73*$W73</f>
        <v>6.7023270553069771</v>
      </c>
      <c r="CV73" s="327">
        <f>100*CU73/$E73</f>
        <v>1.6347139159285309</v>
      </c>
      <c r="CW73" s="321">
        <v>491</v>
      </c>
      <c r="CX73" s="329">
        <f>$BQ$3*$AZ73*CW73/(($AX73+$AY73)*168)</f>
        <v>1222.6482213438735</v>
      </c>
      <c r="CY73" s="329">
        <f>CX73*$F73*$W73</f>
        <v>10396.942705542962</v>
      </c>
      <c r="CZ73" s="330">
        <f>100*CY73/$E73</f>
        <v>2535.8396842787711</v>
      </c>
      <c r="DA73" s="328">
        <v>231</v>
      </c>
      <c r="DB73" s="329">
        <f>$BQ$3*$AZ73*DA73/(($AX73+$AY73)*168)</f>
        <v>575.21739130434787</v>
      </c>
      <c r="DC73" s="329">
        <f>DB73*$F73*$W73</f>
        <v>4891.4333298990314</v>
      </c>
      <c r="DD73" s="330">
        <f>100*DC73/$E73</f>
        <v>1193.0325194875686</v>
      </c>
      <c r="DE73" s="328">
        <v>288</v>
      </c>
      <c r="DF73" s="329">
        <f>$BQ$3*$AZ73*DE73/(($AX73+$AY73)*168)</f>
        <v>717.15415019762838</v>
      </c>
      <c r="DG73" s="329">
        <f>DF73*$F73*$W73</f>
        <v>6098.4103853286615</v>
      </c>
      <c r="DH73" s="330">
        <f>100*DG73/$E73</f>
        <v>1487.417167153332</v>
      </c>
      <c r="DI73" s="331">
        <f>2*$BS$3*BU73/(CW73+DE73)/$AZ73</f>
        <v>1.3715085235349311</v>
      </c>
      <c r="DJ73" s="142">
        <v>0.59820000000000007</v>
      </c>
      <c r="DK73" s="332">
        <f>2*10000*CQ73/CY73</f>
        <v>3.4650542724444384</v>
      </c>
      <c r="DL73" s="332">
        <f>10000*BK73/CY73</f>
        <v>0.43710061530835459</v>
      </c>
      <c r="DM73" s="332">
        <f>10000*BS73/DG73</f>
        <v>0.41680445326278664</v>
      </c>
      <c r="DN73" s="333">
        <f>10000*CU73/CY73</f>
        <v>6.446440309547671</v>
      </c>
      <c r="DO73" s="333">
        <f>1000*($AX73+$AY73)*$BJ$3*$BO$3/CW73/$AZ73</f>
        <v>32.715869783079562</v>
      </c>
      <c r="DP73" s="334">
        <f>DG73/CY73</f>
        <v>0.58655804480651719</v>
      </c>
      <c r="DQ73" s="331">
        <f>1000*CI73/CY73</f>
        <v>6.4453819545469235E-2</v>
      </c>
      <c r="DR73" s="420">
        <v>40</v>
      </c>
      <c r="DS73" s="326">
        <f>DR73/(492*($AX73+$AY73))</f>
        <v>1.7674089784376105E-3</v>
      </c>
      <c r="DT73" s="326">
        <f>DS73*$F73*$W73</f>
        <v>1.5029384221309759E-2</v>
      </c>
      <c r="DU73" s="326">
        <f>100*DT73/$E73</f>
        <v>3.6657034686121363E-3</v>
      </c>
      <c r="DV73" s="326">
        <f>DT73/CQ73</f>
        <v>8.343638720443405E-3</v>
      </c>
      <c r="DW73" s="487">
        <f>CC73/CG73</f>
        <v>0.46469622331691296</v>
      </c>
      <c r="DX73" s="493">
        <f>7.158*DW73*CI73</f>
        <v>2.2290260627998881</v>
      </c>
      <c r="DY73" s="493">
        <f xml:space="preserve"> 0.00033*((CY73+DC73)/2)/DJ73</f>
        <v>4.2169542725642408</v>
      </c>
      <c r="DZ73" s="493">
        <f>1/(1/DX73+1/DY73)</f>
        <v>1.4582267537510341</v>
      </c>
      <c r="EA73" s="502">
        <f>100*DZ73/$E73</f>
        <v>0.35566506189049613</v>
      </c>
      <c r="EB73" s="328">
        <v>162</v>
      </c>
      <c r="EC73" s="137">
        <f>(4*EB73)/((4*EB73)+EF73+EN73)</f>
        <v>0.68789808917197448</v>
      </c>
      <c r="ED73" s="137">
        <f>EC73*$F73*$W73</f>
        <v>5.8496277960575958</v>
      </c>
      <c r="EE73" s="137">
        <f>100*ED73/$E73</f>
        <v>1.4267384868433159</v>
      </c>
      <c r="EF73" s="321">
        <v>122</v>
      </c>
      <c r="EG73" s="137">
        <f>EF73/((4*EB73)+EF73+EN73)</f>
        <v>0.12951167728237792</v>
      </c>
      <c r="EH73" s="137">
        <f>EG73*$F73*$W73</f>
        <v>1.101318813455288</v>
      </c>
      <c r="EI73" s="148">
        <f>100*EH73/$E73</f>
        <v>0.26861434474519219</v>
      </c>
      <c r="EJ73" s="548">
        <f>4*EB73+EF73</f>
        <v>770</v>
      </c>
      <c r="EK73" s="137">
        <f>EJ73/((4*EB73)+EF73+EN73)</f>
        <v>0.81740976645435248</v>
      </c>
      <c r="EL73" s="137">
        <f>EK73*$F73*$W73</f>
        <v>6.9509466095128847</v>
      </c>
      <c r="EM73" s="138">
        <f>100*EL73/$E73</f>
        <v>1.6953528315885085</v>
      </c>
      <c r="EN73" s="556">
        <v>172</v>
      </c>
      <c r="EO73" s="137">
        <f>EN73/((4*EB73)+EF73+EN73)</f>
        <v>0.18259023354564755</v>
      </c>
      <c r="EP73" s="137">
        <f>EO73*$F73*$W73</f>
        <v>1.5526789829041765</v>
      </c>
      <c r="EQ73" s="138">
        <f>100*EP73/$E73</f>
        <v>0.37870219095223823</v>
      </c>
      <c r="ER73" s="328">
        <v>169</v>
      </c>
      <c r="ES73" s="563">
        <v>49</v>
      </c>
      <c r="ET73" s="566">
        <f t="shared" si="430"/>
        <v>1.3281883160000001E-5</v>
      </c>
      <c r="EU73" s="342">
        <f t="shared" si="431"/>
        <v>6.3620496417617929</v>
      </c>
      <c r="EV73" s="342">
        <f>EU73*$F73*$W73</f>
        <v>54.100488153913375</v>
      </c>
      <c r="EW73" s="342">
        <f t="shared" si="432"/>
        <v>13.195241013149603</v>
      </c>
      <c r="EX73" s="384">
        <f>ED73*100^3/EV73</f>
        <v>108125.23131798139</v>
      </c>
      <c r="EY73" s="342">
        <f>EU73*$F73*$W73*$R73</f>
        <v>18.988465125845963</v>
      </c>
      <c r="EZ73" s="342">
        <f t="shared" si="433"/>
        <v>4.631332957523405</v>
      </c>
      <c r="FA73" s="570">
        <f t="shared" si="423"/>
        <v>308062.17128605262</v>
      </c>
      <c r="FB73" s="570">
        <f t="shared" si="434"/>
        <v>366061.53069484653</v>
      </c>
      <c r="FC73" s="538" t="str">
        <f t="shared" si="435"/>
        <v>Co</v>
      </c>
      <c r="FD73" s="130" t="str">
        <f t="shared" si="436"/>
        <v>R</v>
      </c>
      <c r="FE73" s="131" t="str">
        <f t="shared" si="437"/>
        <v>108-C-60</v>
      </c>
      <c r="FF73" s="233" t="s">
        <v>195</v>
      </c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</row>
    <row r="74" spans="1:228" s="147" customFormat="1" ht="15" customHeight="1" x14ac:dyDescent="0.25">
      <c r="A74" s="129" t="str">
        <f t="shared" si="424"/>
        <v>Co</v>
      </c>
      <c r="B74" s="130" t="str">
        <f t="shared" si="425"/>
        <v>R</v>
      </c>
      <c r="C74" s="131" t="str">
        <f t="shared" si="426"/>
        <v>108-C-60</v>
      </c>
      <c r="D74" s="233" t="s">
        <v>196</v>
      </c>
      <c r="E74" s="322">
        <v>460</v>
      </c>
      <c r="F74" s="324">
        <f>G74+H74+I74+K74+L74</f>
        <v>10.690000000000001</v>
      </c>
      <c r="G74" s="323">
        <v>3.76</v>
      </c>
      <c r="H74" s="323">
        <v>1.08</v>
      </c>
      <c r="I74" s="323">
        <v>1.42</v>
      </c>
      <c r="J74" s="341">
        <f t="shared" si="427"/>
        <v>0.13283442469597753</v>
      </c>
      <c r="K74" s="323">
        <v>3.13</v>
      </c>
      <c r="L74" s="463">
        <v>1.3</v>
      </c>
      <c r="M74" s="613">
        <f>100*F74/$E74</f>
        <v>2.3239130434782616</v>
      </c>
      <c r="N74" s="332">
        <v>8.9300000000000004E-2</v>
      </c>
      <c r="O74" s="660">
        <v>5.2347410674650003</v>
      </c>
      <c r="P74" s="654">
        <f t="shared" si="428"/>
        <v>0.46746237732462453</v>
      </c>
      <c r="Q74" s="663">
        <f t="shared" si="429"/>
        <v>0.67080114272913771</v>
      </c>
      <c r="R74" s="662">
        <f t="shared" si="422"/>
        <v>0.32919885727086234</v>
      </c>
      <c r="S74" s="661">
        <v>0.80440999999999996</v>
      </c>
      <c r="T74" s="663">
        <f>S74/L74</f>
        <v>0.618776923076923</v>
      </c>
      <c r="U74" s="335">
        <v>200</v>
      </c>
      <c r="V74" s="394">
        <f>Z74+AD74</f>
        <v>1068</v>
      </c>
      <c r="W74" s="380">
        <f>V74/($V74+$AH74)</f>
        <v>0.88046166529266279</v>
      </c>
      <c r="X74" s="324">
        <f>W74*$F74</f>
        <v>9.4121352019785665</v>
      </c>
      <c r="Y74" s="324">
        <f>100*X74/$E74</f>
        <v>2.0461163482562101</v>
      </c>
      <c r="Z74" s="322">
        <v>812</v>
      </c>
      <c r="AA74" s="380">
        <f>Z74/($V74+$AH74)</f>
        <v>0.66941467436108826</v>
      </c>
      <c r="AB74" s="324">
        <f>AA74*$F74</f>
        <v>7.1560428689200339</v>
      </c>
      <c r="AC74" s="324">
        <f>100*AB74/$E74</f>
        <v>1.5556614932434858</v>
      </c>
      <c r="AD74" s="322">
        <v>256</v>
      </c>
      <c r="AE74" s="380">
        <f>AD74/($V74+$AH74)</f>
        <v>0.21104699093157461</v>
      </c>
      <c r="AF74" s="324">
        <f>AE74*$F74</f>
        <v>2.256092333058533</v>
      </c>
      <c r="AG74" s="325">
        <f>100*AF74/$E74</f>
        <v>0.49045485501272457</v>
      </c>
      <c r="AH74" s="395">
        <f>AL74+AP74+AT74</f>
        <v>145</v>
      </c>
      <c r="AI74" s="380">
        <f>AH74/($V74+$AH74)</f>
        <v>0.11953833470733718</v>
      </c>
      <c r="AJ74" s="324">
        <f>AI74*$F74</f>
        <v>1.2778647980214346</v>
      </c>
      <c r="AK74" s="324">
        <f>100*AJ74/$E74</f>
        <v>0.27779669522205103</v>
      </c>
      <c r="AL74" s="322">
        <v>26</v>
      </c>
      <c r="AM74" s="380">
        <f>AL74/($V74+$AH74)</f>
        <v>2.1434460016488046E-2</v>
      </c>
      <c r="AN74" s="324">
        <f>AM74*$F74</f>
        <v>0.22913437757625724</v>
      </c>
      <c r="AO74" s="324">
        <f>100*AN74/$E74</f>
        <v>4.981182121222983E-2</v>
      </c>
      <c r="AP74" s="322">
        <v>99</v>
      </c>
      <c r="AQ74" s="380">
        <f>AP74/($V74+$AH74)</f>
        <v>8.1615828524319867E-2</v>
      </c>
      <c r="AR74" s="324">
        <f>AQ74*$F74</f>
        <v>0.87247320692497943</v>
      </c>
      <c r="AS74" s="324">
        <f>100*AR74/$E74</f>
        <v>0.18966808846195204</v>
      </c>
      <c r="AT74" s="322">
        <v>20</v>
      </c>
      <c r="AU74" s="380">
        <f>AT74/($V74+$AH74)</f>
        <v>1.6488046166529265E-2</v>
      </c>
      <c r="AV74" s="324">
        <f>AU74*$F74</f>
        <v>0.17625721352019788</v>
      </c>
      <c r="AW74" s="325">
        <f>100*AV74/$E74</f>
        <v>3.8316785547869103E-2</v>
      </c>
      <c r="AX74" s="420">
        <v>40</v>
      </c>
      <c r="AY74" s="394">
        <v>15</v>
      </c>
      <c r="AZ74" s="394">
        <v>10584</v>
      </c>
      <c r="BA74" s="321">
        <v>234</v>
      </c>
      <c r="BB74" s="326">
        <f>BA74/(168*($AX74+$AY74))</f>
        <v>2.5324675324675326E-2</v>
      </c>
      <c r="BC74" s="326">
        <f>BB74*$F74*$W74</f>
        <v>0.2383592681020546</v>
      </c>
      <c r="BD74" s="327">
        <f>100*BC74/$E74</f>
        <v>5.1817232196098829E-2</v>
      </c>
      <c r="BE74" s="328">
        <v>85</v>
      </c>
      <c r="BF74" s="326">
        <f>BE74/(168*($AX74+$AY74))</f>
        <v>9.1991341991341999E-3</v>
      </c>
      <c r="BG74" s="326">
        <f>BF74*$F74*$W74</f>
        <v>8.6583494823395918E-2</v>
      </c>
      <c r="BH74" s="327">
        <f>100*BG74/$E74</f>
        <v>1.8822498874651285E-2</v>
      </c>
      <c r="BI74" s="328">
        <f>BA74+BE74</f>
        <v>319</v>
      </c>
      <c r="BJ74" s="326">
        <f>BI74/(168*($AX74+$AY74))</f>
        <v>3.4523809523809526E-2</v>
      </c>
      <c r="BK74" s="326">
        <f>BJ74*$F74*$W74</f>
        <v>0.32494276292545055</v>
      </c>
      <c r="BL74" s="327">
        <f>100*BK74/$E74</f>
        <v>7.0639731070750111E-2</v>
      </c>
      <c r="BM74" s="328">
        <v>416</v>
      </c>
      <c r="BN74" s="326">
        <f>BM74/(168*($AX74+$AY74))</f>
        <v>4.5021645021645025E-2</v>
      </c>
      <c r="BO74" s="326">
        <f>BN74*$F74*$W74</f>
        <v>0.42374980995920819</v>
      </c>
      <c r="BP74" s="327">
        <f>100*BO74/$E74</f>
        <v>9.2119523904175701E-2</v>
      </c>
      <c r="BQ74" s="328">
        <v>288</v>
      </c>
      <c r="BR74" s="326">
        <f>BQ74/(168*($AX74+$AY74))</f>
        <v>3.1168831168831169E-2</v>
      </c>
      <c r="BS74" s="326">
        <f>BR74*$F74*$W74</f>
        <v>0.29336525304868255</v>
      </c>
      <c r="BT74" s="327">
        <f>100*BS74/$E74</f>
        <v>6.3775055010583157E-2</v>
      </c>
      <c r="BU74" s="328">
        <f>BA74+BE74+BM74+BQ74</f>
        <v>1023</v>
      </c>
      <c r="BV74" s="326">
        <f>BU74/(168*($AX74+$AY74))</f>
        <v>0.11071428571428571</v>
      </c>
      <c r="BW74" s="326">
        <f>BV74*$F74*$W74</f>
        <v>1.0420578259333413</v>
      </c>
      <c r="BX74" s="327">
        <f>100*BW74/$E74</f>
        <v>0.226534309985509</v>
      </c>
      <c r="BY74" s="328">
        <v>400</v>
      </c>
      <c r="BZ74" s="326">
        <f>BY74/(168*($AX74+$AY74))</f>
        <v>4.3290043290043288E-2</v>
      </c>
      <c r="CA74" s="326">
        <f>BZ74*$F74*$W74</f>
        <v>0.4074517403453925</v>
      </c>
      <c r="CB74" s="327">
        <f>100*CA74/$E74</f>
        <v>8.8576465292476619E-2</v>
      </c>
      <c r="CC74" s="328">
        <v>383</v>
      </c>
      <c r="CD74" s="326">
        <f>CC74/(168*($AX74+$AY74))</f>
        <v>4.1450216450216452E-2</v>
      </c>
      <c r="CE74" s="326">
        <f>CD74*$F74*$W74</f>
        <v>0.39013504138071331</v>
      </c>
      <c r="CF74" s="327">
        <f>100*CE74/$E74</f>
        <v>8.481196551754637E-2</v>
      </c>
      <c r="CG74" s="328">
        <f>BY74+CC74</f>
        <v>783</v>
      </c>
      <c r="CH74" s="326">
        <f>CG74/(168*($AX74+$AY74))</f>
        <v>8.4740259740259741E-2</v>
      </c>
      <c r="CI74" s="326">
        <f>CH74*$F74*$W74</f>
        <v>0.79758678172610575</v>
      </c>
      <c r="CJ74" s="327">
        <f>100*CI74/$E74</f>
        <v>0.17338843081002298</v>
      </c>
      <c r="CK74" s="328">
        <f>BQ74+CG74</f>
        <v>1071</v>
      </c>
      <c r="CL74" s="326">
        <f>CK74/(168*($AX74+$AY74))</f>
        <v>0.11590909090909091</v>
      </c>
      <c r="CM74" s="326">
        <f>CL74*$F74*$W74</f>
        <v>1.0909520347747883</v>
      </c>
      <c r="CN74" s="327">
        <f>100*CM74/$E74</f>
        <v>0.23716348582060615</v>
      </c>
      <c r="CO74" s="328">
        <f>BU74+CG74</f>
        <v>1806</v>
      </c>
      <c r="CP74" s="326">
        <f>CO74/(168*($AX74+$AY74))</f>
        <v>0.19545454545454546</v>
      </c>
      <c r="CQ74" s="326">
        <f>CP74*$F74*$W74</f>
        <v>1.839644607659447</v>
      </c>
      <c r="CR74" s="327">
        <f>100*CQ74/$E74</f>
        <v>0.39992274079553192</v>
      </c>
      <c r="CS74" s="328">
        <f>168*($AX74+$AY74)-CO74</f>
        <v>7434</v>
      </c>
      <c r="CT74" s="326">
        <f>CS74/(168*($AX74+$AY74))</f>
        <v>0.80454545454545456</v>
      </c>
      <c r="CU74" s="326">
        <f>CT74*$F74*$W74</f>
        <v>7.5724905943191185</v>
      </c>
      <c r="CV74" s="327">
        <f>100*CU74/$E74</f>
        <v>1.646193607460678</v>
      </c>
      <c r="CW74" s="321">
        <v>380</v>
      </c>
      <c r="CX74" s="329">
        <f>$BQ$3*$AZ74*CW74/(($AX74+$AY74)*168)</f>
        <v>791.40495867768595</v>
      </c>
      <c r="CY74" s="329">
        <f>CX74*$F74*$W74</f>
        <v>7448.8104705906408</v>
      </c>
      <c r="CZ74" s="330">
        <f>100*CY74/$E74</f>
        <v>1619.3066240414435</v>
      </c>
      <c r="DA74" s="328">
        <v>288</v>
      </c>
      <c r="DB74" s="329">
        <f>$BQ$3*$AZ74*DA74/(($AX74+$AY74)*168)</f>
        <v>599.80165289256195</v>
      </c>
      <c r="DC74" s="329">
        <f>DB74*$F74*$W74</f>
        <v>5645.4142513950119</v>
      </c>
      <c r="DD74" s="330">
        <f>100*DC74/$E74</f>
        <v>1227.2639676945678</v>
      </c>
      <c r="DE74" s="328">
        <v>387</v>
      </c>
      <c r="DF74" s="329">
        <f>$BQ$3*$AZ74*DE74/(($AX74+$AY74)*168)</f>
        <v>805.98347107438019</v>
      </c>
      <c r="DG74" s="329">
        <f>DF74*$F74*$W74</f>
        <v>7586.0254003120481</v>
      </c>
      <c r="DH74" s="330">
        <f>100*DG74/$E74</f>
        <v>1649.1359565895757</v>
      </c>
      <c r="DI74" s="331">
        <f>2*$BS$3*BU74/(CW74+DE74)/$AZ74</f>
        <v>1.3861911561669431</v>
      </c>
      <c r="DJ74" s="142">
        <v>0.53420000000000001</v>
      </c>
      <c r="DK74" s="332">
        <f>2*10000*CQ74/CY74</f>
        <v>4.939431913116124</v>
      </c>
      <c r="DL74" s="332">
        <f>10000*BK74/CY74</f>
        <v>0.43623443529458572</v>
      </c>
      <c r="DM74" s="332">
        <f>10000*BS74/DG74</f>
        <v>0.38671799469141654</v>
      </c>
      <c r="DN74" s="333">
        <f>10000*CU74/CY74</f>
        <v>10.166040100250626</v>
      </c>
      <c r="DO74" s="333">
        <f>1000*($AX74+$AY74)*$BJ$3*$BO$3/CW74/$AZ74</f>
        <v>50.543024227234746</v>
      </c>
      <c r="DP74" s="334">
        <f>DG74/CY74</f>
        <v>1.0184210526315791</v>
      </c>
      <c r="DQ74" s="331">
        <f>1000*CI74/CY74</f>
        <v>0.10707572502685284</v>
      </c>
      <c r="DR74" s="420">
        <v>46</v>
      </c>
      <c r="DS74" s="326">
        <f>DR74/(492*($AX74+$AY74))</f>
        <v>1.6999260901699926E-3</v>
      </c>
      <c r="DT74" s="326">
        <f>DS74*$F74*$W74</f>
        <v>1.5999934194050779E-2</v>
      </c>
      <c r="DU74" s="326">
        <f>100*DT74/$E74</f>
        <v>3.4782465639240827E-3</v>
      </c>
      <c r="DV74" s="326">
        <f>DT74/CQ74</f>
        <v>8.6972962752883357E-3</v>
      </c>
      <c r="DW74" s="487">
        <f>CC74/CG74</f>
        <v>0.48914431673052361</v>
      </c>
      <c r="DX74" s="493">
        <f>7.158*DW74*CI74</f>
        <v>2.7925866262031458</v>
      </c>
      <c r="DY74" s="493">
        <f xml:space="preserve"> 0.00033*((CY74+DC74)/2)/DJ74</f>
        <v>4.0444535363677137</v>
      </c>
      <c r="DZ74" s="493">
        <f>1/(1/DX74+1/DY74)</f>
        <v>1.651955610527458</v>
      </c>
      <c r="EA74" s="502">
        <f>100*DZ74/$E74</f>
        <v>0.3591207848972735</v>
      </c>
      <c r="EB74" s="328">
        <v>132</v>
      </c>
      <c r="EC74" s="137">
        <f>(4*EB74)/((4*EB74)+EF74+EN74)</f>
        <v>0.59863945578231292</v>
      </c>
      <c r="ED74" s="137">
        <f>EC74*$F74*$W74</f>
        <v>5.6344754950619986</v>
      </c>
      <c r="EE74" s="137">
        <f>100*ED74/$E74</f>
        <v>1.224885977187391</v>
      </c>
      <c r="EF74" s="321">
        <v>157</v>
      </c>
      <c r="EG74" s="137">
        <f>EF74/((4*EB74)+EF74+EN74)</f>
        <v>0.17800453514739228</v>
      </c>
      <c r="EH74" s="137">
        <f>EG74*$F74*$W74</f>
        <v>1.675402751372602</v>
      </c>
      <c r="EI74" s="148">
        <f>100*EH74/$E74</f>
        <v>0.36421798942882655</v>
      </c>
      <c r="EJ74" s="548">
        <f>4*EB74+EF74</f>
        <v>685</v>
      </c>
      <c r="EK74" s="137">
        <f>EJ74/((4*EB74)+EF74+EN74)</f>
        <v>0.77664399092970526</v>
      </c>
      <c r="EL74" s="137">
        <f>EK74*$F74*$W74</f>
        <v>7.309878246434601</v>
      </c>
      <c r="EM74" s="138">
        <f>100*EL74/$E74</f>
        <v>1.5891039666162177</v>
      </c>
      <c r="EN74" s="556">
        <v>197</v>
      </c>
      <c r="EO74" s="137">
        <f>EN74/((4*EB74)+EF74+EN74)</f>
        <v>0.22335600907029479</v>
      </c>
      <c r="EP74" s="137">
        <f>EO74*$F74*$W74</f>
        <v>2.1022569555439654</v>
      </c>
      <c r="EQ74" s="138">
        <f>100*EP74/$E74</f>
        <v>0.45701238163999247</v>
      </c>
      <c r="ER74" s="328">
        <v>163</v>
      </c>
      <c r="ES74" s="563">
        <v>50</v>
      </c>
      <c r="ET74" s="566">
        <f t="shared" si="430"/>
        <v>1.3552942000000002E-5</v>
      </c>
      <c r="EU74" s="342">
        <f t="shared" si="431"/>
        <v>6.0134544957102296</v>
      </c>
      <c r="EV74" s="342">
        <f>EU74*$F74*$W74</f>
        <v>56.599446744570521</v>
      </c>
      <c r="EW74" s="342">
        <f t="shared" si="432"/>
        <v>12.304227553167506</v>
      </c>
      <c r="EX74" s="384">
        <f>ED74*100^3/EV74</f>
        <v>99550.010099745414</v>
      </c>
      <c r="EY74" s="342">
        <f>EU74*$F74*$W74*$R74</f>
        <v>18.632473190475647</v>
      </c>
      <c r="EZ74" s="342">
        <f t="shared" si="433"/>
        <v>4.0505376501034016</v>
      </c>
      <c r="FA74" s="570">
        <f t="shared" si="423"/>
        <v>302400.83736936061</v>
      </c>
      <c r="FB74" s="570">
        <f t="shared" si="434"/>
        <v>392319.26817805314</v>
      </c>
      <c r="FC74" s="538" t="str">
        <f t="shared" si="435"/>
        <v>Co</v>
      </c>
      <c r="FD74" s="130" t="str">
        <f t="shared" si="436"/>
        <v>R</v>
      </c>
      <c r="FE74" s="131" t="str">
        <f t="shared" si="437"/>
        <v>108-C-60</v>
      </c>
      <c r="FF74" s="233" t="s">
        <v>196</v>
      </c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</row>
    <row r="75" spans="1:228" s="147" customFormat="1" ht="15" customHeight="1" x14ac:dyDescent="0.25">
      <c r="A75" s="129" t="str">
        <f t="shared" si="424"/>
        <v>Co</v>
      </c>
      <c r="B75" s="130" t="str">
        <f t="shared" si="425"/>
        <v>R</v>
      </c>
      <c r="C75" s="131" t="str">
        <f t="shared" si="426"/>
        <v>108-C-60</v>
      </c>
      <c r="D75" s="233" t="s">
        <v>197</v>
      </c>
      <c r="E75" s="322">
        <v>420</v>
      </c>
      <c r="F75" s="324">
        <f>G75+H75+I75+K75+L75</f>
        <v>10.92</v>
      </c>
      <c r="G75" s="323">
        <v>3.97</v>
      </c>
      <c r="H75" s="323">
        <v>1.03</v>
      </c>
      <c r="I75" s="323">
        <v>1.33</v>
      </c>
      <c r="J75" s="341">
        <f t="shared" si="427"/>
        <v>0.12179487179487181</v>
      </c>
      <c r="K75" s="323">
        <v>3.18</v>
      </c>
      <c r="L75" s="463">
        <v>1.41</v>
      </c>
      <c r="M75" s="613">
        <f>100*F75/$E75</f>
        <v>2.6</v>
      </c>
      <c r="N75" s="332">
        <v>8.8499999999999995E-2</v>
      </c>
      <c r="O75" s="660">
        <v>6.1790472992429999</v>
      </c>
      <c r="P75" s="654">
        <f t="shared" si="428"/>
        <v>0.54684568598300543</v>
      </c>
      <c r="Q75" s="663">
        <f t="shared" si="429"/>
        <v>0.58883783008796586</v>
      </c>
      <c r="R75" s="662">
        <f>P75/I75</f>
        <v>0.41116216991203414</v>
      </c>
      <c r="S75" s="661"/>
      <c r="T75" s="663"/>
      <c r="U75" s="335">
        <v>200</v>
      </c>
      <c r="V75" s="394">
        <f>Z75+AD75</f>
        <v>1227</v>
      </c>
      <c r="W75" s="380">
        <f>V75/($V75+$AH75)</f>
        <v>0.87330960854092532</v>
      </c>
      <c r="X75" s="324">
        <f>W75*$F75</f>
        <v>9.5365409252669036</v>
      </c>
      <c r="Y75" s="324">
        <f>100*X75/$E75</f>
        <v>2.2706049822064056</v>
      </c>
      <c r="Z75" s="322">
        <v>866</v>
      </c>
      <c r="AA75" s="380">
        <f>Z75/($V75+$AH75)</f>
        <v>0.61637010676156578</v>
      </c>
      <c r="AB75" s="324">
        <f>AA75*$F75</f>
        <v>6.730761565836298</v>
      </c>
      <c r="AC75" s="324">
        <f>100*AB75/$E75</f>
        <v>1.602562277580071</v>
      </c>
      <c r="AD75" s="322">
        <v>361</v>
      </c>
      <c r="AE75" s="380">
        <f>AD75/($V75+$AH75)</f>
        <v>0.25693950177935942</v>
      </c>
      <c r="AF75" s="324">
        <f>AE75*$F75</f>
        <v>2.8057793594306051</v>
      </c>
      <c r="AG75" s="325">
        <f>100*AF75/$E75</f>
        <v>0.66804270462633453</v>
      </c>
      <c r="AH75" s="395">
        <f>AL75+AP75+AT75</f>
        <v>178</v>
      </c>
      <c r="AI75" s="380">
        <f>AH75/($V75+$AH75)</f>
        <v>0.12669039145907474</v>
      </c>
      <c r="AJ75" s="324">
        <f>AI75*$F75</f>
        <v>1.3834590747330962</v>
      </c>
      <c r="AK75" s="324">
        <f>100*AJ75/$E75</f>
        <v>0.32939501779359431</v>
      </c>
      <c r="AL75" s="322">
        <v>35</v>
      </c>
      <c r="AM75" s="380">
        <f>AL75/($V75+$AH75)</f>
        <v>2.491103202846975E-2</v>
      </c>
      <c r="AN75" s="324">
        <f>AM75*$F75</f>
        <v>0.27202846975088968</v>
      </c>
      <c r="AO75" s="324">
        <f>100*AN75/$E75</f>
        <v>6.4768683274021355E-2</v>
      </c>
      <c r="AP75" s="322">
        <v>107</v>
      </c>
      <c r="AQ75" s="380">
        <f>AP75/($V75+$AH75)</f>
        <v>7.6156583629893235E-2</v>
      </c>
      <c r="AR75" s="324">
        <f>AQ75*$F75</f>
        <v>0.83162989323843417</v>
      </c>
      <c r="AS75" s="324">
        <f>100*AR75/$E75</f>
        <v>0.19800711743772242</v>
      </c>
      <c r="AT75" s="322">
        <v>36</v>
      </c>
      <c r="AU75" s="380">
        <f>AT75/($V75+$AH75)</f>
        <v>2.5622775800711744E-2</v>
      </c>
      <c r="AV75" s="324">
        <f>AU75*$F75</f>
        <v>0.27980071174377225</v>
      </c>
      <c r="AW75" s="325">
        <f>100*AV75/$E75</f>
        <v>6.6619217081850535E-2</v>
      </c>
      <c r="AX75" s="420">
        <v>40</v>
      </c>
      <c r="AY75" s="394">
        <v>12</v>
      </c>
      <c r="AZ75" s="394">
        <v>10476</v>
      </c>
      <c r="BA75" s="321">
        <v>192</v>
      </c>
      <c r="BB75" s="326">
        <f>BA75/(168*($AX75+$AY75))</f>
        <v>2.197802197802198E-2</v>
      </c>
      <c r="BC75" s="326">
        <f>BB75*$F75*$W75</f>
        <v>0.2095943060498221</v>
      </c>
      <c r="BD75" s="327">
        <f>100*BC75/$E75</f>
        <v>4.9903406202338595E-2</v>
      </c>
      <c r="BE75" s="328">
        <v>51</v>
      </c>
      <c r="BF75" s="326">
        <f>BE75/(168*($AX75+$AY75))</f>
        <v>5.837912087912088E-3</v>
      </c>
      <c r="BG75" s="326">
        <f>BF75*$F75*$W75</f>
        <v>5.5673487544483993E-2</v>
      </c>
      <c r="BH75" s="327">
        <f>100*BG75/$E75</f>
        <v>1.3255592272496191E-2</v>
      </c>
      <c r="BI75" s="328">
        <f>BA75+BE75</f>
        <v>243</v>
      </c>
      <c r="BJ75" s="326">
        <f>BI75/(168*($AX75+$AY75))</f>
        <v>2.7815934065934064E-2</v>
      </c>
      <c r="BK75" s="326">
        <f>BJ75*$F75*$W75</f>
        <v>0.26526779359430602</v>
      </c>
      <c r="BL75" s="327">
        <f>100*BK75/$E75</f>
        <v>6.3158998474834763E-2</v>
      </c>
      <c r="BM75" s="328">
        <v>276</v>
      </c>
      <c r="BN75" s="326">
        <f>BM75/(168*($AX75+$AY75))</f>
        <v>3.1593406593406592E-2</v>
      </c>
      <c r="BO75" s="326">
        <f>BN75*$F75*$W75</f>
        <v>0.30129181494661922</v>
      </c>
      <c r="BP75" s="327">
        <f>100*BO75/$E75</f>
        <v>7.1736146415861721E-2</v>
      </c>
      <c r="BQ75" s="328">
        <v>160</v>
      </c>
      <c r="BR75" s="326">
        <f>BQ75/(168*($AX75+$AY75))</f>
        <v>1.8315018315018316E-2</v>
      </c>
      <c r="BS75" s="326">
        <f>BR75*$F75*$W75</f>
        <v>0.17466192170818506</v>
      </c>
      <c r="BT75" s="327">
        <f>100*BS75/$E75</f>
        <v>4.1586171835282154E-2</v>
      </c>
      <c r="BU75" s="328">
        <f>BA75+BE75+BM75+BQ75</f>
        <v>679</v>
      </c>
      <c r="BV75" s="326">
        <f>BU75/(168*($AX75+$AY75))</f>
        <v>7.7724358974358976E-2</v>
      </c>
      <c r="BW75" s="326">
        <f>BV75*$F75*$W75</f>
        <v>0.74122153024911042</v>
      </c>
      <c r="BX75" s="327">
        <f>100*BW75/$E75</f>
        <v>0.17648131672597867</v>
      </c>
      <c r="BY75" s="328">
        <v>410</v>
      </c>
      <c r="BZ75" s="326">
        <f>BY75/(168*($AX75+$AY75))</f>
        <v>4.6932234432234432E-2</v>
      </c>
      <c r="CA75" s="326">
        <f>BZ75*$F75*$W75</f>
        <v>0.44757117437722421</v>
      </c>
      <c r="CB75" s="327">
        <f>100*CA75/$E75</f>
        <v>0.10656456532791053</v>
      </c>
      <c r="CC75" s="328">
        <v>549</v>
      </c>
      <c r="CD75" s="326">
        <f>CC75/(168*($AX75+$AY75))</f>
        <v>6.2843406593406592E-2</v>
      </c>
      <c r="CE75" s="326">
        <f>CD75*$F75*$W75</f>
        <v>0.59930871886121007</v>
      </c>
      <c r="CF75" s="327">
        <f>100*CE75/$E75</f>
        <v>0.14269255210981191</v>
      </c>
      <c r="CG75" s="328">
        <f>BY75+CC75</f>
        <v>959</v>
      </c>
      <c r="CH75" s="326">
        <f>CG75/(168*($AX75+$AY75))</f>
        <v>0.10977564102564102</v>
      </c>
      <c r="CI75" s="326">
        <f>CH75*$F75*$W75</f>
        <v>1.0468798932384342</v>
      </c>
      <c r="CJ75" s="327">
        <f>100*CI75/$E75</f>
        <v>0.24925711743772244</v>
      </c>
      <c r="CK75" s="328">
        <f>BQ75+CG75</f>
        <v>1119</v>
      </c>
      <c r="CL75" s="326">
        <f>CK75/(168*($AX75+$AY75))</f>
        <v>0.12809065934065933</v>
      </c>
      <c r="CM75" s="326">
        <f>CL75*$F75*$W75</f>
        <v>1.2215418149466193</v>
      </c>
      <c r="CN75" s="327">
        <f>100*CM75/$E75</f>
        <v>0.29084328927300457</v>
      </c>
      <c r="CO75" s="328">
        <f>BU75+CG75</f>
        <v>1638</v>
      </c>
      <c r="CP75" s="326">
        <f>CO75/(168*($AX75+$AY75))</f>
        <v>0.1875</v>
      </c>
      <c r="CQ75" s="326">
        <f>CP75*$F75*$W75</f>
        <v>1.7881014234875445</v>
      </c>
      <c r="CR75" s="327">
        <f>100*CQ75/$E75</f>
        <v>0.42573843416370111</v>
      </c>
      <c r="CS75" s="328">
        <f>168*($AX75+$AY75)-CO75</f>
        <v>7098</v>
      </c>
      <c r="CT75" s="326">
        <f>CS75/(168*($AX75+$AY75))</f>
        <v>0.8125</v>
      </c>
      <c r="CU75" s="326">
        <f>CT75*$F75*$W75</f>
        <v>7.7484395017793606</v>
      </c>
      <c r="CV75" s="327">
        <f>100*CU75/$E75</f>
        <v>1.8448665480427051</v>
      </c>
      <c r="CW75" s="321">
        <v>345</v>
      </c>
      <c r="CX75" s="329">
        <f>$BQ$3*$AZ75*CW75/(($AX75+$AY75)*168)</f>
        <v>752.21028971028966</v>
      </c>
      <c r="CY75" s="329">
        <f>CX75*$F75*$W75</f>
        <v>7173.4842122290511</v>
      </c>
      <c r="CZ75" s="330">
        <f>100*CY75/$E75</f>
        <v>1707.9724314831076</v>
      </c>
      <c r="DA75" s="328">
        <v>160</v>
      </c>
      <c r="DB75" s="329">
        <f>$BQ$3*$AZ75*DA75/(($AX75+$AY75)*168)</f>
        <v>348.85114885114888</v>
      </c>
      <c r="DC75" s="329">
        <f>DB75*$F75*$W75</f>
        <v>3326.8332578453578</v>
      </c>
      <c r="DD75" s="330">
        <f>100*DC75/$E75</f>
        <v>792.10315662984715</v>
      </c>
      <c r="DE75" s="328">
        <v>502</v>
      </c>
      <c r="DF75" s="329">
        <f>$BQ$3*$AZ75*DE75/(($AX75+$AY75)*168)</f>
        <v>1094.5204795204797</v>
      </c>
      <c r="DG75" s="329">
        <f>DF75*$F75*$W75</f>
        <v>10437.939346489811</v>
      </c>
      <c r="DH75" s="330">
        <f>100*DG75/$E75</f>
        <v>2485.2236539261453</v>
      </c>
      <c r="DI75" s="331">
        <f>2*$BS$3*BU75/(CW75+DE75)/$AZ75</f>
        <v>0.84175084175084169</v>
      </c>
      <c r="DJ75" s="142">
        <v>0.48860000000000003</v>
      </c>
      <c r="DK75" s="332">
        <f>2*10000*CQ75/CY75</f>
        <v>4.9853080332685895</v>
      </c>
      <c r="DL75" s="332">
        <f>10000*BK75/CY75</f>
        <v>0.3697893321380547</v>
      </c>
      <c r="DM75" s="332">
        <f>10000*BS75/DG75</f>
        <v>0.16733371972210431</v>
      </c>
      <c r="DN75" s="333">
        <f>10000*CU75/CY75</f>
        <v>10.801500738748613</v>
      </c>
      <c r="DO75" s="333">
        <f>1000*($AX75+$AY75)*$BJ$3*$BO$3/CW75/$AZ75</f>
        <v>53.176619021531614</v>
      </c>
      <c r="DP75" s="334">
        <f>DG75/CY75</f>
        <v>1.4550724637681165</v>
      </c>
      <c r="DQ75" s="331">
        <f>1000*CI75/CY75</f>
        <v>0.14593743601662326</v>
      </c>
      <c r="DR75" s="420">
        <v>40</v>
      </c>
      <c r="DS75" s="326">
        <f>DR75/(492*($AX75+$AY75))</f>
        <v>1.5634771732332708E-3</v>
      </c>
      <c r="DT75" s="326">
        <f>DS75*$F75*$W75</f>
        <v>1.4910164048259702E-2</v>
      </c>
      <c r="DU75" s="326">
        <f>100*DT75/$E75</f>
        <v>3.5500390591094531E-3</v>
      </c>
      <c r="DV75" s="326">
        <f>DT75/CQ75</f>
        <v>8.3385449239107793E-3</v>
      </c>
      <c r="DW75" s="487">
        <f>CC75/CG75</f>
        <v>0.57247132429614178</v>
      </c>
      <c r="DX75" s="493">
        <f>7.158*DW75*CI75</f>
        <v>4.2898518096085407</v>
      </c>
      <c r="DY75" s="493">
        <f xml:space="preserve"> 0.00033*((CY75+DC75)/2)/DJ75</f>
        <v>3.5459524817074852</v>
      </c>
      <c r="DZ75" s="493">
        <f>1/(1/DX75+1/DY75)</f>
        <v>1.941295380143288</v>
      </c>
      <c r="EA75" s="502">
        <f>100*DZ75/$E75</f>
        <v>0.46221318574840192</v>
      </c>
      <c r="EB75" s="328">
        <v>152</v>
      </c>
      <c r="EC75" s="137">
        <f>(4*EB75)/((4*EB75)+EF75+EN75)</f>
        <v>0.63664921465968582</v>
      </c>
      <c r="ED75" s="137">
        <f>EC75*$F75*$W75</f>
        <v>6.0714312906411276</v>
      </c>
      <c r="EE75" s="137">
        <f>100*ED75/$E75</f>
        <v>1.445578878724078</v>
      </c>
      <c r="EF75" s="321">
        <v>125</v>
      </c>
      <c r="EG75" s="137">
        <f>EF75/((4*EB75)+EF75+EN75)</f>
        <v>0.13089005235602094</v>
      </c>
      <c r="EH75" s="137">
        <f>EG75*$F75*$W75</f>
        <v>1.2482383410035214</v>
      </c>
      <c r="EI75" s="148">
        <f>100*EH75/$E75</f>
        <v>0.29719960500083842</v>
      </c>
      <c r="EJ75" s="548">
        <f>4*EB75+EF75</f>
        <v>733</v>
      </c>
      <c r="EK75" s="137">
        <f>EJ75/((4*EB75)+EF75+EN75)</f>
        <v>0.76753926701570685</v>
      </c>
      <c r="EL75" s="137">
        <f>EK75*$F75*$W75</f>
        <v>7.3196696316446515</v>
      </c>
      <c r="EM75" s="138">
        <f>100*EL75/$E75</f>
        <v>1.7427784837249169</v>
      </c>
      <c r="EN75" s="556">
        <v>222</v>
      </c>
      <c r="EO75" s="137">
        <f>EN75/((4*EB75)+EF75+EN75)</f>
        <v>0.23246073298429321</v>
      </c>
      <c r="EP75" s="137">
        <f>EO75*$F75*$W75</f>
        <v>2.2168712936222543</v>
      </c>
      <c r="EQ75" s="138">
        <f>100*EP75/$E75</f>
        <v>0.5278264984814891</v>
      </c>
      <c r="ER75" s="328">
        <v>224</v>
      </c>
      <c r="ES75" s="563">
        <v>72</v>
      </c>
      <c r="ET75" s="566">
        <f t="shared" si="430"/>
        <v>1.9516236480000001E-5</v>
      </c>
      <c r="EU75" s="342">
        <f t="shared" si="431"/>
        <v>5.7388113796825646</v>
      </c>
      <c r="EV75" s="342">
        <f>EU75*$F75*$W75</f>
        <v>54.728409584730201</v>
      </c>
      <c r="EW75" s="342">
        <f t="shared" si="432"/>
        <v>13.030573710650048</v>
      </c>
      <c r="EX75" s="384">
        <f>ED75*100^3/EV75</f>
        <v>110937.46989379208</v>
      </c>
      <c r="EY75" s="342">
        <f>EU75*$F75*$W75*$R75</f>
        <v>22.502251640692236</v>
      </c>
      <c r="EZ75" s="342">
        <f t="shared" si="433"/>
        <v>5.3576789620695804</v>
      </c>
      <c r="FA75" s="570">
        <f t="shared" si="423"/>
        <v>269814.38958143094</v>
      </c>
      <c r="FB75" s="570">
        <f t="shared" si="434"/>
        <v>325286.09796577122</v>
      </c>
      <c r="FC75" s="538" t="str">
        <f t="shared" si="435"/>
        <v>Co</v>
      </c>
      <c r="FD75" s="130" t="str">
        <f t="shared" si="436"/>
        <v>R</v>
      </c>
      <c r="FE75" s="131" t="str">
        <f t="shared" si="437"/>
        <v>108-C-60</v>
      </c>
      <c r="FF75" s="233" t="s">
        <v>197</v>
      </c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</row>
    <row r="76" spans="1:228" s="149" customFormat="1" ht="15" customHeight="1" x14ac:dyDescent="0.2">
      <c r="A76" s="127"/>
      <c r="B76" s="130"/>
      <c r="C76" s="131"/>
      <c r="D76" s="233"/>
      <c r="E76" s="134"/>
      <c r="F76" s="373"/>
      <c r="G76" s="134"/>
      <c r="H76" s="134"/>
      <c r="I76" s="134"/>
      <c r="J76" s="134"/>
      <c r="K76" s="134"/>
      <c r="L76" s="373"/>
      <c r="M76" s="134"/>
      <c r="N76" s="642"/>
      <c r="O76" s="373"/>
      <c r="P76" s="373"/>
      <c r="Q76" s="134"/>
      <c r="R76" s="616"/>
      <c r="S76" s="617"/>
      <c r="T76" s="134"/>
      <c r="U76" s="204"/>
      <c r="V76" s="134"/>
      <c r="W76" s="373"/>
      <c r="X76" s="135"/>
      <c r="Y76" s="373"/>
      <c r="Z76" s="134"/>
      <c r="AA76" s="373"/>
      <c r="AB76" s="135"/>
      <c r="AC76" s="373"/>
      <c r="AD76" s="134"/>
      <c r="AE76" s="373"/>
      <c r="AF76" s="135"/>
      <c r="AG76" s="136"/>
      <c r="AH76" s="389"/>
      <c r="AI76" s="373"/>
      <c r="AJ76" s="135"/>
      <c r="AK76" s="373"/>
      <c r="AL76" s="134"/>
      <c r="AM76" s="373"/>
      <c r="AN76" s="135"/>
      <c r="AO76" s="373"/>
      <c r="AP76" s="134"/>
      <c r="AQ76" s="373"/>
      <c r="AR76" s="135"/>
      <c r="AS76" s="373"/>
      <c r="AT76" s="384"/>
      <c r="AU76" s="373"/>
      <c r="AV76" s="135"/>
      <c r="AW76" s="136"/>
      <c r="AX76" s="139"/>
      <c r="AY76" s="35"/>
      <c r="AZ76" s="35"/>
      <c r="BA76" s="35"/>
      <c r="BB76" s="137"/>
      <c r="BC76" s="137"/>
      <c r="BD76" s="138"/>
      <c r="BE76" s="139"/>
      <c r="BF76" s="137"/>
      <c r="BG76" s="137"/>
      <c r="BH76" s="138"/>
      <c r="BI76" s="139"/>
      <c r="BJ76" s="137"/>
      <c r="BK76" s="137"/>
      <c r="BL76" s="138"/>
      <c r="BM76" s="139"/>
      <c r="BN76" s="137"/>
      <c r="BO76" s="137"/>
      <c r="BP76" s="138"/>
      <c r="BQ76" s="139"/>
      <c r="BR76" s="137"/>
      <c r="BS76" s="137"/>
      <c r="BT76" s="138"/>
      <c r="BU76" s="139"/>
      <c r="BV76" s="137"/>
      <c r="BW76" s="137"/>
      <c r="BX76" s="138"/>
      <c r="BY76" s="139"/>
      <c r="BZ76" s="137"/>
      <c r="CA76" s="137"/>
      <c r="CB76" s="138"/>
      <c r="CC76" s="139"/>
      <c r="CD76" s="137"/>
      <c r="CE76" s="137"/>
      <c r="CF76" s="138"/>
      <c r="CG76" s="139"/>
      <c r="CH76" s="137"/>
      <c r="CI76" s="137"/>
      <c r="CJ76" s="138"/>
      <c r="CK76" s="139"/>
      <c r="CL76" s="137"/>
      <c r="CM76" s="137"/>
      <c r="CN76" s="138"/>
      <c r="CO76" s="139"/>
      <c r="CP76" s="137"/>
      <c r="CQ76" s="137"/>
      <c r="CR76" s="138"/>
      <c r="CS76" s="139"/>
      <c r="CT76" s="137"/>
      <c r="CU76" s="137"/>
      <c r="CV76" s="138"/>
      <c r="CW76" s="35"/>
      <c r="CX76" s="140"/>
      <c r="CY76" s="140"/>
      <c r="CZ76" s="141"/>
      <c r="DA76" s="139"/>
      <c r="DB76" s="140"/>
      <c r="DC76" s="140"/>
      <c r="DD76" s="141"/>
      <c r="DE76" s="139"/>
      <c r="DF76" s="140"/>
      <c r="DG76" s="140"/>
      <c r="DH76" s="141"/>
      <c r="DI76" s="146"/>
      <c r="DJ76" s="146"/>
      <c r="DK76" s="143"/>
      <c r="DL76" s="143"/>
      <c r="DM76" s="143"/>
      <c r="DN76" s="145"/>
      <c r="DO76" s="145"/>
      <c r="DP76" s="146"/>
      <c r="DQ76" s="146"/>
      <c r="DR76" s="413"/>
      <c r="DS76" s="137"/>
      <c r="DT76" s="137"/>
      <c r="DU76" s="137"/>
      <c r="DV76" s="137"/>
      <c r="DW76" s="485"/>
      <c r="DX76" s="148"/>
      <c r="DY76" s="443"/>
      <c r="DZ76" s="443"/>
      <c r="EA76" s="531"/>
      <c r="EB76" s="139"/>
      <c r="EC76" s="137"/>
      <c r="ED76" s="137"/>
      <c r="EE76" s="137"/>
      <c r="EF76" s="35"/>
      <c r="EG76" s="137"/>
      <c r="EH76" s="137"/>
      <c r="EI76" s="148"/>
      <c r="EJ76" s="548"/>
      <c r="EK76" s="137"/>
      <c r="EL76" s="137"/>
      <c r="EM76" s="138"/>
      <c r="EN76" s="548"/>
      <c r="EO76" s="137"/>
      <c r="EP76" s="137"/>
      <c r="EQ76" s="138"/>
      <c r="ER76" s="139"/>
      <c r="ES76" s="479"/>
      <c r="ET76" s="35"/>
      <c r="EU76" s="342"/>
      <c r="EV76" s="342"/>
      <c r="EW76" s="342"/>
      <c r="EX76" s="137"/>
      <c r="EY76" s="342"/>
      <c r="EZ76" s="342"/>
      <c r="FA76" s="138"/>
      <c r="FB76" s="138"/>
      <c r="FC76" s="539"/>
      <c r="FD76" s="130"/>
      <c r="FE76" s="131"/>
      <c r="FF76" s="233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</row>
    <row r="77" spans="1:228" s="149" customFormat="1" ht="18" customHeight="1" x14ac:dyDescent="0.3">
      <c r="A77" s="150" t="str">
        <f>$C$7</f>
        <v>Co</v>
      </c>
      <c r="B77" s="151" t="str">
        <f>$A$2</f>
        <v>R</v>
      </c>
      <c r="C77" s="152" t="str">
        <f>$B$7</f>
        <v>108-C-60</v>
      </c>
      <c r="D77" s="156" t="s">
        <v>168</v>
      </c>
      <c r="E77" s="154">
        <f t="shared" ref="E77:M77" si="438">AVERAGE(E71:E75)</f>
        <v>418</v>
      </c>
      <c r="F77" s="444">
        <f t="shared" si="438"/>
        <v>10.206</v>
      </c>
      <c r="G77" s="340">
        <f t="shared" si="438"/>
        <v>3.6779999999999999</v>
      </c>
      <c r="H77" s="340">
        <f t="shared" si="438"/>
        <v>1.02</v>
      </c>
      <c r="I77" s="340">
        <f t="shared" si="438"/>
        <v>1.298</v>
      </c>
      <c r="J77" s="340">
        <f t="shared" ref="J77" si="439">AVERAGE(J71:J75)</f>
        <v>0.12722712179817611</v>
      </c>
      <c r="K77" s="340">
        <f t="shared" si="438"/>
        <v>2.964</v>
      </c>
      <c r="L77" s="444">
        <f t="shared" si="438"/>
        <v>1.246</v>
      </c>
      <c r="M77" s="153">
        <f t="shared" si="438"/>
        <v>2.4439655355249204</v>
      </c>
      <c r="N77" s="643"/>
      <c r="O77" s="374"/>
      <c r="P77" s="374">
        <f t="shared" ref="P77:T77" si="440">AVERAGE(P71:P75)</f>
        <v>0.4954590042572079</v>
      </c>
      <c r="Q77" s="374">
        <f t="shared" ref="Q77" si="441">AVERAGE(Q71:Q75)</f>
        <v>0.61759897239947947</v>
      </c>
      <c r="R77" s="618">
        <f t="shared" si="440"/>
        <v>0.38240102760052047</v>
      </c>
      <c r="S77" s="619">
        <f t="shared" si="440"/>
        <v>0.76145499999999999</v>
      </c>
      <c r="T77" s="153">
        <f t="shared" si="440"/>
        <v>0.61643974358974352</v>
      </c>
      <c r="U77" s="456"/>
      <c r="V77" s="340"/>
      <c r="W77" s="374">
        <f>AVERAGE(W71:W75)</f>
        <v>0.87522873431974235</v>
      </c>
      <c r="X77" s="156">
        <f>AVERAGE(X71:X75)</f>
        <v>8.9322787522408014</v>
      </c>
      <c r="Y77" s="374">
        <f>AVERAGE(Y71:Y75)</f>
        <v>2.1386098726777467</v>
      </c>
      <c r="Z77" s="154"/>
      <c r="AA77" s="374">
        <f>AVERAGE(AA71:AA75)</f>
        <v>0.66170797933564762</v>
      </c>
      <c r="AB77" s="156">
        <f>AVERAGE(AB71:AB75)</f>
        <v>6.742608640199137</v>
      </c>
      <c r="AC77" s="374">
        <f>AVERAGE(AC71:AC75)</f>
        <v>1.6145932662831755</v>
      </c>
      <c r="AD77" s="154"/>
      <c r="AE77" s="374">
        <f>AVERAGE(AE71:AE75)</f>
        <v>0.21352075498409473</v>
      </c>
      <c r="AF77" s="156">
        <f>AVERAGE(AF71:AF75)</f>
        <v>2.1896701120416653</v>
      </c>
      <c r="AG77" s="429">
        <f>AVERAGE(AG71:AG75)</f>
        <v>0.52401660639457126</v>
      </c>
      <c r="AH77" s="375"/>
      <c r="AI77" s="374">
        <f>AVERAGE(AI71:AI75)</f>
        <v>0.12477126568025768</v>
      </c>
      <c r="AJ77" s="156">
        <f>AVERAGE(AJ71:AJ75)</f>
        <v>1.2737212477591977</v>
      </c>
      <c r="AK77" s="374">
        <f>AVERAGE(AK71:AK75)</f>
        <v>0.30535566284717397</v>
      </c>
      <c r="AL77" s="154"/>
      <c r="AM77" s="374">
        <f>AVERAGE(AM71:AM75)</f>
        <v>2.9723349354748973E-2</v>
      </c>
      <c r="AN77" s="156">
        <f>AVERAGE(AN71:AN75)</f>
        <v>0.30070636605360901</v>
      </c>
      <c r="AO77" s="374">
        <f>AVERAGE(AO71:AO75)</f>
        <v>7.2707853708611422E-2</v>
      </c>
      <c r="AP77" s="154"/>
      <c r="AQ77" s="374">
        <f>AVERAGE(AQ71:AQ75)</f>
        <v>7.3788845094408112E-2</v>
      </c>
      <c r="AR77" s="156">
        <f>AVERAGE(AR71:AR75)</f>
        <v>0.75602724857581483</v>
      </c>
      <c r="AS77" s="374">
        <f>AVERAGE(AS71:AS75)</f>
        <v>0.18049662202395972</v>
      </c>
      <c r="AT77" s="154"/>
      <c r="AU77" s="374">
        <f>AVERAGE(AU71:AU75)</f>
        <v>2.1259071231100553E-2</v>
      </c>
      <c r="AV77" s="156">
        <f>AVERAGE(AV71:AV75)</f>
        <v>0.21698763312977398</v>
      </c>
      <c r="AW77" s="429">
        <f>AVERAGE(AW71:AW75)</f>
        <v>5.2151187114602857E-2</v>
      </c>
      <c r="AX77" s="353"/>
      <c r="AY77" s="153"/>
      <c r="AZ77" s="153"/>
      <c r="BA77" s="154"/>
      <c r="BB77" s="158">
        <f>AVERAGE(BB71:BB75)</f>
        <v>2.6134979183034108E-2</v>
      </c>
      <c r="BC77" s="158">
        <f>AVERAGE(BC71:BC75)</f>
        <v>0.23207200548854354</v>
      </c>
      <c r="BD77" s="159">
        <f>AVERAGE(BD71:BD75)</f>
        <v>5.5582006192169409E-2</v>
      </c>
      <c r="BE77" s="157"/>
      <c r="BF77" s="158">
        <f>AVERAGE(BF71:BF75)</f>
        <v>1.0579019442291754E-2</v>
      </c>
      <c r="BG77" s="158">
        <f>AVERAGE(BG71:BG75)</f>
        <v>9.2919223528150269E-2</v>
      </c>
      <c r="BH77" s="159">
        <f>AVERAGE(BH71:BH75)</f>
        <v>2.236081060197239E-2</v>
      </c>
      <c r="BI77" s="157"/>
      <c r="BJ77" s="158">
        <f>AVERAGE(BJ71:BJ75)</f>
        <v>3.6713998625325858E-2</v>
      </c>
      <c r="BK77" s="158">
        <f>AVERAGE(BK71:BK75)</f>
        <v>0.32499122901669375</v>
      </c>
      <c r="BL77" s="159">
        <f>AVERAGE(BL71:BL75)</f>
        <v>7.7942816794141792E-2</v>
      </c>
      <c r="BM77" s="157"/>
      <c r="BN77" s="158">
        <f>AVERAGE(BN71:BN75)</f>
        <v>4.2741266107398826E-2</v>
      </c>
      <c r="BO77" s="158">
        <f>AVERAGE(BO71:BO75)</f>
        <v>0.37905211646461862</v>
      </c>
      <c r="BP77" s="159">
        <f>AVERAGE(BP71:BP75)</f>
        <v>9.0766788761568712E-2</v>
      </c>
      <c r="BQ77" s="157"/>
      <c r="BR77" s="158">
        <f>AVERAGE(BR71:BR75)</f>
        <v>2.5908029930913224E-2</v>
      </c>
      <c r="BS77" s="158">
        <f>AVERAGE(BS71:BS75)</f>
        <v>0.23071479086995472</v>
      </c>
      <c r="BT77" s="159">
        <f>AVERAGE(BT71:BT75)</f>
        <v>5.5039603299253836E-2</v>
      </c>
      <c r="BU77" s="157"/>
      <c r="BV77" s="158">
        <f>AVERAGE(BV71:BV75)</f>
        <v>0.10536329466363792</v>
      </c>
      <c r="BW77" s="158">
        <f>AVERAGE(BW71:BW75)</f>
        <v>0.93475813635126725</v>
      </c>
      <c r="BX77" s="159">
        <f>AVERAGE(BX71:BX75)</f>
        <v>0.22374920885496435</v>
      </c>
      <c r="BY77" s="157"/>
      <c r="BZ77" s="158">
        <f>AVERAGE(BZ71:BZ75)</f>
        <v>4.4650063767912737E-2</v>
      </c>
      <c r="CA77" s="158">
        <f>AVERAGE(CA71:CA75)</f>
        <v>0.39911430617529031</v>
      </c>
      <c r="CB77" s="159">
        <f>AVERAGE(CB71:CB75)</f>
        <v>9.5618174498184633E-2</v>
      </c>
      <c r="CC77" s="157"/>
      <c r="CD77" s="158">
        <f>AVERAGE(CD71:CD75)</f>
        <v>4.5582072834361165E-2</v>
      </c>
      <c r="CE77" s="158">
        <f>AVERAGE(CE71:CE75)</f>
        <v>0.41027448176215719</v>
      </c>
      <c r="CF77" s="159">
        <f>AVERAGE(CF71:CF75)</f>
        <v>9.8217575620465639E-2</v>
      </c>
      <c r="CG77" s="157"/>
      <c r="CH77" s="158">
        <f>AVERAGE(CH71:CH75)</f>
        <v>9.0232136602273902E-2</v>
      </c>
      <c r="CI77" s="158">
        <f>AVERAGE(CI71:CI75)</f>
        <v>0.80938878793744762</v>
      </c>
      <c r="CJ77" s="159">
        <f>AVERAGE(CJ71:CJ75)</f>
        <v>0.19383575011865023</v>
      </c>
      <c r="CK77" s="157"/>
      <c r="CL77" s="158">
        <f>AVERAGE(CL71:CL75)</f>
        <v>0.11614016653318711</v>
      </c>
      <c r="CM77" s="158">
        <f>AVERAGE(CM71:CM75)</f>
        <v>1.0401035788074022</v>
      </c>
      <c r="CN77" s="159">
        <f>AVERAGE(CN71:CN75)</f>
        <v>0.24887535341790409</v>
      </c>
      <c r="CO77" s="157"/>
      <c r="CP77" s="155">
        <f>AVERAGE(CP71:CP75)</f>
        <v>0.19559543126591181</v>
      </c>
      <c r="CQ77" s="155">
        <f>AVERAGE(CQ71:CQ75)</f>
        <v>1.7441469242887149</v>
      </c>
      <c r="CR77" s="159">
        <f>AVERAGE(CR71:CR75)</f>
        <v>0.41758495897361464</v>
      </c>
      <c r="CS77" s="157"/>
      <c r="CT77" s="158">
        <f>AVERAGE(CT71:CT75)</f>
        <v>0.80440456873408817</v>
      </c>
      <c r="CU77" s="158">
        <f>AVERAGE(CU71:CU75)</f>
        <v>7.1881318279520867</v>
      </c>
      <c r="CV77" s="159">
        <f>AVERAGE(CV71:CV75)</f>
        <v>1.7210249137041316</v>
      </c>
      <c r="CW77" s="154"/>
      <c r="CX77" s="160">
        <f>AVERAGE(CX71:CX75)</f>
        <v>904.17944719312311</v>
      </c>
      <c r="CY77" s="160">
        <f>AVERAGE(CY71:CY75)</f>
        <v>8020.8488810499766</v>
      </c>
      <c r="CZ77" s="161">
        <f>AVERAGE(CZ71:CZ75)</f>
        <v>1926.8740988050261</v>
      </c>
      <c r="DA77" s="157"/>
      <c r="DB77" s="160">
        <f>AVERAGE(DB71:DB75)</f>
        <v>492.94962302519616</v>
      </c>
      <c r="DC77" s="160">
        <f>AVERAGE(DC71:DC75)</f>
        <v>4390.6471241949594</v>
      </c>
      <c r="DD77" s="161">
        <f>AVERAGE(DD71:DD75)</f>
        <v>1046.9576678541664</v>
      </c>
      <c r="DE77" s="157"/>
      <c r="DF77" s="160">
        <f t="shared" ref="DF77:DQ77" si="442">AVERAGE(DF71:DF75)</f>
        <v>847.8183734052509</v>
      </c>
      <c r="DG77" s="160">
        <f t="shared" si="442"/>
        <v>7622.1769798509995</v>
      </c>
      <c r="DH77" s="161">
        <f t="shared" si="442"/>
        <v>1823.7808438900342</v>
      </c>
      <c r="DI77" s="162">
        <f t="shared" si="442"/>
        <v>1.21077753442863</v>
      </c>
      <c r="DJ77" s="162">
        <f t="shared" si="442"/>
        <v>0.51324000000000003</v>
      </c>
      <c r="DK77" s="163">
        <f t="shared" si="442"/>
        <v>4.4225463863557106</v>
      </c>
      <c r="DL77" s="163">
        <f t="shared" si="442"/>
        <v>0.40200135179267982</v>
      </c>
      <c r="DM77" s="163">
        <f t="shared" si="442"/>
        <v>0.32017609508057598</v>
      </c>
      <c r="DN77" s="164">
        <f t="shared" si="442"/>
        <v>9.1766401298917657</v>
      </c>
      <c r="DO77" s="164">
        <f t="shared" si="442"/>
        <v>45.55165329227848</v>
      </c>
      <c r="DP77" s="162">
        <f t="shared" si="442"/>
        <v>0.98390305277298928</v>
      </c>
      <c r="DQ77" s="162">
        <f t="shared" si="442"/>
        <v>0.10419390478721038</v>
      </c>
      <c r="DR77" s="407"/>
      <c r="DS77" s="362">
        <f t="shared" ref="DS77:DZ77" si="443">AVERAGE(DS71:DS75)</f>
        <v>1.4169455035671478E-3</v>
      </c>
      <c r="DT77" s="362">
        <f t="shared" si="443"/>
        <v>1.2677068869363215E-2</v>
      </c>
      <c r="DU77" s="362">
        <f t="shared" si="443"/>
        <v>3.0110909124889261E-3</v>
      </c>
      <c r="DV77" s="362">
        <f t="shared" si="443"/>
        <v>7.1365822246685692E-3</v>
      </c>
      <c r="DW77" s="486">
        <f t="shared" si="443"/>
        <v>0.50024579828308036</v>
      </c>
      <c r="DX77" s="444">
        <f t="shared" si="443"/>
        <v>2.9367447404535216</v>
      </c>
      <c r="DY77" s="444">
        <f t="shared" si="443"/>
        <v>3.9937284712371146</v>
      </c>
      <c r="DZ77" s="444">
        <f t="shared" si="443"/>
        <v>1.6577613629310002</v>
      </c>
      <c r="EA77" s="532">
        <f>AVERAGE(EA71:EA75)</f>
        <v>0.39726626001889537</v>
      </c>
      <c r="EB77" s="157"/>
      <c r="EC77" s="158">
        <f>AVERAGE(EC71:EC75)</f>
        <v>0.63275304866193804</v>
      </c>
      <c r="ED77" s="158">
        <f>AVERAGE(ED71:ED75)</f>
        <v>5.6452194871454324</v>
      </c>
      <c r="EE77" s="362">
        <f>AVERAGE(EE71:EE75)</f>
        <v>1.352968811249279</v>
      </c>
      <c r="EF77" s="154"/>
      <c r="EG77" s="158">
        <f>AVERAGE(EG71:EG75)</f>
        <v>0.14440514794232889</v>
      </c>
      <c r="EH77" s="158">
        <f>AVERAGE(EH71:EH75)</f>
        <v>1.2923744918691011</v>
      </c>
      <c r="EI77" s="155">
        <f>AVERAGE(EI71:EI75)</f>
        <v>0.30785201551067615</v>
      </c>
      <c r="EJ77" s="549"/>
      <c r="EK77" s="158">
        <f>AVERAGE(EK71:EK75)</f>
        <v>0.7771581966042671</v>
      </c>
      <c r="EL77" s="158">
        <f>AVERAGE(EL71:EL75)</f>
        <v>6.937593979014534</v>
      </c>
      <c r="EM77" s="159">
        <f>AVERAGE(EM71:EM75)</f>
        <v>1.6608208267599553</v>
      </c>
      <c r="EN77" s="549"/>
      <c r="EO77" s="158">
        <f>AVERAGE(EO71:EO75)</f>
        <v>0.22284180339573298</v>
      </c>
      <c r="EP77" s="158">
        <f>AVERAGE(EP71:EP75)</f>
        <v>1.9946847732262678</v>
      </c>
      <c r="EQ77" s="159">
        <f>AVERAGE(EQ71:EQ75)</f>
        <v>0.47778904591779109</v>
      </c>
      <c r="ER77" s="353"/>
      <c r="ES77" s="374"/>
      <c r="ET77" s="154"/>
      <c r="EU77" s="340">
        <f t="shared" ref="EU77:FA77" si="444">AVERAGE(EU71:EU75)</f>
        <v>5.6550478319456392</v>
      </c>
      <c r="EV77" s="340">
        <f t="shared" si="444"/>
        <v>50.602138240743031</v>
      </c>
      <c r="EW77" s="591">
        <f t="shared" si="444"/>
        <v>12.085125791418484</v>
      </c>
      <c r="EX77" s="569">
        <f t="shared" si="444"/>
        <v>112933.49221447522</v>
      </c>
      <c r="EY77" s="340">
        <f t="shared" si="444"/>
        <v>19.278844463543784</v>
      </c>
      <c r="EZ77" s="591">
        <f t="shared" si="444"/>
        <v>4.6214615319745311</v>
      </c>
      <c r="FA77" s="569">
        <f t="shared" si="444"/>
        <v>298078.12469642557</v>
      </c>
      <c r="FB77" s="569">
        <f t="shared" ref="FB77" si="445">AVERAGE(FB71:FB75)</f>
        <v>366879.06490427011</v>
      </c>
      <c r="FC77" s="540" t="str">
        <f>$C$7</f>
        <v>Co</v>
      </c>
      <c r="FD77" s="151" t="str">
        <f>$A$2</f>
        <v>R</v>
      </c>
      <c r="FE77" s="152" t="str">
        <f>$B$7</f>
        <v>108-C-60</v>
      </c>
      <c r="FF77" s="156" t="s">
        <v>168</v>
      </c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</row>
    <row r="78" spans="1:228" s="178" customFormat="1" ht="18" customHeight="1" x14ac:dyDescent="0.3">
      <c r="A78" s="471"/>
      <c r="B78" s="472"/>
      <c r="C78" s="165"/>
      <c r="D78" s="169" t="s">
        <v>169</v>
      </c>
      <c r="E78" s="168">
        <f t="shared" ref="E78:M78" si="446">STDEV(E71:E75)</f>
        <v>24.899799195977465</v>
      </c>
      <c r="F78" s="445">
        <f t="shared" si="446"/>
        <v>0.59273096764046407</v>
      </c>
      <c r="G78" s="343">
        <f t="shared" si="446"/>
        <v>0.24056184236075348</v>
      </c>
      <c r="H78" s="343">
        <f t="shared" si="446"/>
        <v>7.61577310586391E-2</v>
      </c>
      <c r="I78" s="343">
        <f t="shared" si="446"/>
        <v>7.918333157931659E-2</v>
      </c>
      <c r="J78" s="343">
        <f t="shared" ref="J78" si="447">STDEV(J71:J75)</f>
        <v>4.4077628299453468E-3</v>
      </c>
      <c r="K78" s="343">
        <f t="shared" si="446"/>
        <v>0.19424211695716248</v>
      </c>
      <c r="L78" s="445">
        <f t="shared" si="446"/>
        <v>0.10830512453249848</v>
      </c>
      <c r="M78" s="167">
        <f t="shared" si="446"/>
        <v>0.11873723339523895</v>
      </c>
      <c r="N78" s="644"/>
      <c r="O78" s="376"/>
      <c r="P78" s="376">
        <f t="shared" ref="P78:T78" si="448">STDEV(P71:P75)</f>
        <v>5.9679318799589237E-2</v>
      </c>
      <c r="Q78" s="376">
        <f t="shared" ref="Q78" si="449">STDEV(Q71:Q75)</f>
        <v>4.7573932018076179E-2</v>
      </c>
      <c r="R78" s="620">
        <f t="shared" si="448"/>
        <v>4.7573932018076595E-2</v>
      </c>
      <c r="S78" s="621">
        <f t="shared" si="448"/>
        <v>6.074754357173625E-2</v>
      </c>
      <c r="T78" s="167">
        <f t="shared" si="448"/>
        <v>3.305270928469346E-3</v>
      </c>
      <c r="U78" s="457"/>
      <c r="V78" s="343"/>
      <c r="W78" s="376">
        <f>STDEV(W71:W75)</f>
        <v>5.5714564686817391E-3</v>
      </c>
      <c r="X78" s="169">
        <f>STDEV(X71:X75)</f>
        <v>0.5161981075262202</v>
      </c>
      <c r="Y78" s="376">
        <f>STDEV(Y71:Y75)</f>
        <v>9.3476994520037104E-2</v>
      </c>
      <c r="Z78" s="168"/>
      <c r="AA78" s="376">
        <f>STDEV(AA71:AA75)</f>
        <v>3.3119663433710644E-2</v>
      </c>
      <c r="AB78" s="169">
        <f>STDEV(AB71:AB75)</f>
        <v>0.29278041934179744</v>
      </c>
      <c r="AC78" s="376">
        <f>STDEV(AC71:AC75)</f>
        <v>4.6445685039291404E-2</v>
      </c>
      <c r="AD78" s="168"/>
      <c r="AE78" s="376">
        <f>STDEV(AE71:AE75)</f>
        <v>3.0863159741750246E-2</v>
      </c>
      <c r="AF78" s="169">
        <f>STDEV(AF71:AF75)</f>
        <v>0.41886305257688677</v>
      </c>
      <c r="AG78" s="430">
        <f>STDEV(AG71:AG75)</f>
        <v>9.7145306294767308E-2</v>
      </c>
      <c r="AH78" s="377"/>
      <c r="AI78" s="376">
        <f>STDEV(AI71:AI75)</f>
        <v>5.5714564686817547E-3</v>
      </c>
      <c r="AJ78" s="169">
        <f>STDEV(AJ71:AJ75)</f>
        <v>9.7786264397575692E-2</v>
      </c>
      <c r="AK78" s="376">
        <f>STDEV(AK71:AK75)</f>
        <v>2.7026204627506104E-2</v>
      </c>
      <c r="AL78" s="168"/>
      <c r="AM78" s="376">
        <f>STDEV(AM71:AM75)</f>
        <v>7.5686481035660532E-3</v>
      </c>
      <c r="AN78" s="169">
        <f>STDEV(AN71:AN75)</f>
        <v>6.4380706613596003E-2</v>
      </c>
      <c r="AO78" s="376">
        <f>STDEV(AO71:AO75)</f>
        <v>1.8810574499883822E-2</v>
      </c>
      <c r="AP78" s="168"/>
      <c r="AQ78" s="376">
        <f>STDEV(AQ71:AQ75)</f>
        <v>8.2585875481443628E-3</v>
      </c>
      <c r="AR78" s="169">
        <f>STDEV(AR71:AR75)</f>
        <v>0.11859115217943332</v>
      </c>
      <c r="AS78" s="376">
        <f>STDEV(AS71:AS75)</f>
        <v>2.3394868507649037E-2</v>
      </c>
      <c r="AT78" s="168"/>
      <c r="AU78" s="376">
        <f>STDEV(AU71:AU75)</f>
        <v>3.5338433457914233E-3</v>
      </c>
      <c r="AV78" s="169">
        <f>STDEV(AV71:AV75)</f>
        <v>3.995645784793677E-2</v>
      </c>
      <c r="AW78" s="430">
        <f>STDEV(AW71:AW75)</f>
        <v>1.0330179194148427E-2</v>
      </c>
      <c r="AX78" s="210"/>
      <c r="AY78" s="167"/>
      <c r="AZ78" s="167"/>
      <c r="BA78" s="168"/>
      <c r="BB78" s="171">
        <f>STDEV(BB71:BB75)</f>
        <v>6.5544986740761688E-3</v>
      </c>
      <c r="BC78" s="171">
        <f>STDEV(BC71:BC75)</f>
        <v>5.1182680384699746E-2</v>
      </c>
      <c r="BD78" s="172">
        <f>STDEV(BD71:BD75)</f>
        <v>1.2461909860277124E-2</v>
      </c>
      <c r="BE78" s="170"/>
      <c r="BF78" s="171">
        <f>STDEV(BF71:BF75)</f>
        <v>5.0583925857417686E-3</v>
      </c>
      <c r="BG78" s="171">
        <f>STDEV(BG71:BG75)</f>
        <v>4.0446422877048638E-2</v>
      </c>
      <c r="BH78" s="172">
        <f>STDEV(BH71:BH75)</f>
        <v>1.018647525233758E-2</v>
      </c>
      <c r="BI78" s="170"/>
      <c r="BJ78" s="171">
        <f>STDEV(BJ71:BJ75)</f>
        <v>1.1227843172728846E-2</v>
      </c>
      <c r="BK78" s="171">
        <f>STDEV(BK71:BK75)</f>
        <v>8.7054533332177289E-2</v>
      </c>
      <c r="BL78" s="172">
        <f>STDEV(BL71:BL75)</f>
        <v>2.1709002261072544E-2</v>
      </c>
      <c r="BM78" s="170"/>
      <c r="BN78" s="171">
        <f>STDEV(BN71:BN75)</f>
        <v>1.055706841355963E-2</v>
      </c>
      <c r="BO78" s="171">
        <f>STDEV(BO71:BO75)</f>
        <v>8.1466894764665995E-2</v>
      </c>
      <c r="BP78" s="172">
        <f>STDEV(BP71:BP75)</f>
        <v>1.977637709225917E-2</v>
      </c>
      <c r="BQ78" s="170"/>
      <c r="BR78" s="171">
        <f>STDEV(BR71:BR75)</f>
        <v>5.0913368587308288E-3</v>
      </c>
      <c r="BS78" s="171">
        <f>STDEV(BS71:BS75)</f>
        <v>4.4932355244195539E-2</v>
      </c>
      <c r="BT78" s="172">
        <f>STDEV(BT71:BT75)</f>
        <v>8.7830311011503452E-3</v>
      </c>
      <c r="BU78" s="170"/>
      <c r="BV78" s="171">
        <f>STDEV(BV71:BV75)</f>
        <v>2.4425658439715912E-2</v>
      </c>
      <c r="BW78" s="171">
        <f>STDEV(BW71:BW75)</f>
        <v>0.18785390622093795</v>
      </c>
      <c r="BX78" s="172">
        <f>STDEV(BX71:BX75)</f>
        <v>4.4614415004898864E-2</v>
      </c>
      <c r="BY78" s="170"/>
      <c r="BZ78" s="171">
        <f>STDEV(BZ71:BZ75)</f>
        <v>1.9160849843471222E-3</v>
      </c>
      <c r="CA78" s="171">
        <f>STDEV(CA71:CA75)</f>
        <v>3.3479554908486454E-2</v>
      </c>
      <c r="CB78" s="172">
        <f>STDEV(CB71:CB75)</f>
        <v>8.1098127494624393E-3</v>
      </c>
      <c r="CC78" s="170"/>
      <c r="CD78" s="171">
        <f>STDEV(CD71:CD75)</f>
        <v>1.0693239506197601E-2</v>
      </c>
      <c r="CE78" s="171">
        <f>STDEV(CE71:CE75)</f>
        <v>0.11610229423219739</v>
      </c>
      <c r="CF78" s="172">
        <f>STDEV(CF71:CF75)</f>
        <v>2.7564736701158721E-2</v>
      </c>
      <c r="CG78" s="170"/>
      <c r="CH78" s="171">
        <f>STDEV(CH71:CH75)</f>
        <v>1.2334630525556011E-2</v>
      </c>
      <c r="CI78" s="171">
        <f>STDEV(CI71:CI75)</f>
        <v>0.1484105877020887</v>
      </c>
      <c r="CJ78" s="172">
        <f>STDEV(CJ71:CJ75)</f>
        <v>3.5180767750649579E-2</v>
      </c>
      <c r="CK78" s="170"/>
      <c r="CL78" s="171">
        <f>STDEV(CL71:CL75)</f>
        <v>7.9718347122328982E-3</v>
      </c>
      <c r="CM78" s="171">
        <f>STDEV(CM71:CM75)</f>
        <v>0.12618844666390788</v>
      </c>
      <c r="CN78" s="172">
        <f>STDEV(CN71:CN75)</f>
        <v>2.7251616846910319E-2</v>
      </c>
      <c r="CO78" s="170"/>
      <c r="CP78" s="171">
        <f>STDEV(CP71:CP75)</f>
        <v>1.4025711131119228E-2</v>
      </c>
      <c r="CQ78" s="171">
        <f>STDEV(CQ71:CQ75)</f>
        <v>0.11132387806891375</v>
      </c>
      <c r="CR78" s="172">
        <f>STDEV(CR71:CR75)</f>
        <v>2.1921587968529086E-2</v>
      </c>
      <c r="CS78" s="170"/>
      <c r="CT78" s="171">
        <f>STDEV(CT71:CT75)</f>
        <v>1.4025711131119228E-2</v>
      </c>
      <c r="CU78" s="171">
        <f>STDEV(CU71:CU75)</f>
        <v>0.48950161816106591</v>
      </c>
      <c r="CV78" s="172">
        <f>STDEV(CV71:CV75)</f>
        <v>9.8488215006902427E-2</v>
      </c>
      <c r="CW78" s="168"/>
      <c r="CX78" s="173">
        <f>STDEV(CX71:CX75)</f>
        <v>187.72623004241814</v>
      </c>
      <c r="CY78" s="173">
        <f>STDEV(CY71:CY75)</f>
        <v>1339.7531018168181</v>
      </c>
      <c r="CZ78" s="174">
        <f>STDEV(CZ71:CZ75)</f>
        <v>360.10349932299721</v>
      </c>
      <c r="DA78" s="170"/>
      <c r="DB78" s="173">
        <f>STDEV(DB71:DB75)</f>
        <v>100.63610720649932</v>
      </c>
      <c r="DC78" s="173">
        <f>STDEV(DC71:DC75)</f>
        <v>894.68289908572012</v>
      </c>
      <c r="DD78" s="174">
        <f>STDEV(DD71:DD75)</f>
        <v>174.43498620380771</v>
      </c>
      <c r="DE78" s="170"/>
      <c r="DF78" s="173">
        <f t="shared" ref="DF78:DQ78" si="450">STDEV(DF71:DF75)</f>
        <v>159.12691941187211</v>
      </c>
      <c r="DG78" s="173">
        <f t="shared" si="450"/>
        <v>1802.5304251581058</v>
      </c>
      <c r="DH78" s="174">
        <f t="shared" si="450"/>
        <v>422.7072910297353</v>
      </c>
      <c r="DI78" s="175">
        <f t="shared" si="450"/>
        <v>0.29827504892380968</v>
      </c>
      <c r="DJ78" s="175">
        <f t="shared" si="450"/>
        <v>6.3441689763120479E-2</v>
      </c>
      <c r="DK78" s="176">
        <f t="shared" si="450"/>
        <v>0.62495973818799155</v>
      </c>
      <c r="DL78" s="176">
        <f t="shared" si="450"/>
        <v>6.2114426125562637E-2</v>
      </c>
      <c r="DM78" s="176">
        <f t="shared" si="450"/>
        <v>0.10197231290286451</v>
      </c>
      <c r="DN78" s="177">
        <f t="shared" si="450"/>
        <v>1.7047892329273642</v>
      </c>
      <c r="DO78" s="177">
        <f t="shared" si="450"/>
        <v>7.9691358815010496</v>
      </c>
      <c r="DP78" s="175">
        <f t="shared" si="450"/>
        <v>0.32781753446643763</v>
      </c>
      <c r="DQ78" s="175">
        <f t="shared" si="450"/>
        <v>2.9806800184704187E-2</v>
      </c>
      <c r="DR78" s="354"/>
      <c r="DS78" s="209">
        <f t="shared" ref="DS78:DZ78" si="451">STDEV(DS71:DS75)</f>
        <v>5.5818852684187648E-4</v>
      </c>
      <c r="DT78" s="209">
        <f t="shared" si="451"/>
        <v>5.0505882732522949E-3</v>
      </c>
      <c r="DU78" s="209">
        <f t="shared" si="451"/>
        <v>1.1609608273571955E-3</v>
      </c>
      <c r="DV78" s="209">
        <f t="shared" si="451"/>
        <v>2.6537447166001676E-3</v>
      </c>
      <c r="DW78" s="491">
        <f t="shared" si="451"/>
        <v>4.5930692213023837E-2</v>
      </c>
      <c r="DX78" s="445">
        <f t="shared" si="451"/>
        <v>0.8310602221140666</v>
      </c>
      <c r="DY78" s="445">
        <f t="shared" si="451"/>
        <v>0.3576079248650646</v>
      </c>
      <c r="DZ78" s="445">
        <f t="shared" si="451"/>
        <v>0.22205190697623881</v>
      </c>
      <c r="EA78" s="533">
        <f>STDEV(EA71:EA75)</f>
        <v>5.5077427015731199E-2</v>
      </c>
      <c r="EB78" s="170"/>
      <c r="EC78" s="171">
        <f>STDEV(EC71:EC75)</f>
        <v>3.449261792833716E-2</v>
      </c>
      <c r="ED78" s="171">
        <f>STDEV(ED71:ED75)</f>
        <v>0.32287530232211326</v>
      </c>
      <c r="EE78" s="209">
        <f>STDEV(EE71:EE75)</f>
        <v>8.8373321036292835E-2</v>
      </c>
      <c r="EF78" s="168"/>
      <c r="EG78" s="171">
        <f>STDEV(EG71:EG75)</f>
        <v>2.0722508221774783E-2</v>
      </c>
      <c r="EH78" s="171">
        <f>STDEV(EH71:EH75)</f>
        <v>0.2245161717794868</v>
      </c>
      <c r="EI78" s="477">
        <f>STDEV(EI71:EI75)</f>
        <v>3.6046819621772544E-2</v>
      </c>
      <c r="EJ78" s="550"/>
      <c r="EK78" s="171">
        <f>STDEV(EK71:EK75)</f>
        <v>2.7206482295496024E-2</v>
      </c>
      <c r="EL78" s="171">
        <f>STDEV(EL71:EL75)</f>
        <v>0.38108511061672029</v>
      </c>
      <c r="EM78" s="172">
        <f>STDEV(EM71:EM75)</f>
        <v>5.9468810370824111E-2</v>
      </c>
      <c r="EN78" s="550"/>
      <c r="EO78" s="171">
        <f>STDEV(EO71:EO75)</f>
        <v>2.720648229549609E-2</v>
      </c>
      <c r="EP78" s="171">
        <f>STDEV(EP71:EP75)</f>
        <v>0.29850235331411973</v>
      </c>
      <c r="EQ78" s="172">
        <f>STDEV(EQ71:EQ75)</f>
        <v>7.2550688035345992E-2</v>
      </c>
      <c r="ER78" s="210"/>
      <c r="ES78" s="376"/>
      <c r="ET78" s="168"/>
      <c r="EU78" s="343">
        <f t="shared" ref="EU78:FA78" si="452">STDEV(EU71:EU75)</f>
        <v>0.63598643746929939</v>
      </c>
      <c r="EV78" s="343">
        <f t="shared" si="452"/>
        <v>7.0184781342930149</v>
      </c>
      <c r="EW78" s="345">
        <f t="shared" si="452"/>
        <v>1.341675219847305</v>
      </c>
      <c r="EX78" s="387">
        <f t="shared" si="452"/>
        <v>13130.328147083146</v>
      </c>
      <c r="EY78" s="343">
        <f t="shared" si="452"/>
        <v>3.0627613911598588</v>
      </c>
      <c r="EZ78" s="345">
        <f t="shared" si="452"/>
        <v>0.77206808936658911</v>
      </c>
      <c r="FA78" s="387">
        <f t="shared" si="452"/>
        <v>43254.44573617768</v>
      </c>
      <c r="FB78" s="387">
        <f t="shared" ref="FB78" si="453">STDEV(FB71:FB75)</f>
        <v>57535.152632877893</v>
      </c>
      <c r="FC78" s="541" t="s">
        <v>179</v>
      </c>
      <c r="FD78" s="472">
        <f>$B$13</f>
        <v>4</v>
      </c>
      <c r="FE78" s="165"/>
      <c r="FF78" s="169" t="s">
        <v>169</v>
      </c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</row>
    <row r="79" spans="1:228" s="205" customFormat="1" ht="18" customHeight="1" thickBot="1" x14ac:dyDescent="0.25">
      <c r="A79" s="179"/>
      <c r="B79" s="180"/>
      <c r="C79" s="181"/>
      <c r="D79" s="436" t="s">
        <v>170</v>
      </c>
      <c r="E79" s="183">
        <f t="shared" ref="E79:M79" si="454">E78/E77</f>
        <v>5.9568897598032217E-2</v>
      </c>
      <c r="F79" s="446">
        <f t="shared" si="454"/>
        <v>5.8076716406081141E-2</v>
      </c>
      <c r="G79" s="183">
        <f t="shared" si="454"/>
        <v>6.5405612387371803E-2</v>
      </c>
      <c r="H79" s="183">
        <f t="shared" si="454"/>
        <v>7.4664442214352061E-2</v>
      </c>
      <c r="I79" s="183">
        <f t="shared" si="454"/>
        <v>6.1004107534142211E-2</v>
      </c>
      <c r="J79" s="183">
        <f t="shared" ref="J79" si="455">J78/J77</f>
        <v>3.4644836475492248E-2</v>
      </c>
      <c r="K79" s="183">
        <f t="shared" si="454"/>
        <v>6.553377765086453E-2</v>
      </c>
      <c r="L79" s="446">
        <f t="shared" si="454"/>
        <v>8.692225082865046E-2</v>
      </c>
      <c r="M79" s="408">
        <f t="shared" si="454"/>
        <v>4.8583841166866662E-2</v>
      </c>
      <c r="N79" s="646"/>
      <c r="O79" s="409"/>
      <c r="P79" s="409">
        <f t="shared" ref="P79:T79" si="456">P78/P77</f>
        <v>0.12045258696844245</v>
      </c>
      <c r="Q79" s="409">
        <f t="shared" ref="Q79" si="457">Q78/Q77</f>
        <v>7.7030458508120847E-2</v>
      </c>
      <c r="R79" s="622">
        <f t="shared" si="456"/>
        <v>0.12440848372346749</v>
      </c>
      <c r="S79" s="623">
        <f t="shared" si="456"/>
        <v>7.9778245033174974E-2</v>
      </c>
      <c r="T79" s="408">
        <f t="shared" si="456"/>
        <v>5.361871882597318E-3</v>
      </c>
      <c r="U79" s="458"/>
      <c r="V79" s="408"/>
      <c r="W79" s="409">
        <f>W78/W77</f>
        <v>6.3657147557113344E-3</v>
      </c>
      <c r="X79" s="410">
        <f>X78/X77</f>
        <v>5.7790192384751075E-2</v>
      </c>
      <c r="Y79" s="409">
        <f>Y78/Y77</f>
        <v>4.3709231737060511E-2</v>
      </c>
      <c r="Z79" s="408"/>
      <c r="AA79" s="409">
        <f>AA78/AA77</f>
        <v>5.0051781855438203E-2</v>
      </c>
      <c r="AB79" s="410">
        <f>AB78/AB77</f>
        <v>4.3422425201464818E-2</v>
      </c>
      <c r="AC79" s="409">
        <f>AC78/AC77</f>
        <v>2.8766182796123172E-2</v>
      </c>
      <c r="AD79" s="408"/>
      <c r="AE79" s="409">
        <f>AE78/AE77</f>
        <v>0.14454407368524552</v>
      </c>
      <c r="AF79" s="410">
        <f>AF78/AF77</f>
        <v>0.19129048265007173</v>
      </c>
      <c r="AG79" s="432">
        <f>AG78/AG77</f>
        <v>0.18538593073063672</v>
      </c>
      <c r="AH79" s="411"/>
      <c r="AI79" s="409">
        <f>AI78/AI77</f>
        <v>4.4653361800138541E-2</v>
      </c>
      <c r="AJ79" s="410">
        <f>AJ78/AJ77</f>
        <v>7.6772107374048132E-2</v>
      </c>
      <c r="AK79" s="409">
        <f>AK78/AK77</f>
        <v>8.8507297934187393E-2</v>
      </c>
      <c r="AL79" s="408"/>
      <c r="AM79" s="409">
        <f>AM78/AM77</f>
        <v>0.25463644804069807</v>
      </c>
      <c r="AN79" s="410">
        <f>AN78/AN77</f>
        <v>0.21409824959315429</v>
      </c>
      <c r="AO79" s="409">
        <f>AO78/AO77</f>
        <v>0.25871447911624879</v>
      </c>
      <c r="AP79" s="408"/>
      <c r="AQ79" s="409">
        <f>AQ78/AQ77</f>
        <v>0.11192189737592488</v>
      </c>
      <c r="AR79" s="410">
        <f>AR78/AR77</f>
        <v>0.15686094965866954</v>
      </c>
      <c r="AS79" s="409">
        <f>AS78/AS77</f>
        <v>0.12961388554154507</v>
      </c>
      <c r="AT79" s="408"/>
      <c r="AU79" s="409">
        <f>AU78/AU77</f>
        <v>0.16622755092996042</v>
      </c>
      <c r="AV79" s="410">
        <f>AV78/AV77</f>
        <v>0.18414163642238532</v>
      </c>
      <c r="AW79" s="432">
        <f>AW78/AW77</f>
        <v>0.19808138156946906</v>
      </c>
      <c r="AX79" s="185"/>
      <c r="AY79" s="183"/>
      <c r="AZ79" s="183"/>
      <c r="BA79" s="183"/>
      <c r="BB79" s="183">
        <f>BB78/BB77</f>
        <v>0.25079410349525416</v>
      </c>
      <c r="BC79" s="183">
        <f>BC78/BC77</f>
        <v>0.22054655095927297</v>
      </c>
      <c r="BD79" s="184">
        <f>BD78/BD77</f>
        <v>0.22420762966329924</v>
      </c>
      <c r="BE79" s="185"/>
      <c r="BF79" s="183">
        <f>BF78/BF77</f>
        <v>0.47815325544443454</v>
      </c>
      <c r="BG79" s="183">
        <f>BG78/BG77</f>
        <v>0.43528584658044656</v>
      </c>
      <c r="BH79" s="184">
        <f>BH78/BH77</f>
        <v>0.45555035699104113</v>
      </c>
      <c r="BI79" s="185"/>
      <c r="BJ79" s="183">
        <f>BJ78/BJ77</f>
        <v>0.3058191314792858</v>
      </c>
      <c r="BK79" s="183">
        <f>BK78/BK77</f>
        <v>0.26786733166791271</v>
      </c>
      <c r="BL79" s="184">
        <f>BL78/BL77</f>
        <v>0.27852473331069294</v>
      </c>
      <c r="BM79" s="185"/>
      <c r="BN79" s="183">
        <f>BN78/BN77</f>
        <v>0.24699943111259692</v>
      </c>
      <c r="BO79" s="183">
        <f>BO78/BO77</f>
        <v>0.21492267481448096</v>
      </c>
      <c r="BP79" s="184">
        <f>BP78/BP77</f>
        <v>0.21788120260824548</v>
      </c>
      <c r="BQ79" s="185"/>
      <c r="BR79" s="183">
        <f>BR78/BR77</f>
        <v>0.19651578573544459</v>
      </c>
      <c r="BS79" s="183">
        <f>BS78/BS77</f>
        <v>0.19475281612752007</v>
      </c>
      <c r="BT79" s="184">
        <f>BT78/BT77</f>
        <v>0.1595765698636388</v>
      </c>
      <c r="BU79" s="185"/>
      <c r="BV79" s="183">
        <f>BV78/BV77</f>
        <v>0.23182322190751964</v>
      </c>
      <c r="BW79" s="183">
        <f>BW78/BW77</f>
        <v>0.20096525391499287</v>
      </c>
      <c r="BX79" s="184">
        <f>BX78/BX77</f>
        <v>0.19939473857008455</v>
      </c>
      <c r="BY79" s="185"/>
      <c r="BZ79" s="183">
        <f>BZ78/BZ77</f>
        <v>4.291337621166165E-2</v>
      </c>
      <c r="CA79" s="183">
        <f>CA78/CA77</f>
        <v>8.3884627512656212E-2</v>
      </c>
      <c r="CB79" s="184">
        <f>CB78/CB77</f>
        <v>8.4814553216725638E-2</v>
      </c>
      <c r="CC79" s="185"/>
      <c r="CD79" s="183">
        <f>CD78/CD77</f>
        <v>0.23459309419857513</v>
      </c>
      <c r="CE79" s="183">
        <f>CE78/CE77</f>
        <v>0.28298687681849</v>
      </c>
      <c r="CF79" s="184">
        <f>CF78/CF77</f>
        <v>0.28064973633308704</v>
      </c>
      <c r="CG79" s="185"/>
      <c r="CH79" s="183">
        <f>CH78/CH77</f>
        <v>0.13669886350940261</v>
      </c>
      <c r="CI79" s="183">
        <f>CI78/CI77</f>
        <v>0.18336130906913228</v>
      </c>
      <c r="CJ79" s="184">
        <f>CJ78/CJ77</f>
        <v>0.18149782859516275</v>
      </c>
      <c r="CK79" s="185"/>
      <c r="CL79" s="183">
        <f>CL78/CL77</f>
        <v>6.8639773389294584E-2</v>
      </c>
      <c r="CM79" s="183">
        <f>CM78/CM77</f>
        <v>0.12132296170790738</v>
      </c>
      <c r="CN79" s="184">
        <f>CN78/CN77</f>
        <v>0.10949905835452582</v>
      </c>
      <c r="CO79" s="185"/>
      <c r="CP79" s="183">
        <f>CP78/CP77</f>
        <v>7.1707764544107822E-2</v>
      </c>
      <c r="CQ79" s="183">
        <f>CQ78/CQ77</f>
        <v>6.3827121739937723E-2</v>
      </c>
      <c r="CR79" s="184">
        <f>CR78/CR77</f>
        <v>5.2496114856268601E-2</v>
      </c>
      <c r="CS79" s="185"/>
      <c r="CT79" s="183">
        <f>CT78/CT77</f>
        <v>1.7436140564432451E-2</v>
      </c>
      <c r="CU79" s="183">
        <f>CU78/CU77</f>
        <v>6.8098586653289842E-2</v>
      </c>
      <c r="CV79" s="184">
        <f>CV78/CV77</f>
        <v>5.722648999596873E-2</v>
      </c>
      <c r="CW79" s="183"/>
      <c r="CX79" s="183">
        <f>CX78/CX77</f>
        <v>0.20762054548484093</v>
      </c>
      <c r="CY79" s="183">
        <f>CY78/CY77</f>
        <v>0.16703382917263446</v>
      </c>
      <c r="CZ79" s="184">
        <f>CZ78/CZ77</f>
        <v>0.18688480972696644</v>
      </c>
      <c r="DA79" s="185"/>
      <c r="DB79" s="183">
        <f>DB78/DB77</f>
        <v>0.20415089596560154</v>
      </c>
      <c r="DC79" s="183">
        <f>DC78/DC77</f>
        <v>0.20377016730757277</v>
      </c>
      <c r="DD79" s="184">
        <f>DD78/DD77</f>
        <v>0.16661130775356739</v>
      </c>
      <c r="DE79" s="185"/>
      <c r="DF79" s="183">
        <f t="shared" ref="DF79:DQ79" si="458">DF78/DF77</f>
        <v>0.18768986896655826</v>
      </c>
      <c r="DG79" s="183">
        <f t="shared" si="458"/>
        <v>0.23648498715301966</v>
      </c>
      <c r="DH79" s="184">
        <f t="shared" si="458"/>
        <v>0.23177526644490989</v>
      </c>
      <c r="DI79" s="186">
        <f t="shared" si="458"/>
        <v>0.24635000273982344</v>
      </c>
      <c r="DJ79" s="186">
        <f t="shared" si="458"/>
        <v>0.12361018190928313</v>
      </c>
      <c r="DK79" s="187">
        <f t="shared" si="458"/>
        <v>0.14131219519055718</v>
      </c>
      <c r="DL79" s="187">
        <f t="shared" si="458"/>
        <v>0.15451297824887986</v>
      </c>
      <c r="DM79" s="187">
        <f t="shared" si="458"/>
        <v>0.31848821467199795</v>
      </c>
      <c r="DN79" s="186">
        <f t="shared" si="458"/>
        <v>0.18577488152490854</v>
      </c>
      <c r="DO79" s="186">
        <f t="shared" si="458"/>
        <v>0.17494723693929914</v>
      </c>
      <c r="DP79" s="186">
        <f t="shared" si="458"/>
        <v>0.33318072704676649</v>
      </c>
      <c r="DQ79" s="186">
        <f t="shared" si="458"/>
        <v>0.28607047836029387</v>
      </c>
      <c r="DR79" s="185"/>
      <c r="DS79" s="183">
        <f t="shared" ref="DS79:EA79" si="459">DS78/DS77</f>
        <v>0.39393789347341995</v>
      </c>
      <c r="DT79" s="183">
        <f t="shared" si="459"/>
        <v>0.39840347364981954</v>
      </c>
      <c r="DU79" s="183">
        <f t="shared" si="459"/>
        <v>0.38556153271292676</v>
      </c>
      <c r="DV79" s="183">
        <f t="shared" si="459"/>
        <v>0.37185092710445306</v>
      </c>
      <c r="DW79" s="491">
        <f t="shared" si="459"/>
        <v>9.1816247873875115E-2</v>
      </c>
      <c r="DX79" s="445">
        <f t="shared" si="459"/>
        <v>0.28298687681848916</v>
      </c>
      <c r="DY79" s="445">
        <f t="shared" si="459"/>
        <v>8.9542373108377704E-2</v>
      </c>
      <c r="DZ79" s="445">
        <f t="shared" si="459"/>
        <v>0.13394684659777603</v>
      </c>
      <c r="EA79" s="533">
        <f t="shared" si="459"/>
        <v>0.13864108926117089</v>
      </c>
      <c r="EB79" s="185"/>
      <c r="EC79" s="183">
        <f>EC78/EC77</f>
        <v>5.4511974302261457E-2</v>
      </c>
      <c r="ED79" s="183">
        <f>ED78/ED77</f>
        <v>5.7194463927810663E-2</v>
      </c>
      <c r="EE79" s="183">
        <f>EE78/EE77</f>
        <v>6.5318077032900948E-2</v>
      </c>
      <c r="EF79" s="183"/>
      <c r="EG79" s="183">
        <f>EG78/EG77</f>
        <v>0.14350255871799483</v>
      </c>
      <c r="EH79" s="183">
        <f>EH78/EH77</f>
        <v>0.17372377216667245</v>
      </c>
      <c r="EI79" s="446">
        <f>EI78/EI77</f>
        <v>0.11709138743813896</v>
      </c>
      <c r="EJ79" s="182"/>
      <c r="EK79" s="183">
        <f>EK78/EK77</f>
        <v>3.5007650198341407E-2</v>
      </c>
      <c r="EL79" s="183">
        <f>EL78/EL77</f>
        <v>5.4930442999325306E-2</v>
      </c>
      <c r="EM79" s="184">
        <f>EM78/EM77</f>
        <v>3.5806878991781428E-2</v>
      </c>
      <c r="EN79" s="182"/>
      <c r="EO79" s="183">
        <f>EO78/EO77</f>
        <v>0.12208877275679526</v>
      </c>
      <c r="EP79" s="183">
        <f>EP78/EP77</f>
        <v>0.14964888553859684</v>
      </c>
      <c r="EQ79" s="184">
        <f>EQ78/EQ77</f>
        <v>0.15184669605805309</v>
      </c>
      <c r="ER79" s="185"/>
      <c r="ES79" s="446"/>
      <c r="ET79" s="183"/>
      <c r="EU79" s="183">
        <f t="shared" ref="EU79:FA79" si="460">EU78/EU77</f>
        <v>0.11246349392070235</v>
      </c>
      <c r="EV79" s="183">
        <f t="shared" si="460"/>
        <v>0.13869924035427394</v>
      </c>
      <c r="EW79" s="183">
        <f t="shared" si="460"/>
        <v>0.11101872193999121</v>
      </c>
      <c r="EX79" s="183">
        <f t="shared" si="460"/>
        <v>0.11626602427335697</v>
      </c>
      <c r="EY79" s="183">
        <f t="shared" si="460"/>
        <v>0.15886644020348462</v>
      </c>
      <c r="EZ79" s="183">
        <f t="shared" si="460"/>
        <v>0.16706145534802733</v>
      </c>
      <c r="FA79" s="183">
        <f t="shared" si="460"/>
        <v>0.14511110394373858</v>
      </c>
      <c r="FB79" s="183">
        <f t="shared" ref="FB79" si="461">FB78/FB77</f>
        <v>0.15682320998035296</v>
      </c>
      <c r="FC79" s="542"/>
      <c r="FD79" s="180"/>
      <c r="FE79" s="181"/>
      <c r="FF79" s="436" t="s">
        <v>170</v>
      </c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</row>
    <row r="80" spans="1:228" s="212" customFormat="1" ht="18" customHeight="1" thickTop="1" thickBot="1" x14ac:dyDescent="0.25">
      <c r="A80" s="206"/>
      <c r="B80" s="207"/>
      <c r="C80" s="208"/>
      <c r="D80" s="438" t="s">
        <v>171</v>
      </c>
      <c r="E80" s="167">
        <f t="shared" ref="E80:M80" si="462">E78/SQRT(5)</f>
        <v>11.135528725660043</v>
      </c>
      <c r="F80" s="445">
        <f t="shared" si="462"/>
        <v>0.26507734720266113</v>
      </c>
      <c r="G80" s="345">
        <f t="shared" si="462"/>
        <v>0.10758252646224666</v>
      </c>
      <c r="H80" s="345">
        <f t="shared" si="462"/>
        <v>3.4058772731852809E-2</v>
      </c>
      <c r="I80" s="345">
        <f t="shared" si="462"/>
        <v>3.5411862419251532E-2</v>
      </c>
      <c r="J80" s="345">
        <f t="shared" ref="J80" si="463">J78/SQRT(5)</f>
        <v>1.9712114632909282E-3</v>
      </c>
      <c r="K80" s="345">
        <f t="shared" si="462"/>
        <v>8.6867715521935979E-2</v>
      </c>
      <c r="L80" s="445">
        <f t="shared" si="462"/>
        <v>4.8435524153249344E-2</v>
      </c>
      <c r="M80" s="167">
        <f t="shared" si="462"/>
        <v>5.3100905066402485E-2</v>
      </c>
      <c r="N80" s="644"/>
      <c r="O80" s="376"/>
      <c r="P80" s="376">
        <f t="shared" ref="P80:T80" si="464">P78/SQRT(5)</f>
        <v>2.6689402737352534E-2</v>
      </c>
      <c r="Q80" s="376">
        <f t="shared" ref="Q80" si="465">Q78/SQRT(5)</f>
        <v>2.1275709189874419E-2</v>
      </c>
      <c r="R80" s="620">
        <f t="shared" si="464"/>
        <v>2.1275709189874602E-2</v>
      </c>
      <c r="S80" s="621">
        <f t="shared" si="464"/>
        <v>2.7167127378506524E-2</v>
      </c>
      <c r="T80" s="167">
        <f t="shared" si="464"/>
        <v>1.4781620960222606E-3</v>
      </c>
      <c r="U80" s="176"/>
      <c r="V80" s="345"/>
      <c r="W80" s="376">
        <f>W78/SQRT(5)</f>
        <v>2.4916310795306592E-3</v>
      </c>
      <c r="X80" s="169">
        <f>X78/SQRT(5)</f>
        <v>0.23085081165707483</v>
      </c>
      <c r="Y80" s="376">
        <f>Y78/SQRT(5)</f>
        <v>4.1804182815835658E-2</v>
      </c>
      <c r="Z80" s="167"/>
      <c r="AA80" s="376">
        <f>AA78/SQRT(5)</f>
        <v>1.4811563765938219E-2</v>
      </c>
      <c r="AB80" s="169">
        <f>AB78/SQRT(5)</f>
        <v>0.13093538402583066</v>
      </c>
      <c r="AC80" s="376">
        <f>AC78/SQRT(5)</f>
        <v>2.0771141801880114E-2</v>
      </c>
      <c r="AD80" s="167"/>
      <c r="AE80" s="376">
        <f>AE78/SQRT(5)</f>
        <v>1.380242463659768E-2</v>
      </c>
      <c r="AF80" s="169">
        <f>AF78/SQRT(5)</f>
        <v>0.18732125176499745</v>
      </c>
      <c r="AG80" s="430">
        <f>AG78/SQRT(5)</f>
        <v>4.3444701714027582E-2</v>
      </c>
      <c r="AH80" s="378"/>
      <c r="AI80" s="376">
        <f>AI78/SQRT(5)</f>
        <v>2.4916310795306661E-3</v>
      </c>
      <c r="AJ80" s="169">
        <f>AJ78/SQRT(5)</f>
        <v>4.3731346891749352E-2</v>
      </c>
      <c r="AK80" s="376">
        <f>AK78/SQRT(5)</f>
        <v>1.2086486144184606E-2</v>
      </c>
      <c r="AL80" s="167"/>
      <c r="AM80" s="376">
        <f>AM78/SQRT(5)</f>
        <v>3.3848023314697125E-3</v>
      </c>
      <c r="AN80" s="169">
        <f>AN78/SQRT(5)</f>
        <v>2.8791927285494189E-2</v>
      </c>
      <c r="AO80" s="376">
        <f>AO78/SQRT(5)</f>
        <v>8.4123446555128666E-3</v>
      </c>
      <c r="AP80" s="167"/>
      <c r="AQ80" s="376">
        <f>AQ78/SQRT(5)</f>
        <v>3.6933526311568221E-3</v>
      </c>
      <c r="AR80" s="169">
        <f>AR78/SQRT(5)</f>
        <v>5.3035575560647044E-2</v>
      </c>
      <c r="AS80" s="376">
        <f>AS78/SQRT(5)</f>
        <v>1.046250326155446E-2</v>
      </c>
      <c r="AT80" s="167"/>
      <c r="AU80" s="376">
        <f>AU78/SQRT(5)</f>
        <v>1.5803827886049836E-3</v>
      </c>
      <c r="AV80" s="169">
        <f>AV78/SQRT(5)</f>
        <v>1.7869071177618313E-2</v>
      </c>
      <c r="AW80" s="430">
        <f>AW78/SQRT(5)</f>
        <v>4.6197965795739754E-3</v>
      </c>
      <c r="AX80" s="354"/>
      <c r="AY80" s="209"/>
      <c r="AZ80" s="209"/>
      <c r="BA80" s="167"/>
      <c r="BB80" s="209">
        <f>BB78/SQRT(5)</f>
        <v>2.9312609187333101E-3</v>
      </c>
      <c r="BC80" s="209">
        <f>BC78/SQRT(5)</f>
        <v>2.2889590522166742E-2</v>
      </c>
      <c r="BD80" s="172">
        <f>BD78/SQRT(5)</f>
        <v>5.5731355154109109E-3</v>
      </c>
      <c r="BE80" s="210"/>
      <c r="BF80" s="209">
        <f>BF78/SQRT(5)</f>
        <v>2.2621819357199055E-3</v>
      </c>
      <c r="BG80" s="209">
        <f>BG78/SQRT(5)</f>
        <v>1.8088190199956673E-2</v>
      </c>
      <c r="BH80" s="172">
        <f>BH78/SQRT(5)</f>
        <v>4.5555302230692301E-3</v>
      </c>
      <c r="BI80" s="210"/>
      <c r="BJ80" s="209">
        <f>BJ78/SQRT(5)</f>
        <v>5.0212441149857226E-3</v>
      </c>
      <c r="BK80" s="209">
        <f>BK78/SQRT(5)</f>
        <v>3.8931970856053939E-2</v>
      </c>
      <c r="BL80" s="172">
        <f>BL78/SQRT(5)</f>
        <v>9.7085609558909686E-3</v>
      </c>
      <c r="BM80" s="210"/>
      <c r="BN80" s="209">
        <f>BN78/SQRT(5)</f>
        <v>4.7212645231670385E-3</v>
      </c>
      <c r="BO80" s="209">
        <f>BO78/SQRT(5)</f>
        <v>3.6433102921922977E-2</v>
      </c>
      <c r="BP80" s="172">
        <f>BP78/SQRT(5)</f>
        <v>8.8442647053922265E-3</v>
      </c>
      <c r="BQ80" s="210"/>
      <c r="BR80" s="209">
        <f>BR78/SQRT(5)</f>
        <v>2.2769150624944753E-3</v>
      </c>
      <c r="BS80" s="209">
        <f>BS78/SQRT(5)</f>
        <v>2.0094360143038077E-2</v>
      </c>
      <c r="BT80" s="172">
        <f>BT78/SQRT(5)</f>
        <v>3.9278909181334008E-3</v>
      </c>
      <c r="BU80" s="210"/>
      <c r="BV80" s="209">
        <f>BV78/SQRT(5)</f>
        <v>1.0923486533279245E-2</v>
      </c>
      <c r="BW80" s="209">
        <f>BW78/SQRT(5)</f>
        <v>8.4010820829777566E-2</v>
      </c>
      <c r="BX80" s="172">
        <f>BX78/SQRT(5)</f>
        <v>1.9952172945468093E-2</v>
      </c>
      <c r="BY80" s="210"/>
      <c r="BZ80" s="209">
        <f>BZ78/SQRT(5)</f>
        <v>8.5689925513335709E-4</v>
      </c>
      <c r="CA80" s="209">
        <f>CA78/SQRT(5)</f>
        <v>1.4972512126362492E-2</v>
      </c>
      <c r="CB80" s="172">
        <f>CB78/SQRT(5)</f>
        <v>3.6268185185184968E-3</v>
      </c>
      <c r="CC80" s="210"/>
      <c r="CD80" s="209">
        <f>CD78/SQRT(5)</f>
        <v>4.782162087108824E-3</v>
      </c>
      <c r="CE80" s="209">
        <f>CE78/SQRT(5)</f>
        <v>5.1922524449375021E-2</v>
      </c>
      <c r="CF80" s="172">
        <f>CF78/SQRT(5)</f>
        <v>1.2327325009134841E-2</v>
      </c>
      <c r="CG80" s="210"/>
      <c r="CH80" s="209">
        <f>CH78/SQRT(5)</f>
        <v>5.516214466497439E-3</v>
      </c>
      <c r="CI80" s="209">
        <f>CI78/SQRT(5)</f>
        <v>6.637123253651292E-2</v>
      </c>
      <c r="CJ80" s="172">
        <f>CJ78/SQRT(5)</f>
        <v>1.5733317638216966E-2</v>
      </c>
      <c r="CK80" s="210"/>
      <c r="CL80" s="209">
        <f>CL78/SQRT(5)</f>
        <v>3.5651128643890469E-3</v>
      </c>
      <c r="CM80" s="209">
        <f>CM78/SQRT(5)</f>
        <v>5.6433188943120917E-2</v>
      </c>
      <c r="CN80" s="172">
        <f>CN78/SQRT(5)</f>
        <v>1.2187293553293991E-2</v>
      </c>
      <c r="CO80" s="210"/>
      <c r="CP80" s="209">
        <f>CP78/SQRT(5)</f>
        <v>6.2724887043916116E-3</v>
      </c>
      <c r="CQ80" s="209">
        <f>CQ78/SQRT(5)</f>
        <v>4.9785551776197833E-2</v>
      </c>
      <c r="CR80" s="172">
        <f>CR78/SQRT(5)</f>
        <v>9.8036321744745109E-3</v>
      </c>
      <c r="CS80" s="210"/>
      <c r="CT80" s="209">
        <f>CT78/SQRT(5)</f>
        <v>6.2724887043916116E-3</v>
      </c>
      <c r="CU80" s="209">
        <f>CU78/SQRT(5)</f>
        <v>0.21891177866085779</v>
      </c>
      <c r="CV80" s="172">
        <f>CV78/SQRT(5)</f>
        <v>4.404526874760975E-2</v>
      </c>
      <c r="CW80" s="167"/>
      <c r="CX80" s="211">
        <f>CX78/SQRT(5)</f>
        <v>83.953722306922032</v>
      </c>
      <c r="CY80" s="211">
        <f>CY78/SQRT(5)</f>
        <v>599.1558017457204</v>
      </c>
      <c r="CZ80" s="174">
        <f>CZ78/SQRT(5)</f>
        <v>161.04318068435424</v>
      </c>
      <c r="DA80" s="210"/>
      <c r="DB80" s="211">
        <f>DB78/SQRT(5)</f>
        <v>45.005835340937786</v>
      </c>
      <c r="DC80" s="211">
        <f>DC78/SQRT(5)</f>
        <v>400.11435613245089</v>
      </c>
      <c r="DD80" s="174">
        <f>DD78/SQRT(5)</f>
        <v>78.009697361190405</v>
      </c>
      <c r="DE80" s="210"/>
      <c r="DF80" s="211">
        <f t="shared" ref="DF80:DQ80" si="466">DF78/SQRT(5)</f>
        <v>71.163721771015375</v>
      </c>
      <c r="DG80" s="211">
        <f t="shared" si="466"/>
        <v>806.11611243302434</v>
      </c>
      <c r="DH80" s="174">
        <f t="shared" si="466"/>
        <v>189.04044746545503</v>
      </c>
      <c r="DI80" s="175">
        <f t="shared" si="466"/>
        <v>0.13339265707714279</v>
      </c>
      <c r="DJ80" s="175">
        <f t="shared" si="466"/>
        <v>2.8371986183557983E-2</v>
      </c>
      <c r="DK80" s="176">
        <f t="shared" si="466"/>
        <v>0.27949049155776406</v>
      </c>
      <c r="DL80" s="176">
        <f t="shared" si="466"/>
        <v>2.7778415840029387E-2</v>
      </c>
      <c r="DM80" s="176">
        <f t="shared" si="466"/>
        <v>4.5603404694736789E-2</v>
      </c>
      <c r="DN80" s="177">
        <f t="shared" si="466"/>
        <v>0.76240492242706182</v>
      </c>
      <c r="DO80" s="177">
        <f t="shared" si="466"/>
        <v>3.5639059105938111</v>
      </c>
      <c r="DP80" s="175">
        <f t="shared" si="466"/>
        <v>0.14660445825666696</v>
      </c>
      <c r="DQ80" s="175">
        <f t="shared" si="466"/>
        <v>1.3330006280950369E-2</v>
      </c>
      <c r="DR80" s="354"/>
      <c r="DS80" s="209">
        <f t="shared" ref="DS80:EA80" si="467">DS78/SQRT(5)</f>
        <v>2.4962949805578034E-4</v>
      </c>
      <c r="DT80" s="209">
        <f t="shared" si="467"/>
        <v>2.2586917410710827E-3</v>
      </c>
      <c r="DU80" s="209">
        <f t="shared" si="467"/>
        <v>5.1919746583701729E-4</v>
      </c>
      <c r="DV80" s="209">
        <f t="shared" si="467"/>
        <v>1.1867907162497779E-3</v>
      </c>
      <c r="DW80" s="492">
        <f t="shared" si="467"/>
        <v>2.054083000838831E-2</v>
      </c>
      <c r="DX80" s="447">
        <f t="shared" si="467"/>
        <v>0.37166143000862534</v>
      </c>
      <c r="DY80" s="447">
        <f t="shared" si="467"/>
        <v>0.15992712585818433</v>
      </c>
      <c r="DZ80" s="447">
        <f t="shared" si="467"/>
        <v>9.9304631706465946E-2</v>
      </c>
      <c r="EA80" s="534">
        <f t="shared" si="467"/>
        <v>2.4631374166591669E-2</v>
      </c>
      <c r="EB80" s="210"/>
      <c r="EC80" s="209">
        <f>EC78/SQRT(5)</f>
        <v>1.5425567681937971E-2</v>
      </c>
      <c r="ED80" s="209">
        <f>ED78/SQRT(5)</f>
        <v>0.14439422484960818</v>
      </c>
      <c r="EE80" s="209">
        <f>EE78/SQRT(5)</f>
        <v>3.9521750646912587E-2</v>
      </c>
      <c r="EF80" s="167"/>
      <c r="EG80" s="209">
        <f>EG78/SQRT(5)</f>
        <v>9.2673874096373399E-3</v>
      </c>
      <c r="EH80" s="209">
        <f>EH78/SQRT(5)</f>
        <v>0.10040668442939048</v>
      </c>
      <c r="EI80" s="477">
        <f>EI78/SQRT(5)</f>
        <v>1.6120627809391334E-2</v>
      </c>
      <c r="EJ80" s="166"/>
      <c r="EK80" s="209">
        <f>EK78/SQRT(5)</f>
        <v>1.2167108768274726E-2</v>
      </c>
      <c r="EL80" s="209">
        <f>EL78/SQRT(5)</f>
        <v>0.17042644251040268</v>
      </c>
      <c r="EM80" s="172">
        <f>EM78/SQRT(5)</f>
        <v>2.6595260506041437E-2</v>
      </c>
      <c r="EN80" s="166"/>
      <c r="EO80" s="209">
        <f>EO78/SQRT(5)</f>
        <v>1.2167108768274756E-2</v>
      </c>
      <c r="EP80" s="209">
        <f>EP78/SQRT(5)</f>
        <v>0.13349431069080625</v>
      </c>
      <c r="EQ80" s="172">
        <f>EQ78/SQRT(5)</f>
        <v>3.2445654052282856E-2</v>
      </c>
      <c r="ER80" s="210"/>
      <c r="ES80" s="376"/>
      <c r="ET80" s="191"/>
      <c r="EU80" s="344">
        <f t="shared" ref="EU80:FA80" si="468">EU78/SQRT(5)</f>
        <v>0.28442178138985452</v>
      </c>
      <c r="EV80" s="344">
        <f t="shared" si="468"/>
        <v>3.1387588413750156</v>
      </c>
      <c r="EW80" s="344">
        <f t="shared" si="468"/>
        <v>0.60001539906110979</v>
      </c>
      <c r="EX80" s="388">
        <f t="shared" si="468"/>
        <v>5872.061260751354</v>
      </c>
      <c r="EY80" s="344">
        <f t="shared" si="468"/>
        <v>1.3697085338990536</v>
      </c>
      <c r="EZ80" s="344">
        <f t="shared" si="468"/>
        <v>0.34527934621641515</v>
      </c>
      <c r="FA80" s="388">
        <f t="shared" si="468"/>
        <v>19343.976199033845</v>
      </c>
      <c r="FB80" s="388">
        <f t="shared" ref="FB80" si="469">FB78/SQRT(5)</f>
        <v>25730.502476588194</v>
      </c>
      <c r="FC80" s="545"/>
      <c r="FD80" s="207"/>
      <c r="FE80" s="208"/>
      <c r="FF80" s="438" t="s">
        <v>171</v>
      </c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</row>
    <row r="81" spans="1:244" s="222" customFormat="1" ht="18" customHeight="1" thickTop="1" thickBot="1" x14ac:dyDescent="0.3">
      <c r="A81" s="213"/>
      <c r="B81" s="220"/>
      <c r="C81" s="220"/>
      <c r="D81" s="439" t="s">
        <v>241</v>
      </c>
      <c r="E81" s="214">
        <f>TTEST(E56:E60,E71:E75,1,2)</f>
        <v>5.3943487060781624E-8</v>
      </c>
      <c r="F81" s="215">
        <f t="shared" ref="F81:M81" si="470">TTEST(F56:F60,F71:F75,1,2)</f>
        <v>1.4039637019413399E-5</v>
      </c>
      <c r="G81" s="214">
        <f t="shared" si="470"/>
        <v>9.6579794024129787E-6</v>
      </c>
      <c r="H81" s="214">
        <f t="shared" si="470"/>
        <v>9.8458275934326677E-4</v>
      </c>
      <c r="I81" s="214">
        <f t="shared" si="470"/>
        <v>9.93776232101877E-5</v>
      </c>
      <c r="J81" s="214">
        <f t="shared" ref="J81" si="471">TTEST(J56:J60,J71:J75,1,2)</f>
        <v>3.7735791283180554E-3</v>
      </c>
      <c r="K81" s="214">
        <f t="shared" si="470"/>
        <v>1.5194444378986042E-5</v>
      </c>
      <c r="L81" s="215">
        <f t="shared" si="470"/>
        <v>8.7599784309945971E-4</v>
      </c>
      <c r="M81" s="214">
        <f t="shared" si="470"/>
        <v>1.4525933922764621E-6</v>
      </c>
      <c r="N81" s="647"/>
      <c r="O81" s="215"/>
      <c r="P81" s="215">
        <f t="shared" ref="P81:T81" si="472">TTEST(P56:P60,P71:P75,1,2)</f>
        <v>3.208940858766874E-3</v>
      </c>
      <c r="Q81" s="215">
        <f t="shared" ref="Q81" si="473">TTEST(Q56:Q60,Q71:Q75,1,2)</f>
        <v>0.24085135017177511</v>
      </c>
      <c r="R81" s="624">
        <f t="shared" si="472"/>
        <v>0.24085135017177645</v>
      </c>
      <c r="S81" s="625">
        <f t="shared" si="472"/>
        <v>3.3094423244508675E-2</v>
      </c>
      <c r="T81" s="214">
        <f t="shared" si="472"/>
        <v>0.41811119352631648</v>
      </c>
      <c r="U81" s="459"/>
      <c r="V81" s="214"/>
      <c r="W81" s="215">
        <f t="shared" ref="W81:Y81" si="474">TTEST(W56:W60,W71:W75,1,2)</f>
        <v>4.1292361429819263E-3</v>
      </c>
      <c r="X81" s="216">
        <f t="shared" si="474"/>
        <v>5.1339618659001753E-6</v>
      </c>
      <c r="Y81" s="215">
        <f t="shared" si="474"/>
        <v>1.5482652867404926E-6</v>
      </c>
      <c r="Z81" s="214"/>
      <c r="AA81" s="215">
        <f t="shared" ref="AA81:AC81" si="475">TTEST(AA56:AA60,AA71:AA75,1,2)</f>
        <v>9.3540406012728075E-2</v>
      </c>
      <c r="AB81" s="216">
        <f t="shared" si="475"/>
        <v>1.3375604355102406E-6</v>
      </c>
      <c r="AC81" s="215">
        <f t="shared" si="475"/>
        <v>2.0716680801095876E-7</v>
      </c>
      <c r="AD81" s="214"/>
      <c r="AE81" s="215">
        <f t="shared" ref="AE81:AG81" si="476">TTEST(AE56:AE60,AE71:AE75,1,2)</f>
        <v>0.45253065607730375</v>
      </c>
      <c r="AF81" s="216">
        <f t="shared" si="476"/>
        <v>1.0621803697117085E-2</v>
      </c>
      <c r="AG81" s="217">
        <f t="shared" si="476"/>
        <v>4.9026107517408293E-3</v>
      </c>
      <c r="AH81" s="369"/>
      <c r="AI81" s="215">
        <f t="shared" ref="AI81:AK81" si="477">TTEST(AI56:AI60,AI71:AI75,1,2)</f>
        <v>4.1292361429818231E-3</v>
      </c>
      <c r="AJ81" s="216">
        <f t="shared" si="477"/>
        <v>2.5677365749474563E-2</v>
      </c>
      <c r="AK81" s="215">
        <f t="shared" si="477"/>
        <v>4.3380096181472883E-5</v>
      </c>
      <c r="AL81" s="214"/>
      <c r="AM81" s="215">
        <f t="shared" ref="AM81:AO81" si="478">TTEST(AM56:AM60,AM71:AM75,1,2)</f>
        <v>6.5661888745547027E-3</v>
      </c>
      <c r="AN81" s="216">
        <f t="shared" si="478"/>
        <v>0.30386182011149965</v>
      </c>
      <c r="AO81" s="215">
        <f t="shared" si="478"/>
        <v>6.8608058029069794E-5</v>
      </c>
      <c r="AP81" s="214"/>
      <c r="AQ81" s="215">
        <f t="shared" ref="AQ81:AS81" si="479">TTEST(AQ56:AQ60,AQ71:AQ75,1,2)</f>
        <v>0.24278834888718492</v>
      </c>
      <c r="AR81" s="216">
        <f t="shared" si="479"/>
        <v>1.4470858424849126E-2</v>
      </c>
      <c r="AS81" s="215">
        <f t="shared" si="479"/>
        <v>1.2999003545103944E-3</v>
      </c>
      <c r="AT81" s="214"/>
      <c r="AU81" s="215">
        <f t="shared" ref="AU81:AW81" si="480">TTEST(AU56:AU60,AU71:AU75,1,2)</f>
        <v>4.6796277322099109E-2</v>
      </c>
      <c r="AV81" s="216">
        <f t="shared" si="480"/>
        <v>0.18329950344316867</v>
      </c>
      <c r="AW81" s="217">
        <f t="shared" si="480"/>
        <v>1.5617198076399849E-3</v>
      </c>
      <c r="AX81" s="218"/>
      <c r="AY81" s="214"/>
      <c r="AZ81" s="214"/>
      <c r="BA81" s="214"/>
      <c r="BB81" s="214">
        <f t="shared" ref="BB81:BD81" si="481">TTEST(BB56:BB60,BB71:BB75,1,2)</f>
        <v>0.31529101793080205</v>
      </c>
      <c r="BC81" s="214">
        <f t="shared" si="481"/>
        <v>4.9639658873994645E-3</v>
      </c>
      <c r="BD81" s="217">
        <f t="shared" si="481"/>
        <v>1.9219587826580509E-2</v>
      </c>
      <c r="BE81" s="218"/>
      <c r="BF81" s="214">
        <f t="shared" ref="BF81:BH81" si="482">TTEST(BF56:BF60,BF71:BF75,1,2)</f>
        <v>0.12933618223095983</v>
      </c>
      <c r="BG81" s="214">
        <f t="shared" si="482"/>
        <v>2.0949657709255675E-2</v>
      </c>
      <c r="BH81" s="217">
        <f t="shared" si="482"/>
        <v>0.46498271720605611</v>
      </c>
      <c r="BI81" s="218"/>
      <c r="BJ81" s="214">
        <f t="shared" ref="BJ81:BL81" si="483">TTEST(BJ56:BJ60,BJ71:BJ75,1,2)</f>
        <v>0.2128849732140185</v>
      </c>
      <c r="BK81" s="214">
        <f t="shared" si="483"/>
        <v>7.5706466980171843E-3</v>
      </c>
      <c r="BL81" s="217">
        <f t="shared" si="483"/>
        <v>0.11050257200340641</v>
      </c>
      <c r="BM81" s="218"/>
      <c r="BN81" s="214">
        <f t="shared" ref="BN81:BP81" si="484">TTEST(BN56:BN60,BN71:BN75,1,2)</f>
        <v>0.13575178842215715</v>
      </c>
      <c r="BO81" s="214">
        <f t="shared" si="484"/>
        <v>9.5195336522342147E-2</v>
      </c>
      <c r="BP81" s="217">
        <f t="shared" si="484"/>
        <v>2.7498181971504099E-3</v>
      </c>
      <c r="BQ81" s="218"/>
      <c r="BR81" s="214">
        <f t="shared" ref="BR81:BT81" si="485">TTEST(BR56:BR60,BR71:BR75,1,2)</f>
        <v>0.33273502519033649</v>
      </c>
      <c r="BS81" s="214">
        <f t="shared" si="485"/>
        <v>3.2727504164499805E-3</v>
      </c>
      <c r="BT81" s="217">
        <f t="shared" si="485"/>
        <v>3.6612134501105365E-3</v>
      </c>
      <c r="BU81" s="218"/>
      <c r="BV81" s="214">
        <f t="shared" ref="BV81:BX81" si="486">TTEST(BV56:BV60,BV71:BV75,1,2)</f>
        <v>0.43525634881361869</v>
      </c>
      <c r="BW81" s="214">
        <f t="shared" si="486"/>
        <v>1.0642987823952683E-2</v>
      </c>
      <c r="BX81" s="217">
        <f t="shared" si="486"/>
        <v>6.6046157963760357E-3</v>
      </c>
      <c r="BY81" s="218"/>
      <c r="BZ81" s="214">
        <f t="shared" ref="BZ81:CB81" si="487">TTEST(BZ56:BZ60,BZ71:BZ75,1,2)</f>
        <v>4.4027784970558474E-3</v>
      </c>
      <c r="CA81" s="214">
        <f t="shared" si="487"/>
        <v>2.5407278876542436E-5</v>
      </c>
      <c r="CB81" s="217">
        <f t="shared" si="487"/>
        <v>1.5418140486157535E-2</v>
      </c>
      <c r="CC81" s="218"/>
      <c r="CD81" s="214">
        <f t="shared" ref="CD81:CF81" si="488">TTEST(CD56:CD60,CD71:CD75,1,2)</f>
        <v>0.21796640979638032</v>
      </c>
      <c r="CE81" s="214">
        <f t="shared" si="488"/>
        <v>4.6798376168452005E-2</v>
      </c>
      <c r="CF81" s="217">
        <f t="shared" si="488"/>
        <v>3.762139591020348E-3</v>
      </c>
      <c r="CG81" s="218"/>
      <c r="CH81" s="214">
        <f t="shared" ref="CH81:CJ81" si="489">TTEST(CH56:CH60,CH71:CH75,1,2)</f>
        <v>0.32742138533174758</v>
      </c>
      <c r="CI81" s="214">
        <f t="shared" si="489"/>
        <v>2.7846697353541353E-3</v>
      </c>
      <c r="CJ81" s="217">
        <f t="shared" si="489"/>
        <v>3.5286798425405949E-3</v>
      </c>
      <c r="CK81" s="218"/>
      <c r="CL81" s="214">
        <f t="shared" ref="CL81:CN81" si="490">TTEST(CL56:CL60,CL71:CL75,1,2)</f>
        <v>0.18087282237317753</v>
      </c>
      <c r="CM81" s="214">
        <f t="shared" si="490"/>
        <v>2.6301364421832851E-4</v>
      </c>
      <c r="CN81" s="217">
        <f t="shared" si="490"/>
        <v>1.881046982940352E-4</v>
      </c>
      <c r="CO81" s="218"/>
      <c r="CP81" s="214">
        <f t="shared" ref="CP81:CR81" si="491">TTEST(CP56:CP60,CP71:CP75,1,2)</f>
        <v>0.48641610977052008</v>
      </c>
      <c r="CQ81" s="214">
        <f t="shared" si="491"/>
        <v>1.3573267999325352E-5</v>
      </c>
      <c r="CR81" s="217">
        <f t="shared" si="491"/>
        <v>1.2105680271674138E-5</v>
      </c>
      <c r="CS81" s="218"/>
      <c r="CT81" s="214">
        <f t="shared" ref="CT81:CV81" si="492">TTEST(CT56:CT60,CT71:CT75,1,2)</f>
        <v>0.48641610977051031</v>
      </c>
      <c r="CU81" s="214">
        <f t="shared" si="492"/>
        <v>2.0224531678320458E-5</v>
      </c>
      <c r="CV81" s="217">
        <f t="shared" si="492"/>
        <v>1.7429821388359122E-5</v>
      </c>
      <c r="CW81" s="214"/>
      <c r="CX81" s="214">
        <f t="shared" ref="CX81:CZ81" si="493">TTEST(CX56:CX60,CX71:CX75,1,2)</f>
        <v>0.39042873066049005</v>
      </c>
      <c r="CY81" s="214">
        <f t="shared" si="493"/>
        <v>1.6370321971213842E-3</v>
      </c>
      <c r="CZ81" s="217">
        <f t="shared" si="493"/>
        <v>3.127867394745425E-3</v>
      </c>
      <c r="DA81" s="218"/>
      <c r="DB81" s="214">
        <f t="shared" ref="DB81:DD81" si="494">TTEST(DB56:DB60,DB71:DB75,1,2)</f>
        <v>0.397555736655265</v>
      </c>
      <c r="DC81" s="214">
        <f t="shared" si="494"/>
        <v>4.5436444763161821E-3</v>
      </c>
      <c r="DD81" s="217">
        <f t="shared" si="494"/>
        <v>2.0385151593599496E-3</v>
      </c>
      <c r="DE81" s="218"/>
      <c r="DF81" s="214">
        <f t="shared" ref="DF81:DQ81" si="495">TTEST(DF56:DF60,DF71:DF75,1,2)</f>
        <v>0.36503525145266835</v>
      </c>
      <c r="DG81" s="214">
        <f t="shared" si="495"/>
        <v>1.4819245956461504E-2</v>
      </c>
      <c r="DH81" s="217">
        <f t="shared" si="495"/>
        <v>2.6754911846701749E-3</v>
      </c>
      <c r="DI81" s="219">
        <f t="shared" si="495"/>
        <v>0.46294290497268786</v>
      </c>
      <c r="DJ81" s="219">
        <f t="shared" si="495"/>
        <v>0.33224301390746003</v>
      </c>
      <c r="DK81" s="217">
        <f t="shared" si="495"/>
        <v>0.465382906185416</v>
      </c>
      <c r="DL81" s="217">
        <f t="shared" si="495"/>
        <v>0.13045496468230933</v>
      </c>
      <c r="DM81" s="214">
        <f t="shared" si="495"/>
        <v>0.24114998657280851</v>
      </c>
      <c r="DN81" s="219">
        <f t="shared" si="495"/>
        <v>0.47743193288537866</v>
      </c>
      <c r="DO81" s="219">
        <f t="shared" si="495"/>
        <v>0.47491036881858867</v>
      </c>
      <c r="DP81" s="217">
        <f t="shared" si="495"/>
        <v>0.4512926057497515</v>
      </c>
      <c r="DQ81" s="217">
        <f t="shared" si="495"/>
        <v>0.40075230991212729</v>
      </c>
      <c r="DR81" s="218"/>
      <c r="DS81" s="214">
        <f t="shared" ref="DS81:EA81" si="496">TTEST(DS56:DS60,DS71:DS75,1,2)</f>
        <v>0.29985653440344584</v>
      </c>
      <c r="DT81" s="214">
        <f t="shared" si="496"/>
        <v>0.16765233939941182</v>
      </c>
      <c r="DU81" s="214">
        <f t="shared" si="496"/>
        <v>3.9501943504115455E-2</v>
      </c>
      <c r="DV81" s="214">
        <f t="shared" si="496"/>
        <v>0.27093108324645865</v>
      </c>
      <c r="DW81" s="218">
        <f t="shared" si="496"/>
        <v>1.1336509590793256E-2</v>
      </c>
      <c r="DX81" s="215">
        <f t="shared" si="496"/>
        <v>4.6798376168451866E-2</v>
      </c>
      <c r="DY81" s="215">
        <f t="shared" si="496"/>
        <v>1.6676582184746258E-3</v>
      </c>
      <c r="DZ81" s="215">
        <f t="shared" si="496"/>
        <v>4.9493534412483192E-3</v>
      </c>
      <c r="EA81" s="535">
        <f t="shared" si="496"/>
        <v>4.5124882005579363E-4</v>
      </c>
      <c r="EB81" s="218"/>
      <c r="EC81" s="214">
        <f t="shared" ref="EC81:EE81" si="497">TTEST(EC56:EC60,EC71:EC75,1,2)</f>
        <v>0.41570393504923925</v>
      </c>
      <c r="ED81" s="214">
        <f t="shared" si="497"/>
        <v>2.5812984533384803E-5</v>
      </c>
      <c r="EE81" s="214">
        <f t="shared" si="497"/>
        <v>1.0318004565665231E-4</v>
      </c>
      <c r="EF81" s="214"/>
      <c r="EG81" s="214">
        <f t="shared" ref="EG81:EI81" si="498">TTEST(EG56:EG60,EG71:EG75,1,2)</f>
        <v>0.25355570213501044</v>
      </c>
      <c r="EH81" s="214">
        <f t="shared" si="498"/>
        <v>2.8490568441209247E-2</v>
      </c>
      <c r="EI81" s="215">
        <f t="shared" si="498"/>
        <v>3.6253227110282743E-3</v>
      </c>
      <c r="EJ81" s="535"/>
      <c r="EK81" s="214">
        <f t="shared" ref="EK81:EM81" si="499">TTEST(EK56:EK60,EK71:EK75,1,2)</f>
        <v>0.19314607138458856</v>
      </c>
      <c r="EL81" s="214">
        <f t="shared" si="499"/>
        <v>2.2270349893133379E-5</v>
      </c>
      <c r="EM81" s="217">
        <f t="shared" si="499"/>
        <v>4.2773429724633331E-6</v>
      </c>
      <c r="EN81" s="535"/>
      <c r="EO81" s="214">
        <f t="shared" ref="EO81:EQ81" si="500">TTEST(EO56:EO60,EO71:EO75,1,2)</f>
        <v>0.19314607138458867</v>
      </c>
      <c r="EP81" s="214">
        <f t="shared" si="500"/>
        <v>8.7572376973850874E-4</v>
      </c>
      <c r="EQ81" s="217">
        <f t="shared" si="500"/>
        <v>2.2288236086504515E-2</v>
      </c>
      <c r="ER81" s="218"/>
      <c r="ES81" s="215"/>
      <c r="ET81" s="214"/>
      <c r="EU81" s="214">
        <f t="shared" ref="EU81:EW81" si="501">TTEST(EU56:EU60,EU71:EU75,1,2)</f>
        <v>0.10954318727899107</v>
      </c>
      <c r="EV81" s="214">
        <f t="shared" si="501"/>
        <v>3.8101049223423118E-2</v>
      </c>
      <c r="EW81" s="214">
        <f t="shared" si="501"/>
        <v>2.792588663579061E-3</v>
      </c>
      <c r="EX81" s="214">
        <f>TTEST(EX56:EX60,EX71:EX75,1,2)</f>
        <v>0.15525435022428957</v>
      </c>
      <c r="EY81" s="214">
        <f t="shared" ref="EY81:EZ81" si="502">TTEST(EY56:EY60,EY71:EY75,1,2)</f>
        <v>8.0318113178580487E-3</v>
      </c>
      <c r="EZ81" s="214">
        <f t="shared" si="502"/>
        <v>9.5870059132058759E-4</v>
      </c>
      <c r="FA81" s="217">
        <f>TTEST(FA56:FA60,FA71:FA75,1,2)</f>
        <v>0.20731368785726301</v>
      </c>
      <c r="FB81" s="217">
        <f>TTEST(FB56:FB60,FB71:FB75,1,2)</f>
        <v>0.26043122390848539</v>
      </c>
      <c r="FC81" s="221"/>
      <c r="FD81" s="221"/>
      <c r="FE81" s="221"/>
      <c r="FF81" s="439" t="s">
        <v>241</v>
      </c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</row>
    <row r="82" spans="1:244" s="147" customFormat="1" ht="18" customHeight="1" thickTop="1" thickBot="1" x14ac:dyDescent="0.3">
      <c r="A82" s="223"/>
      <c r="B82" s="230"/>
      <c r="C82" s="230"/>
      <c r="D82" s="440" t="s">
        <v>242</v>
      </c>
      <c r="E82" s="224">
        <f>TTEST(E56:E60,E71:E75,2,2)</f>
        <v>1.0788697412156325E-7</v>
      </c>
      <c r="F82" s="225">
        <f t="shared" ref="F82:M82" si="503">TTEST(F56:F60,F71:F75,2,2)</f>
        <v>2.8079274038826797E-5</v>
      </c>
      <c r="G82" s="224">
        <f t="shared" si="503"/>
        <v>1.9315958804825957E-5</v>
      </c>
      <c r="H82" s="224">
        <f t="shared" si="503"/>
        <v>1.9691655186865335E-3</v>
      </c>
      <c r="I82" s="224">
        <f t="shared" si="503"/>
        <v>1.987552464203754E-4</v>
      </c>
      <c r="J82" s="224">
        <f t="shared" ref="J82" si="504">TTEST(J56:J60,J71:J75,2,2)</f>
        <v>7.5471582566361108E-3</v>
      </c>
      <c r="K82" s="224">
        <f t="shared" si="503"/>
        <v>3.0388888757972085E-5</v>
      </c>
      <c r="L82" s="225">
        <f t="shared" si="503"/>
        <v>1.7519956861989194E-3</v>
      </c>
      <c r="M82" s="224">
        <f t="shared" si="503"/>
        <v>2.9051867845529241E-6</v>
      </c>
      <c r="N82" s="648"/>
      <c r="O82" s="225"/>
      <c r="P82" s="225">
        <f t="shared" ref="P82:T82" si="505">TTEST(P56:P60,P71:P75,2,2)</f>
        <v>6.417881717533748E-3</v>
      </c>
      <c r="Q82" s="225">
        <f t="shared" ref="Q82" si="506">TTEST(Q56:Q60,Q71:Q75,2,2)</f>
        <v>0.48170270034355023</v>
      </c>
      <c r="R82" s="626">
        <f t="shared" si="505"/>
        <v>0.48170270034355289</v>
      </c>
      <c r="S82" s="627">
        <f t="shared" si="505"/>
        <v>6.618884648901735E-2</v>
      </c>
      <c r="T82" s="224">
        <f t="shared" si="505"/>
        <v>0.83622238705263296</v>
      </c>
      <c r="U82" s="460"/>
      <c r="V82" s="224"/>
      <c r="W82" s="225">
        <f t="shared" ref="W82:Y82" si="507">TTEST(W56:W60,W71:W75,2,2)</f>
        <v>8.2584722859638526E-3</v>
      </c>
      <c r="X82" s="226">
        <f t="shared" si="507"/>
        <v>1.0267923731800351E-5</v>
      </c>
      <c r="Y82" s="225">
        <f t="shared" si="507"/>
        <v>3.0965305734809853E-6</v>
      </c>
      <c r="Z82" s="224"/>
      <c r="AA82" s="225">
        <f t="shared" ref="AA82:AC82" si="508">TTEST(AA56:AA60,AA71:AA75,2,2)</f>
        <v>0.18708081202545615</v>
      </c>
      <c r="AB82" s="226">
        <f t="shared" si="508"/>
        <v>2.6751208710204813E-6</v>
      </c>
      <c r="AC82" s="225">
        <f t="shared" si="508"/>
        <v>4.1433361602191753E-7</v>
      </c>
      <c r="AD82" s="224"/>
      <c r="AE82" s="225">
        <f t="shared" ref="AE82:AG82" si="509">TTEST(AE56:AE60,AE71:AE75,2,2)</f>
        <v>0.9050613121546075</v>
      </c>
      <c r="AF82" s="226">
        <f t="shared" si="509"/>
        <v>2.1243607394234171E-2</v>
      </c>
      <c r="AG82" s="227">
        <f t="shared" si="509"/>
        <v>9.8052215034816585E-3</v>
      </c>
      <c r="AH82" s="370"/>
      <c r="AI82" s="225">
        <f t="shared" ref="AI82:AK82" si="510">TTEST(AI56:AI60,AI71:AI75,2,2)</f>
        <v>8.2584722859636462E-3</v>
      </c>
      <c r="AJ82" s="226">
        <f t="shared" si="510"/>
        <v>5.1354731498949126E-2</v>
      </c>
      <c r="AK82" s="225">
        <f t="shared" si="510"/>
        <v>8.6760192362945766E-5</v>
      </c>
      <c r="AL82" s="224"/>
      <c r="AM82" s="225">
        <f t="shared" ref="AM82:AO82" si="511">TTEST(AM56:AM60,AM71:AM75,2,2)</f>
        <v>1.3132377749109405E-2</v>
      </c>
      <c r="AN82" s="226">
        <f t="shared" si="511"/>
        <v>0.6077236402229993</v>
      </c>
      <c r="AO82" s="225">
        <f t="shared" si="511"/>
        <v>1.3721611605813959E-4</v>
      </c>
      <c r="AP82" s="224"/>
      <c r="AQ82" s="225">
        <f t="shared" ref="AQ82:AS82" si="512">TTEST(AQ56:AQ60,AQ71:AQ75,2,2)</f>
        <v>0.48557669777436985</v>
      </c>
      <c r="AR82" s="226">
        <f t="shared" si="512"/>
        <v>2.8941716849698252E-2</v>
      </c>
      <c r="AS82" s="225">
        <f t="shared" si="512"/>
        <v>2.5998007090207889E-3</v>
      </c>
      <c r="AT82" s="224"/>
      <c r="AU82" s="225">
        <f t="shared" ref="AU82:AW82" si="513">TTEST(AU56:AU60,AU71:AU75,2,2)</f>
        <v>9.3592554644198217E-2</v>
      </c>
      <c r="AV82" s="226">
        <f t="shared" si="513"/>
        <v>0.36659900688633734</v>
      </c>
      <c r="AW82" s="227">
        <f t="shared" si="513"/>
        <v>3.1234396152799698E-3</v>
      </c>
      <c r="AX82" s="228"/>
      <c r="AY82" s="224"/>
      <c r="AZ82" s="224"/>
      <c r="BA82" s="224"/>
      <c r="BB82" s="224">
        <f t="shared" ref="BB82:BD82" si="514">TTEST(BB56:BB60,BB71:BB75,2,2)</f>
        <v>0.63058203586160411</v>
      </c>
      <c r="BC82" s="224">
        <f t="shared" si="514"/>
        <v>9.9279317747989291E-3</v>
      </c>
      <c r="BD82" s="227">
        <f t="shared" si="514"/>
        <v>3.8439175653161017E-2</v>
      </c>
      <c r="BE82" s="228"/>
      <c r="BF82" s="224">
        <f t="shared" ref="BF82:BH82" si="515">TTEST(BF56:BF60,BF71:BF75,2,2)</f>
        <v>0.25867236446191966</v>
      </c>
      <c r="BG82" s="224">
        <f t="shared" si="515"/>
        <v>4.189931541851135E-2</v>
      </c>
      <c r="BH82" s="227">
        <f t="shared" si="515"/>
        <v>0.92996543441211221</v>
      </c>
      <c r="BI82" s="228"/>
      <c r="BJ82" s="224">
        <f t="shared" ref="BJ82:BL82" si="516">TTEST(BJ56:BJ60,BJ71:BJ75,2,2)</f>
        <v>0.425769946428037</v>
      </c>
      <c r="BK82" s="224">
        <f t="shared" si="516"/>
        <v>1.5141293396034369E-2</v>
      </c>
      <c r="BL82" s="227">
        <f t="shared" si="516"/>
        <v>0.22100514400681281</v>
      </c>
      <c r="BM82" s="228"/>
      <c r="BN82" s="224">
        <f t="shared" ref="BN82:BP82" si="517">TTEST(BN56:BN60,BN71:BN75,2,2)</f>
        <v>0.27150357684431431</v>
      </c>
      <c r="BO82" s="224">
        <f t="shared" si="517"/>
        <v>0.19039067304468429</v>
      </c>
      <c r="BP82" s="227">
        <f t="shared" si="517"/>
        <v>5.4996363943008199E-3</v>
      </c>
      <c r="BQ82" s="228"/>
      <c r="BR82" s="224">
        <f t="shared" ref="BR82:BT82" si="518">TTEST(BR56:BR60,BR71:BR75,2,2)</f>
        <v>0.66547005038067297</v>
      </c>
      <c r="BS82" s="224">
        <f t="shared" si="518"/>
        <v>6.5455008328999609E-3</v>
      </c>
      <c r="BT82" s="227">
        <f t="shared" si="518"/>
        <v>7.322426900221073E-3</v>
      </c>
      <c r="BU82" s="228"/>
      <c r="BV82" s="224">
        <f t="shared" ref="BV82:BX82" si="519">TTEST(BV56:BV60,BV71:BV75,2,2)</f>
        <v>0.87051269762723738</v>
      </c>
      <c r="BW82" s="224">
        <f t="shared" si="519"/>
        <v>2.1285975647905367E-2</v>
      </c>
      <c r="BX82" s="227">
        <f t="shared" si="519"/>
        <v>1.3209231592752071E-2</v>
      </c>
      <c r="BY82" s="228"/>
      <c r="BZ82" s="224">
        <f t="shared" ref="BZ82:CB82" si="520">TTEST(BZ56:BZ60,BZ71:BZ75,2,2)</f>
        <v>8.8055569941116948E-3</v>
      </c>
      <c r="CA82" s="224">
        <f t="shared" si="520"/>
        <v>5.0814557753084873E-5</v>
      </c>
      <c r="CB82" s="227">
        <f t="shared" si="520"/>
        <v>3.0836280972315069E-2</v>
      </c>
      <c r="CC82" s="228"/>
      <c r="CD82" s="224">
        <f t="shared" ref="CD82:CF82" si="521">TTEST(CD56:CD60,CD71:CD75,2,2)</f>
        <v>0.43593281959276065</v>
      </c>
      <c r="CE82" s="224">
        <f t="shared" si="521"/>
        <v>9.359675233690401E-2</v>
      </c>
      <c r="CF82" s="227">
        <f t="shared" si="521"/>
        <v>7.5242791820406959E-3</v>
      </c>
      <c r="CG82" s="228"/>
      <c r="CH82" s="224">
        <f t="shared" ref="CH82:CJ82" si="522">TTEST(CH56:CH60,CH71:CH75,2,2)</f>
        <v>0.65484277066349517</v>
      </c>
      <c r="CI82" s="224">
        <f t="shared" si="522"/>
        <v>5.5693394707082705E-3</v>
      </c>
      <c r="CJ82" s="227">
        <f t="shared" si="522"/>
        <v>7.0573596850811897E-3</v>
      </c>
      <c r="CK82" s="228"/>
      <c r="CL82" s="224">
        <f t="shared" ref="CL82:CN82" si="523">TTEST(CL56:CL60,CL71:CL75,2,2)</f>
        <v>0.36174564474635507</v>
      </c>
      <c r="CM82" s="224">
        <f t="shared" si="523"/>
        <v>5.2602728843665703E-4</v>
      </c>
      <c r="CN82" s="227">
        <f t="shared" si="523"/>
        <v>3.762093965880704E-4</v>
      </c>
      <c r="CO82" s="228"/>
      <c r="CP82" s="224">
        <f t="shared" ref="CP82:CR82" si="524">TTEST(CP56:CP60,CP71:CP75,2,2)</f>
        <v>0.97283221954104016</v>
      </c>
      <c r="CQ82" s="224">
        <f t="shared" si="524"/>
        <v>2.7146535998650704E-5</v>
      </c>
      <c r="CR82" s="227">
        <f t="shared" si="524"/>
        <v>2.4211360543348275E-5</v>
      </c>
      <c r="CS82" s="228"/>
      <c r="CT82" s="224">
        <f t="shared" ref="CT82:CV82" si="525">TTEST(CT56:CT60,CT71:CT75,2,2)</f>
        <v>0.97283221954102062</v>
      </c>
      <c r="CU82" s="224">
        <f t="shared" si="525"/>
        <v>4.0449063356640916E-5</v>
      </c>
      <c r="CV82" s="227">
        <f t="shared" si="525"/>
        <v>3.4859642776718244E-5</v>
      </c>
      <c r="CW82" s="224"/>
      <c r="CX82" s="224">
        <f t="shared" ref="CX82:CZ82" si="526">TTEST(CX56:CX60,CX71:CX75,2,2)</f>
        <v>0.78085746132098011</v>
      </c>
      <c r="CY82" s="224">
        <f t="shared" si="526"/>
        <v>3.2740643942427683E-3</v>
      </c>
      <c r="CZ82" s="227">
        <f t="shared" si="526"/>
        <v>6.2557347894908501E-3</v>
      </c>
      <c r="DA82" s="228"/>
      <c r="DB82" s="224">
        <f t="shared" ref="DB82:DD82" si="527">TTEST(DB56:DB60,DB71:DB75,2,2)</f>
        <v>0.79511147331053</v>
      </c>
      <c r="DC82" s="224">
        <f t="shared" si="527"/>
        <v>9.0872889526323643E-3</v>
      </c>
      <c r="DD82" s="227">
        <f t="shared" si="527"/>
        <v>4.0770303187198991E-3</v>
      </c>
      <c r="DE82" s="228"/>
      <c r="DF82" s="224">
        <f t="shared" ref="DF82:DQ82" si="528">TTEST(DF56:DF60,DF71:DF75,2,2)</f>
        <v>0.7300705029053367</v>
      </c>
      <c r="DG82" s="224">
        <f t="shared" si="528"/>
        <v>2.9638491912923007E-2</v>
      </c>
      <c r="DH82" s="227">
        <f t="shared" si="528"/>
        <v>5.3509823693403498E-3</v>
      </c>
      <c r="DI82" s="229">
        <f t="shared" si="528"/>
        <v>0.92588580994537573</v>
      </c>
      <c r="DJ82" s="229">
        <f t="shared" si="528"/>
        <v>0.66448602781492005</v>
      </c>
      <c r="DK82" s="227">
        <f t="shared" si="528"/>
        <v>0.930765812370832</v>
      </c>
      <c r="DL82" s="227">
        <f t="shared" si="528"/>
        <v>0.26090992936461865</v>
      </c>
      <c r="DM82" s="224">
        <f t="shared" si="528"/>
        <v>0.48229997314561701</v>
      </c>
      <c r="DN82" s="229">
        <f t="shared" si="528"/>
        <v>0.95486386577075733</v>
      </c>
      <c r="DO82" s="229">
        <f t="shared" si="528"/>
        <v>0.94982073763717734</v>
      </c>
      <c r="DP82" s="227">
        <f t="shared" si="528"/>
        <v>0.90258521149950299</v>
      </c>
      <c r="DQ82" s="227">
        <f t="shared" si="528"/>
        <v>0.80150461982425458</v>
      </c>
      <c r="DR82" s="228"/>
      <c r="DS82" s="224">
        <f t="shared" ref="DS82:EA82" si="529">TTEST(DS56:DS60,DS71:DS75,2,2)</f>
        <v>0.59971306880689168</v>
      </c>
      <c r="DT82" s="224">
        <f t="shared" si="529"/>
        <v>0.33530467879882364</v>
      </c>
      <c r="DU82" s="224">
        <f t="shared" si="529"/>
        <v>7.9003887008230911E-2</v>
      </c>
      <c r="DV82" s="224">
        <f t="shared" si="529"/>
        <v>0.5418621664929173</v>
      </c>
      <c r="DW82" s="228">
        <f t="shared" si="529"/>
        <v>2.2673019181586512E-2</v>
      </c>
      <c r="DX82" s="225">
        <f t="shared" si="529"/>
        <v>9.3596752336903732E-2</v>
      </c>
      <c r="DY82" s="225">
        <f t="shared" si="529"/>
        <v>3.3353164369492516E-3</v>
      </c>
      <c r="DZ82" s="225">
        <f t="shared" si="529"/>
        <v>9.8987068824966384E-3</v>
      </c>
      <c r="EA82" s="536">
        <f t="shared" si="529"/>
        <v>9.0249764011158726E-4</v>
      </c>
      <c r="EB82" s="228"/>
      <c r="EC82" s="224">
        <f t="shared" ref="EC82:EE82" si="530">TTEST(EC56:EC60,EC71:EC75,2,2)</f>
        <v>0.8314078700984785</v>
      </c>
      <c r="ED82" s="224">
        <f t="shared" si="530"/>
        <v>5.1625969066769607E-5</v>
      </c>
      <c r="EE82" s="224">
        <f t="shared" si="530"/>
        <v>2.0636009131330462E-4</v>
      </c>
      <c r="EF82" s="224"/>
      <c r="EG82" s="224">
        <f t="shared" ref="EG82:EI82" si="531">TTEST(EG56:EG60,EG71:EG75,2,2)</f>
        <v>0.50711140427002088</v>
      </c>
      <c r="EH82" s="224">
        <f t="shared" si="531"/>
        <v>5.6981136882418494E-2</v>
      </c>
      <c r="EI82" s="225">
        <f t="shared" si="531"/>
        <v>7.2506454220565486E-3</v>
      </c>
      <c r="EJ82" s="536"/>
      <c r="EK82" s="224">
        <f t="shared" ref="EK82:EM82" si="532">TTEST(EK56:EK60,EK71:EK75,2,2)</f>
        <v>0.38629214276917712</v>
      </c>
      <c r="EL82" s="224">
        <f t="shared" si="532"/>
        <v>4.4540699786266759E-5</v>
      </c>
      <c r="EM82" s="227">
        <f t="shared" si="532"/>
        <v>8.5546859449266662E-6</v>
      </c>
      <c r="EN82" s="536"/>
      <c r="EO82" s="224">
        <f t="shared" ref="EO82:EQ82" si="533">TTEST(EO56:EO60,EO71:EO75,2,2)</f>
        <v>0.38629214276917734</v>
      </c>
      <c r="EP82" s="224">
        <f t="shared" si="533"/>
        <v>1.7514475394770175E-3</v>
      </c>
      <c r="EQ82" s="227">
        <f t="shared" si="533"/>
        <v>4.457647217300903E-2</v>
      </c>
      <c r="ER82" s="228"/>
      <c r="ES82" s="225"/>
      <c r="ET82" s="224"/>
      <c r="EU82" s="224">
        <f t="shared" ref="EU82:EW82" si="534">TTEST(EU56:EU60,EU71:EU75,2,2)</f>
        <v>0.21908637455798213</v>
      </c>
      <c r="EV82" s="224">
        <f t="shared" si="534"/>
        <v>7.6202098446846236E-2</v>
      </c>
      <c r="EW82" s="224">
        <f t="shared" si="534"/>
        <v>5.585177327158122E-3</v>
      </c>
      <c r="EX82" s="224">
        <f>TTEST(EX56:EX60,EX71:EX75,2,2)</f>
        <v>0.31050870044857914</v>
      </c>
      <c r="EY82" s="224">
        <f t="shared" ref="EY82:EZ82" si="535">TTEST(EY56:EY60,EY71:EY75,2,2)</f>
        <v>1.6063622635716097E-2</v>
      </c>
      <c r="EZ82" s="224">
        <f t="shared" si="535"/>
        <v>1.9174011826411752E-3</v>
      </c>
      <c r="FA82" s="227">
        <f>TTEST(FA56:FA60,FA71:FA75,2,2)</f>
        <v>0.41462737571452601</v>
      </c>
      <c r="FB82" s="227">
        <f>TTEST(FB56:FB60,FB71:FB75,2,2)</f>
        <v>0.52086244781697077</v>
      </c>
      <c r="FC82" s="231"/>
      <c r="FD82" s="231"/>
      <c r="FE82" s="231"/>
      <c r="FF82" s="440" t="s">
        <v>242</v>
      </c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</row>
    <row r="83" spans="1:244" ht="15" customHeight="1" thickTop="1" thickBot="1" x14ac:dyDescent="0.3">
      <c r="A83" s="223"/>
      <c r="B83" s="232"/>
      <c r="C83" s="232"/>
      <c r="D83" s="440" t="s">
        <v>215</v>
      </c>
      <c r="E83" s="507">
        <f>(E77-E62)/E62</f>
        <v>1</v>
      </c>
      <c r="F83" s="508">
        <f t="shared" ref="F83:M83" si="536">(F77-F62)/F62</f>
        <v>0.4015380390002744</v>
      </c>
      <c r="G83" s="507">
        <f t="shared" si="536"/>
        <v>0.45605700712589081</v>
      </c>
      <c r="H83" s="507">
        <f t="shared" si="536"/>
        <v>0.36000000000000004</v>
      </c>
      <c r="I83" s="507">
        <f t="shared" si="536"/>
        <v>0.28007889546351089</v>
      </c>
      <c r="J83" s="507">
        <f t="shared" ref="J83" si="537">(J77-J62)/J62</f>
        <v>-8.760393704906419E-2</v>
      </c>
      <c r="K83" s="507">
        <f t="shared" si="536"/>
        <v>0.43743937924345305</v>
      </c>
      <c r="L83" s="508">
        <f t="shared" si="536"/>
        <v>0.33978494623655908</v>
      </c>
      <c r="M83" s="507">
        <f t="shared" si="536"/>
        <v>-0.29836322687152145</v>
      </c>
      <c r="N83" s="649"/>
      <c r="O83" s="508"/>
      <c r="P83" s="508">
        <f t="shared" ref="P83:T83" si="538">(P77-P62)/P62</f>
        <v>0.34510031851519002</v>
      </c>
      <c r="Q83" s="508">
        <f t="shared" ref="Q83" si="539">(Q77-Q62)/Q62</f>
        <v>-3.1062335346398677E-2</v>
      </c>
      <c r="R83" s="628">
        <f t="shared" si="538"/>
        <v>5.4602771665091712E-2</v>
      </c>
      <c r="S83" s="629">
        <f t="shared" si="538"/>
        <v>0.2632386608712961</v>
      </c>
      <c r="T83" s="507">
        <f t="shared" si="538"/>
        <v>-3.0993055256280113E-3</v>
      </c>
      <c r="U83" s="510"/>
      <c r="V83" s="507"/>
      <c r="W83" s="508">
        <f t="shared" ref="W83:Y83" si="540">(W77-W62)/W62</f>
        <v>2.7370106009017747E-2</v>
      </c>
      <c r="X83" s="511">
        <f t="shared" si="540"/>
        <v>0.44077057627778948</v>
      </c>
      <c r="Y83" s="508">
        <f t="shared" si="540"/>
        <v>-0.27915481962616417</v>
      </c>
      <c r="Z83" s="507"/>
      <c r="AA83" s="508">
        <f t="shared" ref="AA83:AC83" si="541">(AA77-AA62)/AA62</f>
        <v>4.0301190527426325E-2</v>
      </c>
      <c r="AB83" s="511">
        <f t="shared" si="541"/>
        <v>0.45701396122935273</v>
      </c>
      <c r="AC83" s="508">
        <f t="shared" si="541"/>
        <v>-0.2706161225119329</v>
      </c>
      <c r="AD83" s="507"/>
      <c r="AE83" s="508">
        <f t="shared" ref="AE83:AG83" si="542">(AE77-AE62)/AE62</f>
        <v>-1.0737669848152573E-2</v>
      </c>
      <c r="AF83" s="511">
        <f t="shared" si="542"/>
        <v>0.39295183015779384</v>
      </c>
      <c r="AG83" s="509">
        <f t="shared" si="542"/>
        <v>-0.3042509163117682</v>
      </c>
      <c r="AH83" s="512"/>
      <c r="AI83" s="508">
        <f t="shared" ref="AI83:AK83" si="543">(AI77-AI62)/AI62</f>
        <v>-0.15745292009982903</v>
      </c>
      <c r="AJ83" s="511">
        <f t="shared" si="543"/>
        <v>0.176814984519436</v>
      </c>
      <c r="AK83" s="508">
        <f t="shared" si="543"/>
        <v>-0.40871339202023454</v>
      </c>
      <c r="AL83" s="507"/>
      <c r="AM83" s="508">
        <f t="shared" ref="AM83:AO83" si="544">(AM77-AM62)/AM62</f>
        <v>-0.32501844655684331</v>
      </c>
      <c r="AN83" s="511">
        <f t="shared" si="544"/>
        <v>-5.9416246814326647E-2</v>
      </c>
      <c r="AO83" s="508">
        <f t="shared" si="544"/>
        <v>-0.52391634546327792</v>
      </c>
      <c r="AP83" s="507"/>
      <c r="AQ83" s="508">
        <f t="shared" ref="AQ83:AS83" si="545">(AQ77-AQ62)/AQ62</f>
        <v>-5.3249214428219831E-2</v>
      </c>
      <c r="AR83" s="511">
        <f t="shared" si="545"/>
        <v>0.32454078492977623</v>
      </c>
      <c r="AS83" s="508">
        <f t="shared" si="545"/>
        <v>-0.33714529977082563</v>
      </c>
      <c r="AT83" s="507"/>
      <c r="AU83" s="508">
        <f t="shared" ref="AU83:AW83" si="546">(AU77-AU62)/AU62</f>
        <v>-0.18589260178531328</v>
      </c>
      <c r="AV83" s="511">
        <f t="shared" si="546"/>
        <v>0.13096891601470823</v>
      </c>
      <c r="AW83" s="509">
        <f t="shared" si="546"/>
        <v>-0.42943750938974307</v>
      </c>
      <c r="AX83" s="513"/>
      <c r="AY83" s="507"/>
      <c r="AZ83" s="507"/>
      <c r="BA83" s="507"/>
      <c r="BB83" s="507">
        <f t="shared" ref="BB83:BD83" si="547">(BB77-BB62)/BB62</f>
        <v>6.7924413669705447E-2</v>
      </c>
      <c r="BC83" s="507">
        <f t="shared" si="547"/>
        <v>0.53611786502790393</v>
      </c>
      <c r="BD83" s="509">
        <f t="shared" si="547"/>
        <v>-0.23219089151479042</v>
      </c>
      <c r="BE83" s="513"/>
      <c r="BF83" s="507">
        <f t="shared" ref="BF83:BH83" si="548">(BF77-BF62)/BF62</f>
        <v>0.42938446368453609</v>
      </c>
      <c r="BG83" s="507">
        <f t="shared" si="548"/>
        <v>1.0414266097025184</v>
      </c>
      <c r="BH83" s="509">
        <f t="shared" si="548"/>
        <v>2.4375431029049075E-2</v>
      </c>
      <c r="BI83" s="513"/>
      <c r="BJ83" s="507">
        <f t="shared" ref="BJ83:BL83" si="549">(BJ77-BJ62)/BJ62</f>
        <v>0.15185552731965582</v>
      </c>
      <c r="BK83" s="507">
        <f t="shared" si="549"/>
        <v>0.65311059747668343</v>
      </c>
      <c r="BL83" s="509">
        <f t="shared" si="549"/>
        <v>-0.17274949813260257</v>
      </c>
      <c r="BM83" s="513"/>
      <c r="BN83" s="507">
        <f t="shared" ref="BN83:BP83" si="550">(BN77-BN62)/BN62</f>
        <v>-0.16522182278013772</v>
      </c>
      <c r="BO83" s="507">
        <f t="shared" si="550"/>
        <v>0.20408591080731889</v>
      </c>
      <c r="BP83" s="509">
        <f t="shared" si="550"/>
        <v>-0.39836947759417718</v>
      </c>
      <c r="BQ83" s="513"/>
      <c r="BR83" s="507">
        <f t="shared" ref="BR83:BT83" si="551">(BR77-BR62)/BR62</f>
        <v>4.9316273721553242E-2</v>
      </c>
      <c r="BS83" s="507">
        <f t="shared" si="551"/>
        <v>0.51251294797421021</v>
      </c>
      <c r="BT83" s="509">
        <f t="shared" si="551"/>
        <v>-0.2453354905109901</v>
      </c>
      <c r="BU83" s="513"/>
      <c r="BV83" s="507">
        <f t="shared" ref="BV83:BX83" si="552">(BV77-BV62)/BV62</f>
        <v>-2.2285838511340725E-2</v>
      </c>
      <c r="BW83" s="507">
        <f t="shared" si="552"/>
        <v>0.40790390291586459</v>
      </c>
      <c r="BX83" s="509">
        <f t="shared" si="552"/>
        <v>-0.29642963286813889</v>
      </c>
      <c r="BY83" s="513"/>
      <c r="BZ83" s="507">
        <f t="shared" ref="BZ83:CB83" si="553">(BZ77-BZ62)/BZ62</f>
        <v>0.17987840584941453</v>
      </c>
      <c r="CA83" s="507">
        <f t="shared" si="553"/>
        <v>0.69753949942946958</v>
      </c>
      <c r="CB83" s="509">
        <f t="shared" si="553"/>
        <v>-0.14769586619609176</v>
      </c>
      <c r="CC83" s="513"/>
      <c r="CD83" s="507">
        <f t="shared" ref="CD83:CF83" si="554">(CD77-CD62)/CD62</f>
        <v>-8.1595770160619599E-2</v>
      </c>
      <c r="CE83" s="507">
        <f t="shared" si="554"/>
        <v>0.33125808961635589</v>
      </c>
      <c r="CF83" s="509">
        <f t="shared" si="554"/>
        <v>-0.33415986465530267</v>
      </c>
      <c r="CG83" s="513"/>
      <c r="CH83" s="507">
        <f t="shared" ref="CH83:CJ83" si="555">(CH77-CH62)/CH62</f>
        <v>3.1522015242168425E-2</v>
      </c>
      <c r="CI83" s="507">
        <f t="shared" si="555"/>
        <v>0.48976690573415599</v>
      </c>
      <c r="CJ83" s="509">
        <f t="shared" si="555"/>
        <v>-0.25360834419332751</v>
      </c>
      <c r="CK83" s="513"/>
      <c r="CL83" s="507">
        <f t="shared" ref="CL83:CN83" si="556">(CL77-CL62)/CL62</f>
        <v>3.5438982520907672E-2</v>
      </c>
      <c r="CM83" s="507">
        <f t="shared" si="556"/>
        <v>0.4947531674458423</v>
      </c>
      <c r="CN83" s="509">
        <f t="shared" si="556"/>
        <v>-0.25179443410276647</v>
      </c>
      <c r="CO83" s="513"/>
      <c r="CP83" s="507">
        <f t="shared" ref="CP83:CR83" si="557">(CP77-CP62)/CP62</f>
        <v>1.8221134180501667E-3</v>
      </c>
      <c r="CQ83" s="507">
        <f t="shared" si="557"/>
        <v>0.444745183825413</v>
      </c>
      <c r="CR83" s="509">
        <f t="shared" si="557"/>
        <v>-0.27718046907148108</v>
      </c>
      <c r="CS83" s="513"/>
      <c r="CT83" s="507">
        <f t="shared" ref="CT83:CV83" si="558">(CT77-CT62)/CT62</f>
        <v>-4.4205564974312867E-4</v>
      </c>
      <c r="CU83" s="507">
        <f t="shared" si="558"/>
        <v>0.43980946194471676</v>
      </c>
      <c r="CV83" s="509">
        <f t="shared" si="558"/>
        <v>-0.27963224592857888</v>
      </c>
      <c r="CW83" s="507"/>
      <c r="CX83" s="507">
        <f t="shared" ref="CX83:CZ83" si="559">(CX77-CX62)/CX62</f>
        <v>2.9603973256711436E-2</v>
      </c>
      <c r="CY83" s="507">
        <f t="shared" si="559"/>
        <v>0.47630155315239692</v>
      </c>
      <c r="CZ83" s="509">
        <f t="shared" si="559"/>
        <v>-0.25947817635120257</v>
      </c>
      <c r="DA83" s="513"/>
      <c r="DB83" s="507">
        <f t="shared" ref="DB83:DD83" si="560">(DB77-DB62)/DB62</f>
        <v>2.8967041016841326E-2</v>
      </c>
      <c r="DC83" s="507">
        <f t="shared" si="560"/>
        <v>0.48338628370972547</v>
      </c>
      <c r="DD83" s="509">
        <f t="shared" si="560"/>
        <v>-0.26048776869509427</v>
      </c>
      <c r="DE83" s="513"/>
      <c r="DF83" s="507">
        <f t="shared" ref="DF83:DQ83" si="561">(DF77-DF62)/DF62</f>
        <v>-2.9992335232866804E-2</v>
      </c>
      <c r="DG83" s="507">
        <f t="shared" si="561"/>
        <v>0.40539755370030406</v>
      </c>
      <c r="DH83" s="509">
        <f t="shared" si="561"/>
        <v>-0.29674973976431646</v>
      </c>
      <c r="DI83" s="514">
        <f t="shared" si="561"/>
        <v>-1.2648597320698982E-2</v>
      </c>
      <c r="DJ83" s="514">
        <f t="shared" si="561"/>
        <v>4.9871128748516985E-2</v>
      </c>
      <c r="DK83" s="509">
        <f t="shared" si="561"/>
        <v>-6.0014494887244037E-3</v>
      </c>
      <c r="DL83" s="509">
        <f t="shared" si="561"/>
        <v>0.1151172095098824</v>
      </c>
      <c r="DM83" s="507">
        <f t="shared" si="561"/>
        <v>0.1295123527778177</v>
      </c>
      <c r="DN83" s="514">
        <f t="shared" si="561"/>
        <v>-5.506232259396531E-3</v>
      </c>
      <c r="DO83" s="514">
        <f t="shared" si="561"/>
        <v>-5.6024307586987048E-3</v>
      </c>
      <c r="DP83" s="509">
        <f t="shared" si="561"/>
        <v>-1.9785357631025333E-2</v>
      </c>
      <c r="DQ83" s="509">
        <f t="shared" si="561"/>
        <v>3.7510289679150099E-2</v>
      </c>
      <c r="DR83" s="513"/>
      <c r="DS83" s="507">
        <f t="shared" ref="DS83:EA83" si="562">(DS77-DS62)/DS62</f>
        <v>-0.11734932539455073</v>
      </c>
      <c r="DT83" s="507">
        <f t="shared" si="562"/>
        <v>0.27775197201528473</v>
      </c>
      <c r="DU83" s="507">
        <f t="shared" si="562"/>
        <v>-0.36603993815773711</v>
      </c>
      <c r="DV83" s="507">
        <f t="shared" si="562"/>
        <v>-0.1237389494577994</v>
      </c>
      <c r="DW83" s="513">
        <f t="shared" si="562"/>
        <v>-0.11924597301758776</v>
      </c>
      <c r="DX83" s="508">
        <f t="shared" si="562"/>
        <v>0.33125808961635611</v>
      </c>
      <c r="DY83" s="508">
        <f t="shared" si="562"/>
        <v>0.37333623505898433</v>
      </c>
      <c r="DZ83" s="508">
        <f t="shared" si="562"/>
        <v>0.32372431897024356</v>
      </c>
      <c r="EA83" s="537">
        <f t="shared" si="562"/>
        <v>-0.33674184062745266</v>
      </c>
      <c r="EB83" s="513"/>
      <c r="EC83" s="507">
        <f t="shared" ref="EC83:EE83" si="563">(EC77-EC62)/EC62</f>
        <v>-7.8497607682989357E-3</v>
      </c>
      <c r="ED83" s="507">
        <f t="shared" si="563"/>
        <v>0.42702173339899469</v>
      </c>
      <c r="EE83" s="507">
        <f t="shared" si="563"/>
        <v>-0.28564546842936378</v>
      </c>
      <c r="EF83" s="507"/>
      <c r="EG83" s="507">
        <f t="shared" ref="EG83:EI83" si="564">(EG77-EG62)/EG62</f>
        <v>-7.8344509957055566E-2</v>
      </c>
      <c r="EH83" s="507">
        <f t="shared" si="564"/>
        <v>0.32770675897301632</v>
      </c>
      <c r="EI83" s="508">
        <f t="shared" si="564"/>
        <v>-0.33522226645836228</v>
      </c>
      <c r="EJ83" s="537"/>
      <c r="EK83" s="507">
        <f t="shared" ref="EK83:EM83" si="565">(EK77-EK62)/EK62</f>
        <v>-2.175280834998761E-2</v>
      </c>
      <c r="EL83" s="507">
        <f t="shared" si="565"/>
        <v>0.40741014612911203</v>
      </c>
      <c r="EM83" s="509">
        <f t="shared" si="565"/>
        <v>-0.29538577519485254</v>
      </c>
      <c r="EN83" s="537"/>
      <c r="EO83" s="507">
        <f t="shared" ref="EO83:EQ83" si="566">(EO77-EO62)/EO62</f>
        <v>8.4069112307756141E-2</v>
      </c>
      <c r="EP83" s="507">
        <f t="shared" si="566"/>
        <v>0.57022193428592372</v>
      </c>
      <c r="EQ83" s="509">
        <f t="shared" si="566"/>
        <v>-0.21641152559407878</v>
      </c>
      <c r="ER83" s="513"/>
      <c r="ES83" s="508"/>
      <c r="ET83" s="507" t="s">
        <v>286</v>
      </c>
      <c r="EU83" s="507">
        <f t="shared" ref="EU83:EW83" si="567">(EU77-EU62)/EU62</f>
        <v>-0.14918269881155391</v>
      </c>
      <c r="EV83" s="507">
        <f t="shared" si="567"/>
        <v>0.23700893401132903</v>
      </c>
      <c r="EW83" s="507">
        <f t="shared" si="567"/>
        <v>-0.38569921062833284</v>
      </c>
      <c r="EX83" s="507">
        <f>(EX77-EX62)/EX62</f>
        <v>0.12949612212792139</v>
      </c>
      <c r="EY83" s="507">
        <f t="shared" ref="EY83:EZ83" si="568">(EY77-EY62)/EY62</f>
        <v>0.31914121981203974</v>
      </c>
      <c r="EZ83" s="507">
        <f t="shared" si="568"/>
        <v>-0.34101526344311817</v>
      </c>
      <c r="FA83" s="509">
        <f>(FA77-FA62)/FA62</f>
        <v>8.8553952485454612E-2</v>
      </c>
      <c r="FB83" s="509">
        <f>(FB77-FB62)/FB62</f>
        <v>7.3221218692727741E-2</v>
      </c>
      <c r="FC83" s="231"/>
      <c r="FD83" s="231"/>
      <c r="FE83" s="231"/>
      <c r="FF83" s="440" t="s">
        <v>215</v>
      </c>
      <c r="FG83" s="347"/>
      <c r="FH83" s="347"/>
      <c r="FI83" s="347"/>
      <c r="FJ83" s="347"/>
      <c r="FK83" s="347"/>
      <c r="FL83" s="347"/>
      <c r="FM83" s="347"/>
      <c r="FN83" s="347"/>
      <c r="FO83" s="347"/>
      <c r="FP83" s="347"/>
      <c r="FQ83" s="347"/>
      <c r="FR83" s="347"/>
      <c r="FS83" s="347"/>
      <c r="FT83" s="347"/>
      <c r="FU83" s="347"/>
      <c r="FV83" s="347"/>
      <c r="FW83" s="347"/>
      <c r="FX83" s="347"/>
      <c r="FY83" s="347"/>
      <c r="FZ83" s="347"/>
      <c r="GA83" s="347"/>
      <c r="GB83" s="347"/>
    </row>
    <row r="84" spans="1:244" ht="15" customHeight="1" thickTop="1" thickBot="1" x14ac:dyDescent="0.3">
      <c r="A84" s="580"/>
      <c r="B84" s="581"/>
      <c r="C84" s="581"/>
      <c r="D84" s="582"/>
      <c r="E84" s="583"/>
      <c r="F84" s="583"/>
      <c r="G84" s="583"/>
      <c r="H84" s="583"/>
      <c r="I84" s="583"/>
      <c r="J84" s="583"/>
      <c r="K84" s="583"/>
      <c r="L84" s="583"/>
      <c r="M84" s="583"/>
      <c r="N84" s="650"/>
      <c r="O84" s="588"/>
      <c r="P84" s="588"/>
      <c r="Q84" s="588"/>
      <c r="R84" s="630"/>
      <c r="S84" s="631"/>
      <c r="T84" s="583"/>
      <c r="U84" s="584"/>
      <c r="V84" s="583"/>
      <c r="W84" s="583"/>
      <c r="X84" s="585"/>
      <c r="Y84" s="583"/>
      <c r="Z84" s="583"/>
      <c r="AA84" s="583"/>
      <c r="AB84" s="585"/>
      <c r="AC84" s="583"/>
      <c r="AD84" s="583"/>
      <c r="AE84" s="583"/>
      <c r="AF84" s="585"/>
      <c r="AG84" s="583"/>
      <c r="AH84" s="586"/>
      <c r="AI84" s="583"/>
      <c r="AJ84" s="585"/>
      <c r="AK84" s="583"/>
      <c r="AL84" s="583"/>
      <c r="AM84" s="583"/>
      <c r="AN84" s="585"/>
      <c r="AO84" s="583"/>
      <c r="AP84" s="583"/>
      <c r="AQ84" s="583"/>
      <c r="AR84" s="585"/>
      <c r="AS84" s="583"/>
      <c r="AT84" s="583"/>
      <c r="AU84" s="583"/>
      <c r="AV84" s="585"/>
      <c r="AW84" s="583"/>
      <c r="AX84" s="587"/>
      <c r="AY84" s="583"/>
      <c r="AZ84" s="583"/>
      <c r="BA84" s="583"/>
      <c r="BB84" s="583"/>
      <c r="BC84" s="583"/>
      <c r="BD84" s="583"/>
      <c r="BE84" s="587"/>
      <c r="BF84" s="583"/>
      <c r="BG84" s="583"/>
      <c r="BH84" s="583"/>
      <c r="BI84" s="587"/>
      <c r="BJ84" s="583"/>
      <c r="BK84" s="583"/>
      <c r="BL84" s="583"/>
      <c r="BM84" s="587"/>
      <c r="BN84" s="583"/>
      <c r="BO84" s="583"/>
      <c r="BP84" s="583"/>
      <c r="BQ84" s="587"/>
      <c r="BR84" s="583"/>
      <c r="BS84" s="583"/>
      <c r="BT84" s="583"/>
      <c r="BU84" s="587"/>
      <c r="BV84" s="583"/>
      <c r="BW84" s="583"/>
      <c r="BX84" s="583"/>
      <c r="BY84" s="587"/>
      <c r="BZ84" s="583"/>
      <c r="CA84" s="583"/>
      <c r="CB84" s="583"/>
      <c r="CC84" s="587"/>
      <c r="CD84" s="583"/>
      <c r="CE84" s="583"/>
      <c r="CF84" s="583"/>
      <c r="CG84" s="587"/>
      <c r="CH84" s="583"/>
      <c r="CI84" s="583"/>
      <c r="CJ84" s="583"/>
      <c r="CK84" s="587"/>
      <c r="CL84" s="583"/>
      <c r="CM84" s="583"/>
      <c r="CN84" s="583"/>
      <c r="CO84" s="587"/>
      <c r="CP84" s="583"/>
      <c r="CQ84" s="583"/>
      <c r="CR84" s="583"/>
      <c r="CS84" s="587"/>
      <c r="CT84" s="583"/>
      <c r="CU84" s="583"/>
      <c r="CV84" s="583"/>
      <c r="CW84" s="583"/>
      <c r="CX84" s="583"/>
      <c r="CY84" s="583"/>
      <c r="CZ84" s="583"/>
      <c r="DA84" s="587"/>
      <c r="DB84" s="583"/>
      <c r="DC84" s="583"/>
      <c r="DD84" s="583"/>
      <c r="DE84" s="587"/>
      <c r="DF84" s="583"/>
      <c r="DG84" s="583"/>
      <c r="DH84" s="583"/>
      <c r="DI84" s="585"/>
      <c r="DJ84" s="585"/>
      <c r="DK84" s="583"/>
      <c r="DL84" s="583"/>
      <c r="DM84" s="583"/>
      <c r="DN84" s="585"/>
      <c r="DO84" s="585"/>
      <c r="DP84" s="583"/>
      <c r="DQ84" s="583"/>
      <c r="DR84" s="587"/>
      <c r="DS84" s="583"/>
      <c r="DT84" s="583"/>
      <c r="DU84" s="583"/>
      <c r="DV84" s="583"/>
      <c r="DW84" s="585"/>
      <c r="DX84" s="583"/>
      <c r="DY84" s="583"/>
      <c r="DZ84" s="583"/>
      <c r="EA84" s="585"/>
      <c r="EB84" s="587"/>
      <c r="EC84" s="583"/>
      <c r="ED84" s="583"/>
      <c r="EE84" s="583"/>
      <c r="EF84" s="583"/>
      <c r="EG84" s="583"/>
      <c r="EH84" s="583"/>
      <c r="EI84" s="583"/>
      <c r="EJ84" s="585"/>
      <c r="EK84" s="583"/>
      <c r="EL84" s="583"/>
      <c r="EM84" s="583"/>
      <c r="EN84" s="585"/>
      <c r="EO84" s="583"/>
      <c r="EP84" s="583"/>
      <c r="EQ84" s="583"/>
      <c r="ER84" s="587"/>
      <c r="ES84" s="588"/>
      <c r="ET84" s="583"/>
      <c r="EU84" s="583"/>
      <c r="EV84" s="583"/>
      <c r="EW84" s="583"/>
      <c r="EX84" s="583"/>
      <c r="EY84" s="583"/>
      <c r="EZ84" s="583"/>
      <c r="FA84" s="665"/>
      <c r="FB84" s="665"/>
      <c r="FC84" s="589"/>
      <c r="FD84" s="589"/>
      <c r="FE84" s="589"/>
      <c r="FF84" s="582"/>
      <c r="FG84" s="347"/>
      <c r="FH84" s="347"/>
      <c r="FI84" s="347"/>
      <c r="FJ84" s="347"/>
      <c r="FK84" s="347"/>
      <c r="FL84" s="347"/>
      <c r="FM84" s="347"/>
      <c r="FN84" s="347"/>
      <c r="FO84" s="347"/>
      <c r="FP84" s="347"/>
      <c r="FQ84" s="347"/>
      <c r="FR84" s="347"/>
      <c r="FS84" s="347"/>
      <c r="FT84" s="347"/>
      <c r="FU84" s="347"/>
      <c r="FV84" s="347"/>
      <c r="FW84" s="347"/>
      <c r="FX84" s="347"/>
      <c r="FY84" s="347"/>
      <c r="FZ84" s="347"/>
      <c r="GA84" s="347"/>
      <c r="GB84" s="347"/>
    </row>
    <row r="85" spans="1:244" s="147" customFormat="1" ht="15" customHeight="1" thickTop="1" x14ac:dyDescent="0.25">
      <c r="A85" s="213"/>
      <c r="B85" s="571"/>
      <c r="C85" s="571"/>
      <c r="D85" s="572" t="s">
        <v>275</v>
      </c>
      <c r="E85" s="573">
        <f t="shared" ref="E85:M85" si="569">TTEST(E41:E45,E71:E75,1,2)</f>
        <v>8.376434471369216E-10</v>
      </c>
      <c r="F85" s="573">
        <f t="shared" si="569"/>
        <v>1.125611981150926E-8</v>
      </c>
      <c r="G85" s="573">
        <f t="shared" si="569"/>
        <v>1.7584220459573231E-8</v>
      </c>
      <c r="H85" s="573">
        <f t="shared" si="569"/>
        <v>1.084446946283778E-7</v>
      </c>
      <c r="I85" s="573">
        <f t="shared" si="569"/>
        <v>1.5292128861567354E-8</v>
      </c>
      <c r="J85" s="573">
        <f t="shared" ref="J85" si="570">TTEST(J41:J45,J71:J75,1,2)</f>
        <v>1.831544011662439E-2</v>
      </c>
      <c r="K85" s="573">
        <f t="shared" si="569"/>
        <v>2.0918848678741395E-8</v>
      </c>
      <c r="L85" s="573">
        <f t="shared" si="569"/>
        <v>4.1542860885486661E-7</v>
      </c>
      <c r="M85" s="573">
        <f t="shared" si="569"/>
        <v>6.4792355851717734E-8</v>
      </c>
      <c r="N85" s="651"/>
      <c r="O85" s="578"/>
      <c r="P85" s="578">
        <f t="shared" ref="P85:T85" si="571">TTEST(P41:P45,P71:P75,1,2)</f>
        <v>1.3050398451002256E-6</v>
      </c>
      <c r="Q85" s="578">
        <f t="shared" ref="Q85" si="572">TTEST(Q41:Q45,Q71:Q75,1,2)</f>
        <v>0.24845509302138613</v>
      </c>
      <c r="R85" s="632">
        <f t="shared" si="571"/>
        <v>0.2484550930213853</v>
      </c>
      <c r="S85" s="633">
        <f t="shared" si="571"/>
        <v>5.1758138785643016E-4</v>
      </c>
      <c r="T85" s="573">
        <f t="shared" si="571"/>
        <v>0.31487072940401772</v>
      </c>
      <c r="U85" s="574"/>
      <c r="V85" s="573"/>
      <c r="W85" s="573">
        <f>TTEST(W41:W45,W71:W75,1,2)</f>
        <v>0.26823423874461888</v>
      </c>
      <c r="X85" s="573">
        <f>TTEST(X41:X45,X71:X75,1,2)</f>
        <v>1.2732478331057007E-8</v>
      </c>
      <c r="Y85" s="573">
        <f>TTEST(Y41:Y45,Y71:Y75,1,2)</f>
        <v>1.1553103540170874E-7</v>
      </c>
      <c r="Z85" s="573"/>
      <c r="AA85" s="573">
        <f>TTEST(AA41:AA45,AA71:AA75,1,2)</f>
        <v>0.3938057756689245</v>
      </c>
      <c r="AB85" s="573">
        <f>TTEST(AB41:AB45,AB71:AB75,1,2)</f>
        <v>2.2894790006594407E-9</v>
      </c>
      <c r="AC85" s="573">
        <f>TTEST(AC41:AC45,AC71:AC75,1,2)</f>
        <v>2.005689958364469E-8</v>
      </c>
      <c r="AD85" s="573"/>
      <c r="AE85" s="573">
        <f>TTEST(AE41:AE45,AE71:AE75,1,2)</f>
        <v>0.47206430109647479</v>
      </c>
      <c r="AF85" s="573">
        <f>TTEST(AF41:AF45,AF71:AF75,1,2)</f>
        <v>4.1706086316234783E-5</v>
      </c>
      <c r="AG85" s="573">
        <f>TTEST(AG41:AG45,AG71:AG75,1,2)</f>
        <v>4.9631387307402261E-5</v>
      </c>
      <c r="AH85" s="575"/>
      <c r="AI85" s="573">
        <f>TTEST(AI41:AI45,AI71:AI75,1,2)</f>
        <v>0.26823423874461888</v>
      </c>
      <c r="AJ85" s="573">
        <f>TTEST(AJ41:AJ45,AJ71:AJ75,1,2)</f>
        <v>5.6219922032225592E-8</v>
      </c>
      <c r="AK85" s="573">
        <f>TTEST(AK41:AK45,AK71:AK75,1,2)</f>
        <v>1.0285722001100638E-6</v>
      </c>
      <c r="AL85" s="573"/>
      <c r="AM85" s="573">
        <f>TTEST(AM41:AM45,AM71:AM75,1,2)</f>
        <v>1.3025096757550054E-2</v>
      </c>
      <c r="AN85" s="573">
        <f>TTEST(AN41:AN45,AN71:AN75,1,2)</f>
        <v>1.3310707289517427E-3</v>
      </c>
      <c r="AO85" s="573">
        <f>TTEST(AO41:AO45,AO71:AO75,1,2)</f>
        <v>1.1540402359491833E-4</v>
      </c>
      <c r="AP85" s="573"/>
      <c r="AQ85" s="573">
        <f>TTEST(AQ41:AQ45,AQ71:AQ75,1,2)</f>
        <v>2.6039150648502927E-3</v>
      </c>
      <c r="AR85" s="573">
        <f>TTEST(AR41:AR45,AR71:AR75,1,2)</f>
        <v>4.2647387728733118E-6</v>
      </c>
      <c r="AS85" s="573">
        <f>TTEST(AS41:AS45,AS71:AS75,1,2)</f>
        <v>3.087944443291074E-4</v>
      </c>
      <c r="AT85" s="573"/>
      <c r="AU85" s="573">
        <f>TTEST(AU41:AU45,AU71:AU75,1,2)</f>
        <v>0.22841288827261119</v>
      </c>
      <c r="AV85" s="573">
        <f>TTEST(AV41:AV45,AV71:AV75,1,2)</f>
        <v>5.42277801155875E-5</v>
      </c>
      <c r="AW85" s="573">
        <f>TTEST(AW41:AW45,AW71:AW75,1,2)</f>
        <v>6.7091834500008414E-5</v>
      </c>
      <c r="AX85" s="576"/>
      <c r="AY85" s="573"/>
      <c r="AZ85" s="573"/>
      <c r="BA85" s="573"/>
      <c r="BB85" s="573">
        <f>TTEST(BB41:BB45,BB71:BB75,1,2)</f>
        <v>9.6221009183614148E-2</v>
      </c>
      <c r="BC85" s="573">
        <f t="shared" ref="BC85:BD85" si="573">TTEST(BC41:BC45,BC71:BC75,1,2)</f>
        <v>5.0579979639282677E-5</v>
      </c>
      <c r="BD85" s="573">
        <f t="shared" si="573"/>
        <v>6.7744779386833716E-3</v>
      </c>
      <c r="BE85" s="576"/>
      <c r="BF85" s="573">
        <f>TTEST(BF41:BF45,BF71:BF75,1,2)</f>
        <v>0.26882814704454927</v>
      </c>
      <c r="BG85" s="573">
        <f>TTEST(BG41:BG45,BG71:BG75,1,2)</f>
        <v>3.8675342266196767E-3</v>
      </c>
      <c r="BH85" s="573">
        <f>TTEST(BH41:BH45,BH71:BH75,1,2)</f>
        <v>7.1156210965680769E-2</v>
      </c>
      <c r="BI85" s="576"/>
      <c r="BJ85" s="573">
        <f>TTEST(BJ41:BJ45,BJ71:BJ75,1,2)</f>
        <v>0.14957777558143465</v>
      </c>
      <c r="BK85" s="573">
        <f>TTEST(BK41:BK45,BK71:BK75,1,2)</f>
        <v>2.0114890167948868E-4</v>
      </c>
      <c r="BL85" s="573">
        <f>TTEST(BL41:BL45,BL71:BL75,1,2)</f>
        <v>1.7353382140184229E-2</v>
      </c>
      <c r="BM85" s="576"/>
      <c r="BN85" s="573">
        <f>TTEST(BN41:BN45,BN71:BN75,1,2)</f>
        <v>0.30013335426503018</v>
      </c>
      <c r="BO85" s="573">
        <f>TTEST(BO41:BO45,BO71:BO75,1,2)</f>
        <v>3.0780445952707835E-4</v>
      </c>
      <c r="BP85" s="573">
        <f>TTEST(BP41:BP45,BP71:BP75,1,2)</f>
        <v>4.9411403309258415E-3</v>
      </c>
      <c r="BQ85" s="576"/>
      <c r="BR85" s="573">
        <f>TTEST(BR41:BR45,BR71:BR75,1,2)</f>
        <v>0.4906422766638121</v>
      </c>
      <c r="BS85" s="573">
        <f>TTEST(BS41:BS45,BS71:BS75,1,2)</f>
        <v>7.2321075704353567E-5</v>
      </c>
      <c r="BT85" s="573">
        <f>TTEST(BT41:BT45,BT71:BT75,1,2)</f>
        <v>1.3631643308765447E-3</v>
      </c>
      <c r="BU85" s="576"/>
      <c r="BV85" s="573">
        <f>TTEST(BV41:BV45,BV71:BV75,1,2)</f>
        <v>0.44705599943347518</v>
      </c>
      <c r="BW85" s="573">
        <f>TTEST(BW41:BW45,BW71:BW75,1,2)</f>
        <v>7.0833183138854563E-5</v>
      </c>
      <c r="BX85" s="573">
        <f>TTEST(BX41:BX45,BX71:BX75,1,2)</f>
        <v>1.9264787954644249E-3</v>
      </c>
      <c r="BY85" s="576"/>
      <c r="BZ85" s="573">
        <f>TTEST(BZ41:BZ45,BZ71:BZ75,1,2)</f>
        <v>0.29433281441259007</v>
      </c>
      <c r="CA85" s="573">
        <f>TTEST(CA41:CA45,CA71:CA75,1,2)</f>
        <v>5.7344008167112181E-6</v>
      </c>
      <c r="CB85" s="573">
        <f>TTEST(CB41:CB45,CB71:CB75,1,2)</f>
        <v>2.2308728316041519E-2</v>
      </c>
      <c r="CC85" s="576"/>
      <c r="CD85" s="573">
        <f>TTEST(CD41:CD45,CD71:CD75,1,2)</f>
        <v>6.7923080558552743E-2</v>
      </c>
      <c r="CE85" s="573">
        <f>TTEST(CE41:CE45,CE71:CE75,1,2)</f>
        <v>3.3614278962180468E-4</v>
      </c>
      <c r="CF85" s="573">
        <f>TTEST(CF41:CF45,CF71:CF75,1,2)</f>
        <v>0.17402026588152825</v>
      </c>
      <c r="CG85" s="576"/>
      <c r="CH85" s="573">
        <f>TTEST(CH41:CH45,CH71:CH75,1,2)</f>
        <v>0.12449338564301526</v>
      </c>
      <c r="CI85" s="573">
        <f>TTEST(CI41:CI45,CI71:CI75,1,2)</f>
        <v>4.9872854108272978E-5</v>
      </c>
      <c r="CJ85" s="573">
        <f>TTEST(CJ41:CJ45,CJ71:CJ75,1,2)</f>
        <v>5.9280342668380011E-2</v>
      </c>
      <c r="CK85" s="576"/>
      <c r="CL85" s="573">
        <f>TTEST(CL41:CL45,CL71:CL75,1,2)</f>
        <v>0.13533219969787291</v>
      </c>
      <c r="CM85" s="573">
        <f>TTEST(CM41:CM45,CM71:CM75,1,2)</f>
        <v>7.1638359243666028E-6</v>
      </c>
      <c r="CN85" s="573">
        <f>TTEST(CN41:CN45,CN71:CN75,1,2)</f>
        <v>2.4523949551931587E-2</v>
      </c>
      <c r="CO85" s="576"/>
      <c r="CP85" s="573">
        <f>TTEST(CP41:CP45,CP71:CP75,1,2)</f>
        <v>0.19007513005252158</v>
      </c>
      <c r="CQ85" s="573">
        <f>TTEST(CQ41:CQ45,CQ71:CQ75,1,2)</f>
        <v>4.6292898618419997E-7</v>
      </c>
      <c r="CR85" s="573">
        <f>TTEST(CR41:CR45,CR71:CR75,1,2)</f>
        <v>5.3796598328737519E-3</v>
      </c>
      <c r="CS85" s="576"/>
      <c r="CT85" s="573">
        <f>TTEST(CT41:CT45,CT71:CT75,1,2)</f>
        <v>0.19007513005252075</v>
      </c>
      <c r="CU85" s="573">
        <f>TTEST(CU41:CU45,CU71:CU75,1,2)</f>
        <v>4.348681125867033E-8</v>
      </c>
      <c r="CV85" s="573">
        <f>TTEST(CV41:CV45,CV71:CV75,1,2)</f>
        <v>5.0945123385051221E-7</v>
      </c>
      <c r="CW85" s="573"/>
      <c r="CX85" s="573">
        <f>TTEST(CX41:CX45,CX71:CX75,1,2)</f>
        <v>0.3167405238419303</v>
      </c>
      <c r="CY85" s="573">
        <f>TTEST(CY41:CY45,CY71:CY75,1,2)</f>
        <v>1.415594256894628E-5</v>
      </c>
      <c r="CZ85" s="573">
        <f>TTEST(CZ41:CZ45,CZ71:CZ75,1,2)</f>
        <v>1.0730385291708438E-3</v>
      </c>
      <c r="DA85" s="576"/>
      <c r="DB85" s="573">
        <f>TTEST(DB41:DB45,DB71:DB75,1,2)</f>
        <v>0.46724228226713604</v>
      </c>
      <c r="DC85" s="573">
        <f>TTEST(DC41:DC45,DC71:DC75,1,2)</f>
        <v>9.7364583318993001E-5</v>
      </c>
      <c r="DD85" s="573">
        <f>TTEST(DD41:DD45,DD71:DD75,1,2)</f>
        <v>1.3025721594374729E-3</v>
      </c>
      <c r="DE85" s="576"/>
      <c r="DF85" s="573">
        <f t="shared" ref="DF85:DQ85" si="574">TTEST(DF41:DF45,DF71:DF75,1,2)</f>
        <v>5.2473981029780237E-2</v>
      </c>
      <c r="DG85" s="573">
        <f t="shared" si="574"/>
        <v>1.314516933398882E-4</v>
      </c>
      <c r="DH85" s="573">
        <f t="shared" si="574"/>
        <v>0.19212229830457966</v>
      </c>
      <c r="DI85" s="573">
        <f t="shared" si="574"/>
        <v>9.7932855741247507E-2</v>
      </c>
      <c r="DJ85" s="573">
        <f t="shared" si="574"/>
        <v>5.1563701301050147E-2</v>
      </c>
      <c r="DK85" s="573">
        <f t="shared" si="574"/>
        <v>0.29719314186517487</v>
      </c>
      <c r="DL85" s="573">
        <f t="shared" si="574"/>
        <v>7.2292764185245009E-2</v>
      </c>
      <c r="DM85" s="573">
        <f t="shared" si="574"/>
        <v>3.8255587360905736E-2</v>
      </c>
      <c r="DN85" s="573">
        <f t="shared" si="574"/>
        <v>0.26723167400124515</v>
      </c>
      <c r="DO85" s="573">
        <f t="shared" si="574"/>
        <v>0.30403852346474647</v>
      </c>
      <c r="DP85" s="573">
        <f t="shared" si="574"/>
        <v>0.10481641289153651</v>
      </c>
      <c r="DQ85" s="573">
        <f t="shared" si="574"/>
        <v>0.21007911694130693</v>
      </c>
      <c r="DR85" s="576"/>
      <c r="DS85" s="573">
        <f>TTEST(DS41:DS45,DS71:DS75,1,2)</f>
        <v>0.16392637886127795</v>
      </c>
      <c r="DT85" s="573">
        <f>TTEST(DT41:DT45,DT71:DT75,1,2)</f>
        <v>1.7500091039372629E-2</v>
      </c>
      <c r="DU85" s="573">
        <f t="shared" ref="DU85:EA85" si="575">TTEST(DU41:DU45,DU71:DU75,1,2)</f>
        <v>1.7628075819774946E-2</v>
      </c>
      <c r="DV85" s="573">
        <f t="shared" si="575"/>
        <v>0.1037136357815971</v>
      </c>
      <c r="DW85" s="573">
        <f t="shared" si="575"/>
        <v>4.0635288775776213E-2</v>
      </c>
      <c r="DX85" s="573">
        <f t="shared" si="575"/>
        <v>3.3614278962180343E-4</v>
      </c>
      <c r="DY85" s="573">
        <f t="shared" si="575"/>
        <v>4.4905564408762448E-6</v>
      </c>
      <c r="DZ85" s="573">
        <f t="shared" si="575"/>
        <v>1.1248843453566991E-5</v>
      </c>
      <c r="EA85" s="573">
        <f t="shared" si="575"/>
        <v>3.7678079819456971E-2</v>
      </c>
      <c r="EB85" s="576"/>
      <c r="EC85" s="573">
        <f t="shared" ref="EC85:ED85" si="576">TTEST(EC41:EC45,EC71:EC75,1,2)</f>
        <v>0.22007574758048859</v>
      </c>
      <c r="ED85" s="573">
        <f t="shared" si="576"/>
        <v>6.0040421119943469E-9</v>
      </c>
      <c r="EE85" s="573">
        <f>TTEST(EE41:EE45,EE71:EE75,1,2)</f>
        <v>1.0927794831376413E-6</v>
      </c>
      <c r="EF85" s="573"/>
      <c r="EG85" s="573">
        <f t="shared" ref="EG85:EI85" si="577">TTEST(EG41:EG45,EG71:EG75,1,2)</f>
        <v>4.7416627044492661E-3</v>
      </c>
      <c r="EH85" s="573">
        <f t="shared" si="577"/>
        <v>1.2087852940619781E-4</v>
      </c>
      <c r="EI85" s="573">
        <f t="shared" si="577"/>
        <v>1.5281716975438782E-5</v>
      </c>
      <c r="EJ85" s="577"/>
      <c r="EK85" s="573">
        <f t="shared" ref="EK85:EM85" si="578">TTEST(EK41:EK45,EK71:EK75,1,2)</f>
        <v>0.19252614478786295</v>
      </c>
      <c r="EL85" s="573">
        <f t="shared" si="578"/>
        <v>7.7679637908229246E-9</v>
      </c>
      <c r="EM85" s="573">
        <f t="shared" si="578"/>
        <v>9.1795289274410549E-8</v>
      </c>
      <c r="EN85" s="577"/>
      <c r="EO85" s="573">
        <f t="shared" ref="EO85:EQ85" si="579">TTEST(EO41:EO45,EO71:EO75,1,2)</f>
        <v>0.19252614478786267</v>
      </c>
      <c r="EP85" s="573">
        <f t="shared" si="579"/>
        <v>1.0991107689396619E-5</v>
      </c>
      <c r="EQ85" s="573">
        <f t="shared" si="579"/>
        <v>2.351281886389364E-3</v>
      </c>
      <c r="ER85" s="576"/>
      <c r="ES85" s="578"/>
      <c r="ET85" s="573"/>
      <c r="EU85" s="573">
        <f t="shared" ref="EU85:EW85" si="580">TTEST(EU41:EU45,EU71:EU75,1,2)</f>
        <v>9.7240279334099428E-5</v>
      </c>
      <c r="EV85" s="573">
        <f t="shared" si="580"/>
        <v>2.1469206250859213E-2</v>
      </c>
      <c r="EW85" s="573">
        <f t="shared" si="580"/>
        <v>5.1436311633787955E-6</v>
      </c>
      <c r="EX85" s="573">
        <f>TTEST(EX41:EX45,EX71:EX75,1,2)</f>
        <v>2.7903709879307135E-5</v>
      </c>
      <c r="EY85" s="573">
        <f t="shared" ref="EY85:EZ85" si="581">TTEST(EY41:EY45,EY71:EY75,1,2)</f>
        <v>1.6806766079903022E-2</v>
      </c>
      <c r="EZ85" s="573">
        <f t="shared" si="581"/>
        <v>1.8363127461491899E-5</v>
      </c>
      <c r="FA85" s="666">
        <f>TTEST(FA41:FA45,FA71:FA75,1,2)</f>
        <v>2.4905414138323717E-4</v>
      </c>
      <c r="FB85" s="666">
        <f>TTEST(FB41:FB45,FB71:FB75,1,2)</f>
        <v>5.5423222984818247E-4</v>
      </c>
      <c r="FC85" s="579"/>
      <c r="FD85" s="579"/>
      <c r="FE85" s="579"/>
      <c r="FF85" s="572" t="s">
        <v>241</v>
      </c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</row>
    <row r="86" spans="1:244" s="147" customFormat="1" ht="15" customHeight="1" thickBot="1" x14ac:dyDescent="0.3">
      <c r="A86" s="223"/>
      <c r="B86" s="230"/>
      <c r="C86" s="230"/>
      <c r="D86" s="440" t="s">
        <v>276</v>
      </c>
      <c r="E86" s="224">
        <f t="shared" ref="E86:M86" si="582">TTEST(E41:E45,E71:E75,2,2)</f>
        <v>1.6752868942738432E-9</v>
      </c>
      <c r="F86" s="224">
        <f t="shared" si="582"/>
        <v>2.2512239623018521E-8</v>
      </c>
      <c r="G86" s="224">
        <f t="shared" si="582"/>
        <v>3.5168440919146463E-8</v>
      </c>
      <c r="H86" s="224">
        <f t="shared" si="582"/>
        <v>2.168893892567556E-7</v>
      </c>
      <c r="I86" s="224">
        <f t="shared" si="582"/>
        <v>3.0584257723134709E-8</v>
      </c>
      <c r="J86" s="224">
        <f t="shared" ref="J86" si="583">TTEST(J41:J45,J71:J75,2,2)</f>
        <v>3.6630880233248779E-2</v>
      </c>
      <c r="K86" s="224">
        <f t="shared" si="582"/>
        <v>4.1837697357482791E-8</v>
      </c>
      <c r="L86" s="224">
        <f t="shared" si="582"/>
        <v>8.3085721770973323E-7</v>
      </c>
      <c r="M86" s="224">
        <f t="shared" si="582"/>
        <v>1.2958471170343547E-7</v>
      </c>
      <c r="N86" s="648"/>
      <c r="O86" s="225"/>
      <c r="P86" s="225">
        <f t="shared" ref="P86:T86" si="584">TTEST(P41:P45,P71:P75,2,2)</f>
        <v>2.6100796902004512E-6</v>
      </c>
      <c r="Q86" s="225">
        <f t="shared" ref="Q86" si="585">TTEST(Q41:Q45,Q71:Q75,2,2)</f>
        <v>0.49691018604277226</v>
      </c>
      <c r="R86" s="626">
        <f t="shared" si="584"/>
        <v>0.4969101860427706</v>
      </c>
      <c r="S86" s="627">
        <f t="shared" si="584"/>
        <v>1.0351627757128603E-3</v>
      </c>
      <c r="T86" s="224">
        <f t="shared" si="584"/>
        <v>0.62974145880803545</v>
      </c>
      <c r="U86" s="460"/>
      <c r="V86" s="224"/>
      <c r="W86" s="224">
        <f>TTEST(W41:W45,W71:W75,2,2)</f>
        <v>0.53646847748923776</v>
      </c>
      <c r="X86" s="224">
        <f>TTEST(X41:X45,X71:X75,2,2)</f>
        <v>2.5464956662114014E-8</v>
      </c>
      <c r="Y86" s="224">
        <f>TTEST(Y41:Y45,Y71:Y75,2,2)</f>
        <v>2.3106207080341747E-7</v>
      </c>
      <c r="Z86" s="224"/>
      <c r="AA86" s="224">
        <f>TTEST(AA41:AA45,AA71:AA75,2,2)</f>
        <v>0.78761155133784899</v>
      </c>
      <c r="AB86" s="224">
        <f>TTEST(AB41:AB45,AB71:AB75,2,2)</f>
        <v>4.5789580013188814E-9</v>
      </c>
      <c r="AC86" s="224">
        <f>TTEST(AC41:AC45,AC71:AC75,2,2)</f>
        <v>4.0113799167289381E-8</v>
      </c>
      <c r="AD86" s="224"/>
      <c r="AE86" s="224">
        <f>TTEST(AE41:AE45,AE71:AE75,2,2)</f>
        <v>0.94412860219294958</v>
      </c>
      <c r="AF86" s="224">
        <f>TTEST(AF41:AF45,AF71:AF75,2,2)</f>
        <v>8.3412172632469565E-5</v>
      </c>
      <c r="AG86" s="224">
        <f>TTEST(AG41:AG45,AG71:AG75,2,2)</f>
        <v>9.9262774614804523E-5</v>
      </c>
      <c r="AH86" s="370"/>
      <c r="AI86" s="224">
        <f>TTEST(AI41:AI45,AI71:AI75,2,2)</f>
        <v>0.53646847748923776</v>
      </c>
      <c r="AJ86" s="224">
        <f>TTEST(AJ41:AJ45,AJ71:AJ75,2,2)</f>
        <v>1.1243984406445118E-7</v>
      </c>
      <c r="AK86" s="224">
        <f>TTEST(AK41:AK45,AK71:AK75,2,2)</f>
        <v>2.0571444002201276E-6</v>
      </c>
      <c r="AL86" s="224"/>
      <c r="AM86" s="224">
        <f>TTEST(AM41:AM45,AM71:AM75,2,2)</f>
        <v>2.6050193515100108E-2</v>
      </c>
      <c r="AN86" s="224">
        <f>TTEST(AN41:AN45,AN71:AN75,2,2)</f>
        <v>2.6621414579034853E-3</v>
      </c>
      <c r="AO86" s="224">
        <f>TTEST(AO41:AO45,AO71:AO75,2,2)</f>
        <v>2.3080804718983666E-4</v>
      </c>
      <c r="AP86" s="224"/>
      <c r="AQ86" s="224">
        <f>TTEST(AQ41:AQ45,AQ71:AQ75,2,2)</f>
        <v>5.2078301297005854E-3</v>
      </c>
      <c r="AR86" s="224">
        <f>TTEST(AR41:AR45,AR71:AR75,2,2)</f>
        <v>8.5294775457466235E-6</v>
      </c>
      <c r="AS86" s="224">
        <f>TTEST(AS41:AS45,AS71:AS75,2,2)</f>
        <v>6.175888886582148E-4</v>
      </c>
      <c r="AT86" s="224"/>
      <c r="AU86" s="224">
        <f>TTEST(AU41:AU45,AU71:AU75,2,2)</f>
        <v>0.45682577654522238</v>
      </c>
      <c r="AV86" s="224">
        <f>TTEST(AV41:AV45,AV71:AV75,2,2)</f>
        <v>1.08455560231175E-4</v>
      </c>
      <c r="AW86" s="224">
        <f>TTEST(AW41:AW45,AW71:AW75,2,2)</f>
        <v>1.3418366900001683E-4</v>
      </c>
      <c r="AX86" s="228"/>
      <c r="AY86" s="224"/>
      <c r="AZ86" s="224"/>
      <c r="BA86" s="224"/>
      <c r="BB86" s="224">
        <f>TTEST(BB41:BB45,BB71:BB75,2,2)</f>
        <v>0.1924420183672283</v>
      </c>
      <c r="BC86" s="224">
        <f t="shared" ref="BC86:BD86" si="586">TTEST(BC41:BC45,BC71:BC75,2,2)</f>
        <v>1.0115995927856535E-4</v>
      </c>
      <c r="BD86" s="224">
        <f t="shared" si="586"/>
        <v>1.3548955877366743E-2</v>
      </c>
      <c r="BE86" s="228"/>
      <c r="BF86" s="224">
        <f>TTEST(BF41:BF45,BF71:BF75,2,2)</f>
        <v>0.53765629408909854</v>
      </c>
      <c r="BG86" s="224">
        <f>TTEST(BG41:BG45,BG71:BG75,2,2)</f>
        <v>7.7350684532393535E-3</v>
      </c>
      <c r="BH86" s="224">
        <f>TTEST(BH41:BH45,BH71:BH75,2,2)</f>
        <v>0.14231242193136154</v>
      </c>
      <c r="BI86" s="228"/>
      <c r="BJ86" s="224">
        <f>TTEST(BJ41:BJ45,BJ71:BJ75,2,2)</f>
        <v>0.29915555116286929</v>
      </c>
      <c r="BK86" s="224">
        <f>TTEST(BK41:BK45,BK71:BK75,2,2)</f>
        <v>4.0229780335897735E-4</v>
      </c>
      <c r="BL86" s="224">
        <f>TTEST(BL41:BL45,BL71:BL75,2,2)</f>
        <v>3.4706764280368459E-2</v>
      </c>
      <c r="BM86" s="228"/>
      <c r="BN86" s="224">
        <f>TTEST(BN41:BN45,BN71:BN75,2,2)</f>
        <v>0.60026670853006037</v>
      </c>
      <c r="BO86" s="224">
        <f>TTEST(BO41:BO45,BO71:BO75,2,2)</f>
        <v>6.1560891905415669E-4</v>
      </c>
      <c r="BP86" s="224">
        <f>TTEST(BP41:BP45,BP71:BP75,2,2)</f>
        <v>9.8822806618516831E-3</v>
      </c>
      <c r="BQ86" s="228"/>
      <c r="BR86" s="224">
        <f>TTEST(BR41:BR45,BR71:BR75,2,2)</f>
        <v>0.98128455332762421</v>
      </c>
      <c r="BS86" s="224">
        <f>TTEST(BS41:BS45,BS71:BS75,2,2)</f>
        <v>1.4464215140870713E-4</v>
      </c>
      <c r="BT86" s="224">
        <f>TTEST(BT41:BT45,BT71:BT75,2,2)</f>
        <v>2.7263286617530895E-3</v>
      </c>
      <c r="BU86" s="228"/>
      <c r="BV86" s="224">
        <f>TTEST(BV41:BV45,BV71:BV75,2,2)</f>
        <v>0.89411199886695036</v>
      </c>
      <c r="BW86" s="224">
        <f>TTEST(BW41:BW45,BW71:BW75,2,2)</f>
        <v>1.4166636627770913E-4</v>
      </c>
      <c r="BX86" s="224">
        <f>TTEST(BX41:BX45,BX71:BX75,2,2)</f>
        <v>3.8529575909288499E-3</v>
      </c>
      <c r="BY86" s="228"/>
      <c r="BZ86" s="224">
        <f>TTEST(BZ41:BZ45,BZ71:BZ75,2,2)</f>
        <v>0.58866562882518014</v>
      </c>
      <c r="CA86" s="224">
        <f>TTEST(CA41:CA45,CA71:CA75,2,2)</f>
        <v>1.1468801633422436E-5</v>
      </c>
      <c r="CB86" s="224">
        <f>TTEST(CB41:CB45,CB71:CB75,2,2)</f>
        <v>4.4617456632083038E-2</v>
      </c>
      <c r="CC86" s="228"/>
      <c r="CD86" s="224">
        <f>TTEST(CD41:CD45,CD71:CD75,2,2)</f>
        <v>0.13584616111710549</v>
      </c>
      <c r="CE86" s="224">
        <f>TTEST(CE41:CE45,CE71:CE75,2,2)</f>
        <v>6.7228557924360935E-4</v>
      </c>
      <c r="CF86" s="224">
        <f>TTEST(CF41:CF45,CF71:CF75,2,2)</f>
        <v>0.34804053176305649</v>
      </c>
      <c r="CG86" s="228"/>
      <c r="CH86" s="224">
        <f>TTEST(CH41:CH45,CH71:CH75,2,2)</f>
        <v>0.24898677128603053</v>
      </c>
      <c r="CI86" s="224">
        <f>TTEST(CI41:CI45,CI71:CI75,2,2)</f>
        <v>9.9745708216545956E-5</v>
      </c>
      <c r="CJ86" s="224">
        <f>TTEST(CJ41:CJ45,CJ71:CJ75,2,2)</f>
        <v>0.11856068533676002</v>
      </c>
      <c r="CK86" s="228"/>
      <c r="CL86" s="224">
        <f>TTEST(CL41:CL45,CL71:CL75,2,2)</f>
        <v>0.27066439939574582</v>
      </c>
      <c r="CM86" s="224">
        <f>TTEST(CM41:CM45,CM71:CM75,2,2)</f>
        <v>1.4327671848733206E-5</v>
      </c>
      <c r="CN86" s="224">
        <f>TTEST(CN41:CN45,CN71:CN75,2,2)</f>
        <v>4.9047899103863174E-2</v>
      </c>
      <c r="CO86" s="228"/>
      <c r="CP86" s="224">
        <f>TTEST(CP41:CP45,CP71:CP75,2,2)</f>
        <v>0.38015026010504316</v>
      </c>
      <c r="CQ86" s="224">
        <f>TTEST(CQ41:CQ45,CQ71:CQ75,2,2)</f>
        <v>9.2585797236839994E-7</v>
      </c>
      <c r="CR86" s="224">
        <f>TTEST(CR41:CR45,CR71:CR75,2,2)</f>
        <v>1.0759319665747504E-2</v>
      </c>
      <c r="CS86" s="228"/>
      <c r="CT86" s="224">
        <f>TTEST(CT41:CT45,CT71:CT75,2,2)</f>
        <v>0.38015026010504149</v>
      </c>
      <c r="CU86" s="224">
        <f>TTEST(CU41:CU45,CU71:CU75,2,2)</f>
        <v>8.6973622517340659E-8</v>
      </c>
      <c r="CV86" s="224">
        <f>TTEST(CV41:CV45,CV71:CV75,2,2)</f>
        <v>1.0189024677010244E-6</v>
      </c>
      <c r="CW86" s="224"/>
      <c r="CX86" s="224">
        <f>TTEST(CX41:CX45,CX71:CX75,2,2)</f>
        <v>0.6334810476838606</v>
      </c>
      <c r="CY86" s="224">
        <f>TTEST(CY41:CY45,CY71:CY75,2,2)</f>
        <v>2.8311885137892561E-5</v>
      </c>
      <c r="CZ86" s="224">
        <f>TTEST(CZ41:CZ45,CZ71:CZ75,2,2)</f>
        <v>2.1460770583416875E-3</v>
      </c>
      <c r="DA86" s="228"/>
      <c r="DB86" s="224">
        <f>TTEST(DB41:DB45,DB71:DB75,2,2)</f>
        <v>0.93448456453427209</v>
      </c>
      <c r="DC86" s="224">
        <f>TTEST(DC41:DC45,DC71:DC75,2,2)</f>
        <v>1.94729166637986E-4</v>
      </c>
      <c r="DD86" s="224">
        <f>TTEST(DD41:DD45,DD71:DD75,2,2)</f>
        <v>2.6051443188749458E-3</v>
      </c>
      <c r="DE86" s="228"/>
      <c r="DF86" s="224">
        <f t="shared" ref="DF86:DQ86" si="587">TTEST(DF41:DF45,DF71:DF75,2,2)</f>
        <v>0.10494796205956047</v>
      </c>
      <c r="DG86" s="224">
        <f t="shared" si="587"/>
        <v>2.629033866797764E-4</v>
      </c>
      <c r="DH86" s="224">
        <f t="shared" si="587"/>
        <v>0.38424459660915933</v>
      </c>
      <c r="DI86" s="224">
        <f t="shared" si="587"/>
        <v>0.19586571148249501</v>
      </c>
      <c r="DJ86" s="224">
        <f t="shared" si="587"/>
        <v>0.10312740260210029</v>
      </c>
      <c r="DK86" s="224">
        <f t="shared" si="587"/>
        <v>0.59438628373034974</v>
      </c>
      <c r="DL86" s="224">
        <f t="shared" si="587"/>
        <v>0.14458552837049002</v>
      </c>
      <c r="DM86" s="224">
        <f t="shared" si="587"/>
        <v>7.6511174721811473E-2</v>
      </c>
      <c r="DN86" s="224">
        <f t="shared" si="587"/>
        <v>0.53446334800249029</v>
      </c>
      <c r="DO86" s="224">
        <f t="shared" si="587"/>
        <v>0.60807704692949294</v>
      </c>
      <c r="DP86" s="224">
        <f t="shared" si="587"/>
        <v>0.20963282578307302</v>
      </c>
      <c r="DQ86" s="224">
        <f t="shared" si="587"/>
        <v>0.42015823388261386</v>
      </c>
      <c r="DR86" s="228"/>
      <c r="DS86" s="224">
        <f>TTEST(DS41:DS45,DS71:DS75,2,2)</f>
        <v>0.3278527577225559</v>
      </c>
      <c r="DT86" s="224">
        <f>TTEST(DT41:DT45,DT71:DT75,2,2)</f>
        <v>3.5000182078745258E-2</v>
      </c>
      <c r="DU86" s="224">
        <f t="shared" ref="DU86:EA86" si="588">TTEST(DU41:DU45,DU71:DU75,2,2)</f>
        <v>3.5256151639549892E-2</v>
      </c>
      <c r="DV86" s="224">
        <f t="shared" si="588"/>
        <v>0.20742727156319421</v>
      </c>
      <c r="DW86" s="224">
        <f t="shared" si="588"/>
        <v>8.1270577551552425E-2</v>
      </c>
      <c r="DX86" s="224">
        <f t="shared" si="588"/>
        <v>6.7228557924360686E-4</v>
      </c>
      <c r="DY86" s="224">
        <f t="shared" si="588"/>
        <v>8.9811128817524896E-6</v>
      </c>
      <c r="DZ86" s="224">
        <f t="shared" si="588"/>
        <v>2.2497686907133982E-5</v>
      </c>
      <c r="EA86" s="224">
        <f t="shared" si="588"/>
        <v>7.5356159638913942E-2</v>
      </c>
      <c r="EB86" s="228"/>
      <c r="EC86" s="224">
        <f t="shared" ref="EC86:ED86" si="589">TTEST(EC41:EC45,EC71:EC75,2,2)</f>
        <v>0.44015149516097718</v>
      </c>
      <c r="ED86" s="224">
        <f t="shared" si="589"/>
        <v>1.2008084223988694E-8</v>
      </c>
      <c r="EE86" s="224">
        <f>TTEST(EE41:EE45,EE71:EE75,2,2)</f>
        <v>2.1855589662752826E-6</v>
      </c>
      <c r="EF86" s="224"/>
      <c r="EG86" s="224">
        <f t="shared" ref="EG86:EI86" si="590">TTEST(EG41:EG45,EG71:EG75,2,2)</f>
        <v>9.4833254088985321E-3</v>
      </c>
      <c r="EH86" s="224">
        <f t="shared" si="590"/>
        <v>2.4175705881239562E-4</v>
      </c>
      <c r="EI86" s="224">
        <f t="shared" si="590"/>
        <v>3.0563433950877563E-5</v>
      </c>
      <c r="EJ86" s="536"/>
      <c r="EK86" s="224">
        <f t="shared" ref="EK86:EM86" si="591">TTEST(EK41:EK45,EK71:EK75,2,2)</f>
        <v>0.3850522895757259</v>
      </c>
      <c r="EL86" s="224">
        <f t="shared" si="591"/>
        <v>1.5535927581645849E-8</v>
      </c>
      <c r="EM86" s="224">
        <f t="shared" si="591"/>
        <v>1.835905785488211E-7</v>
      </c>
      <c r="EN86" s="536"/>
      <c r="EO86" s="224">
        <f t="shared" ref="EO86:EQ86" si="592">TTEST(EO41:EO45,EO71:EO75,2,2)</f>
        <v>0.38505228957572535</v>
      </c>
      <c r="EP86" s="224">
        <f t="shared" si="592"/>
        <v>2.1982215378793238E-5</v>
      </c>
      <c r="EQ86" s="224">
        <f t="shared" si="592"/>
        <v>4.702563772778728E-3</v>
      </c>
      <c r="ER86" s="228"/>
      <c r="ES86" s="225"/>
      <c r="ET86" s="224"/>
      <c r="EU86" s="224">
        <f t="shared" ref="EU86:EW86" si="593">TTEST(EU41:EU45,EU71:EU75,2,2)</f>
        <v>1.9448055866819886E-4</v>
      </c>
      <c r="EV86" s="224">
        <f>TTEST(EV41:EV45,EV71:EV75,2,2)</f>
        <v>4.2938412501718426E-2</v>
      </c>
      <c r="EW86" s="224">
        <f t="shared" si="593"/>
        <v>1.0287262326757591E-5</v>
      </c>
      <c r="EX86" s="224">
        <f>TTEST(EX41:EX45,EX71:EX75,2,2)</f>
        <v>5.580741975861427E-5</v>
      </c>
      <c r="EY86" s="224">
        <f>TTEST(EY41:EY45,EY71:EY75,2,2)</f>
        <v>3.3613532159806045E-2</v>
      </c>
      <c r="EZ86" s="224">
        <f t="shared" ref="EZ86" si="594">TTEST(EZ41:EZ45,EZ71:EZ75,2,2)</f>
        <v>3.6726254922983798E-5</v>
      </c>
      <c r="FA86" s="227">
        <f>TTEST(FA41:FA45,FA71:FA75,2,2)</f>
        <v>4.9810828276647433E-4</v>
      </c>
      <c r="FB86" s="227">
        <f>TTEST(FB41:FB45,FB71:FB75,2,2)</f>
        <v>1.1084644596963649E-3</v>
      </c>
      <c r="FC86" s="231"/>
      <c r="FD86" s="231"/>
      <c r="FE86" s="231"/>
      <c r="FF86" s="440" t="s">
        <v>242</v>
      </c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</row>
    <row r="87" spans="1:244" s="149" customFormat="1" ht="14.25" customHeight="1" thickTop="1" thickBot="1" x14ac:dyDescent="0.3">
      <c r="A87" s="223"/>
      <c r="B87" s="232"/>
      <c r="C87" s="232"/>
      <c r="D87" s="440" t="s">
        <v>215</v>
      </c>
      <c r="E87" s="507">
        <f t="shared" ref="E87:M87" si="595">(E77-E47)/E47</f>
        <v>4.2791108865875227</v>
      </c>
      <c r="F87" s="507">
        <f t="shared" si="595"/>
        <v>1.8255813953488367</v>
      </c>
      <c r="G87" s="507">
        <f t="shared" si="595"/>
        <v>1.966129032258064</v>
      </c>
      <c r="H87" s="507">
        <f t="shared" si="595"/>
        <v>1.5373134328358209</v>
      </c>
      <c r="I87" s="507">
        <f t="shared" si="595"/>
        <v>1.6818181818181819</v>
      </c>
      <c r="J87" s="507">
        <f t="shared" ref="J87" si="596">(J77-J47)/J47</f>
        <v>-5.2130905108356267E-2</v>
      </c>
      <c r="K87" s="507">
        <f t="shared" si="595"/>
        <v>1.8282442748091601</v>
      </c>
      <c r="L87" s="507">
        <f t="shared" si="595"/>
        <v>1.8447488584474887</v>
      </c>
      <c r="M87" s="507">
        <f t="shared" si="595"/>
        <v>-0.46355320376684822</v>
      </c>
      <c r="N87" s="649"/>
      <c r="O87" s="508"/>
      <c r="P87" s="508">
        <f t="shared" ref="P87:T87" si="597">(P77-P47)/P47</f>
        <v>1.8279632781433499</v>
      </c>
      <c r="Q87" s="508">
        <f t="shared" ref="Q87" si="598">(Q77-Q47)/Q47</f>
        <v>-2.9780952954889622E-2</v>
      </c>
      <c r="R87" s="628">
        <f t="shared" si="597"/>
        <v>5.2160064796370559E-2</v>
      </c>
      <c r="S87" s="629">
        <f t="shared" si="597"/>
        <v>1.9536656322730799</v>
      </c>
      <c r="T87" s="507">
        <f t="shared" si="597"/>
        <v>-4.2358864090768035E-2</v>
      </c>
      <c r="U87" s="510"/>
      <c r="V87" s="507"/>
      <c r="W87" s="507">
        <f>(W77-W47)/W47</f>
        <v>3.8756803804248638E-3</v>
      </c>
      <c r="X87" s="507">
        <f>(X77-X47)/X47</f>
        <v>1.8346893841967562</v>
      </c>
      <c r="Y87" s="507">
        <f>(Y77-Y47)/Y47</f>
        <v>-0.46170139900122414</v>
      </c>
      <c r="Z87" s="507"/>
      <c r="AA87" s="507">
        <f>(AA77-AA47)/AA47</f>
        <v>6.7790547743858606E-3</v>
      </c>
      <c r="AB87" s="507">
        <f>(AB77-AB47)/AB47</f>
        <v>1.8405469706765172</v>
      </c>
      <c r="AC87" s="507">
        <f>(AC77-AC47)/AC47</f>
        <v>-0.4605787195734467</v>
      </c>
      <c r="AD87" s="507"/>
      <c r="AE87" s="507">
        <f>(AE77-AE47)/AE47</f>
        <v>-5.0165560244832793E-3</v>
      </c>
      <c r="AF87" s="507">
        <f>(AF77-AF47)/AF47</f>
        <v>1.8168030034458336</v>
      </c>
      <c r="AG87" s="507">
        <f>(AG77-AG47)/AG47</f>
        <v>-0.465131389265663</v>
      </c>
      <c r="AH87" s="512"/>
      <c r="AI87" s="507">
        <f>(AI77-AI47)/AI47</f>
        <v>-2.6367565945848881E-2</v>
      </c>
      <c r="AJ87" s="507">
        <f>(AJ77-AJ47)/AJ47</f>
        <v>1.7633175859551085</v>
      </c>
      <c r="AK87" s="507">
        <f>(AK77-AK47)/AK47</f>
        <v>-0.47617393845139783</v>
      </c>
      <c r="AL87" s="507"/>
      <c r="AM87" s="507">
        <f>(AM77-AM47)/AM47</f>
        <v>-0.3620599903480422</v>
      </c>
      <c r="AN87" s="507">
        <f>(AN77-AN47)/AN47</f>
        <v>0.81640056915507875</v>
      </c>
      <c r="AO87" s="507">
        <f>(AO77-AO47)/AO47</f>
        <v>-0.65506847172718063</v>
      </c>
      <c r="AP87" s="507"/>
      <c r="AQ87" s="507">
        <f>(AQ77-AQ47)/AQ47</f>
        <v>0.25543628657793699</v>
      </c>
      <c r="AR87" s="507">
        <f>(AR77-AR47)/AR47</f>
        <v>2.5537223683503809</v>
      </c>
      <c r="AS87" s="507">
        <f>(AS77-AS47)/AS47</f>
        <v>-0.32727793217490636</v>
      </c>
      <c r="AT87" s="507"/>
      <c r="AU87" s="507">
        <f>(AU77-AU47)/AU47</f>
        <v>-6.6852554906797146E-2</v>
      </c>
      <c r="AV87" s="507">
        <f>(AV77-AV47)/AV47</f>
        <v>1.6255033952056543</v>
      </c>
      <c r="AW87" s="507">
        <f>(AW77-AW47)/AW47</f>
        <v>-0.49775530537080365</v>
      </c>
      <c r="AX87" s="513"/>
      <c r="AY87" s="507"/>
      <c r="AZ87" s="507"/>
      <c r="BA87" s="507"/>
      <c r="BB87" s="507">
        <f>(BB77-BB47)/BB47</f>
        <v>0.23589047718307798</v>
      </c>
      <c r="BC87" s="507">
        <f t="shared" ref="BC87:BD87" si="599">(BC77-BC47)/BC47</f>
        <v>2.5231064511996619</v>
      </c>
      <c r="BD87" s="507">
        <f t="shared" si="599"/>
        <v>-0.33536951887840083</v>
      </c>
      <c r="BE87" s="513"/>
      <c r="BF87" s="507">
        <f>(BF77-BF47)/BF47</f>
        <v>0.20350168206778002</v>
      </c>
      <c r="BG87" s="507">
        <f>(BG77-BG47)/BG47</f>
        <v>2.4283423578373289</v>
      </c>
      <c r="BH87" s="507">
        <f>(BH77-BH47)/BH47</f>
        <v>-0.35278741124142404</v>
      </c>
      <c r="BI87" s="513"/>
      <c r="BJ87" s="507">
        <f>(BJ77-BJ47)/BJ47</f>
        <v>0.22638033529024132</v>
      </c>
      <c r="BK87" s="507">
        <f>(BK77-BK47)/BK47</f>
        <v>2.4954815601044529</v>
      </c>
      <c r="BL87" s="507">
        <f>(BL77-BL47)/BL47</f>
        <v>-0.34046165660848532</v>
      </c>
      <c r="BM87" s="513"/>
      <c r="BN87" s="507">
        <f>(BN77-BN47)/BN47</f>
        <v>-9.9674807070028931E-2</v>
      </c>
      <c r="BO87" s="507">
        <f>(BO77-BO47)/BO47</f>
        <v>1.5641545896515563</v>
      </c>
      <c r="BP87" s="507">
        <f>(BP77-BP47)/BP47</f>
        <v>-0.51498204369215483</v>
      </c>
      <c r="BQ87" s="513"/>
      <c r="BR87" s="507">
        <f>(BR77-BR47)/BR47</f>
        <v>2.9182655954520824E-3</v>
      </c>
      <c r="BS87" s="507">
        <f>(BS77-BS47)/BS47</f>
        <v>1.8145485786798721</v>
      </c>
      <c r="BT87" s="507">
        <f>(BT77-BT47)/BT47</f>
        <v>-0.46688396869663229</v>
      </c>
      <c r="BU87" s="513"/>
      <c r="BV87" s="507">
        <f>(BV77-BV47)/BV47</f>
        <v>2.0540255625235863E-2</v>
      </c>
      <c r="BW87" s="507">
        <f>(BW77-BW47)/BW47</f>
        <v>1.8960124675354408</v>
      </c>
      <c r="BX87" s="507">
        <f>(BX77-BX47)/BX47</f>
        <v>-0.45234709291633207</v>
      </c>
      <c r="BY87" s="513"/>
      <c r="BZ87" s="507">
        <f>(BZ77-BZ47)/BZ47</f>
        <v>9.4670284948913552E-2</v>
      </c>
      <c r="CA87" s="507">
        <f>(CA77-CA47)/CA47</f>
        <v>2.047926101550039</v>
      </c>
      <c r="CB87" s="507">
        <f>(CB77-CB47)/CB47</f>
        <v>-0.41656846817758053</v>
      </c>
      <c r="CC87" s="513"/>
      <c r="CD87" s="507">
        <f>(CD77-CD47)/CD47</f>
        <v>0.42371493529980792</v>
      </c>
      <c r="CE87" s="507">
        <f>(CE77-CE47)/CE47</f>
        <v>2.9775525508423741</v>
      </c>
      <c r="CF87" s="507">
        <f>(CF77-CF47)/CF47</f>
        <v>-0.23614851327752504</v>
      </c>
      <c r="CG87" s="513"/>
      <c r="CH87" s="507">
        <f>(CH77-CH47)/CH47</f>
        <v>0.23936921786412266</v>
      </c>
      <c r="CI87" s="507">
        <f>(CI77-CI47)/CI47</f>
        <v>2.4575425634926953</v>
      </c>
      <c r="CJ87" s="507">
        <f>(CJ77-CJ47)/CJ47</f>
        <v>-0.33724867420070465</v>
      </c>
      <c r="CK87" s="513"/>
      <c r="CL87" s="507">
        <f>(CL77-CL47)/CL47</f>
        <v>0.17744397427333405</v>
      </c>
      <c r="CM87" s="507">
        <f>(CM77-CM47)/CM47</f>
        <v>2.2907809886848418</v>
      </c>
      <c r="CN87" s="507">
        <f>(CN77-CN47)/CN47</f>
        <v>-0.37107048810181681</v>
      </c>
      <c r="CO87" s="513"/>
      <c r="CP87" s="507">
        <f>(CP77-CP47)/CP47</f>
        <v>0.11103749832371103</v>
      </c>
      <c r="CQ87" s="507">
        <f>(CQ77-CQ47)/CQ47</f>
        <v>2.1320660126235902</v>
      </c>
      <c r="CR87" s="507">
        <f>(CR77-CR47)/CR47</f>
        <v>-0.40432787756334532</v>
      </c>
      <c r="CS87" s="513"/>
      <c r="CT87" s="507">
        <f>(CT77-CT47)/CT47</f>
        <v>-2.3724524088254564E-2</v>
      </c>
      <c r="CU87" s="507">
        <f>(CU77-CU47)/CU47</f>
        <v>1.7708547003044846</v>
      </c>
      <c r="CV87" s="507">
        <f>(CV77-CV47)/CV47</f>
        <v>-0.4739942443366742</v>
      </c>
      <c r="CW87" s="507"/>
      <c r="CX87" s="507">
        <f>(CX77-CX47)/CX47</f>
        <v>6.5080192157482106E-2</v>
      </c>
      <c r="CY87" s="507">
        <f>(CY77-CY47)/CY47</f>
        <v>2.0246824104910086</v>
      </c>
      <c r="CZ87" s="507">
        <f>(CZ77-CZ47)/CZ47</f>
        <v>-0.42698368738750259</v>
      </c>
      <c r="DA87" s="513"/>
      <c r="DB87" s="507">
        <f>(DB77-DB47)/DB47</f>
        <v>-1.0416505485810463E-2</v>
      </c>
      <c r="DC87" s="507">
        <f>(DC77-DC47)/DC47</f>
        <v>1.7816757871896916</v>
      </c>
      <c r="DD87" s="507">
        <f>(DD77-DD47)/DD47</f>
        <v>-0.47391324585109512</v>
      </c>
      <c r="DE87" s="513"/>
      <c r="DF87" s="507">
        <f t="shared" ref="DF87:DQ87" si="600">(DF77-DF47)/DF47</f>
        <v>0.45470287265442605</v>
      </c>
      <c r="DG87" s="507">
        <f t="shared" si="600"/>
        <v>3.0527907333474174</v>
      </c>
      <c r="DH87" s="507">
        <f t="shared" si="600"/>
        <v>-0.22174642874030365</v>
      </c>
      <c r="DI87" s="507">
        <f t="shared" si="600"/>
        <v>-0.16855123305647302</v>
      </c>
      <c r="DJ87" s="507">
        <f t="shared" si="600"/>
        <v>0.14572729708009657</v>
      </c>
      <c r="DK87" s="507">
        <f t="shared" si="600"/>
        <v>6.1955507689528559E-2</v>
      </c>
      <c r="DL87" s="507">
        <f t="shared" si="600"/>
        <v>0.153055990958261</v>
      </c>
      <c r="DM87" s="507">
        <f t="shared" si="600"/>
        <v>-0.36977989008590012</v>
      </c>
      <c r="DN87" s="507">
        <f t="shared" si="600"/>
        <v>-9.3147668058373781E-2</v>
      </c>
      <c r="DO87" s="507">
        <f t="shared" si="600"/>
        <v>-6.667827446218054E-2</v>
      </c>
      <c r="DP87" s="507">
        <f t="shared" si="600"/>
        <v>0.41439613223438115</v>
      </c>
      <c r="DQ87" s="507">
        <f t="shared" si="600"/>
        <v>0.19485323817285433</v>
      </c>
      <c r="DR87" s="513"/>
      <c r="DS87" s="507">
        <f>(DS77-DS47)/DS47</f>
        <v>-0.2737465433934379</v>
      </c>
      <c r="DT87" s="507">
        <f>(DT77-DT47)/DT47</f>
        <v>1.1082083084683063</v>
      </c>
      <c r="DU87" s="507">
        <f t="shared" ref="DU87:EA87" si="601">(DU77-DU47)/DU47</f>
        <v>-0.60956603396497422</v>
      </c>
      <c r="DV87" s="507">
        <f t="shared" si="601"/>
        <v>-0.34395710718406652</v>
      </c>
      <c r="DW87" s="507">
        <f t="shared" si="601"/>
        <v>0.1465230069983619</v>
      </c>
      <c r="DX87" s="507">
        <f t="shared" si="601"/>
        <v>2.977552550842375</v>
      </c>
      <c r="DY87" s="507">
        <f t="shared" si="601"/>
        <v>1.513376614962697</v>
      </c>
      <c r="DZ87" s="507">
        <f t="shared" si="601"/>
        <v>2.3776264570302494</v>
      </c>
      <c r="EA87" s="507">
        <f t="shared" si="601"/>
        <v>-0.35385423454045456</v>
      </c>
      <c r="EB87" s="513"/>
      <c r="EC87" s="507">
        <f t="shared" ref="EC87:ED87" si="602">(EC77-EC47)/EC47</f>
        <v>3.85069872619479E-2</v>
      </c>
      <c r="ED87" s="507">
        <f t="shared" si="602"/>
        <v>1.9556062629184474</v>
      </c>
      <c r="EE87" s="507">
        <f>(EE77-EE47)/EE47</f>
        <v>-0.43965570638141732</v>
      </c>
      <c r="EF87" s="507"/>
      <c r="EG87" s="507">
        <f t="shared" ref="EG87:EI87" si="603">(EG77-EG47)/EG47</f>
        <v>-0.2294830447771673</v>
      </c>
      <c r="EH87" s="507">
        <f t="shared" si="603"/>
        <v>1.174091593151489</v>
      </c>
      <c r="EI87" s="507">
        <f t="shared" si="603"/>
        <v>-0.58821191327104261</v>
      </c>
      <c r="EJ87" s="537"/>
      <c r="EK87" s="507">
        <f t="shared" ref="EK87:EM87" si="604">(EK77-EK47)/EK47</f>
        <v>-2.4533838504121087E-2</v>
      </c>
      <c r="EL87" s="507">
        <f t="shared" si="604"/>
        <v>1.7701097411311653</v>
      </c>
      <c r="EM87" s="507">
        <f t="shared" si="604"/>
        <v>-0.47477771822351689</v>
      </c>
      <c r="EN87" s="537"/>
      <c r="EO87" s="507">
        <f t="shared" ref="EO87:EQ87" si="605">(EO77-EO47)/EO47</f>
        <v>9.6146787135172676E-2</v>
      </c>
      <c r="EP87" s="507">
        <f t="shared" si="605"/>
        <v>2.0848176485641843</v>
      </c>
      <c r="EQ87" s="507">
        <f t="shared" si="605"/>
        <v>-0.41070214467410737</v>
      </c>
      <c r="ER87" s="513"/>
      <c r="ES87" s="508"/>
      <c r="ET87" s="507"/>
      <c r="EU87" s="507">
        <f t="shared" ref="EU87:EW87" si="606">(EU77-EU47)/EU47</f>
        <v>-0.54768618597207586</v>
      </c>
      <c r="EV87" s="507">
        <f t="shared" si="606"/>
        <v>0.28792936570390204</v>
      </c>
      <c r="EW87" s="507">
        <f t="shared" si="606"/>
        <v>-0.75572210239749349</v>
      </c>
      <c r="EX87" s="507">
        <f>(EX77-EX47)/EX47</f>
        <v>1.2365810687524956</v>
      </c>
      <c r="EY87" s="507">
        <f t="shared" ref="EY87:EZ87" si="607">(EY77-EY47)/EY47</f>
        <v>0.34790940729511577</v>
      </c>
      <c r="EZ87" s="507">
        <f t="shared" si="607"/>
        <v>-0.74366121753385228</v>
      </c>
      <c r="FA87" s="509">
        <f>(FA77-FA47)/FA47</f>
        <v>1.1129222036448716</v>
      </c>
      <c r="FB87" s="509">
        <f>(FB77-FB47)/FB47</f>
        <v>0.98694650874180978</v>
      </c>
      <c r="FC87" s="231"/>
      <c r="FD87" s="231"/>
      <c r="FE87" s="231"/>
      <c r="FF87" s="440" t="s">
        <v>215</v>
      </c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</row>
    <row r="88" spans="1:244" s="149" customFormat="1" ht="14.25" customHeight="1" thickTop="1" thickBot="1" x14ac:dyDescent="0.3">
      <c r="A88" s="580"/>
      <c r="B88" s="581"/>
      <c r="C88" s="581"/>
      <c r="D88" s="582"/>
      <c r="E88" s="583"/>
      <c r="F88" s="583"/>
      <c r="G88" s="583"/>
      <c r="H88" s="583"/>
      <c r="I88" s="583"/>
      <c r="J88" s="583"/>
      <c r="K88" s="583"/>
      <c r="L88" s="583"/>
      <c r="M88" s="583"/>
      <c r="N88" s="650"/>
      <c r="O88" s="588"/>
      <c r="P88" s="588"/>
      <c r="Q88" s="588"/>
      <c r="R88" s="630"/>
      <c r="S88" s="631"/>
      <c r="T88" s="583"/>
      <c r="U88" s="584"/>
      <c r="V88" s="583"/>
      <c r="W88" s="583"/>
      <c r="X88" s="583"/>
      <c r="Y88" s="583"/>
      <c r="Z88" s="583"/>
      <c r="AA88" s="583"/>
      <c r="AB88" s="583"/>
      <c r="AC88" s="583"/>
      <c r="AD88" s="583"/>
      <c r="AE88" s="583"/>
      <c r="AF88" s="583"/>
      <c r="AG88" s="583"/>
      <c r="AH88" s="586"/>
      <c r="AI88" s="583"/>
      <c r="AJ88" s="583"/>
      <c r="AK88" s="583"/>
      <c r="AL88" s="583"/>
      <c r="AM88" s="583"/>
      <c r="AN88" s="583"/>
      <c r="AO88" s="583"/>
      <c r="AP88" s="583"/>
      <c r="AQ88" s="583"/>
      <c r="AR88" s="583"/>
      <c r="AS88" s="583"/>
      <c r="AT88" s="583"/>
      <c r="AU88" s="583"/>
      <c r="AV88" s="583"/>
      <c r="AW88" s="583"/>
      <c r="AX88" s="587"/>
      <c r="AY88" s="583"/>
      <c r="AZ88" s="583"/>
      <c r="BA88" s="583"/>
      <c r="BB88" s="583"/>
      <c r="BC88" s="583"/>
      <c r="BD88" s="583"/>
      <c r="BE88" s="587"/>
      <c r="BF88" s="583"/>
      <c r="BG88" s="583"/>
      <c r="BH88" s="583"/>
      <c r="BI88" s="587"/>
      <c r="BJ88" s="583"/>
      <c r="BK88" s="583"/>
      <c r="BL88" s="583"/>
      <c r="BM88" s="587"/>
      <c r="BN88" s="583"/>
      <c r="BO88" s="583"/>
      <c r="BP88" s="583"/>
      <c r="BQ88" s="587"/>
      <c r="BR88" s="583"/>
      <c r="BS88" s="583"/>
      <c r="BT88" s="583"/>
      <c r="BU88" s="587"/>
      <c r="BV88" s="583"/>
      <c r="BW88" s="583"/>
      <c r="BX88" s="583"/>
      <c r="BY88" s="587"/>
      <c r="BZ88" s="583"/>
      <c r="CA88" s="583"/>
      <c r="CB88" s="583"/>
      <c r="CC88" s="587"/>
      <c r="CD88" s="583"/>
      <c r="CE88" s="583"/>
      <c r="CF88" s="583"/>
      <c r="CG88" s="587"/>
      <c r="CH88" s="583"/>
      <c r="CI88" s="583"/>
      <c r="CJ88" s="583"/>
      <c r="CK88" s="587"/>
      <c r="CL88" s="583"/>
      <c r="CM88" s="583"/>
      <c r="CN88" s="583"/>
      <c r="CO88" s="587"/>
      <c r="CP88" s="583"/>
      <c r="CQ88" s="583"/>
      <c r="CR88" s="583"/>
      <c r="CS88" s="587"/>
      <c r="CT88" s="583"/>
      <c r="CU88" s="583"/>
      <c r="CV88" s="583"/>
      <c r="CW88" s="583"/>
      <c r="CX88" s="583"/>
      <c r="CY88" s="583"/>
      <c r="CZ88" s="583"/>
      <c r="DA88" s="587"/>
      <c r="DB88" s="583"/>
      <c r="DC88" s="583"/>
      <c r="DD88" s="583"/>
      <c r="DE88" s="587"/>
      <c r="DF88" s="583"/>
      <c r="DG88" s="583"/>
      <c r="DH88" s="583"/>
      <c r="DI88" s="583"/>
      <c r="DJ88" s="583"/>
      <c r="DK88" s="583"/>
      <c r="DL88" s="583"/>
      <c r="DM88" s="583"/>
      <c r="DN88" s="583"/>
      <c r="DO88" s="583"/>
      <c r="DP88" s="583"/>
      <c r="DQ88" s="583"/>
      <c r="DR88" s="587"/>
      <c r="DS88" s="583"/>
      <c r="DT88" s="583"/>
      <c r="DU88" s="583"/>
      <c r="DV88" s="583"/>
      <c r="DW88" s="583"/>
      <c r="DX88" s="583"/>
      <c r="DY88" s="583"/>
      <c r="DZ88" s="583"/>
      <c r="EA88" s="583"/>
      <c r="EB88" s="587"/>
      <c r="EC88" s="583"/>
      <c r="ED88" s="583"/>
      <c r="EE88" s="583"/>
      <c r="EF88" s="583"/>
      <c r="EG88" s="583"/>
      <c r="EH88" s="583"/>
      <c r="EI88" s="583"/>
      <c r="EJ88" s="585"/>
      <c r="EK88" s="583"/>
      <c r="EL88" s="583"/>
      <c r="EM88" s="583"/>
      <c r="EN88" s="585"/>
      <c r="EO88" s="583"/>
      <c r="EP88" s="583"/>
      <c r="EQ88" s="583"/>
      <c r="ER88" s="587"/>
      <c r="ES88" s="588"/>
      <c r="ET88" s="583"/>
      <c r="EU88" s="583"/>
      <c r="EV88" s="583"/>
      <c r="EW88" s="583"/>
      <c r="EX88" s="583"/>
      <c r="EY88" s="583"/>
      <c r="EZ88" s="583"/>
      <c r="FA88" s="665"/>
      <c r="FB88" s="665"/>
      <c r="FC88" s="589"/>
      <c r="FD88" s="589"/>
      <c r="FE88" s="589"/>
      <c r="FF88" s="582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</row>
    <row r="89" spans="1:244" s="147" customFormat="1" ht="15" customHeight="1" thickTop="1" x14ac:dyDescent="0.25">
      <c r="A89" s="213"/>
      <c r="B89" s="571"/>
      <c r="C89" s="571"/>
      <c r="D89" s="572" t="s">
        <v>277</v>
      </c>
      <c r="E89" s="573">
        <f>TTEST(E14:E18,E71:E75,1,2)</f>
        <v>1.7986400528630077E-10</v>
      </c>
      <c r="F89" s="573">
        <f t="shared" ref="F89:L89" si="608">TTEST(F14:F18,F71:F75,1,2)</f>
        <v>2.7842276602062917E-10</v>
      </c>
      <c r="G89" s="573">
        <f t="shared" si="608"/>
        <v>6.5458224921036638E-10</v>
      </c>
      <c r="H89" s="573">
        <f t="shared" si="608"/>
        <v>2.3950372762696672E-9</v>
      </c>
      <c r="I89" s="573">
        <f t="shared" si="608"/>
        <v>4.5264867135755125E-10</v>
      </c>
      <c r="J89" s="573">
        <f t="shared" ref="J89" si="609">TTEST(J14:J18,J71:J75,1,2)</f>
        <v>0.11191217516072315</v>
      </c>
      <c r="K89" s="573">
        <f t="shared" si="608"/>
        <v>7.9804740362719314E-10</v>
      </c>
      <c r="L89" s="573">
        <f t="shared" si="608"/>
        <v>7.0092051595521115E-9</v>
      </c>
      <c r="M89" s="573">
        <f>TTEST(M44:M48,M74:M78,1,2)</f>
        <v>0.12304242706693003</v>
      </c>
      <c r="N89" s="651"/>
      <c r="O89" s="578"/>
      <c r="P89" s="578">
        <f t="shared" ref="P89:T89" si="610">TTEST(P14:P18,P71:P75,1,2)</f>
        <v>1.0144129974716655E-7</v>
      </c>
      <c r="Q89" s="578">
        <f t="shared" ref="Q89" si="611">TTEST(Q14:Q18,Q71:Q75,1,2)</f>
        <v>0.35061703314527304</v>
      </c>
      <c r="R89" s="632">
        <f t="shared" si="610"/>
        <v>0.35061703314527226</v>
      </c>
      <c r="S89" s="633">
        <f t="shared" si="610"/>
        <v>1.1048531127244786E-4</v>
      </c>
      <c r="T89" s="573">
        <f t="shared" si="610"/>
        <v>0.1721577345830381</v>
      </c>
      <c r="U89" s="574"/>
      <c r="V89" s="573"/>
      <c r="W89" s="573">
        <f t="shared" ref="W89:Y89" si="612">TTEST(W14:W18,W71:W75,1,2)</f>
        <v>2.1552863101911152E-4</v>
      </c>
      <c r="X89" s="573">
        <f t="shared" si="612"/>
        <v>2.5476731188036982E-10</v>
      </c>
      <c r="Y89" s="573">
        <f t="shared" si="612"/>
        <v>3.0861742557032887E-9</v>
      </c>
      <c r="Z89" s="573"/>
      <c r="AA89" s="573">
        <f t="shared" ref="AA89:AC89" si="613">TTEST(AA14:AA18,AA71:AA75,1,2)</f>
        <v>5.1973466943915476E-2</v>
      </c>
      <c r="AB89" s="573">
        <f t="shared" si="613"/>
        <v>2.9024539539709374E-11</v>
      </c>
      <c r="AC89" s="573">
        <f t="shared" si="613"/>
        <v>1.3735783101102744E-8</v>
      </c>
      <c r="AD89" s="573"/>
      <c r="AE89" s="573">
        <f t="shared" ref="AE89:AG89" si="614">TTEST(AE14:AE18,AE71:AE75,1,2)</f>
        <v>6.2771691164464558E-2</v>
      </c>
      <c r="AF89" s="573">
        <f t="shared" si="614"/>
        <v>2.6489291434551016E-6</v>
      </c>
      <c r="AG89" s="573">
        <f t="shared" si="614"/>
        <v>9.9824257639857688E-8</v>
      </c>
      <c r="AH89" s="575"/>
      <c r="AI89" s="573">
        <f t="shared" ref="AI89:AK89" si="615">TTEST(AI14:AI18,AI71:AI75,1,2)</f>
        <v>2.1552863101910894E-4</v>
      </c>
      <c r="AJ89" s="573">
        <f t="shared" si="615"/>
        <v>4.7182375213936411E-9</v>
      </c>
      <c r="AK89" s="573">
        <f t="shared" si="615"/>
        <v>1.0814490110628737E-6</v>
      </c>
      <c r="AL89" s="573"/>
      <c r="AM89" s="573">
        <f t="shared" ref="AM89:AO89" si="616">TTEST(AM14:AM18,AM71:AM75,1,2)</f>
        <v>1.2431233500856615E-3</v>
      </c>
      <c r="AN89" s="573">
        <f t="shared" si="616"/>
        <v>2.4068189135876493E-5</v>
      </c>
      <c r="AO89" s="573">
        <f t="shared" si="616"/>
        <v>5.5715965851726883E-5</v>
      </c>
      <c r="AP89" s="573"/>
      <c r="AQ89" s="573">
        <f t="shared" ref="AQ89:AS89" si="617">TTEST(AQ14:AQ18,AQ71:AQ75,1,2)</f>
        <v>6.3599980351005019E-3</v>
      </c>
      <c r="AR89" s="573">
        <f t="shared" si="617"/>
        <v>9.3408775584737719E-7</v>
      </c>
      <c r="AS89" s="573">
        <f t="shared" si="617"/>
        <v>3.9647344484150147E-6</v>
      </c>
      <c r="AT89" s="573"/>
      <c r="AU89" s="573">
        <f t="shared" ref="AU89:AW89" si="618">TTEST(AU14:AU18,AU71:AU75,1,2)</f>
        <v>0.43725489734247208</v>
      </c>
      <c r="AV89" s="573">
        <f t="shared" si="618"/>
        <v>2.4705538199540153E-6</v>
      </c>
      <c r="AW89" s="573">
        <f t="shared" si="618"/>
        <v>2.0647262121405888E-3</v>
      </c>
      <c r="AX89" s="576"/>
      <c r="AY89" s="573"/>
      <c r="AZ89" s="573"/>
      <c r="BA89" s="573"/>
      <c r="BB89" s="573">
        <f t="shared" ref="BB89:BD89" si="619">TTEST(BB14:BB18,BB71:BB75,1,2)</f>
        <v>5.7255278003056687E-2</v>
      </c>
      <c r="BC89" s="573">
        <f t="shared" si="619"/>
        <v>6.771911396702002E-6</v>
      </c>
      <c r="BD89" s="573">
        <f t="shared" si="619"/>
        <v>1.2441305237278443E-3</v>
      </c>
      <c r="BE89" s="576"/>
      <c r="BF89" s="573">
        <f t="shared" ref="BF89:BH89" si="620">TTEST(BF14:BF18,BF71:BF75,1,2)</f>
        <v>9.4553157768885836E-3</v>
      </c>
      <c r="BG89" s="573">
        <f t="shared" si="620"/>
        <v>1.7971667001064288E-3</v>
      </c>
      <c r="BH89" s="573">
        <f t="shared" si="620"/>
        <v>1.4569299181192764E-4</v>
      </c>
      <c r="BI89" s="576"/>
      <c r="BJ89" s="573">
        <f t="shared" ref="BJ89:BL89" si="621">TTEST(BJ14:BJ18,BJ71:BJ75,1,2)</f>
        <v>0.20790512255435306</v>
      </c>
      <c r="BK89" s="573">
        <f t="shared" si="621"/>
        <v>3.7223932588319319E-5</v>
      </c>
      <c r="BL89" s="573">
        <f t="shared" si="621"/>
        <v>5.1417902522766787E-5</v>
      </c>
      <c r="BM89" s="576"/>
      <c r="BN89" s="573">
        <f t="shared" ref="BN89:BP89" si="622">TTEST(BN14:BN18,BN71:BN75,1,2)</f>
        <v>1.1699673400674177E-4</v>
      </c>
      <c r="BO89" s="573">
        <f t="shared" si="622"/>
        <v>5.3450682551458717E-5</v>
      </c>
      <c r="BP89" s="573">
        <f t="shared" si="622"/>
        <v>6.9944042048615137E-6</v>
      </c>
      <c r="BQ89" s="576"/>
      <c r="BR89" s="573">
        <f t="shared" ref="BR89:BT89" si="623">TTEST(BR14:BR18,BR71:BR75,1,2)</f>
        <v>4.4107953027616595E-2</v>
      </c>
      <c r="BS89" s="573">
        <f t="shared" si="623"/>
        <v>3.8851819317783296E-6</v>
      </c>
      <c r="BT89" s="573">
        <f t="shared" si="623"/>
        <v>1.0988695154924277E-6</v>
      </c>
      <c r="BU89" s="576"/>
      <c r="BV89" s="573">
        <f t="shared" ref="BV89:BX89" si="624">TTEST(BV14:BV18,BV71:BV75,1,2)</f>
        <v>4.8633762889202894E-4</v>
      </c>
      <c r="BW89" s="573">
        <f t="shared" si="624"/>
        <v>9.5529341978759218E-6</v>
      </c>
      <c r="BX89" s="573">
        <f t="shared" si="624"/>
        <v>2.3272665783901445E-6</v>
      </c>
      <c r="BY89" s="576"/>
      <c r="BZ89" s="573">
        <f t="shared" ref="BZ89:CB89" si="625">TTEST(BZ14:BZ18,BZ71:BZ75,1,2)</f>
        <v>1.7059443090236326E-2</v>
      </c>
      <c r="CA89" s="573">
        <f t="shared" si="625"/>
        <v>5.1851446201420691E-9</v>
      </c>
      <c r="CB89" s="573">
        <f t="shared" si="625"/>
        <v>2.7954834200203675E-3</v>
      </c>
      <c r="CC89" s="576"/>
      <c r="CD89" s="573">
        <f t="shared" ref="CD89:CF89" si="626">TTEST(CD14:CD18,CD71:CD75,1,2)</f>
        <v>1.0609138893495931E-2</v>
      </c>
      <c r="CE89" s="573">
        <f t="shared" si="626"/>
        <v>3.8357032734785401E-5</v>
      </c>
      <c r="CF89" s="573">
        <f t="shared" si="626"/>
        <v>2.1077339275434905E-4</v>
      </c>
      <c r="CG89" s="576"/>
      <c r="CH89" s="573">
        <f t="shared" ref="CH89:CJ89" si="627">TTEST(CH14:CH18,CH71:CH75,1,2)</f>
        <v>4.8004558305800391E-3</v>
      </c>
      <c r="CI89" s="573">
        <f t="shared" si="627"/>
        <v>1.6509804212033876E-6</v>
      </c>
      <c r="CJ89" s="573">
        <f t="shared" si="627"/>
        <v>3.9495698246382863E-4</v>
      </c>
      <c r="CK89" s="576"/>
      <c r="CL89" s="573">
        <f t="shared" ref="CL89:CN89" si="628">TTEST(CL14:CL18,CL71:CL75,1,2)</f>
        <v>1.1486031056826799E-2</v>
      </c>
      <c r="CM89" s="573">
        <f t="shared" si="628"/>
        <v>7.7498826146620611E-8</v>
      </c>
      <c r="CN89" s="573">
        <f t="shared" si="628"/>
        <v>3.6929588968870892E-5</v>
      </c>
      <c r="CO89" s="576"/>
      <c r="CP89" s="573">
        <f t="shared" ref="CP89:CR89" si="629">TTEST(CP14:CP18,CP71:CP75,1,2)</f>
        <v>6.120003600180126E-4</v>
      </c>
      <c r="CQ89" s="573">
        <f t="shared" si="629"/>
        <v>8.5438811566544288E-10</v>
      </c>
      <c r="CR89" s="573">
        <f t="shared" si="629"/>
        <v>1.0343150848369747E-7</v>
      </c>
      <c r="CS89" s="576"/>
      <c r="CT89" s="573">
        <f t="shared" ref="CT89:CV89" si="630">TTEST(CT14:CT18,CT71:CT75,1,2)</f>
        <v>6.1200036001801314E-4</v>
      </c>
      <c r="CU89" s="573">
        <f t="shared" si="630"/>
        <v>8.753613187740762E-10</v>
      </c>
      <c r="CV89" s="573">
        <f t="shared" si="630"/>
        <v>1.130207021673795E-7</v>
      </c>
      <c r="CW89" s="573"/>
      <c r="CX89" s="573">
        <f t="shared" ref="CX89:CZ89" si="631">TTEST(CX14:CX18,CX71:CX75,1,2)</f>
        <v>1.5769594468169699E-3</v>
      </c>
      <c r="CY89" s="573">
        <f t="shared" si="631"/>
        <v>7.2269033233774492E-7</v>
      </c>
      <c r="CZ89" s="573">
        <f t="shared" si="631"/>
        <v>1.6320474758599313E-4</v>
      </c>
      <c r="DA89" s="576"/>
      <c r="DB89" s="573">
        <f t="shared" ref="DB89:DD89" si="632">TTEST(DB14:DB18,DB71:DB75,1,2)</f>
        <v>5.6765830760130559E-2</v>
      </c>
      <c r="DC89" s="573">
        <f t="shared" si="632"/>
        <v>5.3835794949904949E-6</v>
      </c>
      <c r="DD89" s="573">
        <f t="shared" si="632"/>
        <v>1.5994053310866719E-6</v>
      </c>
      <c r="DE89" s="576"/>
      <c r="DF89" s="573">
        <f t="shared" ref="DF89:DQ89" si="633">TTEST(DF14:DF18,DF71:DF75,1,2)</f>
        <v>4.9885987193972125E-5</v>
      </c>
      <c r="DG89" s="573">
        <f t="shared" si="633"/>
        <v>8.4212860625947948E-6</v>
      </c>
      <c r="DH89" s="573">
        <f t="shared" si="633"/>
        <v>0.14970560413191009</v>
      </c>
      <c r="DI89" s="573">
        <f t="shared" si="633"/>
        <v>1.0327376500441536E-5</v>
      </c>
      <c r="DJ89" s="573">
        <f t="shared" si="633"/>
        <v>0.36543453521709518</v>
      </c>
      <c r="DK89" s="573">
        <f t="shared" si="633"/>
        <v>1.4127300202951551E-6</v>
      </c>
      <c r="DL89" s="573">
        <f t="shared" si="633"/>
        <v>1.498037827746367E-5</v>
      </c>
      <c r="DM89" s="573">
        <f t="shared" si="633"/>
        <v>1.6807824524063617E-4</v>
      </c>
      <c r="DN89" s="573">
        <f t="shared" si="633"/>
        <v>2.5242443935835912E-3</v>
      </c>
      <c r="DO89" s="573">
        <f t="shared" si="633"/>
        <v>2.590116109262071E-4</v>
      </c>
      <c r="DP89" s="573">
        <f t="shared" si="633"/>
        <v>1.9598393417487762E-2</v>
      </c>
      <c r="DQ89" s="573">
        <f t="shared" si="633"/>
        <v>0.18255417568036769</v>
      </c>
      <c r="DR89" s="576"/>
      <c r="DS89" s="573">
        <f t="shared" ref="DS89:EA89" si="634">TTEST(DS14:DS18,DS71:DS75,1,2)</f>
        <v>7.011766771486827E-2</v>
      </c>
      <c r="DT89" s="573">
        <f t="shared" si="634"/>
        <v>3.8200522261994644E-4</v>
      </c>
      <c r="DU89" s="573">
        <f t="shared" si="634"/>
        <v>2.1795320592468734E-2</v>
      </c>
      <c r="DV89" s="573">
        <f t="shared" si="634"/>
        <v>1.107161998312107E-2</v>
      </c>
      <c r="DW89" s="573">
        <f t="shared" si="634"/>
        <v>0.46259499213297606</v>
      </c>
      <c r="DX89" s="573">
        <f t="shared" si="634"/>
        <v>3.8357032734785198E-5</v>
      </c>
      <c r="DY89" s="573">
        <f t="shared" si="634"/>
        <v>7.379914224966022E-9</v>
      </c>
      <c r="DZ89" s="573">
        <f t="shared" si="634"/>
        <v>1.5016186736070661E-7</v>
      </c>
      <c r="EA89" s="573">
        <f t="shared" si="634"/>
        <v>2.0075677163065774E-5</v>
      </c>
      <c r="EB89" s="576"/>
      <c r="EC89" s="573">
        <f t="shared" ref="EC89:EE89" si="635">TTEST(EC14:EC18,EC71:EC75,1,2)</f>
        <v>3.4241341743742694E-2</v>
      </c>
      <c r="ED89" s="573">
        <f t="shared" si="635"/>
        <v>2.5174783724699261E-10</v>
      </c>
      <c r="EE89" s="573">
        <f t="shared" si="635"/>
        <v>1.2523769750357184E-6</v>
      </c>
      <c r="EF89" s="573"/>
      <c r="EG89" s="573">
        <f t="shared" ref="EG89:EI89" si="636">TTEST(EG14:EG18,EG71:EG75,1,2)</f>
        <v>0.19385539629878834</v>
      </c>
      <c r="EH89" s="573">
        <f t="shared" si="636"/>
        <v>1.4831379046732971E-6</v>
      </c>
      <c r="EI89" s="573">
        <f t="shared" si="636"/>
        <v>6.8741017021703421E-6</v>
      </c>
      <c r="EJ89" s="577"/>
      <c r="EK89" s="573">
        <f t="shared" ref="EK89:EM89" si="637">TTEST(EK14:EK18,EK71:EK75,1,2)</f>
        <v>2.1807315313131511E-2</v>
      </c>
      <c r="EL89" s="573">
        <f t="shared" si="637"/>
        <v>1.7391839887083628E-10</v>
      </c>
      <c r="EM89" s="573">
        <f t="shared" si="637"/>
        <v>3.0490421866176212E-8</v>
      </c>
      <c r="EN89" s="577"/>
      <c r="EO89" s="573">
        <f t="shared" ref="EO89:EQ89" si="638">TTEST(EO14:EO18,EO71:EO75,1,2)</f>
        <v>2.1807315313131737E-2</v>
      </c>
      <c r="EP89" s="573">
        <f t="shared" si="638"/>
        <v>4.9592833766235432E-7</v>
      </c>
      <c r="EQ89" s="573">
        <f t="shared" si="638"/>
        <v>2.9946912106771812E-7</v>
      </c>
      <c r="ER89" s="576"/>
      <c r="ES89" s="578"/>
      <c r="ET89" s="573"/>
      <c r="EU89" s="573">
        <f t="shared" ref="EU89:EW89" si="639">TTEST(EU14:EU18,EU71:EU75,1,2)</f>
        <v>7.0963490248776812E-6</v>
      </c>
      <c r="EV89" s="573">
        <f t="shared" si="639"/>
        <v>1.5495381755279554E-7</v>
      </c>
      <c r="EW89" s="573">
        <f t="shared" si="639"/>
        <v>6.8221921841809833E-3</v>
      </c>
      <c r="EX89" s="573">
        <f>TTEST(EX14:EX18,EX71:EX75,1,2)</f>
        <v>1.4619766207782066E-4</v>
      </c>
      <c r="EY89" s="573">
        <f t="shared" ref="EY89:EZ89" si="640">TTEST(EY14:EY18,EY71:EY75,1,2)</f>
        <v>4.4195623529355771E-7</v>
      </c>
      <c r="EZ89" s="573">
        <f t="shared" si="640"/>
        <v>3.3817249945779925E-3</v>
      </c>
      <c r="FA89" s="666">
        <f>TTEST(FA14:FA18,FA71:FA75,1,2)</f>
        <v>8.1592261156941708E-5</v>
      </c>
      <c r="FB89" s="666">
        <f>TTEST(FB14:FB18,FB71:FB75,1,2)</f>
        <v>1.5402233687582942E-5</v>
      </c>
      <c r="FC89" s="579"/>
      <c r="FD89" s="579"/>
      <c r="FE89" s="579"/>
      <c r="FF89" s="572" t="s">
        <v>277</v>
      </c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</row>
    <row r="90" spans="1:244" s="147" customFormat="1" ht="15" customHeight="1" thickBot="1" x14ac:dyDescent="0.3">
      <c r="A90" s="223"/>
      <c r="B90" s="230"/>
      <c r="C90" s="230"/>
      <c r="D90" s="440" t="s">
        <v>278</v>
      </c>
      <c r="E90" s="224">
        <f>TTEST(E14:E18,E71:E75,2,2)</f>
        <v>3.5972801057260155E-10</v>
      </c>
      <c r="F90" s="224">
        <f t="shared" ref="F90:L90" si="641">TTEST(F14:F18,F71:F75,2,2)</f>
        <v>5.5684553204125835E-10</v>
      </c>
      <c r="G90" s="224">
        <f t="shared" si="641"/>
        <v>1.3091644984207328E-9</v>
      </c>
      <c r="H90" s="224">
        <f t="shared" si="641"/>
        <v>4.7900745525393345E-9</v>
      </c>
      <c r="I90" s="224">
        <f t="shared" si="641"/>
        <v>9.0529734271510249E-10</v>
      </c>
      <c r="J90" s="224">
        <f t="shared" ref="J90" si="642">TTEST(J14:J18,J71:J75,2,2)</f>
        <v>0.22382435032144629</v>
      </c>
      <c r="K90" s="224">
        <f t="shared" si="641"/>
        <v>1.5960948072543863E-9</v>
      </c>
      <c r="L90" s="224">
        <f t="shared" si="641"/>
        <v>1.4018410319104223E-8</v>
      </c>
      <c r="M90" s="224">
        <f>TTEST(M44:M48,M74:M78,2,2)</f>
        <v>0.24608485413386005</v>
      </c>
      <c r="N90" s="648"/>
      <c r="O90" s="225"/>
      <c r="P90" s="225">
        <f t="shared" ref="P90:T90" si="643">TTEST(P14:P18,P71:P75,2,2)</f>
        <v>2.0288259949433309E-7</v>
      </c>
      <c r="Q90" s="225">
        <f t="shared" ref="Q90" si="644">TTEST(Q14:Q18,Q71:Q75,2,2)</f>
        <v>0.70123406629054608</v>
      </c>
      <c r="R90" s="626">
        <f t="shared" si="643"/>
        <v>0.70123406629054452</v>
      </c>
      <c r="S90" s="627">
        <f t="shared" si="643"/>
        <v>2.2097062254489573E-4</v>
      </c>
      <c r="T90" s="224">
        <f t="shared" si="643"/>
        <v>0.34431546916607619</v>
      </c>
      <c r="U90" s="460"/>
      <c r="V90" s="224"/>
      <c r="W90" s="224">
        <f t="shared" ref="W90:Y90" si="645">TTEST(W14:W18,W71:W75,2,2)</f>
        <v>4.3105726203822303E-4</v>
      </c>
      <c r="X90" s="224">
        <f t="shared" si="645"/>
        <v>5.0953462376073964E-10</v>
      </c>
      <c r="Y90" s="224">
        <f t="shared" si="645"/>
        <v>6.1723485114065775E-9</v>
      </c>
      <c r="Z90" s="224"/>
      <c r="AA90" s="224">
        <f t="shared" ref="AA90:AC90" si="646">TTEST(AA14:AA18,AA71:AA75,2,2)</f>
        <v>0.10394693388783095</v>
      </c>
      <c r="AB90" s="224">
        <f t="shared" si="646"/>
        <v>5.8049079079418749E-11</v>
      </c>
      <c r="AC90" s="224">
        <f t="shared" si="646"/>
        <v>2.7471566202205489E-8</v>
      </c>
      <c r="AD90" s="224"/>
      <c r="AE90" s="224">
        <f t="shared" ref="AE90:AG90" si="647">TTEST(AE14:AE18,AE71:AE75,2,2)</f>
        <v>0.12554338232892912</v>
      </c>
      <c r="AF90" s="224">
        <f t="shared" si="647"/>
        <v>5.2978582869102032E-6</v>
      </c>
      <c r="AG90" s="224">
        <f t="shared" si="647"/>
        <v>1.9964851527971538E-7</v>
      </c>
      <c r="AH90" s="370"/>
      <c r="AI90" s="224">
        <f t="shared" ref="AI90:AK90" si="648">TTEST(AI14:AI18,AI71:AI75,2,2)</f>
        <v>4.3105726203821788E-4</v>
      </c>
      <c r="AJ90" s="224">
        <f t="shared" si="648"/>
        <v>9.4364750427872822E-9</v>
      </c>
      <c r="AK90" s="224">
        <f t="shared" si="648"/>
        <v>2.1628980221257474E-6</v>
      </c>
      <c r="AL90" s="224"/>
      <c r="AM90" s="224">
        <f t="shared" ref="AM90:AO90" si="649">TTEST(AM14:AM18,AM71:AM75,2,2)</f>
        <v>2.4862467001713229E-3</v>
      </c>
      <c r="AN90" s="224">
        <f t="shared" si="649"/>
        <v>4.8136378271752986E-5</v>
      </c>
      <c r="AO90" s="224">
        <f t="shared" si="649"/>
        <v>1.1143193170345377E-4</v>
      </c>
      <c r="AP90" s="224"/>
      <c r="AQ90" s="224">
        <f t="shared" ref="AQ90:AS90" si="650">TTEST(AQ14:AQ18,AQ71:AQ75,2,2)</f>
        <v>1.2719996070201004E-2</v>
      </c>
      <c r="AR90" s="224">
        <f t="shared" si="650"/>
        <v>1.8681755116947544E-6</v>
      </c>
      <c r="AS90" s="224">
        <f t="shared" si="650"/>
        <v>7.9294688968300295E-6</v>
      </c>
      <c r="AT90" s="224"/>
      <c r="AU90" s="224">
        <f t="shared" ref="AU90:AW90" si="651">TTEST(AU14:AU18,AU71:AU75,2,2)</f>
        <v>0.87450979468494416</v>
      </c>
      <c r="AV90" s="224">
        <f t="shared" si="651"/>
        <v>4.9411076399080306E-6</v>
      </c>
      <c r="AW90" s="224">
        <f t="shared" si="651"/>
        <v>4.1294524242811775E-3</v>
      </c>
      <c r="AX90" s="228"/>
      <c r="AY90" s="224"/>
      <c r="AZ90" s="224"/>
      <c r="BA90" s="224"/>
      <c r="BB90" s="224">
        <f t="shared" ref="BB90:BD90" si="652">TTEST(BB14:BB18,BB71:BB75,2,2)</f>
        <v>0.11451055600611337</v>
      </c>
      <c r="BC90" s="224">
        <f t="shared" si="652"/>
        <v>1.3543822793404004E-5</v>
      </c>
      <c r="BD90" s="224">
        <f t="shared" si="652"/>
        <v>2.4882610474556885E-3</v>
      </c>
      <c r="BE90" s="228"/>
      <c r="BF90" s="224">
        <f t="shared" ref="BF90:BH90" si="653">TTEST(BF14:BF18,BF71:BF75,2,2)</f>
        <v>1.8910631553777167E-2</v>
      </c>
      <c r="BG90" s="224">
        <f t="shared" si="653"/>
        <v>3.5943334002128575E-3</v>
      </c>
      <c r="BH90" s="224">
        <f t="shared" si="653"/>
        <v>2.9138598362385529E-4</v>
      </c>
      <c r="BI90" s="228"/>
      <c r="BJ90" s="224">
        <f t="shared" ref="BJ90:BL90" si="654">TTEST(BJ14:BJ18,BJ71:BJ75,2,2)</f>
        <v>0.41581024510870612</v>
      </c>
      <c r="BK90" s="224">
        <f t="shared" si="654"/>
        <v>7.4447865176638638E-5</v>
      </c>
      <c r="BL90" s="224">
        <f t="shared" si="654"/>
        <v>1.0283580504553357E-4</v>
      </c>
      <c r="BM90" s="228"/>
      <c r="BN90" s="224">
        <f t="shared" ref="BN90:BP90" si="655">TTEST(BN14:BN18,BN71:BN75,2,2)</f>
        <v>2.3399346801348354E-4</v>
      </c>
      <c r="BO90" s="224">
        <f t="shared" si="655"/>
        <v>1.0690136510291743E-4</v>
      </c>
      <c r="BP90" s="224">
        <f t="shared" si="655"/>
        <v>1.3988808409723027E-5</v>
      </c>
      <c r="BQ90" s="228"/>
      <c r="BR90" s="224">
        <f t="shared" ref="BR90:BT90" si="656">TTEST(BR14:BR18,BR71:BR75,2,2)</f>
        <v>8.821590605523319E-2</v>
      </c>
      <c r="BS90" s="224">
        <f t="shared" si="656"/>
        <v>7.7703638635566591E-6</v>
      </c>
      <c r="BT90" s="224">
        <f t="shared" si="656"/>
        <v>2.1977390309848554E-6</v>
      </c>
      <c r="BU90" s="228"/>
      <c r="BV90" s="224">
        <f t="shared" ref="BV90:BX90" si="657">TTEST(BV14:BV18,BV71:BV75,2,2)</f>
        <v>9.7267525778405787E-4</v>
      </c>
      <c r="BW90" s="224">
        <f t="shared" si="657"/>
        <v>1.9105868395751844E-5</v>
      </c>
      <c r="BX90" s="224">
        <f t="shared" si="657"/>
        <v>4.6545331567802889E-6</v>
      </c>
      <c r="BY90" s="228"/>
      <c r="BZ90" s="224">
        <f t="shared" ref="BZ90:CB90" si="658">TTEST(BZ14:BZ18,BZ71:BZ75,2,2)</f>
        <v>3.4118886180472652E-2</v>
      </c>
      <c r="CA90" s="224">
        <f t="shared" si="658"/>
        <v>1.0370289240284138E-8</v>
      </c>
      <c r="CB90" s="224">
        <f t="shared" si="658"/>
        <v>5.5909668400407351E-3</v>
      </c>
      <c r="CC90" s="228"/>
      <c r="CD90" s="224">
        <f t="shared" ref="CD90:CF90" si="659">TTEST(CD14:CD18,CD71:CD75,2,2)</f>
        <v>2.1218277786991861E-2</v>
      </c>
      <c r="CE90" s="224">
        <f t="shared" si="659"/>
        <v>7.6714065469570802E-5</v>
      </c>
      <c r="CF90" s="224">
        <f t="shared" si="659"/>
        <v>4.2154678550869809E-4</v>
      </c>
      <c r="CG90" s="228"/>
      <c r="CH90" s="224">
        <f t="shared" ref="CH90:CJ90" si="660">TTEST(CH14:CH18,CH71:CH75,2,2)</f>
        <v>9.6009116611600782E-3</v>
      </c>
      <c r="CI90" s="224">
        <f t="shared" si="660"/>
        <v>3.3019608424067752E-6</v>
      </c>
      <c r="CJ90" s="224">
        <f t="shared" si="660"/>
        <v>7.8991396492765725E-4</v>
      </c>
      <c r="CK90" s="228"/>
      <c r="CL90" s="224">
        <f t="shared" ref="CL90:CN90" si="661">TTEST(CL14:CL18,CL71:CL75,2,2)</f>
        <v>2.2972062113653598E-2</v>
      </c>
      <c r="CM90" s="224">
        <f t="shared" si="661"/>
        <v>1.5499765229324122E-7</v>
      </c>
      <c r="CN90" s="224">
        <f t="shared" si="661"/>
        <v>7.3859177937741783E-5</v>
      </c>
      <c r="CO90" s="228"/>
      <c r="CP90" s="224">
        <f t="shared" ref="CP90:CR90" si="662">TTEST(CP14:CP18,CP71:CP75,2,2)</f>
        <v>1.2240007200360252E-3</v>
      </c>
      <c r="CQ90" s="224">
        <f t="shared" si="662"/>
        <v>1.7087762313308858E-9</v>
      </c>
      <c r="CR90" s="224">
        <f t="shared" si="662"/>
        <v>2.0686301696739495E-7</v>
      </c>
      <c r="CS90" s="228"/>
      <c r="CT90" s="224">
        <f t="shared" ref="CT90:CV90" si="663">TTEST(CT14:CT18,CT71:CT75,2,2)</f>
        <v>1.2240007200360263E-3</v>
      </c>
      <c r="CU90" s="224">
        <f t="shared" si="663"/>
        <v>1.7507226375481524E-9</v>
      </c>
      <c r="CV90" s="224">
        <f t="shared" si="663"/>
        <v>2.26041404334759E-7</v>
      </c>
      <c r="CW90" s="224"/>
      <c r="CX90" s="224">
        <f t="shared" ref="CX90:CZ90" si="664">TTEST(CX14:CX18,CX71:CX75,2,2)</f>
        <v>3.1539188936339398E-3</v>
      </c>
      <c r="CY90" s="224">
        <f t="shared" si="664"/>
        <v>1.4453806646754898E-6</v>
      </c>
      <c r="CZ90" s="224">
        <f t="shared" si="664"/>
        <v>3.2640949517198626E-4</v>
      </c>
      <c r="DA90" s="228"/>
      <c r="DB90" s="224">
        <f t="shared" ref="DB90:DD90" si="665">TTEST(DB14:DB18,DB71:DB75,2,2)</f>
        <v>0.11353166152026112</v>
      </c>
      <c r="DC90" s="224">
        <f t="shared" si="665"/>
        <v>1.076715898998099E-5</v>
      </c>
      <c r="DD90" s="224">
        <f t="shared" si="665"/>
        <v>3.1988106621733437E-6</v>
      </c>
      <c r="DE90" s="228"/>
      <c r="DF90" s="224">
        <f t="shared" ref="DF90:DQ90" si="666">TTEST(DF14:DF18,DF71:DF75,2,2)</f>
        <v>9.9771974387944249E-5</v>
      </c>
      <c r="DG90" s="224">
        <f t="shared" si="666"/>
        <v>1.684257212518959E-5</v>
      </c>
      <c r="DH90" s="224">
        <f t="shared" si="666"/>
        <v>0.29941120826382017</v>
      </c>
      <c r="DI90" s="224">
        <f t="shared" si="666"/>
        <v>2.0654753000883071E-5</v>
      </c>
      <c r="DJ90" s="224">
        <f t="shared" si="666"/>
        <v>0.73086907043419036</v>
      </c>
      <c r="DK90" s="224">
        <f t="shared" si="666"/>
        <v>2.8254600405903102E-6</v>
      </c>
      <c r="DL90" s="224">
        <f t="shared" si="666"/>
        <v>2.9960756554927339E-5</v>
      </c>
      <c r="DM90" s="224">
        <f t="shared" si="666"/>
        <v>3.3615649048127235E-4</v>
      </c>
      <c r="DN90" s="224">
        <f t="shared" si="666"/>
        <v>5.0484887871671824E-3</v>
      </c>
      <c r="DO90" s="224">
        <f t="shared" si="666"/>
        <v>5.180232218524142E-4</v>
      </c>
      <c r="DP90" s="224">
        <f t="shared" si="666"/>
        <v>3.9196786834975524E-2</v>
      </c>
      <c r="DQ90" s="224">
        <f t="shared" si="666"/>
        <v>0.36510835136073538</v>
      </c>
      <c r="DR90" s="228"/>
      <c r="DS90" s="224">
        <f t="shared" ref="DS90:EA90" si="667">TTEST(DS14:DS18,DS71:DS75,2,2)</f>
        <v>0.14023533542973654</v>
      </c>
      <c r="DT90" s="224">
        <f t="shared" si="667"/>
        <v>7.6401044523989289E-4</v>
      </c>
      <c r="DU90" s="224">
        <f t="shared" si="667"/>
        <v>4.3590641184937468E-2</v>
      </c>
      <c r="DV90" s="224">
        <f t="shared" si="667"/>
        <v>2.214323996624214E-2</v>
      </c>
      <c r="DW90" s="224">
        <f t="shared" si="667"/>
        <v>0.92518998426595211</v>
      </c>
      <c r="DX90" s="224">
        <f t="shared" si="667"/>
        <v>7.6714065469570396E-5</v>
      </c>
      <c r="DY90" s="224">
        <f t="shared" si="667"/>
        <v>1.4759828449932044E-8</v>
      </c>
      <c r="DZ90" s="224">
        <f t="shared" si="667"/>
        <v>3.0032373472141322E-7</v>
      </c>
      <c r="EA90" s="224">
        <f t="shared" si="667"/>
        <v>4.0151354326131548E-5</v>
      </c>
      <c r="EB90" s="228"/>
      <c r="EC90" s="224">
        <f t="shared" ref="EC90:EE90" si="668">TTEST(EC14:EC18,EC71:EC75,2,2)</f>
        <v>6.8482683487485388E-2</v>
      </c>
      <c r="ED90" s="224">
        <f t="shared" si="668"/>
        <v>5.0349567449398522E-10</v>
      </c>
      <c r="EE90" s="224">
        <f t="shared" si="668"/>
        <v>2.5047539500714368E-6</v>
      </c>
      <c r="EF90" s="224"/>
      <c r="EG90" s="224">
        <f t="shared" ref="EG90:EI90" si="669">TTEST(EG14:EG18,EG71:EG75,2,2)</f>
        <v>0.38771079259757668</v>
      </c>
      <c r="EH90" s="224">
        <f t="shared" si="669"/>
        <v>2.9662758093465941E-6</v>
      </c>
      <c r="EI90" s="224">
        <f t="shared" si="669"/>
        <v>1.3748203404340684E-5</v>
      </c>
      <c r="EJ90" s="536"/>
      <c r="EK90" s="224">
        <f t="shared" ref="EK90:EM90" si="670">TTEST(EK14:EK18,EK71:EK75,2,2)</f>
        <v>4.3614630626263022E-2</v>
      </c>
      <c r="EL90" s="224">
        <f t="shared" si="670"/>
        <v>3.4783679774167256E-10</v>
      </c>
      <c r="EM90" s="224">
        <f t="shared" si="670"/>
        <v>6.0980843732352423E-8</v>
      </c>
      <c r="EN90" s="536"/>
      <c r="EO90" s="224">
        <f t="shared" ref="EO90:EQ90" si="671">TTEST(EO14:EO18,EO71:EO75,2,2)</f>
        <v>4.3614630626263473E-2</v>
      </c>
      <c r="EP90" s="224">
        <f t="shared" si="671"/>
        <v>9.9185667532470865E-7</v>
      </c>
      <c r="EQ90" s="224">
        <f t="shared" si="671"/>
        <v>5.9893824213543624E-7</v>
      </c>
      <c r="ER90" s="228"/>
      <c r="ES90" s="225"/>
      <c r="ET90" s="224"/>
      <c r="EU90" s="224">
        <f t="shared" ref="EU90:EW90" si="672">TTEST(EU14:EU18,EU71:EU75,2,2)</f>
        <v>1.4192698049755362E-5</v>
      </c>
      <c r="EV90" s="224">
        <f t="shared" si="672"/>
        <v>3.0990763510559107E-7</v>
      </c>
      <c r="EW90" s="224">
        <f t="shared" si="672"/>
        <v>1.3644384368361967E-2</v>
      </c>
      <c r="EX90" s="224">
        <f>TTEST(EX14:EX18,EX71:EX75,2,2)</f>
        <v>2.9239532415564133E-4</v>
      </c>
      <c r="EY90" s="224">
        <f t="shared" ref="EY90:EZ90" si="673">TTEST(EY14:EY18,EY71:EY75,2,2)</f>
        <v>8.8391247058711543E-7</v>
      </c>
      <c r="EZ90" s="224">
        <f t="shared" si="673"/>
        <v>6.7634499891559849E-3</v>
      </c>
      <c r="FA90" s="227">
        <f>TTEST(FA14:FA18,FA71:FA75,2,2)</f>
        <v>1.6318452231388342E-4</v>
      </c>
      <c r="FB90" s="227">
        <f>TTEST(FB14:FB18,FB71:FB75,2,2)</f>
        <v>3.0804467375165884E-5</v>
      </c>
      <c r="FC90" s="231"/>
      <c r="FD90" s="231"/>
      <c r="FE90" s="231"/>
      <c r="FF90" s="440" t="s">
        <v>278</v>
      </c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</row>
    <row r="91" spans="1:244" s="796" customFormat="1" ht="19.5" customHeight="1" thickTop="1" thickBot="1" x14ac:dyDescent="0.3">
      <c r="A91" s="792"/>
      <c r="B91" s="793"/>
      <c r="C91" s="793"/>
      <c r="D91" s="440" t="s">
        <v>215</v>
      </c>
      <c r="E91" s="507">
        <f>(E77-E20)/E20</f>
        <v>31.030651340996165</v>
      </c>
      <c r="F91" s="507">
        <f t="shared" ref="F91:L91" si="674">(F77-F20)/F20</f>
        <v>8.9106622645173807</v>
      </c>
      <c r="G91" s="507">
        <f t="shared" si="674"/>
        <v>9.7167832167832149</v>
      </c>
      <c r="H91" s="507">
        <f t="shared" si="674"/>
        <v>7.9316987740805613</v>
      </c>
      <c r="I91" s="507">
        <f t="shared" si="674"/>
        <v>8.3786127167630049</v>
      </c>
      <c r="J91" s="507">
        <f t="shared" ref="J91" si="675">(J77-J20)/J20</f>
        <v>-5.4725634511948139E-2</v>
      </c>
      <c r="K91" s="507">
        <f t="shared" si="674"/>
        <v>8.7180327868852441</v>
      </c>
      <c r="L91" s="507">
        <f t="shared" si="674"/>
        <v>8.6589147286821699</v>
      </c>
      <c r="M91" s="507">
        <f>(M80-M50)/M50</f>
        <v>-0.51847975371044253</v>
      </c>
      <c r="N91" s="649"/>
      <c r="O91" s="508"/>
      <c r="P91" s="508">
        <f t="shared" ref="P91:T91" si="676">(P77-P20)/P20</f>
        <v>8.0469490607215324</v>
      </c>
      <c r="Q91" s="508">
        <f t="shared" ref="Q91" si="677">(Q77-Q20)/Q20</f>
        <v>2.0950917083889006E-2</v>
      </c>
      <c r="R91" s="628">
        <f t="shared" si="676"/>
        <v>-3.2079341707303768E-2</v>
      </c>
      <c r="S91" s="629">
        <f t="shared" si="676"/>
        <v>9.5683758113541</v>
      </c>
      <c r="T91" s="507">
        <f t="shared" si="676"/>
        <v>7.5143112104101781E-2</v>
      </c>
      <c r="U91" s="510"/>
      <c r="V91" s="507"/>
      <c r="W91" s="507">
        <f t="shared" ref="W91:Y91" si="678">(W77-W20)/W20</f>
        <v>7.2825074758401151E-2</v>
      </c>
      <c r="X91" s="507">
        <f t="shared" si="678"/>
        <v>9.6290589805271463</v>
      </c>
      <c r="Y91" s="507">
        <f t="shared" si="678"/>
        <v>-0.66804377436958362</v>
      </c>
      <c r="Z91" s="507"/>
      <c r="AA91" s="507">
        <f t="shared" ref="AA91:AC91" si="679">(AA77-AA20)/AA20</f>
        <v>5.4532773020508421E-2</v>
      </c>
      <c r="AB91" s="507">
        <f t="shared" si="679"/>
        <v>9.4272937713612528</v>
      </c>
      <c r="AC91" s="507">
        <f t="shared" si="679"/>
        <v>-0.6742701109724023</v>
      </c>
      <c r="AD91" s="507"/>
      <c r="AE91" s="507">
        <f t="shared" ref="AE91:AG91" si="680">(AE77-AE20)/AE20</f>
        <v>0.13377325727597258</v>
      </c>
      <c r="AF91" s="507">
        <f t="shared" si="680"/>
        <v>10.302498161228469</v>
      </c>
      <c r="AG91" s="507">
        <f t="shared" si="680"/>
        <v>-0.647268980447257</v>
      </c>
      <c r="AH91" s="512"/>
      <c r="AI91" s="507">
        <f t="shared" ref="AI91:AK91" si="681">(AI77-AI20)/AI20</f>
        <v>-0.32256972910549903</v>
      </c>
      <c r="AJ91" s="507">
        <f t="shared" si="681"/>
        <v>5.72375574847121</v>
      </c>
      <c r="AK91" s="507">
        <f t="shared" si="681"/>
        <v>-0.79041121627951416</v>
      </c>
      <c r="AL91" s="507"/>
      <c r="AM91" s="507">
        <f t="shared" ref="AM91:AO91" si="682">(AM77-AM20)/AM20</f>
        <v>-0.52967436224786091</v>
      </c>
      <c r="AN91" s="507">
        <f t="shared" si="682"/>
        <v>3.5954835858693346</v>
      </c>
      <c r="AO91" s="507">
        <f t="shared" si="682"/>
        <v>-0.855175612329101</v>
      </c>
      <c r="AP91" s="507"/>
      <c r="AQ91" s="507">
        <f t="shared" ref="AQ91:AS91" si="683">(AQ77-AQ20)/AQ20</f>
        <v>-0.26465767970365867</v>
      </c>
      <c r="AR91" s="507">
        <f t="shared" si="683"/>
        <v>6.3487770737095151</v>
      </c>
      <c r="AS91" s="507">
        <f t="shared" si="683"/>
        <v>-0.7722930966094933</v>
      </c>
      <c r="AT91" s="507"/>
      <c r="AU91" s="507">
        <f t="shared" ref="AU91:AW91" si="684">(AU77-AU20)/AU20</f>
        <v>3.0016103104404421E-2</v>
      </c>
      <c r="AV91" s="507">
        <f t="shared" si="684"/>
        <v>9.2726662228967278</v>
      </c>
      <c r="AW91" s="507">
        <f t="shared" si="684"/>
        <v>-0.67850607589986434</v>
      </c>
      <c r="AX91" s="513"/>
      <c r="AY91" s="507"/>
      <c r="AZ91" s="507"/>
      <c r="BA91" s="507"/>
      <c r="BB91" s="507">
        <f t="shared" ref="BB91:BD91" si="685">(BB77-BB20)/BB20</f>
        <v>0.32623206365148028</v>
      </c>
      <c r="BC91" s="507">
        <f t="shared" si="685"/>
        <v>13.052941413188647</v>
      </c>
      <c r="BD91" s="507">
        <f t="shared" si="685"/>
        <v>-0.56414629201716493</v>
      </c>
      <c r="BE91" s="513"/>
      <c r="BF91" s="507">
        <f t="shared" ref="BF91:BH91" si="686">(BF77-BF20)/BF20</f>
        <v>-0.53169658413406573</v>
      </c>
      <c r="BG91" s="507">
        <f t="shared" si="686"/>
        <v>3.9601560743212239</v>
      </c>
      <c r="BH91" s="507">
        <f t="shared" si="686"/>
        <v>-0.84530825226953976</v>
      </c>
      <c r="BI91" s="513"/>
      <c r="BJ91" s="507">
        <f t="shared" ref="BJ91:BL91" si="687">(BJ77-BJ20)/BJ20</f>
        <v>-0.13198054221816591</v>
      </c>
      <c r="BK91" s="507">
        <f t="shared" si="687"/>
        <v>8.220329139469472</v>
      </c>
      <c r="BL91" s="507">
        <f t="shared" si="687"/>
        <v>-0.71352474949776756</v>
      </c>
      <c r="BM91" s="513"/>
      <c r="BN91" s="507">
        <f t="shared" ref="BN91:BP91" si="688">(BN77-BN20)/BN20</f>
        <v>-0.68520661907457747</v>
      </c>
      <c r="BO91" s="507">
        <f t="shared" si="688"/>
        <v>2.3509060309993552</v>
      </c>
      <c r="BP91" s="507">
        <f t="shared" si="688"/>
        <v>-0.89574858222275344</v>
      </c>
      <c r="BQ91" s="513"/>
      <c r="BR91" s="507">
        <f t="shared" ref="BR91:BT91" si="689">(BR77-BR20)/BR20</f>
        <v>-0.17260079011196858</v>
      </c>
      <c r="BS91" s="507">
        <f t="shared" si="689"/>
        <v>7.7378662317525269</v>
      </c>
      <c r="BT91" s="507">
        <f t="shared" si="689"/>
        <v>-0.7271003766945856</v>
      </c>
      <c r="BU91" s="513"/>
      <c r="BV91" s="507">
        <f t="shared" ref="BV91:BX91" si="690">(BV77-BV20)/BV20</f>
        <v>-0.4967951933421324</v>
      </c>
      <c r="BW91" s="507">
        <f t="shared" si="690"/>
        <v>4.3484874119208836</v>
      </c>
      <c r="BX91" s="507">
        <f t="shared" si="690"/>
        <v>-0.83357100722291</v>
      </c>
      <c r="BY91" s="513"/>
      <c r="BZ91" s="507">
        <f t="shared" ref="BZ91:CB91" si="691">(BZ77-BZ20)/BZ20</f>
        <v>0.35307050244072613</v>
      </c>
      <c r="CA91" s="507">
        <f t="shared" si="691"/>
        <v>13.258345758349181</v>
      </c>
      <c r="CB91" s="507">
        <f t="shared" si="691"/>
        <v>-0.55026476503110666</v>
      </c>
      <c r="CC91" s="513"/>
      <c r="CD91" s="507">
        <f t="shared" ref="CD91:CF91" si="692">(CD77-CD20)/CD20</f>
        <v>0.46101130910499277</v>
      </c>
      <c r="CE91" s="507">
        <f t="shared" si="692"/>
        <v>14.647134073716213</v>
      </c>
      <c r="CF91" s="507">
        <f t="shared" si="692"/>
        <v>-0.51225223315160406</v>
      </c>
      <c r="CG91" s="513"/>
      <c r="CH91" s="507">
        <f t="shared" ref="CH91:CJ91" si="693">(CH77-CH20)/CH20</f>
        <v>0.40552760400820637</v>
      </c>
      <c r="CI91" s="507">
        <f t="shared" si="693"/>
        <v>13.93005282275252</v>
      </c>
      <c r="CJ91" s="507">
        <f t="shared" si="693"/>
        <v>-0.53177455477437285</v>
      </c>
      <c r="CK91" s="513"/>
      <c r="CL91" s="507">
        <f t="shared" ref="CL91:CN91" si="694">(CL77-CL20)/CL20</f>
        <v>0.21599160062544034</v>
      </c>
      <c r="CM91" s="507">
        <f t="shared" si="694"/>
        <v>11.901938399301507</v>
      </c>
      <c r="CN91" s="507">
        <f t="shared" si="694"/>
        <v>-0.59576104539480723</v>
      </c>
      <c r="CO91" s="513"/>
      <c r="CP91" s="507">
        <f t="shared" ref="CP91:CR91" si="695">(CP77-CP20)/CP20</f>
        <v>-0.28505886978970657</v>
      </c>
      <c r="CQ91" s="507">
        <f t="shared" si="695"/>
        <v>6.6169405204668896</v>
      </c>
      <c r="CR91" s="507">
        <f t="shared" si="695"/>
        <v>-0.76251884388111435</v>
      </c>
      <c r="CS91" s="513"/>
      <c r="CT91" s="507">
        <f t="shared" ref="CT91:CV91" si="696">(CT77-CT20)/CT20</f>
        <v>0.10735857192236448</v>
      </c>
      <c r="CU91" s="507">
        <f t="shared" si="696"/>
        <v>10.757197218578805</v>
      </c>
      <c r="CV91" s="507">
        <f t="shared" si="696"/>
        <v>-0.63257786750961797</v>
      </c>
      <c r="CW91" s="507"/>
      <c r="CX91" s="507">
        <f t="shared" ref="CX91:CZ91" si="697">(CX77-CX20)/CX20</f>
        <v>0.69153304311096908</v>
      </c>
      <c r="CY91" s="507">
        <f t="shared" si="697"/>
        <v>16.945073939030145</v>
      </c>
      <c r="CZ91" s="507">
        <f t="shared" si="697"/>
        <v>-0.44022453489505109</v>
      </c>
      <c r="DA91" s="513"/>
      <c r="DB91" s="507">
        <f t="shared" ref="DB91:DD91" si="698">(DB77-DB20)/DB20</f>
        <v>-0.16520805222910695</v>
      </c>
      <c r="DC91" s="507">
        <f t="shared" si="698"/>
        <v>7.8180738974876398</v>
      </c>
      <c r="DD91" s="507">
        <f t="shared" si="698"/>
        <v>-0.72477925614427841</v>
      </c>
      <c r="DE91" s="513"/>
      <c r="DF91" s="507">
        <f t="shared" ref="DF91:DQ91" si="699">(DF77-DF20)/DF20</f>
        <v>1.6216358938246582</v>
      </c>
      <c r="DG91" s="507">
        <f t="shared" si="699"/>
        <v>27.127765190060092</v>
      </c>
      <c r="DH91" s="507">
        <f t="shared" si="699"/>
        <v>-0.12600919977833189</v>
      </c>
      <c r="DI91" s="507">
        <f t="shared" si="699"/>
        <v>-0.75290857250308363</v>
      </c>
      <c r="DJ91" s="507">
        <f t="shared" si="699"/>
        <v>-3.1220506625391466E-2</v>
      </c>
      <c r="DK91" s="507">
        <f t="shared" si="699"/>
        <v>-0.56943987811488861</v>
      </c>
      <c r="DL91" s="507">
        <f t="shared" si="699"/>
        <v>-0.48767103860018529</v>
      </c>
      <c r="DM91" s="507">
        <f t="shared" si="699"/>
        <v>-0.67698500470813305</v>
      </c>
      <c r="DN91" s="507">
        <f t="shared" si="699"/>
        <v>-0.33457648906328008</v>
      </c>
      <c r="DO91" s="507">
        <f t="shared" si="699"/>
        <v>-0.39830797221809267</v>
      </c>
      <c r="DP91" s="507">
        <f t="shared" si="699"/>
        <v>0.61462025744427351</v>
      </c>
      <c r="DQ91" s="507">
        <f t="shared" si="699"/>
        <v>-0.14618001798999603</v>
      </c>
      <c r="DR91" s="513"/>
      <c r="DS91" s="507">
        <f t="shared" ref="DS91:EA91" si="700">(DS77-DS20)/DS20</f>
        <v>0.52544293105592377</v>
      </c>
      <c r="DT91" s="507">
        <f t="shared" si="700"/>
        <v>15.352556058487492</v>
      </c>
      <c r="DU91" s="507">
        <f t="shared" si="700"/>
        <v>-0.50156443793288863</v>
      </c>
      <c r="DV91" s="507">
        <f t="shared" si="700"/>
        <v>1.0968985675370388</v>
      </c>
      <c r="DW91" s="507">
        <f t="shared" si="700"/>
        <v>8.4624844592185687E-3</v>
      </c>
      <c r="DX91" s="507">
        <f t="shared" si="700"/>
        <v>14.647134073716215</v>
      </c>
      <c r="DY91" s="507">
        <f t="shared" si="700"/>
        <v>12.273733792655971</v>
      </c>
      <c r="DZ91" s="507">
        <f t="shared" si="700"/>
        <v>13.433835265871837</v>
      </c>
      <c r="EA91" s="507">
        <f t="shared" si="700"/>
        <v>-0.54856698990603314</v>
      </c>
      <c r="EB91" s="513"/>
      <c r="EC91" s="507">
        <f t="shared" ref="EC91:EE91" si="701">(EC77-EC20)/EC20</f>
        <v>9.8273254366573998E-2</v>
      </c>
      <c r="ED91" s="507">
        <f t="shared" si="701"/>
        <v>10.612251099533314</v>
      </c>
      <c r="EE91" s="507">
        <f t="shared" si="701"/>
        <v>-0.6360965037869879</v>
      </c>
      <c r="EF91" s="507"/>
      <c r="EG91" s="507">
        <f t="shared" ref="EG91:EI91" si="702">(EG77-EG20)/EG20</f>
        <v>-9.3611825829506612E-2</v>
      </c>
      <c r="EH91" s="507">
        <f t="shared" si="702"/>
        <v>8.7113803037943534</v>
      </c>
      <c r="EI91" s="507">
        <f t="shared" si="702"/>
        <v>-0.69882167026921005</v>
      </c>
      <c r="EJ91" s="537"/>
      <c r="EK91" s="507">
        <f t="shared" ref="EK91:EM91" si="703">(EK77-EK20)/EK20</f>
        <v>5.6705718603494777E-2</v>
      </c>
      <c r="EL91" s="507">
        <f t="shared" si="703"/>
        <v>10.203730656139653</v>
      </c>
      <c r="EM91" s="507">
        <f t="shared" si="703"/>
        <v>-0.64962262802318171</v>
      </c>
      <c r="EN91" s="537"/>
      <c r="EO91" s="507">
        <f t="shared" ref="EO91:EQ91" si="704">(EO77-EO20)/EO20</f>
        <v>-0.15764516062196629</v>
      </c>
      <c r="EP91" s="507">
        <f t="shared" si="704"/>
        <v>8.0199172657477682</v>
      </c>
      <c r="EQ91" s="507">
        <f t="shared" si="704"/>
        <v>-0.71933623586180662</v>
      </c>
      <c r="ER91" s="513"/>
      <c r="ES91" s="508"/>
      <c r="ET91" s="507"/>
      <c r="EU91" s="507">
        <f t="shared" ref="EU91:EW91" si="705">(EU77-EU20)/EU20</f>
        <v>1.2420020981175097</v>
      </c>
      <c r="EV91" s="507">
        <f t="shared" si="705"/>
        <v>22.887149476374198</v>
      </c>
      <c r="EW91" s="507">
        <f t="shared" si="705"/>
        <v>-0.2560729338754395</v>
      </c>
      <c r="EX91" s="507">
        <f>(EX77-EX20)/EX20</f>
        <v>-0.51604570754671242</v>
      </c>
      <c r="EY91" s="507">
        <f t="shared" ref="EY91:EZ91" si="706">(EY77-EY20)/EY20</f>
        <v>22.439163681397719</v>
      </c>
      <c r="EZ91" s="507">
        <f t="shared" si="706"/>
        <v>-0.26963149916377005</v>
      </c>
      <c r="FA91" s="509">
        <f>(FA77-FA20)/FA20</f>
        <v>-0.49703625854189948</v>
      </c>
      <c r="FB91" s="509">
        <f>(FB77-FB20)/FB20</f>
        <v>-0.51422036809680982</v>
      </c>
      <c r="FC91" s="794"/>
      <c r="FD91" s="794"/>
      <c r="FE91" s="794"/>
      <c r="FF91" s="440" t="s">
        <v>215</v>
      </c>
      <c r="FG91" s="795"/>
      <c r="FH91" s="795"/>
      <c r="FI91" s="795"/>
      <c r="FJ91" s="795"/>
      <c r="FK91" s="795"/>
      <c r="FL91" s="795"/>
      <c r="FM91" s="795"/>
      <c r="FN91" s="795"/>
      <c r="FO91" s="795"/>
      <c r="FP91" s="795"/>
      <c r="FQ91" s="795"/>
      <c r="FR91" s="795"/>
      <c r="FS91" s="795"/>
      <c r="FT91" s="795"/>
      <c r="FU91" s="795"/>
      <c r="FV91" s="795"/>
      <c r="FW91" s="795"/>
      <c r="FX91" s="795"/>
      <c r="FY91" s="795"/>
      <c r="FZ91" s="795"/>
      <c r="GA91" s="795"/>
      <c r="GB91" s="795"/>
      <c r="GC91" s="795"/>
      <c r="GD91" s="795"/>
      <c r="GE91" s="795"/>
      <c r="GF91" s="795"/>
      <c r="GG91" s="795"/>
      <c r="GH91" s="795"/>
      <c r="GI91" s="795"/>
      <c r="GJ91" s="795"/>
      <c r="GK91" s="795"/>
      <c r="GL91" s="795"/>
      <c r="GM91" s="795"/>
      <c r="GN91" s="795"/>
      <c r="GO91" s="795"/>
      <c r="GP91" s="795"/>
      <c r="GQ91" s="795"/>
      <c r="GR91" s="795"/>
      <c r="GS91" s="795"/>
      <c r="GT91" s="795"/>
      <c r="GU91" s="795"/>
      <c r="GV91" s="795"/>
      <c r="GW91" s="795"/>
      <c r="GX91" s="795"/>
      <c r="GY91" s="795"/>
      <c r="GZ91" s="795"/>
      <c r="HA91" s="795"/>
      <c r="HB91" s="795"/>
      <c r="HC91" s="795"/>
      <c r="HD91" s="795"/>
      <c r="HE91" s="795"/>
      <c r="HF91" s="795"/>
      <c r="HG91" s="795"/>
      <c r="HH91" s="795"/>
      <c r="HI91" s="795"/>
      <c r="HJ91" s="795"/>
      <c r="HK91" s="795"/>
      <c r="HL91" s="795"/>
      <c r="HM91" s="795"/>
      <c r="HN91" s="795"/>
      <c r="HO91" s="795"/>
      <c r="HP91" s="795"/>
      <c r="HQ91" s="795"/>
      <c r="HR91" s="795"/>
      <c r="HS91" s="795"/>
      <c r="HT91" s="795"/>
    </row>
    <row r="92" spans="1:244" s="149" customFormat="1" ht="15" customHeight="1" thickTop="1" x14ac:dyDescent="0.3">
      <c r="A92" s="234"/>
      <c r="B92" s="235"/>
      <c r="C92" s="236"/>
      <c r="D92" s="441"/>
      <c r="E92" s="237" t="s">
        <v>20</v>
      </c>
      <c r="F92" s="238" t="s">
        <v>21</v>
      </c>
      <c r="G92" s="237"/>
      <c r="H92" s="237"/>
      <c r="I92" s="237"/>
      <c r="J92" s="237"/>
      <c r="K92" s="237"/>
      <c r="L92" s="238"/>
      <c r="M92" s="237" t="s">
        <v>22</v>
      </c>
      <c r="N92" s="652"/>
      <c r="O92" s="238"/>
      <c r="P92" s="238"/>
      <c r="Q92" s="237"/>
      <c r="R92" s="634"/>
      <c r="S92" s="635"/>
      <c r="T92" s="237"/>
      <c r="U92" s="254" t="s">
        <v>23</v>
      </c>
      <c r="V92" s="237"/>
      <c r="W92" s="238"/>
      <c r="X92" s="69"/>
      <c r="Y92" s="69"/>
      <c r="Z92" s="237"/>
      <c r="AA92" s="238"/>
      <c r="AB92" s="69"/>
      <c r="AC92" s="69"/>
      <c r="AD92" s="237"/>
      <c r="AE92" s="238"/>
      <c r="AF92" s="69"/>
      <c r="AG92" s="467"/>
      <c r="AH92" s="371"/>
      <c r="AI92" s="238"/>
      <c r="AJ92" s="69"/>
      <c r="AK92" s="69"/>
      <c r="AL92" s="237"/>
      <c r="AM92" s="238"/>
      <c r="AN92" s="69"/>
      <c r="AO92" s="69"/>
      <c r="AP92" s="237"/>
      <c r="AQ92" s="238"/>
      <c r="AR92" s="69"/>
      <c r="AS92" s="69"/>
      <c r="AT92" s="237"/>
      <c r="AU92" s="238"/>
      <c r="AV92" s="69"/>
      <c r="AW92" s="467"/>
      <c r="AX92" s="61" t="s">
        <v>24</v>
      </c>
      <c r="AY92" s="237" t="s">
        <v>24</v>
      </c>
      <c r="AZ92" s="237" t="s">
        <v>23</v>
      </c>
      <c r="BA92" s="237" t="s">
        <v>172</v>
      </c>
      <c r="BB92" s="239"/>
      <c r="BC92" s="240"/>
      <c r="BD92" s="241"/>
      <c r="BE92" s="61" t="s">
        <v>173</v>
      </c>
      <c r="BF92" s="239"/>
      <c r="BG92" s="240"/>
      <c r="BH92" s="241"/>
      <c r="BI92" s="61" t="s">
        <v>27</v>
      </c>
      <c r="BJ92" s="239"/>
      <c r="BK92" s="240"/>
      <c r="BL92" s="241"/>
      <c r="BM92" s="61" t="s">
        <v>28</v>
      </c>
      <c r="BN92" s="239"/>
      <c r="BO92" s="240"/>
      <c r="BP92" s="241"/>
      <c r="BQ92" s="61" t="s">
        <v>29</v>
      </c>
      <c r="BR92" s="239"/>
      <c r="BS92" s="240"/>
      <c r="BT92" s="241"/>
      <c r="BU92" s="61" t="s">
        <v>30</v>
      </c>
      <c r="BV92" s="239"/>
      <c r="BW92" s="240"/>
      <c r="BX92" s="241"/>
      <c r="BY92" s="61" t="s">
        <v>31</v>
      </c>
      <c r="BZ92" s="239"/>
      <c r="CA92" s="240"/>
      <c r="CB92" s="241"/>
      <c r="CC92" s="61" t="s">
        <v>174</v>
      </c>
      <c r="CD92" s="239"/>
      <c r="CE92" s="240"/>
      <c r="CF92" s="241"/>
      <c r="CG92" s="61" t="s">
        <v>33</v>
      </c>
      <c r="CH92" s="239"/>
      <c r="CI92" s="240"/>
      <c r="CJ92" s="241"/>
      <c r="CK92" s="61" t="s">
        <v>33</v>
      </c>
      <c r="CL92" s="239"/>
      <c r="CM92" s="240"/>
      <c r="CN92" s="241"/>
      <c r="CO92" s="61" t="s">
        <v>34</v>
      </c>
      <c r="CP92" s="239"/>
      <c r="CQ92" s="240"/>
      <c r="CR92" s="241"/>
      <c r="CS92" s="61" t="s">
        <v>35</v>
      </c>
      <c r="CT92" s="239"/>
      <c r="CU92" s="240"/>
      <c r="CV92" s="241"/>
      <c r="CW92" s="239" t="s">
        <v>36</v>
      </c>
      <c r="CX92" s="242"/>
      <c r="CY92" s="243"/>
      <c r="CZ92" s="244"/>
      <c r="DA92" s="61" t="s">
        <v>175</v>
      </c>
      <c r="DB92" s="242"/>
      <c r="DC92" s="243"/>
      <c r="DD92" s="244"/>
      <c r="DE92" s="61" t="s">
        <v>38</v>
      </c>
      <c r="DF92" s="242"/>
      <c r="DG92" s="243"/>
      <c r="DH92" s="244"/>
      <c r="DI92" s="245" t="s">
        <v>30</v>
      </c>
      <c r="DJ92" s="245" t="s">
        <v>176</v>
      </c>
      <c r="DK92" s="61" t="s">
        <v>40</v>
      </c>
      <c r="DL92" s="61" t="s">
        <v>40</v>
      </c>
      <c r="DM92" s="61" t="s">
        <v>40</v>
      </c>
      <c r="DN92" s="62" t="s">
        <v>40</v>
      </c>
      <c r="DO92" s="62" t="s">
        <v>41</v>
      </c>
      <c r="DP92" s="62" t="s">
        <v>18</v>
      </c>
      <c r="DQ92" s="62" t="s">
        <v>19</v>
      </c>
      <c r="DR92" s="415"/>
      <c r="DS92" s="418" t="s">
        <v>5</v>
      </c>
      <c r="DT92" s="246"/>
      <c r="DU92" s="246"/>
      <c r="DV92" s="246" t="s">
        <v>44</v>
      </c>
      <c r="DW92" s="86"/>
      <c r="DX92" s="359"/>
      <c r="DY92" s="359"/>
      <c r="DZ92" s="359"/>
      <c r="EA92" s="505" t="s">
        <v>206</v>
      </c>
      <c r="EB92" s="71" t="s">
        <v>243</v>
      </c>
      <c r="EC92" s="239"/>
      <c r="ED92" s="240"/>
      <c r="EE92" s="239"/>
      <c r="EF92" s="67" t="s">
        <v>244</v>
      </c>
      <c r="EG92" s="239"/>
      <c r="EH92" s="240"/>
      <c r="EI92" s="558"/>
      <c r="EJ92" s="71" t="s">
        <v>270</v>
      </c>
      <c r="EK92" s="239"/>
      <c r="EL92" s="240"/>
      <c r="EM92" s="241"/>
      <c r="EN92" s="71" t="s">
        <v>270</v>
      </c>
      <c r="EO92" s="239"/>
      <c r="EP92" s="240"/>
      <c r="EQ92" s="241"/>
      <c r="ER92" s="71" t="s">
        <v>255</v>
      </c>
      <c r="ES92" s="68"/>
      <c r="ET92" s="67"/>
      <c r="EU92" s="239"/>
      <c r="EV92" s="240"/>
      <c r="EW92" s="239"/>
      <c r="EX92" s="664"/>
      <c r="EY92" s="856"/>
      <c r="EZ92" s="857"/>
      <c r="FA92" s="858"/>
      <c r="FB92" s="853"/>
      <c r="FC92" s="234"/>
      <c r="FD92" s="235"/>
      <c r="FE92" s="236"/>
      <c r="FF92" s="441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</row>
    <row r="93" spans="1:244" s="178" customFormat="1" ht="15" customHeight="1" x14ac:dyDescent="0.3">
      <c r="A93" s="110"/>
      <c r="B93" s="235"/>
      <c r="C93" s="236"/>
      <c r="D93" s="441"/>
      <c r="E93" s="67" t="s">
        <v>45</v>
      </c>
      <c r="F93" s="238" t="s">
        <v>46</v>
      </c>
      <c r="G93" s="237"/>
      <c r="H93" s="237"/>
      <c r="I93" s="237"/>
      <c r="J93" s="237"/>
      <c r="K93" s="237"/>
      <c r="L93" s="238"/>
      <c r="M93" s="237" t="s">
        <v>46</v>
      </c>
      <c r="N93" s="652"/>
      <c r="O93" s="238"/>
      <c r="P93" s="238"/>
      <c r="Q93" s="237"/>
      <c r="R93" s="634"/>
      <c r="S93" s="635"/>
      <c r="T93" s="237"/>
      <c r="U93" s="461" t="s">
        <v>177</v>
      </c>
      <c r="V93" s="237"/>
      <c r="W93" s="71"/>
      <c r="X93" s="71"/>
      <c r="Y93" s="449"/>
      <c r="Z93" s="237"/>
      <c r="AA93" s="71"/>
      <c r="AB93" s="71"/>
      <c r="AC93" s="449"/>
      <c r="AD93" s="237"/>
      <c r="AE93" s="71"/>
      <c r="AF93" s="71"/>
      <c r="AG93" s="73"/>
      <c r="AH93" s="371"/>
      <c r="AI93" s="71"/>
      <c r="AJ93" s="71"/>
      <c r="AK93" s="449"/>
      <c r="AL93" s="237"/>
      <c r="AM93" s="71"/>
      <c r="AN93" s="71"/>
      <c r="AO93" s="449"/>
      <c r="AP93" s="237"/>
      <c r="AQ93" s="71"/>
      <c r="AR93" s="71"/>
      <c r="AS93" s="449"/>
      <c r="AT93" s="237"/>
      <c r="AU93" s="71"/>
      <c r="AV93" s="71"/>
      <c r="AW93" s="73"/>
      <c r="AX93" s="248" t="s">
        <v>51</v>
      </c>
      <c r="AY93" s="246" t="s">
        <v>52</v>
      </c>
      <c r="AZ93" s="247" t="s">
        <v>177</v>
      </c>
      <c r="BA93" s="246" t="s">
        <v>53</v>
      </c>
      <c r="BB93" s="246" t="s">
        <v>54</v>
      </c>
      <c r="BC93" s="249" t="s">
        <v>50</v>
      </c>
      <c r="BD93" s="250" t="s">
        <v>55</v>
      </c>
      <c r="BE93" s="248" t="s">
        <v>53</v>
      </c>
      <c r="BF93" s="246" t="s">
        <v>54</v>
      </c>
      <c r="BG93" s="249" t="s">
        <v>50</v>
      </c>
      <c r="BH93" s="250" t="s">
        <v>55</v>
      </c>
      <c r="BI93" s="248" t="s">
        <v>53</v>
      </c>
      <c r="BJ93" s="246" t="s">
        <v>54</v>
      </c>
      <c r="BK93" s="249" t="s">
        <v>50</v>
      </c>
      <c r="BL93" s="250" t="s">
        <v>55</v>
      </c>
      <c r="BM93" s="248" t="s">
        <v>53</v>
      </c>
      <c r="BN93" s="246" t="s">
        <v>54</v>
      </c>
      <c r="BO93" s="249" t="s">
        <v>50</v>
      </c>
      <c r="BP93" s="250" t="s">
        <v>55</v>
      </c>
      <c r="BQ93" s="248" t="s">
        <v>53</v>
      </c>
      <c r="BR93" s="246" t="s">
        <v>54</v>
      </c>
      <c r="BS93" s="249" t="s">
        <v>50</v>
      </c>
      <c r="BT93" s="250" t="s">
        <v>55</v>
      </c>
      <c r="BU93" s="248" t="s">
        <v>53</v>
      </c>
      <c r="BV93" s="246" t="s">
        <v>54</v>
      </c>
      <c r="BW93" s="249" t="s">
        <v>50</v>
      </c>
      <c r="BX93" s="250" t="s">
        <v>55</v>
      </c>
      <c r="BY93" s="248" t="s">
        <v>53</v>
      </c>
      <c r="BZ93" s="246" t="s">
        <v>54</v>
      </c>
      <c r="CA93" s="249" t="s">
        <v>50</v>
      </c>
      <c r="CB93" s="250" t="s">
        <v>55</v>
      </c>
      <c r="CC93" s="248" t="s">
        <v>53</v>
      </c>
      <c r="CD93" s="246" t="s">
        <v>54</v>
      </c>
      <c r="CE93" s="249" t="s">
        <v>50</v>
      </c>
      <c r="CF93" s="250" t="s">
        <v>55</v>
      </c>
      <c r="CG93" s="248" t="s">
        <v>53</v>
      </c>
      <c r="CH93" s="246" t="s">
        <v>54</v>
      </c>
      <c r="CI93" s="249" t="s">
        <v>50</v>
      </c>
      <c r="CJ93" s="250" t="s">
        <v>55</v>
      </c>
      <c r="CK93" s="248" t="s">
        <v>53</v>
      </c>
      <c r="CL93" s="246" t="s">
        <v>54</v>
      </c>
      <c r="CM93" s="249" t="s">
        <v>50</v>
      </c>
      <c r="CN93" s="250" t="s">
        <v>55</v>
      </c>
      <c r="CO93" s="248" t="s">
        <v>53</v>
      </c>
      <c r="CP93" s="246" t="s">
        <v>54</v>
      </c>
      <c r="CQ93" s="249" t="s">
        <v>50</v>
      </c>
      <c r="CR93" s="250" t="s">
        <v>55</v>
      </c>
      <c r="CS93" s="248" t="s">
        <v>53</v>
      </c>
      <c r="CT93" s="246" t="s">
        <v>54</v>
      </c>
      <c r="CU93" s="249" t="s">
        <v>50</v>
      </c>
      <c r="CV93" s="250" t="s">
        <v>55</v>
      </c>
      <c r="CW93" s="246" t="s">
        <v>56</v>
      </c>
      <c r="CX93" s="251" t="s">
        <v>57</v>
      </c>
      <c r="CY93" s="252" t="s">
        <v>50</v>
      </c>
      <c r="CZ93" s="253" t="s">
        <v>55</v>
      </c>
      <c r="DA93" s="248" t="s">
        <v>56</v>
      </c>
      <c r="DB93" s="251" t="s">
        <v>57</v>
      </c>
      <c r="DC93" s="252" t="s">
        <v>50</v>
      </c>
      <c r="DD93" s="253" t="s">
        <v>55</v>
      </c>
      <c r="DE93" s="248" t="s">
        <v>56</v>
      </c>
      <c r="DF93" s="251" t="s">
        <v>57</v>
      </c>
      <c r="DG93" s="252" t="s">
        <v>50</v>
      </c>
      <c r="DH93" s="253" t="s">
        <v>55</v>
      </c>
      <c r="DI93" s="245" t="s">
        <v>39</v>
      </c>
      <c r="DJ93" s="245" t="s">
        <v>39</v>
      </c>
      <c r="DK93" s="254" t="s">
        <v>59</v>
      </c>
      <c r="DL93" s="254" t="s">
        <v>60</v>
      </c>
      <c r="DM93" s="254" t="s">
        <v>61</v>
      </c>
      <c r="DN93" s="62" t="s">
        <v>62</v>
      </c>
      <c r="DO93" s="62" t="s">
        <v>63</v>
      </c>
      <c r="DP93" s="62" t="s">
        <v>42</v>
      </c>
      <c r="DQ93" s="62" t="s">
        <v>43</v>
      </c>
      <c r="DR93" s="248"/>
      <c r="DS93" s="246"/>
      <c r="DT93" s="246" t="s">
        <v>50</v>
      </c>
      <c r="DU93" s="246" t="s">
        <v>55</v>
      </c>
      <c r="DV93" s="246" t="s">
        <v>66</v>
      </c>
      <c r="DW93" s="474"/>
      <c r="DX93" s="476"/>
      <c r="DY93" s="476"/>
      <c r="DZ93" s="476"/>
      <c r="EA93" s="506" t="s">
        <v>210</v>
      </c>
      <c r="EB93" s="248" t="s">
        <v>53</v>
      </c>
      <c r="EC93" s="246" t="s">
        <v>54</v>
      </c>
      <c r="ED93" s="249" t="s">
        <v>50</v>
      </c>
      <c r="EE93" s="246" t="s">
        <v>55</v>
      </c>
      <c r="EF93" s="246" t="s">
        <v>53</v>
      </c>
      <c r="EG93" s="246" t="s">
        <v>54</v>
      </c>
      <c r="EH93" s="249" t="s">
        <v>50</v>
      </c>
      <c r="EI93" s="559" t="s">
        <v>55</v>
      </c>
      <c r="EJ93" s="5" t="s">
        <v>53</v>
      </c>
      <c r="EK93" s="246" t="s">
        <v>54</v>
      </c>
      <c r="EL93" s="249" t="s">
        <v>50</v>
      </c>
      <c r="EM93" s="250" t="s">
        <v>55</v>
      </c>
      <c r="EN93" s="5" t="s">
        <v>53</v>
      </c>
      <c r="EO93" s="246" t="s">
        <v>54</v>
      </c>
      <c r="EP93" s="249" t="s">
        <v>50</v>
      </c>
      <c r="EQ93" s="250" t="s">
        <v>55</v>
      </c>
      <c r="ER93" s="82" t="s">
        <v>256</v>
      </c>
      <c r="ES93" s="557" t="s">
        <v>257</v>
      </c>
      <c r="ET93" s="83" t="s">
        <v>262</v>
      </c>
      <c r="EU93" s="83" t="s">
        <v>54</v>
      </c>
      <c r="EV93" s="84" t="s">
        <v>50</v>
      </c>
      <c r="EW93" s="80" t="s">
        <v>55</v>
      </c>
      <c r="EX93" s="80" t="s">
        <v>269</v>
      </c>
      <c r="EY93" s="709" t="s">
        <v>50</v>
      </c>
      <c r="EZ93" s="710" t="s">
        <v>55</v>
      </c>
      <c r="FA93" s="859" t="s">
        <v>269</v>
      </c>
      <c r="FB93" s="854" t="s">
        <v>441</v>
      </c>
      <c r="FC93" s="110"/>
      <c r="FD93" s="235"/>
      <c r="FE93" s="236"/>
      <c r="FF93" s="441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</row>
    <row r="94" spans="1:244" s="205" customFormat="1" ht="15" customHeight="1" thickBot="1" x14ac:dyDescent="0.35">
      <c r="A94" s="110"/>
      <c r="B94" s="255"/>
      <c r="C94" s="256"/>
      <c r="D94" s="442"/>
      <c r="E94" s="257"/>
      <c r="F94" s="448"/>
      <c r="G94" s="257"/>
      <c r="H94" s="257"/>
      <c r="I94" s="257"/>
      <c r="J94" s="257"/>
      <c r="K94" s="257"/>
      <c r="L94" s="448"/>
      <c r="M94" s="257"/>
      <c r="N94" s="653"/>
      <c r="O94" s="448"/>
      <c r="P94" s="448"/>
      <c r="Q94" s="257"/>
      <c r="R94" s="636"/>
      <c r="S94" s="637"/>
      <c r="T94" s="257"/>
      <c r="U94" s="204"/>
      <c r="V94" s="257"/>
      <c r="W94" s="351"/>
      <c r="X94" s="348"/>
      <c r="Y94" s="97"/>
      <c r="Z94" s="257"/>
      <c r="AA94" s="351"/>
      <c r="AB94" s="348"/>
      <c r="AC94" s="97"/>
      <c r="AD94" s="257"/>
      <c r="AE94" s="351"/>
      <c r="AF94" s="348"/>
      <c r="AG94" s="469"/>
      <c r="AH94" s="372"/>
      <c r="AI94" s="351"/>
      <c r="AJ94" s="348"/>
      <c r="AK94" s="97"/>
      <c r="AL94" s="257"/>
      <c r="AM94" s="351"/>
      <c r="AN94" s="348"/>
      <c r="AO94" s="97"/>
      <c r="AP94" s="257"/>
      <c r="AQ94" s="351"/>
      <c r="AR94" s="348"/>
      <c r="AS94" s="97"/>
      <c r="AT94" s="257"/>
      <c r="AU94" s="351"/>
      <c r="AV94" s="348"/>
      <c r="AW94" s="469"/>
      <c r="AX94" s="139" t="s">
        <v>73</v>
      </c>
      <c r="AY94" s="35" t="s">
        <v>73</v>
      </c>
      <c r="AZ94" s="35"/>
      <c r="BA94" s="35"/>
      <c r="BB94" s="35"/>
      <c r="BC94" s="137" t="s">
        <v>75</v>
      </c>
      <c r="BD94" s="202" t="s">
        <v>75</v>
      </c>
      <c r="BE94" s="139"/>
      <c r="BF94" s="35"/>
      <c r="BG94" s="137" t="s">
        <v>75</v>
      </c>
      <c r="BH94" s="202" t="s">
        <v>75</v>
      </c>
      <c r="BI94" s="139"/>
      <c r="BJ94" s="35"/>
      <c r="BK94" s="137" t="s">
        <v>75</v>
      </c>
      <c r="BL94" s="202" t="s">
        <v>75</v>
      </c>
      <c r="BM94" s="139"/>
      <c r="BN94" s="35"/>
      <c r="BO94" s="137" t="s">
        <v>75</v>
      </c>
      <c r="BP94" s="202" t="s">
        <v>75</v>
      </c>
      <c r="BQ94" s="139"/>
      <c r="BR94" s="35"/>
      <c r="BS94" s="137" t="s">
        <v>75</v>
      </c>
      <c r="BT94" s="202" t="s">
        <v>75</v>
      </c>
      <c r="BU94" s="139"/>
      <c r="BV94" s="35"/>
      <c r="BW94" s="137" t="s">
        <v>75</v>
      </c>
      <c r="BX94" s="202" t="s">
        <v>75</v>
      </c>
      <c r="BY94" s="139"/>
      <c r="BZ94" s="35"/>
      <c r="CA94" s="137" t="s">
        <v>75</v>
      </c>
      <c r="CB94" s="202" t="s">
        <v>75</v>
      </c>
      <c r="CC94" s="139"/>
      <c r="CD94" s="35"/>
      <c r="CE94" s="137" t="s">
        <v>75</v>
      </c>
      <c r="CF94" s="202" t="s">
        <v>75</v>
      </c>
      <c r="CG94" s="139"/>
      <c r="CH94" s="35"/>
      <c r="CI94" s="137" t="s">
        <v>75</v>
      </c>
      <c r="CJ94" s="202" t="s">
        <v>75</v>
      </c>
      <c r="CK94" s="139"/>
      <c r="CL94" s="35"/>
      <c r="CM94" s="137" t="s">
        <v>75</v>
      </c>
      <c r="CN94" s="202" t="s">
        <v>75</v>
      </c>
      <c r="CO94" s="139"/>
      <c r="CP94" s="35"/>
      <c r="CQ94" s="137" t="s">
        <v>75</v>
      </c>
      <c r="CR94" s="202" t="s">
        <v>75</v>
      </c>
      <c r="CS94" s="139"/>
      <c r="CT94" s="35"/>
      <c r="CU94" s="137" t="s">
        <v>75</v>
      </c>
      <c r="CV94" s="202" t="s">
        <v>75</v>
      </c>
      <c r="CW94" s="35" t="s">
        <v>147</v>
      </c>
      <c r="CX94" s="140"/>
      <c r="CY94" s="134" t="s">
        <v>75</v>
      </c>
      <c r="CZ94" s="136" t="s">
        <v>75</v>
      </c>
      <c r="DA94" s="139"/>
      <c r="DB94" s="140"/>
      <c r="DC94" s="134" t="s">
        <v>75</v>
      </c>
      <c r="DD94" s="136" t="s">
        <v>75</v>
      </c>
      <c r="DE94" s="139"/>
      <c r="DF94" s="140"/>
      <c r="DG94" s="134" t="s">
        <v>75</v>
      </c>
      <c r="DH94" s="136" t="s">
        <v>75</v>
      </c>
      <c r="DI94" s="146"/>
      <c r="DJ94" s="146"/>
      <c r="DK94" s="258" t="s">
        <v>39</v>
      </c>
      <c r="DL94" s="258" t="s">
        <v>39</v>
      </c>
      <c r="DM94" s="258" t="s">
        <v>39</v>
      </c>
      <c r="DN94" s="259" t="s">
        <v>80</v>
      </c>
      <c r="DO94" s="146"/>
      <c r="DP94" s="260" t="s">
        <v>64</v>
      </c>
      <c r="DQ94" s="260" t="s">
        <v>65</v>
      </c>
      <c r="DR94" s="139" t="s">
        <v>48</v>
      </c>
      <c r="DS94" s="35" t="s">
        <v>49</v>
      </c>
      <c r="DT94" s="35" t="s">
        <v>75</v>
      </c>
      <c r="DU94" s="35" t="s">
        <v>75</v>
      </c>
      <c r="DV94" s="35" t="s">
        <v>81</v>
      </c>
      <c r="DW94" s="405"/>
      <c r="DX94" s="480" t="s">
        <v>208</v>
      </c>
      <c r="DY94" s="480"/>
      <c r="DZ94" s="480"/>
      <c r="EA94" s="498" t="s">
        <v>211</v>
      </c>
      <c r="EB94" s="139"/>
      <c r="EC94" s="35"/>
      <c r="ED94" s="137" t="s">
        <v>75</v>
      </c>
      <c r="EE94" s="35" t="s">
        <v>75</v>
      </c>
      <c r="EF94" s="35"/>
      <c r="EG94" s="35"/>
      <c r="EH94" s="137" t="s">
        <v>75</v>
      </c>
      <c r="EI94" s="479" t="s">
        <v>75</v>
      </c>
      <c r="EJ94" s="548"/>
      <c r="EK94" s="35"/>
      <c r="EL94" s="137" t="s">
        <v>75</v>
      </c>
      <c r="EM94" s="202" t="s">
        <v>75</v>
      </c>
      <c r="EN94" s="548"/>
      <c r="EO94" s="35"/>
      <c r="EP94" s="137" t="s">
        <v>75</v>
      </c>
      <c r="EQ94" s="202" t="s">
        <v>75</v>
      </c>
      <c r="ER94" s="82"/>
      <c r="ES94" s="557"/>
      <c r="ET94" s="83"/>
      <c r="EU94" s="83"/>
      <c r="EV94" s="98" t="s">
        <v>75</v>
      </c>
      <c r="EW94" s="83" t="s">
        <v>75</v>
      </c>
      <c r="EX94" s="83"/>
      <c r="EY94" s="713" t="s">
        <v>75</v>
      </c>
      <c r="EZ94" s="703" t="s">
        <v>75</v>
      </c>
      <c r="FA94" s="860"/>
      <c r="FB94" s="855"/>
      <c r="FC94" s="110"/>
      <c r="FD94" s="255"/>
      <c r="FE94" s="256"/>
      <c r="FF94" s="442"/>
      <c r="FG94" s="14"/>
      <c r="FH94" s="14"/>
      <c r="FI94" s="15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</row>
    <row r="95" spans="1:244" s="212" customFormat="1" ht="15" customHeight="1" thickTop="1" x14ac:dyDescent="0.2">
      <c r="A95" s="110"/>
      <c r="B95" s="108"/>
      <c r="C95" s="91"/>
      <c r="D95" s="5"/>
      <c r="E95" s="5"/>
      <c r="F95" s="5" t="s">
        <v>317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10"/>
      <c r="Y95" s="10"/>
      <c r="Z95" s="5"/>
      <c r="AA95" s="5"/>
      <c r="AB95" s="10"/>
      <c r="AC95" s="10"/>
      <c r="AD95" s="5"/>
      <c r="AE95" s="5"/>
      <c r="AF95" s="10"/>
      <c r="AG95" s="10"/>
      <c r="AH95" s="5"/>
      <c r="AI95" s="5"/>
      <c r="AJ95" s="10"/>
      <c r="AK95" s="10"/>
      <c r="AL95" s="5"/>
      <c r="AM95" s="5"/>
      <c r="AN95" s="10"/>
      <c r="AO95" s="10"/>
      <c r="AP95" s="5"/>
      <c r="AQ95" s="5"/>
      <c r="AR95" s="10"/>
      <c r="AS95" s="10"/>
      <c r="AT95" s="5"/>
      <c r="AU95" s="5"/>
      <c r="AV95" s="10"/>
      <c r="AW95" s="10"/>
      <c r="AX95" s="5"/>
      <c r="AY95" s="5"/>
      <c r="AZ95" s="5"/>
      <c r="BA95" s="5"/>
      <c r="BB95" s="5"/>
      <c r="BC95" s="11"/>
      <c r="BD95" s="5"/>
      <c r="BE95" s="10"/>
      <c r="BF95" s="5"/>
      <c r="BG95" s="11"/>
      <c r="BH95" s="5"/>
      <c r="BI95" s="5"/>
      <c r="BJ95" s="10"/>
      <c r="BK95" s="11"/>
      <c r="BL95" s="5"/>
      <c r="BM95" s="5"/>
      <c r="BN95" s="5"/>
      <c r="BO95" s="11"/>
      <c r="BP95" s="5"/>
      <c r="BQ95" s="5"/>
      <c r="BR95" s="5"/>
      <c r="BS95" s="11"/>
      <c r="BT95" s="5"/>
      <c r="BU95" s="5"/>
      <c r="BV95" s="5"/>
      <c r="BW95" s="11"/>
      <c r="BX95" s="5"/>
      <c r="BY95" s="5"/>
      <c r="BZ95" s="5"/>
      <c r="CA95" s="11"/>
      <c r="CB95" s="5"/>
      <c r="CC95" s="5"/>
      <c r="CD95" s="5"/>
      <c r="CE95" s="11"/>
      <c r="CF95" s="5"/>
      <c r="CG95" s="5"/>
      <c r="CH95" s="5"/>
      <c r="CI95" s="11"/>
      <c r="CJ95" s="5"/>
      <c r="CK95" s="5"/>
      <c r="CL95" s="5"/>
      <c r="CM95" s="11"/>
      <c r="CN95" s="5"/>
      <c r="CO95" s="5"/>
      <c r="CP95" s="5"/>
      <c r="CQ95" s="11"/>
      <c r="CR95" s="5"/>
      <c r="CS95" s="10"/>
      <c r="CT95" s="5"/>
      <c r="CU95" s="11"/>
      <c r="CV95" s="5"/>
      <c r="CW95" s="10"/>
      <c r="CX95" s="12"/>
      <c r="CY95" s="13"/>
      <c r="CZ95" s="13"/>
      <c r="DA95" s="10"/>
      <c r="DB95" s="12"/>
      <c r="DC95" s="13"/>
      <c r="DD95" s="13"/>
      <c r="DE95" s="10"/>
      <c r="DF95" s="12"/>
      <c r="DG95" s="13"/>
      <c r="DH95" s="13"/>
      <c r="DI95" s="11"/>
      <c r="DJ95" s="11"/>
      <c r="DK95" s="5"/>
      <c r="DL95" s="5"/>
      <c r="DM95" s="5"/>
      <c r="DN95" s="10"/>
      <c r="DO95" s="10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 t="s">
        <v>317</v>
      </c>
      <c r="ED95" s="11"/>
      <c r="EE95" s="5"/>
      <c r="EF95" s="5"/>
      <c r="EG95" s="5"/>
      <c r="EH95" s="11"/>
      <c r="EI95" s="5"/>
      <c r="EJ95" s="5"/>
      <c r="EK95" s="5"/>
      <c r="EL95" s="11"/>
      <c r="EM95" s="5"/>
      <c r="EN95" s="5"/>
      <c r="EO95" s="5"/>
      <c r="EP95" s="11"/>
      <c r="EQ95" s="5"/>
      <c r="ER95" s="5" t="s">
        <v>434</v>
      </c>
      <c r="ES95" s="5"/>
      <c r="ET95" s="5"/>
      <c r="EU95" s="5" t="s">
        <v>317</v>
      </c>
      <c r="EV95" s="11" t="s">
        <v>317</v>
      </c>
      <c r="EW95" s="5"/>
      <c r="EX95" s="5"/>
      <c r="EY95" s="11"/>
      <c r="EZ95" s="5"/>
      <c r="FA95" s="5"/>
      <c r="FB95" s="5"/>
      <c r="FC95" s="5"/>
      <c r="FD95" s="5"/>
      <c r="FE95" s="5"/>
      <c r="FF95" s="108"/>
      <c r="FG95" s="14"/>
      <c r="FH95" s="14"/>
      <c r="FI95" s="15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</row>
    <row r="96" spans="1:244" s="222" customFormat="1" ht="15" customHeight="1" thickBot="1" x14ac:dyDescent="0.3">
      <c r="A96" s="261" t="s">
        <v>198</v>
      </c>
      <c r="B96" s="108"/>
      <c r="C96" s="91"/>
      <c r="D96" s="5"/>
      <c r="E96" s="5"/>
      <c r="F96" s="11">
        <f>AVERAGE(F79,F64,F49,F34,F22)</f>
        <v>8.2216958551512925E-2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10"/>
      <c r="Y96" s="10"/>
      <c r="Z96" s="5"/>
      <c r="AA96" s="5"/>
      <c r="AB96" s="10"/>
      <c r="AC96" s="10"/>
      <c r="AD96" s="5"/>
      <c r="AE96" s="5"/>
      <c r="AF96" s="10"/>
      <c r="AG96" s="10"/>
      <c r="AH96" s="5"/>
      <c r="AI96" s="5"/>
      <c r="AJ96" s="10"/>
      <c r="AK96" s="10"/>
      <c r="AL96" s="5"/>
      <c r="AM96" s="5"/>
      <c r="AN96" s="10"/>
      <c r="AO96" s="10"/>
      <c r="AP96" s="5"/>
      <c r="AQ96" s="5"/>
      <c r="AR96" s="10"/>
      <c r="AS96" s="10"/>
      <c r="AT96" s="5"/>
      <c r="AU96" s="5"/>
      <c r="AV96" s="10"/>
      <c r="AW96" s="10"/>
      <c r="AX96" s="5"/>
      <c r="AY96" s="5"/>
      <c r="AZ96" s="5"/>
      <c r="BA96" s="41"/>
      <c r="BB96" s="5"/>
      <c r="BC96" s="11"/>
      <c r="BD96" s="5"/>
      <c r="BE96" s="10"/>
      <c r="BF96" s="5"/>
      <c r="BG96" s="11"/>
      <c r="BH96" s="5"/>
      <c r="BI96" s="5"/>
      <c r="BJ96" s="10"/>
      <c r="BK96" s="11"/>
      <c r="BL96" s="5"/>
      <c r="BM96" s="5"/>
      <c r="BN96" s="5"/>
      <c r="BO96" s="11"/>
      <c r="BP96" s="5"/>
      <c r="BQ96" s="5"/>
      <c r="BR96" s="5"/>
      <c r="BS96" s="11"/>
      <c r="BT96" s="5"/>
      <c r="BU96" s="5"/>
      <c r="BV96" s="5"/>
      <c r="BW96" s="11"/>
      <c r="BX96" s="5"/>
      <c r="BY96" s="5"/>
      <c r="BZ96" s="5"/>
      <c r="CA96" s="11"/>
      <c r="CB96" s="5"/>
      <c r="CC96" s="5"/>
      <c r="CD96" s="5"/>
      <c r="CE96" s="11"/>
      <c r="CF96" s="5"/>
      <c r="CG96" s="5"/>
      <c r="CH96" s="5"/>
      <c r="CI96" s="11"/>
      <c r="CJ96" s="5"/>
      <c r="CK96" s="5"/>
      <c r="CL96" s="5"/>
      <c r="CM96" s="11"/>
      <c r="CN96" s="5"/>
      <c r="CO96" s="5"/>
      <c r="CP96" s="5"/>
      <c r="CQ96" s="11"/>
      <c r="CR96" s="5"/>
      <c r="CS96" s="10"/>
      <c r="CT96" s="5"/>
      <c r="CU96" s="11"/>
      <c r="CV96" s="5"/>
      <c r="CW96" s="10"/>
      <c r="CX96" s="12"/>
      <c r="CY96" s="13"/>
      <c r="CZ96" s="13"/>
      <c r="DA96" s="10"/>
      <c r="DB96" s="12"/>
      <c r="DC96" s="13"/>
      <c r="DD96" s="13"/>
      <c r="DE96" s="10"/>
      <c r="DF96" s="12"/>
      <c r="DG96" s="13"/>
      <c r="DH96" s="13"/>
      <c r="DI96" s="11"/>
      <c r="DJ96" s="11"/>
      <c r="DK96" s="5"/>
      <c r="DL96" s="5"/>
      <c r="DM96" s="5"/>
      <c r="DN96" s="10"/>
      <c r="DO96" s="10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11">
        <f>AVERAGE(EC79,EC64,EC49,EC34,EC22)</f>
        <v>6.6964088419970549E-2</v>
      </c>
      <c r="ED96" s="11">
        <f>AVERAGE(ED79,ED64,ED49,ED34,ED22)</f>
        <v>0.10247075679269665</v>
      </c>
      <c r="EE96" s="5"/>
      <c r="EF96" s="5"/>
      <c r="EG96" s="5"/>
      <c r="EH96" s="11"/>
      <c r="EI96" s="5"/>
      <c r="EJ96" s="5"/>
      <c r="EK96" s="5"/>
      <c r="EL96" s="11"/>
      <c r="EM96" s="5"/>
      <c r="EN96" s="5"/>
      <c r="EO96" s="5"/>
      <c r="EP96" s="11"/>
      <c r="EQ96" s="5" t="s">
        <v>433</v>
      </c>
      <c r="ER96" s="823">
        <f>AVERAGE(ER14:ER95)</f>
        <v>191.04</v>
      </c>
      <c r="ES96" s="5"/>
      <c r="ET96" s="5"/>
      <c r="EU96" s="11">
        <f>AVERAGE(EU79,EU64,EU49,EU34,EU22)</f>
        <v>0.19083330539095991</v>
      </c>
      <c r="EV96" s="11">
        <f>AVERAGE(EV79,EV64,EV49,EV34,EV22)</f>
        <v>0.21033767800587927</v>
      </c>
      <c r="EW96" s="5"/>
      <c r="EX96" s="5"/>
      <c r="EY96" s="11"/>
      <c r="EZ96" s="5"/>
      <c r="FA96" s="5"/>
      <c r="FB96" s="5"/>
      <c r="FC96" s="5"/>
      <c r="FD96" s="5"/>
      <c r="FE96" s="5"/>
      <c r="FF96" s="108"/>
      <c r="FG96" s="14"/>
      <c r="FH96" s="14"/>
      <c r="FI96" s="15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</row>
    <row r="97" spans="1:244" s="147" customFormat="1" ht="15" customHeight="1" thickTop="1" x14ac:dyDescent="0.2">
      <c r="A97" s="110"/>
      <c r="B97" s="108"/>
      <c r="C97" s="91"/>
      <c r="D97" s="5"/>
      <c r="E97" s="5"/>
      <c r="F97" s="824"/>
      <c r="G97" s="5"/>
      <c r="H97" s="5"/>
      <c r="I97" s="5"/>
      <c r="J97" s="824">
        <f>AVERAGE(J71:J75,J56:J60,J41:J45,J26:J30,J14:J18)</f>
        <v>0.13526804942497028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26"/>
      <c r="V97" s="5"/>
      <c r="W97" s="5"/>
      <c r="X97" s="10"/>
      <c r="Y97" s="10"/>
      <c r="Z97" s="5"/>
      <c r="AA97" s="5"/>
      <c r="AB97" s="10"/>
      <c r="AC97" s="10"/>
      <c r="AD97" s="5"/>
      <c r="AE97" s="5"/>
      <c r="AF97" s="10"/>
      <c r="AG97" s="10"/>
      <c r="AH97" s="5"/>
      <c r="AI97" s="5"/>
      <c r="AJ97" s="10"/>
      <c r="AK97" s="10"/>
      <c r="AL97" s="5"/>
      <c r="AM97" s="5"/>
      <c r="AN97" s="10"/>
      <c r="AO97" s="10"/>
      <c r="AP97" s="5"/>
      <c r="AQ97" s="5"/>
      <c r="AR97" s="10"/>
      <c r="AS97" s="10"/>
      <c r="AT97" s="5"/>
      <c r="AU97" s="5"/>
      <c r="AV97" s="10"/>
      <c r="AW97" s="10"/>
      <c r="AX97" s="26"/>
      <c r="AY97" s="26"/>
      <c r="AZ97" s="26"/>
      <c r="BA97" s="26"/>
      <c r="BB97" s="26"/>
      <c r="BC97" s="11"/>
      <c r="BD97" s="5"/>
      <c r="BE97" s="26"/>
      <c r="BF97" s="26"/>
      <c r="BG97" s="11"/>
      <c r="BH97" s="5"/>
      <c r="BI97" s="26"/>
      <c r="BJ97" s="26"/>
      <c r="BK97" s="11"/>
      <c r="BL97" s="5"/>
      <c r="BM97" s="26"/>
      <c r="BN97" s="26"/>
      <c r="BO97" s="11"/>
      <c r="BP97" s="5"/>
      <c r="BQ97" s="26"/>
      <c r="BR97" s="26"/>
      <c r="BS97" s="11"/>
      <c r="BT97" s="5"/>
      <c r="BU97" s="26"/>
      <c r="BV97" s="26"/>
      <c r="BW97" s="11"/>
      <c r="BX97" s="5"/>
      <c r="BY97" s="26"/>
      <c r="BZ97" s="26"/>
      <c r="CA97" s="11"/>
      <c r="CB97" s="5"/>
      <c r="CC97" s="26"/>
      <c r="CD97" s="26"/>
      <c r="CE97" s="11"/>
      <c r="CF97" s="5"/>
      <c r="CG97" s="26"/>
      <c r="CH97" s="26"/>
      <c r="CI97" s="11"/>
      <c r="CJ97" s="5"/>
      <c r="CK97" s="26"/>
      <c r="CL97" s="26"/>
      <c r="CM97" s="11"/>
      <c r="CN97" s="5"/>
      <c r="CO97" s="26"/>
      <c r="CP97" s="26"/>
      <c r="CQ97" s="11"/>
      <c r="CR97" s="5"/>
      <c r="CS97" s="26"/>
      <c r="CT97" s="26"/>
      <c r="CU97" s="11"/>
      <c r="CV97" s="5"/>
      <c r="CW97" s="26"/>
      <c r="CX97" s="262"/>
      <c r="CY97" s="13"/>
      <c r="CZ97" s="13"/>
      <c r="DA97" s="26"/>
      <c r="DB97" s="262"/>
      <c r="DC97" s="13"/>
      <c r="DD97" s="13"/>
      <c r="DE97" s="26"/>
      <c r="DF97" s="262"/>
      <c r="DG97" s="13"/>
      <c r="DH97" s="13"/>
      <c r="DI97" s="262"/>
      <c r="DJ97" s="262"/>
      <c r="DK97" s="13"/>
      <c r="DL97" s="13"/>
      <c r="DM97" s="11"/>
      <c r="DN97" s="11"/>
      <c r="DO97" s="11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26"/>
      <c r="EC97" s="26"/>
      <c r="ED97" s="11"/>
      <c r="EE97" s="5"/>
      <c r="EF97" s="26"/>
      <c r="EG97" s="26"/>
      <c r="EH97" s="11"/>
      <c r="EI97" s="5"/>
      <c r="EJ97" s="26"/>
      <c r="EK97" s="26"/>
      <c r="EL97" s="11"/>
      <c r="EM97" s="5"/>
      <c r="EN97" s="26"/>
      <c r="EO97" s="26"/>
      <c r="EP97" s="11"/>
      <c r="EQ97" s="5"/>
      <c r="ER97" s="26"/>
      <c r="ES97" s="26"/>
      <c r="ET97" s="26"/>
      <c r="EU97" s="26"/>
      <c r="EV97" s="11"/>
      <c r="EW97" s="5"/>
      <c r="EX97" s="5"/>
      <c r="EY97" s="11"/>
      <c r="EZ97" s="5"/>
      <c r="FA97" s="5"/>
      <c r="FB97" s="5"/>
      <c r="FC97" s="5"/>
      <c r="FD97" s="10"/>
      <c r="FE97" s="10"/>
      <c r="FF97" s="5"/>
      <c r="FG97" s="14"/>
      <c r="FH97" s="14"/>
      <c r="FI97" s="15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</row>
    <row r="98" spans="1:244" s="147" customFormat="1" ht="24.75" customHeight="1" x14ac:dyDescent="0.3">
      <c r="A98" s="263"/>
      <c r="B98" s="15"/>
      <c r="C98" s="109"/>
      <c r="D98" s="14"/>
      <c r="E98" s="14"/>
      <c r="F98" s="825"/>
      <c r="G98" s="14"/>
      <c r="H98" s="14"/>
      <c r="I98" s="14"/>
      <c r="J98" s="825">
        <f>STDEV(J71:J75,J56:J60,J41:J45,J26:J30,J14:J18)</f>
        <v>1.1676458815854617E-2</v>
      </c>
      <c r="K98" s="14"/>
      <c r="L98" s="14"/>
      <c r="M98" s="14"/>
      <c r="N98" s="14"/>
      <c r="O98" s="18"/>
      <c r="P98" s="18"/>
      <c r="Q98" s="801" t="s">
        <v>310</v>
      </c>
      <c r="R98" s="801" t="s">
        <v>413</v>
      </c>
      <c r="S98" s="14"/>
      <c r="T98" s="14"/>
      <c r="U98" s="14"/>
      <c r="V98" s="14"/>
      <c r="W98" s="14"/>
      <c r="X98" s="264"/>
      <c r="Y98" s="264"/>
      <c r="Z98" s="14"/>
      <c r="AA98" s="14"/>
      <c r="AB98" s="264"/>
      <c r="AC98" s="264"/>
      <c r="AD98" s="14"/>
      <c r="AE98" s="14"/>
      <c r="AF98" s="264"/>
      <c r="AG98" s="264"/>
      <c r="AH98" s="14"/>
      <c r="AI98" s="14"/>
      <c r="AJ98" s="264"/>
      <c r="AK98" s="264"/>
      <c r="AL98" s="14"/>
      <c r="AM98" s="14"/>
      <c r="AN98" s="264"/>
      <c r="AO98" s="264"/>
      <c r="AP98" s="14"/>
      <c r="AQ98" s="14"/>
      <c r="AR98" s="264"/>
      <c r="AS98" s="264"/>
      <c r="AT98" s="14"/>
      <c r="AU98" s="14"/>
      <c r="AV98" s="264"/>
      <c r="AW98" s="264"/>
      <c r="AX98" s="14"/>
      <c r="AY98" s="14"/>
      <c r="AZ98" s="14"/>
      <c r="BA98" s="14"/>
      <c r="BB98" s="14"/>
      <c r="BC98" s="265"/>
      <c r="BD98" s="14"/>
      <c r="BE98" s="264"/>
      <c r="BF98" s="14"/>
      <c r="BG98" s="265"/>
      <c r="BH98" s="14"/>
      <c r="BI98" s="14"/>
      <c r="BJ98" s="264"/>
      <c r="BK98" s="265"/>
      <c r="BL98" s="14"/>
      <c r="BM98" s="14"/>
      <c r="BN98" s="14"/>
      <c r="BO98" s="265"/>
      <c r="BP98" s="14"/>
      <c r="BQ98" s="14"/>
      <c r="BR98" s="14"/>
      <c r="BS98" s="265"/>
      <c r="BT98" s="14"/>
      <c r="BU98" s="14"/>
      <c r="BV98" s="14"/>
      <c r="BW98" s="265"/>
      <c r="BX98" s="14"/>
      <c r="BY98" s="14"/>
      <c r="BZ98" s="14"/>
      <c r="CA98" s="265"/>
      <c r="CB98" s="14"/>
      <c r="CC98" s="14"/>
      <c r="CD98" s="14"/>
      <c r="CE98" s="265"/>
      <c r="CF98" s="14"/>
      <c r="CG98" s="14"/>
      <c r="CH98" s="14"/>
      <c r="CI98" s="265"/>
      <c r="CJ98" s="14"/>
      <c r="CK98" s="14"/>
      <c r="CL98" s="14"/>
      <c r="CM98" s="265"/>
      <c r="CN98" s="14"/>
      <c r="CO98" s="14"/>
      <c r="CP98" s="14"/>
      <c r="CQ98" s="265"/>
      <c r="CR98" s="14"/>
      <c r="CS98" s="264"/>
      <c r="CT98" s="14"/>
      <c r="CU98" s="265"/>
      <c r="CV98" s="14"/>
      <c r="CW98" s="264"/>
      <c r="CX98" s="266"/>
      <c r="CY98" s="267"/>
      <c r="CZ98" s="267"/>
      <c r="DA98" s="264"/>
      <c r="DB98" s="266"/>
      <c r="DC98" s="267"/>
      <c r="DD98" s="267"/>
      <c r="DE98" s="264"/>
      <c r="DF98" s="266"/>
      <c r="DG98" s="267"/>
      <c r="DH98" s="267"/>
      <c r="DI98" s="266"/>
      <c r="DJ98" s="266"/>
      <c r="DK98" s="267"/>
      <c r="DL98" s="267"/>
      <c r="DM98" s="265"/>
      <c r="DN98" s="265"/>
      <c r="DO98" s="265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265"/>
      <c r="EE98" s="14"/>
      <c r="EF98" s="14"/>
      <c r="EG98" s="14"/>
      <c r="EH98" s="265"/>
      <c r="EI98" s="14"/>
      <c r="EJ98" s="14"/>
      <c r="EK98" s="14"/>
      <c r="EL98" s="265"/>
      <c r="EM98" s="14"/>
      <c r="EN98" s="14"/>
      <c r="EO98" s="14"/>
      <c r="EP98" s="265"/>
      <c r="EQ98" s="14"/>
      <c r="ER98" s="14"/>
      <c r="ES98" s="14"/>
      <c r="ET98" s="14"/>
      <c r="EU98" s="14"/>
      <c r="EV98" s="265"/>
      <c r="EW98" s="14"/>
      <c r="EX98" s="14"/>
      <c r="EY98" s="265"/>
      <c r="EZ98" s="14"/>
      <c r="FA98" s="14"/>
      <c r="FB98" s="14"/>
      <c r="FC98" s="14"/>
      <c r="FD98" s="264"/>
      <c r="FE98" s="264"/>
      <c r="FF98" s="14"/>
      <c r="FG98" s="14"/>
      <c r="FH98" s="14"/>
      <c r="FI98" s="15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</row>
    <row r="99" spans="1:244" s="147" customFormat="1" ht="20.100000000000001" customHeight="1" x14ac:dyDescent="0.3">
      <c r="A99" s="263"/>
      <c r="B99" s="15"/>
      <c r="C99" s="109"/>
      <c r="D99" s="14"/>
      <c r="E99" s="14"/>
      <c r="F99" s="14"/>
      <c r="G99" s="14"/>
      <c r="H99" s="14"/>
      <c r="I99" s="14"/>
      <c r="J99" s="14">
        <f>J98/J97</f>
        <v>8.6320892963946003E-2</v>
      </c>
      <c r="K99" s="14"/>
      <c r="L99" s="14"/>
      <c r="M99" s="14"/>
      <c r="N99" s="64" t="s">
        <v>412</v>
      </c>
      <c r="O99" s="797"/>
      <c r="P99" s="800" t="s">
        <v>17</v>
      </c>
      <c r="Q99" s="798">
        <f>AVERAGE(Q71:Q75,Q56:Q60,Q41:Q45,Q26:Q30)</f>
        <v>0.63150405933201481</v>
      </c>
      <c r="R99" s="798">
        <f>AVERAGE(R71:R75,R56:R60,R41:R45,R26:R30)</f>
        <v>0.36849594066798524</v>
      </c>
      <c r="S99" s="14"/>
      <c r="T99" s="14"/>
      <c r="U99" s="14"/>
      <c r="V99" s="14"/>
      <c r="W99" s="14"/>
      <c r="X99" s="264"/>
      <c r="Y99" s="264"/>
      <c r="Z99" s="14"/>
      <c r="AA99" s="14"/>
      <c r="AB99" s="264"/>
      <c r="AC99" s="264"/>
      <c r="AD99" s="14"/>
      <c r="AE99" s="14"/>
      <c r="AF99" s="264"/>
      <c r="AG99" s="264"/>
      <c r="AH99" s="14"/>
      <c r="AI99" s="14"/>
      <c r="AJ99" s="264"/>
      <c r="AK99" s="264"/>
      <c r="AL99" s="14"/>
      <c r="AM99" s="14"/>
      <c r="AN99" s="264"/>
      <c r="AO99" s="264"/>
      <c r="AP99" s="14"/>
      <c r="AQ99" s="14"/>
      <c r="AR99" s="264"/>
      <c r="AS99" s="264"/>
      <c r="AT99" s="14"/>
      <c r="AU99" s="14"/>
      <c r="AV99" s="264"/>
      <c r="AW99" s="264"/>
      <c r="AX99" s="14"/>
      <c r="AY99" s="14"/>
      <c r="AZ99" s="14"/>
      <c r="BA99" s="14"/>
      <c r="BB99" s="14"/>
      <c r="BC99" s="265"/>
      <c r="BD99" s="14"/>
      <c r="BE99" s="264"/>
      <c r="BF99" s="14"/>
      <c r="BG99" s="265"/>
      <c r="BH99" s="14"/>
      <c r="BI99" s="14"/>
      <c r="BJ99" s="264"/>
      <c r="BK99" s="265"/>
      <c r="BL99" s="14"/>
      <c r="BM99" s="14"/>
      <c r="BN99" s="14"/>
      <c r="BO99" s="265"/>
      <c r="BP99" s="14"/>
      <c r="BQ99" s="14"/>
      <c r="BR99" s="14"/>
      <c r="BS99" s="265"/>
      <c r="BT99" s="14"/>
      <c r="BU99" s="14"/>
      <c r="BV99" s="14"/>
      <c r="BW99" s="265"/>
      <c r="BX99" s="14"/>
      <c r="BY99" s="14"/>
      <c r="BZ99" s="14"/>
      <c r="CA99" s="265"/>
      <c r="CB99" s="14"/>
      <c r="CC99" s="14"/>
      <c r="CD99" s="14"/>
      <c r="CE99" s="265"/>
      <c r="CF99" s="14"/>
      <c r="CG99" s="14"/>
      <c r="CH99" s="14"/>
      <c r="CI99" s="265"/>
      <c r="CJ99" s="14"/>
      <c r="CK99" s="14"/>
      <c r="CL99" s="14"/>
      <c r="CM99" s="265"/>
      <c r="CN99" s="14"/>
      <c r="CO99" s="14"/>
      <c r="CP99" s="14"/>
      <c r="CQ99" s="265"/>
      <c r="CR99" s="14"/>
      <c r="CS99" s="264"/>
      <c r="CT99" s="14"/>
      <c r="CU99" s="265"/>
      <c r="CV99" s="14"/>
      <c r="CW99" s="264"/>
      <c r="CX99" s="266"/>
      <c r="CY99" s="267"/>
      <c r="CZ99" s="267"/>
      <c r="DA99" s="264"/>
      <c r="DB99" s="266"/>
      <c r="DC99" s="267"/>
      <c r="DD99" s="267"/>
      <c r="DE99" s="264"/>
      <c r="DF99" s="266"/>
      <c r="DG99" s="267"/>
      <c r="DH99" s="267"/>
      <c r="DI99" s="266"/>
      <c r="DJ99" s="266"/>
      <c r="DK99" s="267"/>
      <c r="DL99" s="267"/>
      <c r="DM99" s="265"/>
      <c r="DN99" s="265"/>
      <c r="DO99" s="265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265"/>
      <c r="EE99" s="14"/>
      <c r="EF99" s="14"/>
      <c r="EG99" s="14"/>
      <c r="EH99" s="265"/>
      <c r="EI99" s="14"/>
      <c r="EJ99" s="14"/>
      <c r="EK99" s="14"/>
      <c r="EL99" s="265"/>
      <c r="EM99" s="14"/>
      <c r="EN99" s="14"/>
      <c r="EO99" s="14"/>
      <c r="EP99" s="265"/>
      <c r="EQ99" s="14"/>
      <c r="ER99" s="14"/>
      <c r="ES99" s="14"/>
      <c r="ET99" s="14"/>
      <c r="EU99" s="14"/>
      <c r="EV99" s="265"/>
      <c r="EW99" s="14"/>
      <c r="EX99" s="14"/>
      <c r="EY99" s="265"/>
      <c r="EZ99" s="14"/>
      <c r="FA99" s="14"/>
      <c r="FB99" s="14"/>
      <c r="FC99" s="14"/>
      <c r="FD99" s="264"/>
      <c r="FE99" s="264"/>
      <c r="FF99" s="14"/>
      <c r="FG99" s="14"/>
      <c r="FH99" s="14"/>
      <c r="FI99" s="15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</row>
    <row r="100" spans="1:244" s="147" customFormat="1" ht="20.100000000000001" customHeight="1" x14ac:dyDescent="0.25">
      <c r="A100" s="263"/>
      <c r="B100" s="15"/>
      <c r="C100" s="10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797"/>
      <c r="P100" s="800" t="s">
        <v>169</v>
      </c>
      <c r="Q100" s="798">
        <f>STDEV(Q14:Q18,Q26:Q30,Q41:Q45,Q56:Q60,Q71:Q75)</f>
        <v>4.6766425343991919E-2</v>
      </c>
      <c r="R100" s="798">
        <f>STDEV(R14:R18,R26:R30,R41:R45,R56:R60,R71:R75)</f>
        <v>4.6766425343992259E-2</v>
      </c>
      <c r="S100" s="14"/>
      <c r="T100" s="14"/>
      <c r="U100" s="14"/>
      <c r="V100" s="14"/>
      <c r="W100" s="14"/>
      <c r="X100" s="264"/>
      <c r="Y100" s="264"/>
      <c r="Z100" s="14"/>
      <c r="AA100" s="14"/>
      <c r="AB100" s="264"/>
      <c r="AC100" s="264"/>
      <c r="AD100" s="14"/>
      <c r="AE100" s="14"/>
      <c r="AF100" s="264"/>
      <c r="AG100" s="264"/>
      <c r="AH100" s="14"/>
      <c r="AI100" s="14"/>
      <c r="AJ100" s="264"/>
      <c r="AK100" s="264"/>
      <c r="AL100" s="14"/>
      <c r="AM100" s="14"/>
      <c r="AN100" s="264"/>
      <c r="AO100" s="264"/>
      <c r="AP100" s="14"/>
      <c r="AQ100" s="14"/>
      <c r="AR100" s="264"/>
      <c r="AS100" s="264"/>
      <c r="AT100" s="14"/>
      <c r="AU100" s="14"/>
      <c r="AV100" s="264"/>
      <c r="AW100" s="264"/>
      <c r="AX100" s="14"/>
      <c r="AY100" s="14"/>
      <c r="AZ100" s="14"/>
      <c r="BA100" s="14"/>
      <c r="BB100" s="14"/>
      <c r="BC100" s="265"/>
      <c r="BD100" s="14"/>
      <c r="BE100" s="264"/>
      <c r="BF100" s="14"/>
      <c r="BG100" s="265"/>
      <c r="BH100" s="14"/>
      <c r="BI100" s="14"/>
      <c r="BJ100" s="264"/>
      <c r="BK100" s="265"/>
      <c r="BL100" s="14"/>
      <c r="BM100" s="14"/>
      <c r="BN100" s="14"/>
      <c r="BO100" s="265"/>
      <c r="BP100" s="14"/>
      <c r="BQ100" s="14"/>
      <c r="BR100" s="14"/>
      <c r="BS100" s="265"/>
      <c r="BT100" s="14"/>
      <c r="BU100" s="14"/>
      <c r="BV100" s="14"/>
      <c r="BW100" s="265"/>
      <c r="BX100" s="14"/>
      <c r="BY100" s="14"/>
      <c r="BZ100" s="14"/>
      <c r="CA100" s="265"/>
      <c r="CB100" s="14"/>
      <c r="CC100" s="14"/>
      <c r="CD100" s="14"/>
      <c r="CE100" s="265"/>
      <c r="CF100" s="14"/>
      <c r="CG100" s="14"/>
      <c r="CH100" s="14"/>
      <c r="CI100" s="265"/>
      <c r="CJ100" s="14"/>
      <c r="CK100" s="14"/>
      <c r="CL100" s="14"/>
      <c r="CM100" s="265"/>
      <c r="CN100" s="14"/>
      <c r="CO100" s="14"/>
      <c r="CP100" s="14"/>
      <c r="CQ100" s="265"/>
      <c r="CR100" s="14"/>
      <c r="CS100" s="264"/>
      <c r="CT100" s="14"/>
      <c r="CU100" s="265"/>
      <c r="CV100" s="14"/>
      <c r="CW100" s="264"/>
      <c r="CX100" s="266"/>
      <c r="CY100" s="267"/>
      <c r="CZ100" s="267"/>
      <c r="DA100" s="264"/>
      <c r="DB100" s="266"/>
      <c r="DC100" s="267"/>
      <c r="DD100" s="267"/>
      <c r="DE100" s="264"/>
      <c r="DF100" s="266"/>
      <c r="DG100" s="267"/>
      <c r="DH100" s="267"/>
      <c r="DI100" s="266"/>
      <c r="DJ100" s="266"/>
      <c r="DK100" s="267"/>
      <c r="DL100" s="267"/>
      <c r="DM100" s="265"/>
      <c r="DN100" s="265"/>
      <c r="DO100" s="265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265"/>
      <c r="EE100" s="14"/>
      <c r="EF100" s="14"/>
      <c r="EG100" s="14"/>
      <c r="EH100" s="265"/>
      <c r="EI100" s="14"/>
      <c r="EJ100" s="14"/>
      <c r="EK100" s="14"/>
      <c r="EL100" s="265"/>
      <c r="EM100" s="14"/>
      <c r="EN100" s="14"/>
      <c r="EO100" s="14"/>
      <c r="EP100" s="265"/>
      <c r="EQ100" s="14"/>
      <c r="ER100" s="14"/>
      <c r="ES100" s="14"/>
      <c r="ET100" s="14"/>
      <c r="EU100" s="14"/>
      <c r="EV100" s="265"/>
      <c r="EW100" s="14"/>
      <c r="EX100" s="14"/>
      <c r="EY100" s="265"/>
      <c r="EZ100" s="14"/>
      <c r="FA100" s="14"/>
      <c r="FB100" s="14"/>
      <c r="FC100" s="14"/>
      <c r="FD100" s="264"/>
      <c r="FE100" s="264"/>
      <c r="FF100" s="14"/>
      <c r="FG100" s="14"/>
      <c r="FH100" s="14"/>
      <c r="FI100" s="15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</row>
    <row r="101" spans="1:244" s="147" customFormat="1" ht="20.100000000000001" customHeight="1" x14ac:dyDescent="0.25">
      <c r="A101" s="263"/>
      <c r="B101" s="15"/>
      <c r="C101" s="109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797"/>
      <c r="P101" s="800" t="s">
        <v>317</v>
      </c>
      <c r="Q101" s="799">
        <f>Q100/Q99</f>
        <v>7.4055621104732058E-2</v>
      </c>
      <c r="R101" s="799">
        <f>R100/R99</f>
        <v>0.12691164320349677</v>
      </c>
      <c r="S101" s="14"/>
      <c r="T101" s="14"/>
      <c r="U101" s="14"/>
      <c r="V101" s="14"/>
      <c r="W101" s="14"/>
      <c r="X101" s="264"/>
      <c r="Y101" s="264"/>
      <c r="Z101" s="14"/>
      <c r="AA101" s="14"/>
      <c r="AB101" s="264"/>
      <c r="AC101" s="264"/>
      <c r="AD101" s="14"/>
      <c r="AE101" s="14"/>
      <c r="AF101" s="264"/>
      <c r="AG101" s="264"/>
      <c r="AH101" s="14"/>
      <c r="AI101" s="14"/>
      <c r="AJ101" s="264"/>
      <c r="AK101" s="264"/>
      <c r="AL101" s="14"/>
      <c r="AM101" s="14"/>
      <c r="AN101" s="264"/>
      <c r="AO101" s="264"/>
      <c r="AP101" s="14"/>
      <c r="AQ101" s="14"/>
      <c r="AR101" s="264"/>
      <c r="AS101" s="264"/>
      <c r="AT101" s="14"/>
      <c r="AU101" s="14"/>
      <c r="AV101" s="264"/>
      <c r="AW101" s="264"/>
      <c r="AX101" s="14"/>
      <c r="AY101" s="14"/>
      <c r="AZ101" s="14"/>
      <c r="BA101" s="14"/>
      <c r="BB101" s="14"/>
      <c r="BC101" s="265"/>
      <c r="BD101" s="14"/>
      <c r="BE101" s="264"/>
      <c r="BF101" s="14"/>
      <c r="BG101" s="265"/>
      <c r="BH101" s="14"/>
      <c r="BI101" s="14"/>
      <c r="BJ101" s="264"/>
      <c r="BK101" s="265"/>
      <c r="BL101" s="14"/>
      <c r="BM101" s="14"/>
      <c r="BN101" s="14"/>
      <c r="BO101" s="265"/>
      <c r="BP101" s="14"/>
      <c r="BQ101" s="14"/>
      <c r="BR101" s="14"/>
      <c r="BS101" s="265"/>
      <c r="BT101" s="14"/>
      <c r="BU101" s="14"/>
      <c r="BV101" s="14"/>
      <c r="BW101" s="265"/>
      <c r="BX101" s="14"/>
      <c r="BY101" s="14"/>
      <c r="BZ101" s="14"/>
      <c r="CA101" s="265"/>
      <c r="CB101" s="14"/>
      <c r="CC101" s="14"/>
      <c r="CD101" s="14"/>
      <c r="CE101" s="265"/>
      <c r="CF101" s="14"/>
      <c r="CG101" s="14"/>
      <c r="CH101" s="14"/>
      <c r="CI101" s="265"/>
      <c r="CJ101" s="14"/>
      <c r="CK101" s="14"/>
      <c r="CL101" s="14"/>
      <c r="CM101" s="265"/>
      <c r="CN101" s="14"/>
      <c r="CO101" s="14"/>
      <c r="CP101" s="14"/>
      <c r="CQ101" s="265"/>
      <c r="CR101" s="14"/>
      <c r="CS101" s="264"/>
      <c r="CT101" s="14"/>
      <c r="CU101" s="265"/>
      <c r="CV101" s="14"/>
      <c r="CW101" s="264"/>
      <c r="CX101" s="266"/>
      <c r="CY101" s="267"/>
      <c r="CZ101" s="267"/>
      <c r="DA101" s="264"/>
      <c r="DB101" s="266"/>
      <c r="DC101" s="267"/>
      <c r="DD101" s="267"/>
      <c r="DE101" s="264"/>
      <c r="DF101" s="266"/>
      <c r="DG101" s="267"/>
      <c r="DH101" s="267"/>
      <c r="DI101" s="266"/>
      <c r="DJ101" s="266"/>
      <c r="DK101" s="267"/>
      <c r="DL101" s="267"/>
      <c r="DM101" s="265"/>
      <c r="DN101" s="265"/>
      <c r="DO101" s="265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265"/>
      <c r="EE101" s="14"/>
      <c r="EF101" s="14"/>
      <c r="EG101" s="14"/>
      <c r="EH101" s="265"/>
      <c r="EI101" s="14"/>
      <c r="EJ101" s="14"/>
      <c r="EK101" s="14"/>
      <c r="EL101" s="265"/>
      <c r="EM101" s="14"/>
      <c r="EN101" s="14"/>
      <c r="EO101" s="14"/>
      <c r="EP101" s="265"/>
      <c r="EQ101" s="14"/>
      <c r="ER101" s="14"/>
      <c r="ES101" s="14"/>
      <c r="ET101" s="14"/>
      <c r="EU101" s="14"/>
      <c r="EV101" s="265"/>
      <c r="EW101" s="14"/>
      <c r="EX101" s="14"/>
      <c r="EY101" s="265"/>
      <c r="EZ101" s="14"/>
      <c r="FA101" s="14"/>
      <c r="FB101" s="14"/>
      <c r="FC101" s="14"/>
      <c r="FD101" s="264"/>
      <c r="FE101" s="264"/>
      <c r="FF101" s="14"/>
      <c r="FG101" s="14"/>
      <c r="FH101" s="14"/>
      <c r="FI101" s="15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</row>
    <row r="102" spans="1:244" s="149" customFormat="1" ht="15" customHeight="1" x14ac:dyDescent="0.2">
      <c r="A102" s="263"/>
      <c r="B102" s="15"/>
      <c r="C102" s="109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264"/>
      <c r="Y102" s="264"/>
      <c r="Z102" s="14"/>
      <c r="AA102" s="14"/>
      <c r="AB102" s="264"/>
      <c r="AC102" s="264"/>
      <c r="AD102" s="14"/>
      <c r="AE102" s="14"/>
      <c r="AF102" s="264"/>
      <c r="AG102" s="264"/>
      <c r="AH102" s="14"/>
      <c r="AI102" s="14"/>
      <c r="AJ102" s="264"/>
      <c r="AK102" s="264"/>
      <c r="AL102" s="14"/>
      <c r="AM102" s="14"/>
      <c r="AN102" s="264"/>
      <c r="AO102" s="264"/>
      <c r="AP102" s="14"/>
      <c r="AQ102" s="14"/>
      <c r="AR102" s="264"/>
      <c r="AS102" s="264"/>
      <c r="AT102" s="14"/>
      <c r="AU102" s="14"/>
      <c r="AV102" s="264"/>
      <c r="AW102" s="264"/>
      <c r="AX102" s="14"/>
      <c r="AY102" s="14"/>
      <c r="AZ102" s="14"/>
      <c r="BA102" s="14"/>
      <c r="BB102" s="14"/>
      <c r="BC102" s="265"/>
      <c r="BD102" s="14"/>
      <c r="BE102" s="264"/>
      <c r="BF102" s="14"/>
      <c r="BG102" s="265"/>
      <c r="BH102" s="14"/>
      <c r="BI102" s="14"/>
      <c r="BJ102" s="264"/>
      <c r="BK102" s="265"/>
      <c r="BL102" s="14"/>
      <c r="BM102" s="14"/>
      <c r="BN102" s="14"/>
      <c r="BO102" s="265"/>
      <c r="BP102" s="14"/>
      <c r="BQ102" s="14"/>
      <c r="BR102" s="14"/>
      <c r="BS102" s="265"/>
      <c r="BT102" s="14"/>
      <c r="BU102" s="14"/>
      <c r="BV102" s="14"/>
      <c r="BW102" s="265"/>
      <c r="BX102" s="14"/>
      <c r="BY102" s="14"/>
      <c r="BZ102" s="14"/>
      <c r="CA102" s="265"/>
      <c r="CB102" s="14"/>
      <c r="CC102" s="14"/>
      <c r="CD102" s="14"/>
      <c r="CE102" s="265"/>
      <c r="CF102" s="14"/>
      <c r="CG102" s="14"/>
      <c r="CH102" s="14"/>
      <c r="CI102" s="265"/>
      <c r="CJ102" s="14"/>
      <c r="CK102" s="14"/>
      <c r="CL102" s="14"/>
      <c r="CM102" s="265"/>
      <c r="CN102" s="14"/>
      <c r="CO102" s="14"/>
      <c r="CP102" s="14"/>
      <c r="CQ102" s="265"/>
      <c r="CR102" s="14"/>
      <c r="CS102" s="264"/>
      <c r="CT102" s="14"/>
      <c r="CU102" s="265"/>
      <c r="CV102" s="14"/>
      <c r="CW102" s="264"/>
      <c r="CX102" s="266"/>
      <c r="CY102" s="267"/>
      <c r="CZ102" s="267"/>
      <c r="DA102" s="264"/>
      <c r="DB102" s="266"/>
      <c r="DC102" s="267"/>
      <c r="DD102" s="267"/>
      <c r="DE102" s="264"/>
      <c r="DF102" s="266"/>
      <c r="DG102" s="267"/>
      <c r="DH102" s="267"/>
      <c r="DI102" s="266"/>
      <c r="DJ102" s="266"/>
      <c r="DK102" s="267"/>
      <c r="DL102" s="267"/>
      <c r="DM102" s="265"/>
      <c r="DN102" s="265"/>
      <c r="DO102" s="265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265"/>
      <c r="EE102" s="14"/>
      <c r="EF102" s="14"/>
      <c r="EG102" s="14"/>
      <c r="EH102" s="265"/>
      <c r="EI102" s="14"/>
      <c r="EJ102" s="14"/>
      <c r="EK102" s="14"/>
      <c r="EL102" s="265"/>
      <c r="EM102" s="14"/>
      <c r="EN102" s="14"/>
      <c r="EO102" s="14"/>
      <c r="EP102" s="265"/>
      <c r="EQ102" s="14"/>
      <c r="ER102" s="14"/>
      <c r="ES102" s="14"/>
      <c r="ET102" s="14"/>
      <c r="EU102" s="14"/>
      <c r="EV102" s="265"/>
      <c r="EW102" s="14"/>
      <c r="EX102" s="14"/>
      <c r="EY102" s="265"/>
      <c r="EZ102" s="14"/>
      <c r="FA102" s="14"/>
      <c r="FB102" s="14"/>
      <c r="FC102" s="14"/>
      <c r="FD102" s="264"/>
      <c r="FE102" s="264"/>
      <c r="FF102" s="14"/>
      <c r="FG102" s="14"/>
      <c r="FH102" s="14"/>
      <c r="FI102" s="15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</row>
    <row r="103" spans="1:244" s="149" customFormat="1" ht="15" customHeight="1" x14ac:dyDescent="0.2">
      <c r="A103" s="263"/>
      <c r="B103" s="15"/>
      <c r="C103" s="109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264"/>
      <c r="Y103" s="264"/>
      <c r="Z103" s="14"/>
      <c r="AA103" s="14"/>
      <c r="AB103" s="264"/>
      <c r="AC103" s="264"/>
      <c r="AD103" s="14"/>
      <c r="AE103" s="14"/>
      <c r="AF103" s="264"/>
      <c r="AG103" s="264"/>
      <c r="AH103" s="14"/>
      <c r="AI103" s="14"/>
      <c r="AJ103" s="264"/>
      <c r="AK103" s="264"/>
      <c r="AL103" s="14"/>
      <c r="AM103" s="14"/>
      <c r="AN103" s="264"/>
      <c r="AO103" s="264"/>
      <c r="AP103" s="14"/>
      <c r="AQ103" s="14"/>
      <c r="AR103" s="264"/>
      <c r="AS103" s="264"/>
      <c r="AT103" s="14"/>
      <c r="AU103" s="14"/>
      <c r="AV103" s="264"/>
      <c r="AW103" s="264"/>
      <c r="AX103" s="14"/>
      <c r="AY103" s="14"/>
      <c r="AZ103" s="14"/>
      <c r="BA103" s="14"/>
      <c r="BB103" s="14"/>
      <c r="BC103" s="265"/>
      <c r="BD103" s="14"/>
      <c r="BE103" s="264"/>
      <c r="BF103" s="14"/>
      <c r="BG103" s="265"/>
      <c r="BH103" s="14"/>
      <c r="BI103" s="14"/>
      <c r="BJ103" s="264"/>
      <c r="BK103" s="265"/>
      <c r="BL103" s="14"/>
      <c r="BM103" s="14"/>
      <c r="BN103" s="14"/>
      <c r="BO103" s="265"/>
      <c r="BP103" s="14"/>
      <c r="BQ103" s="14"/>
      <c r="BR103" s="14"/>
      <c r="BS103" s="265"/>
      <c r="BT103" s="14"/>
      <c r="BU103" s="14"/>
      <c r="BV103" s="14"/>
      <c r="BW103" s="265"/>
      <c r="BX103" s="14"/>
      <c r="BY103" s="14"/>
      <c r="BZ103" s="14"/>
      <c r="CA103" s="265"/>
      <c r="CB103" s="14"/>
      <c r="CC103" s="14"/>
      <c r="CD103" s="14"/>
      <c r="CE103" s="265"/>
      <c r="CF103" s="14"/>
      <c r="CG103" s="14"/>
      <c r="CH103" s="14"/>
      <c r="CI103" s="265"/>
      <c r="CJ103" s="14"/>
      <c r="CK103" s="14"/>
      <c r="CL103" s="14"/>
      <c r="CM103" s="265"/>
      <c r="CN103" s="14"/>
      <c r="CO103" s="14"/>
      <c r="CP103" s="14"/>
      <c r="CQ103" s="265"/>
      <c r="CR103" s="14"/>
      <c r="CS103" s="264"/>
      <c r="CT103" s="14"/>
      <c r="CU103" s="265"/>
      <c r="CV103" s="14"/>
      <c r="CW103" s="264"/>
      <c r="CX103" s="266"/>
      <c r="CY103" s="267"/>
      <c r="CZ103" s="267"/>
      <c r="DA103" s="264"/>
      <c r="DB103" s="266"/>
      <c r="DC103" s="267"/>
      <c r="DD103" s="267"/>
      <c r="DE103" s="264"/>
      <c r="DF103" s="266"/>
      <c r="DG103" s="267"/>
      <c r="DH103" s="267"/>
      <c r="DI103" s="266"/>
      <c r="DJ103" s="266"/>
      <c r="DK103" s="267"/>
      <c r="DL103" s="267"/>
      <c r="DM103" s="265"/>
      <c r="DN103" s="265"/>
      <c r="DO103" s="265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265"/>
      <c r="EE103" s="14"/>
      <c r="EF103" s="14"/>
      <c r="EG103" s="14"/>
      <c r="EH103" s="265"/>
      <c r="EI103" s="14"/>
      <c r="EJ103" s="14"/>
      <c r="EK103" s="14"/>
      <c r="EL103" s="265"/>
      <c r="EM103" s="14"/>
      <c r="EN103" s="14"/>
      <c r="EO103" s="14"/>
      <c r="EP103" s="265"/>
      <c r="EQ103" s="14"/>
      <c r="ER103" s="14"/>
      <c r="ES103" s="14"/>
      <c r="ET103" s="14"/>
      <c r="EU103" s="14"/>
      <c r="EV103" s="265"/>
      <c r="EW103" s="14"/>
      <c r="EX103" s="14"/>
      <c r="EY103" s="265"/>
      <c r="EZ103" s="14"/>
      <c r="FA103" s="14"/>
      <c r="FB103" s="14"/>
      <c r="FC103" s="14"/>
      <c r="FD103" s="264"/>
      <c r="FE103" s="264"/>
      <c r="FF103" s="14"/>
      <c r="FG103" s="14"/>
      <c r="FH103" s="14"/>
      <c r="FI103" s="15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</row>
    <row r="104" spans="1:244" s="178" customFormat="1" ht="15" customHeight="1" x14ac:dyDescent="0.2">
      <c r="A104" s="263"/>
      <c r="B104" s="15"/>
      <c r="C104" s="109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264"/>
      <c r="Y104" s="264"/>
      <c r="Z104" s="14"/>
      <c r="AA104" s="14"/>
      <c r="AB104" s="264"/>
      <c r="AC104" s="264"/>
      <c r="AD104" s="14"/>
      <c r="AE104" s="14"/>
      <c r="AF104" s="264"/>
      <c r="AG104" s="264"/>
      <c r="AH104" s="14"/>
      <c r="AI104" s="14"/>
      <c r="AJ104" s="264"/>
      <c r="AK104" s="264"/>
      <c r="AL104" s="14"/>
      <c r="AM104" s="14"/>
      <c r="AN104" s="264"/>
      <c r="AO104" s="264"/>
      <c r="AP104" s="14"/>
      <c r="AQ104" s="14"/>
      <c r="AR104" s="264"/>
      <c r="AS104" s="264"/>
      <c r="AT104" s="14"/>
      <c r="AU104" s="14"/>
      <c r="AV104" s="264"/>
      <c r="AW104" s="264"/>
      <c r="AX104" s="14"/>
      <c r="AY104" s="14"/>
      <c r="AZ104" s="14"/>
      <c r="BA104" s="14"/>
      <c r="BB104" s="14"/>
      <c r="BC104" s="265"/>
      <c r="BD104" s="14"/>
      <c r="BE104" s="264"/>
      <c r="BF104" s="14"/>
      <c r="BG104" s="265"/>
      <c r="BH104" s="14"/>
      <c r="BI104" s="14"/>
      <c r="BJ104" s="264"/>
      <c r="BK104" s="265"/>
      <c r="BL104" s="14"/>
      <c r="BM104" s="14"/>
      <c r="BN104" s="14"/>
      <c r="BO104" s="265"/>
      <c r="BP104" s="14"/>
      <c r="BQ104" s="14"/>
      <c r="BR104" s="14"/>
      <c r="BS104" s="265"/>
      <c r="BT104" s="14"/>
      <c r="BU104" s="14"/>
      <c r="BV104" s="14"/>
      <c r="BW104" s="265"/>
      <c r="BX104" s="14"/>
      <c r="BY104" s="14"/>
      <c r="BZ104" s="14"/>
      <c r="CA104" s="265"/>
      <c r="CB104" s="14"/>
      <c r="CC104" s="14"/>
      <c r="CD104" s="14"/>
      <c r="CE104" s="265"/>
      <c r="CF104" s="14"/>
      <c r="CG104" s="14"/>
      <c r="CH104" s="14"/>
      <c r="CI104" s="265"/>
      <c r="CJ104" s="14"/>
      <c r="CK104" s="14"/>
      <c r="CL104" s="14"/>
      <c r="CM104" s="265"/>
      <c r="CN104" s="14"/>
      <c r="CO104" s="14"/>
      <c r="CP104" s="14"/>
      <c r="CQ104" s="265"/>
      <c r="CR104" s="14"/>
      <c r="CS104" s="264"/>
      <c r="CT104" s="14"/>
      <c r="CU104" s="265"/>
      <c r="CV104" s="14"/>
      <c r="CW104" s="264"/>
      <c r="CX104" s="266"/>
      <c r="CY104" s="267"/>
      <c r="CZ104" s="267"/>
      <c r="DA104" s="264"/>
      <c r="DB104" s="266"/>
      <c r="DC104" s="267"/>
      <c r="DD104" s="267"/>
      <c r="DE104" s="264"/>
      <c r="DF104" s="266"/>
      <c r="DG104" s="267"/>
      <c r="DH104" s="267"/>
      <c r="DI104" s="266"/>
      <c r="DJ104" s="266"/>
      <c r="DK104" s="267"/>
      <c r="DL104" s="267"/>
      <c r="DM104" s="265"/>
      <c r="DN104" s="265"/>
      <c r="DO104" s="265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265"/>
      <c r="EE104" s="14"/>
      <c r="EF104" s="14"/>
      <c r="EG104" s="14"/>
      <c r="EH104" s="265"/>
      <c r="EI104" s="14"/>
      <c r="EJ104" s="14"/>
      <c r="EK104" s="14"/>
      <c r="EL104" s="265"/>
      <c r="EM104" s="14"/>
      <c r="EN104" s="14"/>
      <c r="EO104" s="14"/>
      <c r="EP104" s="265"/>
      <c r="EQ104" s="14"/>
      <c r="ER104" s="14"/>
      <c r="ES104" s="14"/>
      <c r="ET104" s="14"/>
      <c r="EU104" s="14"/>
      <c r="EV104" s="265"/>
      <c r="EW104" s="14"/>
      <c r="EX104" s="14"/>
      <c r="EY104" s="265"/>
      <c r="EZ104" s="14"/>
      <c r="FA104" s="14"/>
      <c r="FB104" s="14"/>
      <c r="FC104" s="14"/>
      <c r="FD104" s="264"/>
      <c r="FE104" s="264"/>
      <c r="FF104" s="14"/>
      <c r="FG104" s="14"/>
      <c r="FH104" s="14"/>
      <c r="FI104" s="15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</row>
    <row r="105" spans="1:244" s="205" customFormat="1" ht="15" customHeight="1" thickBot="1" x14ac:dyDescent="0.25">
      <c r="A105" s="263"/>
      <c r="B105" s="15"/>
      <c r="C105" s="109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264"/>
      <c r="Y105" s="264"/>
      <c r="Z105" s="14"/>
      <c r="AA105" s="14"/>
      <c r="AB105" s="264"/>
      <c r="AC105" s="264"/>
      <c r="AD105" s="14"/>
      <c r="AE105" s="14"/>
      <c r="AF105" s="264"/>
      <c r="AG105" s="264"/>
      <c r="AH105" s="14"/>
      <c r="AI105" s="14"/>
      <c r="AJ105" s="264"/>
      <c r="AK105" s="264"/>
      <c r="AL105" s="14"/>
      <c r="AM105" s="14"/>
      <c r="AN105" s="264"/>
      <c r="AO105" s="264"/>
      <c r="AP105" s="14"/>
      <c r="AQ105" s="14"/>
      <c r="AR105" s="264"/>
      <c r="AS105" s="264"/>
      <c r="AT105" s="14"/>
      <c r="AU105" s="14"/>
      <c r="AV105" s="264"/>
      <c r="AW105" s="264"/>
      <c r="AX105" s="14"/>
      <c r="AY105" s="14"/>
      <c r="AZ105" s="14"/>
      <c r="BA105" s="14"/>
      <c r="BB105" s="14"/>
      <c r="BC105" s="265"/>
      <c r="BD105" s="14"/>
      <c r="BE105" s="264"/>
      <c r="BF105" s="14"/>
      <c r="BG105" s="265"/>
      <c r="BH105" s="14"/>
      <c r="BI105" s="14"/>
      <c r="BJ105" s="264"/>
      <c r="BK105" s="265"/>
      <c r="BL105" s="14"/>
      <c r="BM105" s="14"/>
      <c r="BN105" s="14"/>
      <c r="BO105" s="265"/>
      <c r="BP105" s="14"/>
      <c r="BQ105" s="14"/>
      <c r="BR105" s="14"/>
      <c r="BS105" s="265"/>
      <c r="BT105" s="14"/>
      <c r="BU105" s="14"/>
      <c r="BV105" s="14"/>
      <c r="BW105" s="265"/>
      <c r="BX105" s="14"/>
      <c r="BY105" s="14"/>
      <c r="BZ105" s="14"/>
      <c r="CA105" s="265"/>
      <c r="CB105" s="14"/>
      <c r="CC105" s="14"/>
      <c r="CD105" s="14"/>
      <c r="CE105" s="265"/>
      <c r="CF105" s="14"/>
      <c r="CG105" s="14"/>
      <c r="CH105" s="14"/>
      <c r="CI105" s="265"/>
      <c r="CJ105" s="14"/>
      <c r="CK105" s="14"/>
      <c r="CL105" s="14"/>
      <c r="CM105" s="265"/>
      <c r="CN105" s="14"/>
      <c r="CO105" s="14"/>
      <c r="CP105" s="14"/>
      <c r="CQ105" s="265"/>
      <c r="CR105" s="14"/>
      <c r="CS105" s="264"/>
      <c r="CT105" s="14"/>
      <c r="CU105" s="265"/>
      <c r="CV105" s="14"/>
      <c r="CW105" s="264"/>
      <c r="CX105" s="266"/>
      <c r="CY105" s="267"/>
      <c r="CZ105" s="267"/>
      <c r="DA105" s="264"/>
      <c r="DB105" s="266"/>
      <c r="DC105" s="267"/>
      <c r="DD105" s="267"/>
      <c r="DE105" s="264"/>
      <c r="DF105" s="266"/>
      <c r="DG105" s="267"/>
      <c r="DH105" s="267"/>
      <c r="DI105" s="266"/>
      <c r="DJ105" s="266"/>
      <c r="DK105" s="267"/>
      <c r="DL105" s="267"/>
      <c r="DM105" s="265"/>
      <c r="DN105" s="265"/>
      <c r="DO105" s="265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265"/>
      <c r="EE105" s="14"/>
      <c r="EF105" s="14"/>
      <c r="EG105" s="14"/>
      <c r="EH105" s="265"/>
      <c r="EI105" s="14"/>
      <c r="EJ105" s="14"/>
      <c r="EK105" s="14"/>
      <c r="EL105" s="265"/>
      <c r="EM105" s="14"/>
      <c r="EN105" s="14"/>
      <c r="EO105" s="14"/>
      <c r="EP105" s="265"/>
      <c r="EQ105" s="14"/>
      <c r="ER105" s="14"/>
      <c r="ES105" s="14"/>
      <c r="ET105" s="14"/>
      <c r="EU105" s="14"/>
      <c r="EV105" s="265"/>
      <c r="EW105" s="14"/>
      <c r="EX105" s="14"/>
      <c r="EY105" s="265"/>
      <c r="EZ105" s="14"/>
      <c r="FA105" s="14"/>
      <c r="FB105" s="14"/>
      <c r="FC105" s="14"/>
      <c r="FD105" s="264"/>
      <c r="FE105" s="264"/>
      <c r="FF105" s="14"/>
      <c r="FG105" s="14"/>
      <c r="FH105" s="14"/>
      <c r="FI105" s="15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</row>
    <row r="106" spans="1:244" s="212" customFormat="1" ht="15" customHeight="1" thickTop="1" x14ac:dyDescent="0.2">
      <c r="A106" s="263"/>
      <c r="B106" s="15"/>
      <c r="C106" s="109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264"/>
      <c r="Y106" s="264"/>
      <c r="Z106" s="14"/>
      <c r="AA106" s="14"/>
      <c r="AB106" s="264"/>
      <c r="AC106" s="264"/>
      <c r="AD106" s="14"/>
      <c r="AE106" s="14"/>
      <c r="AF106" s="264"/>
      <c r="AG106" s="264"/>
      <c r="AH106" s="14"/>
      <c r="AI106" s="14"/>
      <c r="AJ106" s="264"/>
      <c r="AK106" s="264"/>
      <c r="AL106" s="14"/>
      <c r="AM106" s="14"/>
      <c r="AN106" s="264"/>
      <c r="AO106" s="264"/>
      <c r="AP106" s="14"/>
      <c r="AQ106" s="14"/>
      <c r="AR106" s="264"/>
      <c r="AS106" s="264"/>
      <c r="AT106" s="14"/>
      <c r="AU106" s="14"/>
      <c r="AV106" s="264"/>
      <c r="AW106" s="264"/>
      <c r="AX106" s="14"/>
      <c r="AY106" s="14"/>
      <c r="AZ106" s="14"/>
      <c r="BA106" s="14"/>
      <c r="BB106" s="14"/>
      <c r="BC106" s="265"/>
      <c r="BD106" s="14"/>
      <c r="BE106" s="264"/>
      <c r="BF106" s="14"/>
      <c r="BG106" s="265"/>
      <c r="BH106" s="14"/>
      <c r="BI106" s="14"/>
      <c r="BJ106" s="264"/>
      <c r="BK106" s="265"/>
      <c r="BL106" s="14"/>
      <c r="BM106" s="14"/>
      <c r="BN106" s="14"/>
      <c r="BO106" s="265"/>
      <c r="BP106" s="14"/>
      <c r="BQ106" s="14"/>
      <c r="BR106" s="14"/>
      <c r="BS106" s="265"/>
      <c r="BT106" s="14"/>
      <c r="BU106" s="14"/>
      <c r="BV106" s="14"/>
      <c r="BW106" s="265"/>
      <c r="BX106" s="14"/>
      <c r="BY106" s="14"/>
      <c r="BZ106" s="14"/>
      <c r="CA106" s="265"/>
      <c r="CB106" s="14"/>
      <c r="CC106" s="14"/>
      <c r="CD106" s="14"/>
      <c r="CE106" s="265"/>
      <c r="CF106" s="14"/>
      <c r="CG106" s="14"/>
      <c r="CH106" s="14"/>
      <c r="CI106" s="265"/>
      <c r="CJ106" s="14"/>
      <c r="CK106" s="14"/>
      <c r="CL106" s="14"/>
      <c r="CM106" s="265"/>
      <c r="CN106" s="14"/>
      <c r="CO106" s="14"/>
      <c r="CP106" s="14"/>
      <c r="CQ106" s="265"/>
      <c r="CR106" s="14"/>
      <c r="CS106" s="264"/>
      <c r="CT106" s="14"/>
      <c r="CU106" s="265"/>
      <c r="CV106" s="14"/>
      <c r="CW106" s="264"/>
      <c r="CX106" s="266"/>
      <c r="CY106" s="267"/>
      <c r="CZ106" s="267"/>
      <c r="DA106" s="264"/>
      <c r="DB106" s="266"/>
      <c r="DC106" s="267"/>
      <c r="DD106" s="267"/>
      <c r="DE106" s="264"/>
      <c r="DF106" s="266"/>
      <c r="DG106" s="267"/>
      <c r="DH106" s="267"/>
      <c r="DI106" s="266"/>
      <c r="DJ106" s="266"/>
      <c r="DK106" s="267"/>
      <c r="DL106" s="267"/>
      <c r="DM106" s="265"/>
      <c r="DN106" s="265"/>
      <c r="DO106" s="265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265"/>
      <c r="EE106" s="14"/>
      <c r="EF106" s="14"/>
      <c r="EG106" s="14"/>
      <c r="EH106" s="265"/>
      <c r="EI106" s="14"/>
      <c r="EJ106" s="14"/>
      <c r="EK106" s="14"/>
      <c r="EL106" s="265"/>
      <c r="EM106" s="14"/>
      <c r="EN106" s="14"/>
      <c r="EO106" s="14"/>
      <c r="EP106" s="265"/>
      <c r="EQ106" s="14"/>
      <c r="ER106" s="14"/>
      <c r="ES106" s="14"/>
      <c r="ET106" s="14"/>
      <c r="EU106" s="14"/>
      <c r="EV106" s="265"/>
      <c r="EW106" s="14"/>
      <c r="EX106" s="14"/>
      <c r="EY106" s="265"/>
      <c r="EZ106" s="14"/>
      <c r="FA106" s="14"/>
      <c r="FB106" s="14"/>
      <c r="FC106" s="14"/>
      <c r="FD106" s="264"/>
      <c r="FE106" s="264"/>
      <c r="FF106" s="14"/>
      <c r="FG106" s="14"/>
      <c r="FH106" s="14"/>
      <c r="FI106" s="15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</row>
    <row r="107" spans="1:244" s="222" customFormat="1" ht="15" customHeight="1" thickBot="1" x14ac:dyDescent="0.25">
      <c r="A107" s="263"/>
      <c r="B107" s="15"/>
      <c r="C107" s="109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264"/>
      <c r="Y107" s="264"/>
      <c r="Z107" s="14"/>
      <c r="AA107" s="14"/>
      <c r="AB107" s="264"/>
      <c r="AC107" s="264"/>
      <c r="AD107" s="14"/>
      <c r="AE107" s="14"/>
      <c r="AF107" s="264"/>
      <c r="AG107" s="264"/>
      <c r="AH107" s="14"/>
      <c r="AI107" s="14"/>
      <c r="AJ107" s="264"/>
      <c r="AK107" s="264"/>
      <c r="AL107" s="14"/>
      <c r="AM107" s="14"/>
      <c r="AN107" s="264"/>
      <c r="AO107" s="264"/>
      <c r="AP107" s="14"/>
      <c r="AQ107" s="14"/>
      <c r="AR107" s="264"/>
      <c r="AS107" s="264"/>
      <c r="AT107" s="14"/>
      <c r="AU107" s="14"/>
      <c r="AV107" s="264"/>
      <c r="AW107" s="264"/>
      <c r="AX107" s="14"/>
      <c r="AY107" s="14"/>
      <c r="AZ107" s="14"/>
      <c r="BA107" s="14"/>
      <c r="BB107" s="14"/>
      <c r="BC107" s="265"/>
      <c r="BD107" s="14"/>
      <c r="BE107" s="264"/>
      <c r="BF107" s="14"/>
      <c r="BG107" s="265"/>
      <c r="BH107" s="14"/>
      <c r="BI107" s="14"/>
      <c r="BJ107" s="264"/>
      <c r="BK107" s="265"/>
      <c r="BL107" s="14"/>
      <c r="BM107" s="14"/>
      <c r="BN107" s="14"/>
      <c r="BO107" s="265"/>
      <c r="BP107" s="14"/>
      <c r="BQ107" s="14"/>
      <c r="BR107" s="14"/>
      <c r="BS107" s="265"/>
      <c r="BT107" s="14"/>
      <c r="BU107" s="14"/>
      <c r="BV107" s="14"/>
      <c r="BW107" s="265"/>
      <c r="BX107" s="14"/>
      <c r="BY107" s="14"/>
      <c r="BZ107" s="14"/>
      <c r="CA107" s="265"/>
      <c r="CB107" s="14"/>
      <c r="CC107" s="14"/>
      <c r="CD107" s="14"/>
      <c r="CE107" s="265"/>
      <c r="CF107" s="14"/>
      <c r="CG107" s="14"/>
      <c r="CH107" s="14"/>
      <c r="CI107" s="265"/>
      <c r="CJ107" s="14"/>
      <c r="CK107" s="14"/>
      <c r="CL107" s="14"/>
      <c r="CM107" s="265"/>
      <c r="CN107" s="14"/>
      <c r="CO107" s="14"/>
      <c r="CP107" s="14"/>
      <c r="CQ107" s="265"/>
      <c r="CR107" s="14"/>
      <c r="CS107" s="264"/>
      <c r="CT107" s="14"/>
      <c r="CU107" s="265"/>
      <c r="CV107" s="14"/>
      <c r="CW107" s="264"/>
      <c r="CX107" s="266"/>
      <c r="CY107" s="267"/>
      <c r="CZ107" s="267"/>
      <c r="DA107" s="264"/>
      <c r="DB107" s="266"/>
      <c r="DC107" s="267"/>
      <c r="DD107" s="267"/>
      <c r="DE107" s="264"/>
      <c r="DF107" s="266"/>
      <c r="DG107" s="267"/>
      <c r="DH107" s="267"/>
      <c r="DI107" s="266"/>
      <c r="DJ107" s="266"/>
      <c r="DK107" s="267"/>
      <c r="DL107" s="267"/>
      <c r="DM107" s="265"/>
      <c r="DN107" s="265"/>
      <c r="DO107" s="265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265"/>
      <c r="EE107" s="14"/>
      <c r="EF107" s="14"/>
      <c r="EG107" s="14"/>
      <c r="EH107" s="265"/>
      <c r="EI107" s="14"/>
      <c r="EJ107" s="14"/>
      <c r="EK107" s="14"/>
      <c r="EL107" s="265"/>
      <c r="EM107" s="14"/>
      <c r="EN107" s="14"/>
      <c r="EO107" s="14"/>
      <c r="EP107" s="265"/>
      <c r="EQ107" s="14"/>
      <c r="ER107" s="14"/>
      <c r="ES107" s="14"/>
      <c r="ET107" s="14"/>
      <c r="EU107" s="14"/>
      <c r="EV107" s="265"/>
      <c r="EW107" s="14"/>
      <c r="EX107" s="14"/>
      <c r="EY107" s="265"/>
      <c r="EZ107" s="14"/>
      <c r="FA107" s="14"/>
      <c r="FB107" s="14"/>
      <c r="FC107" s="14"/>
      <c r="FD107" s="264"/>
      <c r="FE107" s="264"/>
      <c r="FF107" s="14"/>
      <c r="FG107" s="14"/>
      <c r="FH107" s="14"/>
      <c r="FI107" s="15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</row>
    <row r="108" spans="1:244" s="268" customFormat="1" ht="15" customHeight="1" thickTop="1" x14ac:dyDescent="0.2">
      <c r="A108" s="263"/>
      <c r="B108" s="15"/>
      <c r="C108" s="109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264"/>
      <c r="Y108" s="264"/>
      <c r="Z108" s="14"/>
      <c r="AA108" s="14"/>
      <c r="AB108" s="264"/>
      <c r="AC108" s="264"/>
      <c r="AD108" s="14"/>
      <c r="AE108" s="14"/>
      <c r="AF108" s="264"/>
      <c r="AG108" s="264"/>
      <c r="AH108" s="14"/>
      <c r="AI108" s="14"/>
      <c r="AJ108" s="264"/>
      <c r="AK108" s="264"/>
      <c r="AL108" s="14"/>
      <c r="AM108" s="14"/>
      <c r="AN108" s="264"/>
      <c r="AO108" s="264"/>
      <c r="AP108" s="14"/>
      <c r="AQ108" s="14"/>
      <c r="AR108" s="264"/>
      <c r="AS108" s="264"/>
      <c r="AT108" s="14"/>
      <c r="AU108" s="14"/>
      <c r="AV108" s="264"/>
      <c r="AW108" s="264"/>
      <c r="AX108" s="14"/>
      <c r="AY108" s="14"/>
      <c r="AZ108" s="14"/>
      <c r="BA108" s="14"/>
      <c r="BB108" s="14"/>
      <c r="BC108" s="265"/>
      <c r="BD108" s="14"/>
      <c r="BE108" s="264"/>
      <c r="BF108" s="14"/>
      <c r="BG108" s="265"/>
      <c r="BH108" s="14"/>
      <c r="BI108" s="14"/>
      <c r="BJ108" s="264"/>
      <c r="BK108" s="265"/>
      <c r="BL108" s="14"/>
      <c r="BM108" s="14"/>
      <c r="BN108" s="14"/>
      <c r="BO108" s="265"/>
      <c r="BP108" s="14"/>
      <c r="BQ108" s="14"/>
      <c r="BR108" s="14"/>
      <c r="BS108" s="265"/>
      <c r="BT108" s="14"/>
      <c r="BU108" s="14"/>
      <c r="BV108" s="14"/>
      <c r="BW108" s="265"/>
      <c r="BX108" s="14"/>
      <c r="BY108" s="14"/>
      <c r="BZ108" s="14"/>
      <c r="CA108" s="265"/>
      <c r="CB108" s="14"/>
      <c r="CC108" s="14"/>
      <c r="CD108" s="14"/>
      <c r="CE108" s="265"/>
      <c r="CF108" s="14"/>
      <c r="CG108" s="14"/>
      <c r="CH108" s="14"/>
      <c r="CI108" s="265"/>
      <c r="CJ108" s="14"/>
      <c r="CK108" s="14"/>
      <c r="CL108" s="14"/>
      <c r="CM108" s="265"/>
      <c r="CN108" s="14"/>
      <c r="CO108" s="14"/>
      <c r="CP108" s="14"/>
      <c r="CQ108" s="265"/>
      <c r="CR108" s="14"/>
      <c r="CS108" s="264"/>
      <c r="CT108" s="14"/>
      <c r="CU108" s="265"/>
      <c r="CV108" s="14"/>
      <c r="CW108" s="264"/>
      <c r="CX108" s="266"/>
      <c r="CY108" s="267"/>
      <c r="CZ108" s="267"/>
      <c r="DA108" s="264"/>
      <c r="DB108" s="266"/>
      <c r="DC108" s="267"/>
      <c r="DD108" s="267"/>
      <c r="DE108" s="264"/>
      <c r="DF108" s="266"/>
      <c r="DG108" s="267"/>
      <c r="DH108" s="267"/>
      <c r="DI108" s="266"/>
      <c r="DJ108" s="266"/>
      <c r="DK108" s="267"/>
      <c r="DL108" s="267"/>
      <c r="DM108" s="265"/>
      <c r="DN108" s="265"/>
      <c r="DO108" s="265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265"/>
      <c r="EE108" s="14"/>
      <c r="EF108" s="14"/>
      <c r="EG108" s="14"/>
      <c r="EH108" s="265"/>
      <c r="EI108" s="14"/>
      <c r="EJ108" s="14"/>
      <c r="EK108" s="14"/>
      <c r="EL108" s="265"/>
      <c r="EM108" s="14"/>
      <c r="EN108" s="14"/>
      <c r="EO108" s="14"/>
      <c r="EP108" s="265"/>
      <c r="EQ108" s="14"/>
      <c r="ER108" s="14"/>
      <c r="ES108" s="14"/>
      <c r="ET108" s="14"/>
      <c r="EU108" s="14"/>
      <c r="EV108" s="265"/>
      <c r="EW108" s="14"/>
      <c r="EX108" s="14"/>
      <c r="EY108" s="265"/>
      <c r="EZ108" s="14"/>
      <c r="FA108" s="14"/>
      <c r="FB108" s="14"/>
      <c r="FC108" s="14"/>
      <c r="FD108" s="264"/>
      <c r="FE108" s="264"/>
      <c r="FF108" s="14"/>
      <c r="FG108" s="14"/>
      <c r="FH108" s="14"/>
      <c r="FI108" s="15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</row>
    <row r="109" spans="1:244" s="222" customFormat="1" ht="15" customHeight="1" thickBot="1" x14ac:dyDescent="0.25">
      <c r="A109" s="263"/>
      <c r="B109" s="15"/>
      <c r="C109" s="109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264"/>
      <c r="Y109" s="264"/>
      <c r="Z109" s="14"/>
      <c r="AA109" s="14"/>
      <c r="AB109" s="264"/>
      <c r="AC109" s="264"/>
      <c r="AD109" s="14"/>
      <c r="AE109" s="14"/>
      <c r="AF109" s="264"/>
      <c r="AG109" s="264"/>
      <c r="AH109" s="14"/>
      <c r="AI109" s="14"/>
      <c r="AJ109" s="264"/>
      <c r="AK109" s="264"/>
      <c r="AL109" s="14"/>
      <c r="AM109" s="14"/>
      <c r="AN109" s="264"/>
      <c r="AO109" s="264"/>
      <c r="AP109" s="14"/>
      <c r="AQ109" s="14"/>
      <c r="AR109" s="264"/>
      <c r="AS109" s="264"/>
      <c r="AT109" s="14"/>
      <c r="AU109" s="14"/>
      <c r="AV109" s="264"/>
      <c r="AW109" s="264"/>
      <c r="AX109" s="14"/>
      <c r="AY109" s="14"/>
      <c r="AZ109" s="14"/>
      <c r="BA109" s="14"/>
      <c r="BB109" s="14"/>
      <c r="BC109" s="265"/>
      <c r="BD109" s="14"/>
      <c r="BE109" s="264"/>
      <c r="BF109" s="14"/>
      <c r="BG109" s="265"/>
      <c r="BH109" s="14"/>
      <c r="BI109" s="14"/>
      <c r="BJ109" s="264"/>
      <c r="BK109" s="265"/>
      <c r="BL109" s="14"/>
      <c r="BM109" s="14"/>
      <c r="BN109" s="14"/>
      <c r="BO109" s="265"/>
      <c r="BP109" s="14"/>
      <c r="BQ109" s="14"/>
      <c r="BR109" s="14"/>
      <c r="BS109" s="265"/>
      <c r="BT109" s="14"/>
      <c r="BU109" s="14"/>
      <c r="BV109" s="14"/>
      <c r="BW109" s="265"/>
      <c r="BX109" s="14"/>
      <c r="BY109" s="14"/>
      <c r="BZ109" s="14"/>
      <c r="CA109" s="265"/>
      <c r="CB109" s="14"/>
      <c r="CC109" s="14"/>
      <c r="CD109" s="14"/>
      <c r="CE109" s="265"/>
      <c r="CF109" s="14"/>
      <c r="CG109" s="14"/>
      <c r="CH109" s="14"/>
      <c r="CI109" s="265"/>
      <c r="CJ109" s="14"/>
      <c r="CK109" s="14"/>
      <c r="CL109" s="14"/>
      <c r="CM109" s="265"/>
      <c r="CN109" s="14"/>
      <c r="CO109" s="14"/>
      <c r="CP109" s="14"/>
      <c r="CQ109" s="265"/>
      <c r="CR109" s="14"/>
      <c r="CS109" s="264"/>
      <c r="CT109" s="14"/>
      <c r="CU109" s="265"/>
      <c r="CV109" s="14"/>
      <c r="CW109" s="264"/>
      <c r="CX109" s="266"/>
      <c r="CY109" s="267"/>
      <c r="CZ109" s="267"/>
      <c r="DA109" s="264"/>
      <c r="DB109" s="266"/>
      <c r="DC109" s="267"/>
      <c r="DD109" s="267"/>
      <c r="DE109" s="264"/>
      <c r="DF109" s="266"/>
      <c r="DG109" s="267"/>
      <c r="DH109" s="267"/>
      <c r="DI109" s="266"/>
      <c r="DJ109" s="266"/>
      <c r="DK109" s="267"/>
      <c r="DL109" s="267"/>
      <c r="DM109" s="265"/>
      <c r="DN109" s="265"/>
      <c r="DO109" s="265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265"/>
      <c r="EE109" s="14"/>
      <c r="EF109" s="14"/>
      <c r="EG109" s="14"/>
      <c r="EH109" s="265"/>
      <c r="EI109" s="14"/>
      <c r="EJ109" s="14"/>
      <c r="EK109" s="14"/>
      <c r="EL109" s="265"/>
      <c r="EM109" s="14"/>
      <c r="EN109" s="14"/>
      <c r="EO109" s="14"/>
      <c r="EP109" s="265"/>
      <c r="EQ109" s="14"/>
      <c r="ER109" s="14"/>
      <c r="ES109" s="14"/>
      <c r="ET109" s="14"/>
      <c r="EU109" s="14"/>
      <c r="EV109" s="265"/>
      <c r="EW109" s="14"/>
      <c r="EX109" s="14"/>
      <c r="EY109" s="265"/>
      <c r="EZ109" s="14"/>
      <c r="FA109" s="14"/>
      <c r="FB109" s="14"/>
      <c r="FC109" s="14"/>
      <c r="FD109" s="264"/>
      <c r="FE109" s="264"/>
      <c r="FF109" s="14"/>
      <c r="FG109" s="14"/>
      <c r="FH109" s="14"/>
      <c r="FI109" s="15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</row>
    <row r="110" spans="1:244" s="147" customFormat="1" ht="15" customHeight="1" thickTop="1" x14ac:dyDescent="0.2">
      <c r="A110" s="263"/>
      <c r="B110" s="15"/>
      <c r="C110" s="109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264"/>
      <c r="Y110" s="264"/>
      <c r="Z110" s="14"/>
      <c r="AA110" s="14"/>
      <c r="AB110" s="264"/>
      <c r="AC110" s="264"/>
      <c r="AD110" s="14"/>
      <c r="AE110" s="14"/>
      <c r="AF110" s="264"/>
      <c r="AG110" s="264"/>
      <c r="AH110" s="14"/>
      <c r="AI110" s="14"/>
      <c r="AJ110" s="264"/>
      <c r="AK110" s="264"/>
      <c r="AL110" s="14"/>
      <c r="AM110" s="14"/>
      <c r="AN110" s="264"/>
      <c r="AO110" s="264"/>
      <c r="AP110" s="14"/>
      <c r="AQ110" s="14"/>
      <c r="AR110" s="264"/>
      <c r="AS110" s="264"/>
      <c r="AT110" s="14"/>
      <c r="AU110" s="14"/>
      <c r="AV110" s="264"/>
      <c r="AW110" s="264"/>
      <c r="AX110" s="14"/>
      <c r="AY110" s="14"/>
      <c r="AZ110" s="14"/>
      <c r="BA110" s="14"/>
      <c r="BB110" s="14"/>
      <c r="BC110" s="265"/>
      <c r="BD110" s="14"/>
      <c r="BE110" s="264"/>
      <c r="BF110" s="14"/>
      <c r="BG110" s="265"/>
      <c r="BH110" s="14"/>
      <c r="BI110" s="14"/>
      <c r="BJ110" s="264"/>
      <c r="BK110" s="265"/>
      <c r="BL110" s="14"/>
      <c r="BM110" s="14"/>
      <c r="BN110" s="14"/>
      <c r="BO110" s="265"/>
      <c r="BP110" s="14"/>
      <c r="BQ110" s="14"/>
      <c r="BR110" s="14"/>
      <c r="BS110" s="265"/>
      <c r="BT110" s="14"/>
      <c r="BU110" s="14"/>
      <c r="BV110" s="14"/>
      <c r="BW110" s="265"/>
      <c r="BX110" s="14"/>
      <c r="BY110" s="14"/>
      <c r="BZ110" s="14"/>
      <c r="CA110" s="265"/>
      <c r="CB110" s="14"/>
      <c r="CC110" s="14"/>
      <c r="CD110" s="14"/>
      <c r="CE110" s="265"/>
      <c r="CF110" s="14"/>
      <c r="CG110" s="14"/>
      <c r="CH110" s="14"/>
      <c r="CI110" s="265"/>
      <c r="CJ110" s="14"/>
      <c r="CK110" s="14"/>
      <c r="CL110" s="14"/>
      <c r="CM110" s="265"/>
      <c r="CN110" s="14"/>
      <c r="CO110" s="14"/>
      <c r="CP110" s="14"/>
      <c r="CQ110" s="265"/>
      <c r="CR110" s="14"/>
      <c r="CS110" s="264"/>
      <c r="CT110" s="14"/>
      <c r="CU110" s="265"/>
      <c r="CV110" s="14"/>
      <c r="CW110" s="264"/>
      <c r="CX110" s="266"/>
      <c r="CY110" s="267"/>
      <c r="CZ110" s="267"/>
      <c r="DA110" s="264"/>
      <c r="DB110" s="266"/>
      <c r="DC110" s="267"/>
      <c r="DD110" s="267"/>
      <c r="DE110" s="264"/>
      <c r="DF110" s="266"/>
      <c r="DG110" s="267"/>
      <c r="DH110" s="267"/>
      <c r="DI110" s="266"/>
      <c r="DJ110" s="266"/>
      <c r="DK110" s="267"/>
      <c r="DL110" s="267"/>
      <c r="DM110" s="265"/>
      <c r="DN110" s="265"/>
      <c r="DO110" s="265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265"/>
      <c r="EE110" s="14"/>
      <c r="EF110" s="14"/>
      <c r="EG110" s="14"/>
      <c r="EH110" s="265"/>
      <c r="EI110" s="14"/>
      <c r="EJ110" s="14"/>
      <c r="EK110" s="14"/>
      <c r="EL110" s="265"/>
      <c r="EM110" s="14"/>
      <c r="EN110" s="14"/>
      <c r="EO110" s="14"/>
      <c r="EP110" s="265"/>
      <c r="EQ110" s="14"/>
      <c r="ER110" s="14"/>
      <c r="ES110" s="14"/>
      <c r="ET110" s="14"/>
      <c r="EU110" s="14"/>
      <c r="EV110" s="265"/>
      <c r="EW110" s="14"/>
      <c r="EX110" s="14"/>
      <c r="EY110" s="265"/>
      <c r="EZ110" s="14"/>
      <c r="FA110" s="14"/>
      <c r="FB110" s="14"/>
      <c r="FC110" s="14"/>
      <c r="FD110" s="264"/>
      <c r="FE110" s="264"/>
      <c r="FF110" s="14"/>
      <c r="FG110" s="14"/>
      <c r="FH110" s="14"/>
      <c r="FI110" s="15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</row>
    <row r="111" spans="1:244" s="147" customFormat="1" ht="15" customHeight="1" x14ac:dyDescent="0.2">
      <c r="A111" s="263"/>
      <c r="B111" s="15"/>
      <c r="C111" s="109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264"/>
      <c r="Y111" s="264"/>
      <c r="Z111" s="14"/>
      <c r="AA111" s="14"/>
      <c r="AB111" s="264"/>
      <c r="AC111" s="264"/>
      <c r="AD111" s="14"/>
      <c r="AE111" s="14"/>
      <c r="AF111" s="264"/>
      <c r="AG111" s="264"/>
      <c r="AH111" s="14"/>
      <c r="AI111" s="14"/>
      <c r="AJ111" s="264"/>
      <c r="AK111" s="264"/>
      <c r="AL111" s="14"/>
      <c r="AM111" s="14"/>
      <c r="AN111" s="264"/>
      <c r="AO111" s="264"/>
      <c r="AP111" s="14"/>
      <c r="AQ111" s="14"/>
      <c r="AR111" s="264"/>
      <c r="AS111" s="264"/>
      <c r="AT111" s="14"/>
      <c r="AU111" s="14"/>
      <c r="AV111" s="264"/>
      <c r="AW111" s="264"/>
      <c r="AX111" s="14"/>
      <c r="AY111" s="14"/>
      <c r="AZ111" s="14"/>
      <c r="BA111" s="14"/>
      <c r="BB111" s="14"/>
      <c r="BC111" s="265"/>
      <c r="BD111" s="14"/>
      <c r="BE111" s="264"/>
      <c r="BF111" s="14"/>
      <c r="BG111" s="265"/>
      <c r="BH111" s="14"/>
      <c r="BI111" s="14"/>
      <c r="BJ111" s="264"/>
      <c r="BK111" s="265"/>
      <c r="BL111" s="14"/>
      <c r="BM111" s="14"/>
      <c r="BN111" s="14"/>
      <c r="BO111" s="265"/>
      <c r="BP111" s="14"/>
      <c r="BQ111" s="14"/>
      <c r="BR111" s="14"/>
      <c r="BS111" s="265"/>
      <c r="BT111" s="14"/>
      <c r="BU111" s="14"/>
      <c r="BV111" s="14"/>
      <c r="BW111" s="265"/>
      <c r="BX111" s="14"/>
      <c r="BY111" s="14"/>
      <c r="BZ111" s="14"/>
      <c r="CA111" s="265"/>
      <c r="CB111" s="14"/>
      <c r="CC111" s="14"/>
      <c r="CD111" s="14"/>
      <c r="CE111" s="265"/>
      <c r="CF111" s="14"/>
      <c r="CG111" s="14"/>
      <c r="CH111" s="14"/>
      <c r="CI111" s="265"/>
      <c r="CJ111" s="14"/>
      <c r="CK111" s="14"/>
      <c r="CL111" s="14"/>
      <c r="CM111" s="265"/>
      <c r="CN111" s="14"/>
      <c r="CO111" s="14"/>
      <c r="CP111" s="14"/>
      <c r="CQ111" s="265"/>
      <c r="CR111" s="14"/>
      <c r="CS111" s="264"/>
      <c r="CT111" s="14"/>
      <c r="CU111" s="265"/>
      <c r="CV111" s="14"/>
      <c r="CW111" s="264"/>
      <c r="CX111" s="266"/>
      <c r="CY111" s="267"/>
      <c r="CZ111" s="267"/>
      <c r="DA111" s="264"/>
      <c r="DB111" s="266"/>
      <c r="DC111" s="267"/>
      <c r="DD111" s="267"/>
      <c r="DE111" s="264"/>
      <c r="DF111" s="266"/>
      <c r="DG111" s="267"/>
      <c r="DH111" s="267"/>
      <c r="DI111" s="266"/>
      <c r="DJ111" s="266"/>
      <c r="DK111" s="267"/>
      <c r="DL111" s="267"/>
      <c r="DM111" s="265"/>
      <c r="DN111" s="265"/>
      <c r="DO111" s="265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265"/>
      <c r="EE111" s="14"/>
      <c r="EF111" s="14"/>
      <c r="EG111" s="14"/>
      <c r="EH111" s="265"/>
      <c r="EI111" s="14"/>
      <c r="EJ111" s="14"/>
      <c r="EK111" s="14"/>
      <c r="EL111" s="265"/>
      <c r="EM111" s="14"/>
      <c r="EN111" s="14"/>
      <c r="EO111" s="14"/>
      <c r="EP111" s="265"/>
      <c r="EQ111" s="14"/>
      <c r="ER111" s="14"/>
      <c r="ES111" s="14"/>
      <c r="ET111" s="14"/>
      <c r="EU111" s="14"/>
      <c r="EV111" s="265"/>
      <c r="EW111" s="14"/>
      <c r="EX111" s="14"/>
      <c r="EY111" s="265"/>
      <c r="EZ111" s="14"/>
      <c r="FA111" s="14"/>
      <c r="FB111" s="14"/>
      <c r="FC111" s="14"/>
      <c r="FD111" s="264"/>
      <c r="FE111" s="264"/>
      <c r="FF111" s="14"/>
      <c r="FG111" s="14"/>
      <c r="FH111" s="14"/>
      <c r="FI111" s="15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</row>
    <row r="112" spans="1:244" s="147" customFormat="1" ht="15" customHeight="1" x14ac:dyDescent="0.2">
      <c r="A112" s="263"/>
      <c r="B112" s="15"/>
      <c r="C112" s="109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264"/>
      <c r="Y112" s="264"/>
      <c r="Z112" s="14"/>
      <c r="AA112" s="14"/>
      <c r="AB112" s="264"/>
      <c r="AC112" s="264"/>
      <c r="AD112" s="14"/>
      <c r="AE112" s="14"/>
      <c r="AF112" s="264"/>
      <c r="AG112" s="264"/>
      <c r="AH112" s="14"/>
      <c r="AI112" s="14"/>
      <c r="AJ112" s="264"/>
      <c r="AK112" s="264"/>
      <c r="AL112" s="14"/>
      <c r="AM112" s="14"/>
      <c r="AN112" s="264"/>
      <c r="AO112" s="264"/>
      <c r="AP112" s="14"/>
      <c r="AQ112" s="14"/>
      <c r="AR112" s="264"/>
      <c r="AS112" s="264"/>
      <c r="AT112" s="14"/>
      <c r="AU112" s="14"/>
      <c r="AV112" s="264"/>
      <c r="AW112" s="264"/>
      <c r="AX112" s="14"/>
      <c r="AY112" s="14"/>
      <c r="AZ112" s="14"/>
      <c r="BA112" s="14"/>
      <c r="BB112" s="14"/>
      <c r="BC112" s="265"/>
      <c r="BD112" s="14"/>
      <c r="BE112" s="264"/>
      <c r="BF112" s="14"/>
      <c r="BG112" s="265"/>
      <c r="BH112" s="14"/>
      <c r="BI112" s="14"/>
      <c r="BJ112" s="264"/>
      <c r="BK112" s="265"/>
      <c r="BL112" s="14"/>
      <c r="BM112" s="14"/>
      <c r="BN112" s="14"/>
      <c r="BO112" s="265"/>
      <c r="BP112" s="14"/>
      <c r="BQ112" s="14"/>
      <c r="BR112" s="14"/>
      <c r="BS112" s="265"/>
      <c r="BT112" s="14"/>
      <c r="BU112" s="14"/>
      <c r="BV112" s="14"/>
      <c r="BW112" s="265"/>
      <c r="BX112" s="14"/>
      <c r="BY112" s="14"/>
      <c r="BZ112" s="14"/>
      <c r="CA112" s="265"/>
      <c r="CB112" s="14"/>
      <c r="CC112" s="14"/>
      <c r="CD112" s="14"/>
      <c r="CE112" s="265"/>
      <c r="CF112" s="14"/>
      <c r="CG112" s="14"/>
      <c r="CH112" s="14"/>
      <c r="CI112" s="265"/>
      <c r="CJ112" s="14"/>
      <c r="CK112" s="14"/>
      <c r="CL112" s="14"/>
      <c r="CM112" s="265"/>
      <c r="CN112" s="14"/>
      <c r="CO112" s="14"/>
      <c r="CP112" s="14"/>
      <c r="CQ112" s="265"/>
      <c r="CR112" s="14"/>
      <c r="CS112" s="264"/>
      <c r="CT112" s="14"/>
      <c r="CU112" s="265"/>
      <c r="CV112" s="14"/>
      <c r="CW112" s="264"/>
      <c r="CX112" s="266"/>
      <c r="CY112" s="267"/>
      <c r="CZ112" s="267"/>
      <c r="DA112" s="264"/>
      <c r="DB112" s="266"/>
      <c r="DC112" s="267"/>
      <c r="DD112" s="267"/>
      <c r="DE112" s="264"/>
      <c r="DF112" s="266"/>
      <c r="DG112" s="267"/>
      <c r="DH112" s="267"/>
      <c r="DI112" s="266"/>
      <c r="DJ112" s="266"/>
      <c r="DK112" s="267"/>
      <c r="DL112" s="267"/>
      <c r="DM112" s="265"/>
      <c r="DN112" s="265"/>
      <c r="DO112" s="265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265"/>
      <c r="EE112" s="14"/>
      <c r="EF112" s="14"/>
      <c r="EG112" s="14"/>
      <c r="EH112" s="265"/>
      <c r="EI112" s="14"/>
      <c r="EJ112" s="14"/>
      <c r="EK112" s="14"/>
      <c r="EL112" s="265"/>
      <c r="EM112" s="14"/>
      <c r="EN112" s="14"/>
      <c r="EO112" s="14"/>
      <c r="EP112" s="265"/>
      <c r="EQ112" s="14"/>
      <c r="ER112" s="14"/>
      <c r="ES112" s="14"/>
      <c r="ET112" s="14"/>
      <c r="EU112" s="14"/>
      <c r="EV112" s="265"/>
      <c r="EW112" s="14"/>
      <c r="EX112" s="14"/>
      <c r="EY112" s="265"/>
      <c r="EZ112" s="14"/>
      <c r="FA112" s="14"/>
      <c r="FB112" s="14"/>
      <c r="FC112" s="14"/>
      <c r="FD112" s="264"/>
      <c r="FE112" s="264"/>
      <c r="FF112" s="14"/>
      <c r="FG112" s="14"/>
      <c r="FH112" s="14"/>
      <c r="FI112" s="15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</row>
    <row r="113" spans="1:244" s="147" customFormat="1" ht="15" customHeight="1" x14ac:dyDescent="0.2">
      <c r="A113" s="263"/>
      <c r="B113" s="15"/>
      <c r="C113" s="109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264"/>
      <c r="Y113" s="264"/>
      <c r="Z113" s="14"/>
      <c r="AA113" s="14"/>
      <c r="AB113" s="264"/>
      <c r="AC113" s="264"/>
      <c r="AD113" s="14"/>
      <c r="AE113" s="14"/>
      <c r="AF113" s="264"/>
      <c r="AG113" s="264"/>
      <c r="AH113" s="14"/>
      <c r="AI113" s="14"/>
      <c r="AJ113" s="264"/>
      <c r="AK113" s="264"/>
      <c r="AL113" s="14"/>
      <c r="AM113" s="14"/>
      <c r="AN113" s="264"/>
      <c r="AO113" s="264"/>
      <c r="AP113" s="14"/>
      <c r="AQ113" s="14"/>
      <c r="AR113" s="264"/>
      <c r="AS113" s="264"/>
      <c r="AT113" s="14"/>
      <c r="AU113" s="14"/>
      <c r="AV113" s="264"/>
      <c r="AW113" s="264"/>
      <c r="AX113" s="14"/>
      <c r="AY113" s="14"/>
      <c r="AZ113" s="14"/>
      <c r="BA113" s="14"/>
      <c r="BB113" s="14"/>
      <c r="BC113" s="265"/>
      <c r="BD113" s="14"/>
      <c r="BE113" s="264"/>
      <c r="BF113" s="14"/>
      <c r="BG113" s="265"/>
      <c r="BH113" s="14"/>
      <c r="BI113" s="14"/>
      <c r="BJ113" s="264"/>
      <c r="BK113" s="265"/>
      <c r="BL113" s="14"/>
      <c r="BM113" s="14"/>
      <c r="BN113" s="14"/>
      <c r="BO113" s="265"/>
      <c r="BP113" s="14"/>
      <c r="BQ113" s="14"/>
      <c r="BR113" s="14"/>
      <c r="BS113" s="265"/>
      <c r="BT113" s="14"/>
      <c r="BU113" s="14"/>
      <c r="BV113" s="14"/>
      <c r="BW113" s="265"/>
      <c r="BX113" s="14"/>
      <c r="BY113" s="14"/>
      <c r="BZ113" s="14"/>
      <c r="CA113" s="265"/>
      <c r="CB113" s="14"/>
      <c r="CC113" s="14"/>
      <c r="CD113" s="14"/>
      <c r="CE113" s="265"/>
      <c r="CF113" s="14"/>
      <c r="CG113" s="14"/>
      <c r="CH113" s="14"/>
      <c r="CI113" s="265"/>
      <c r="CJ113" s="14"/>
      <c r="CK113" s="14"/>
      <c r="CL113" s="14"/>
      <c r="CM113" s="265"/>
      <c r="CN113" s="14"/>
      <c r="CO113" s="14"/>
      <c r="CP113" s="14"/>
      <c r="CQ113" s="265"/>
      <c r="CR113" s="14"/>
      <c r="CS113" s="264"/>
      <c r="CT113" s="14"/>
      <c r="CU113" s="265"/>
      <c r="CV113" s="14"/>
      <c r="CW113" s="264"/>
      <c r="CX113" s="266"/>
      <c r="CY113" s="267"/>
      <c r="CZ113" s="267"/>
      <c r="DA113" s="264"/>
      <c r="DB113" s="266"/>
      <c r="DC113" s="267"/>
      <c r="DD113" s="267"/>
      <c r="DE113" s="264"/>
      <c r="DF113" s="266"/>
      <c r="DG113" s="267"/>
      <c r="DH113" s="267"/>
      <c r="DI113" s="266"/>
      <c r="DJ113" s="266"/>
      <c r="DK113" s="267"/>
      <c r="DL113" s="267"/>
      <c r="DM113" s="265"/>
      <c r="DN113" s="265"/>
      <c r="DO113" s="265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265"/>
      <c r="EE113" s="14"/>
      <c r="EF113" s="14"/>
      <c r="EG113" s="14"/>
      <c r="EH113" s="265"/>
      <c r="EI113" s="14"/>
      <c r="EJ113" s="14"/>
      <c r="EK113" s="14"/>
      <c r="EL113" s="265"/>
      <c r="EM113" s="14"/>
      <c r="EN113" s="14"/>
      <c r="EO113" s="14"/>
      <c r="EP113" s="265"/>
      <c r="EQ113" s="14"/>
      <c r="ER113" s="14"/>
      <c r="ES113" s="14"/>
      <c r="ET113" s="14"/>
      <c r="EU113" s="14"/>
      <c r="EV113" s="265"/>
      <c r="EW113" s="14"/>
      <c r="EX113" s="14"/>
      <c r="EY113" s="265"/>
      <c r="EZ113" s="14"/>
      <c r="FA113" s="14"/>
      <c r="FB113" s="14"/>
      <c r="FC113" s="14"/>
      <c r="FD113" s="264"/>
      <c r="FE113" s="264"/>
      <c r="FF113" s="14"/>
      <c r="FG113" s="14"/>
      <c r="FH113" s="14"/>
      <c r="FI113" s="15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</row>
    <row r="114" spans="1:244" s="147" customFormat="1" ht="15" customHeight="1" x14ac:dyDescent="0.2">
      <c r="A114" s="263"/>
      <c r="B114" s="15"/>
      <c r="C114" s="109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264"/>
      <c r="Y114" s="264"/>
      <c r="Z114" s="14"/>
      <c r="AA114" s="14"/>
      <c r="AB114" s="264"/>
      <c r="AC114" s="264"/>
      <c r="AD114" s="14"/>
      <c r="AE114" s="14"/>
      <c r="AF114" s="264"/>
      <c r="AG114" s="264"/>
      <c r="AH114" s="14"/>
      <c r="AI114" s="14"/>
      <c r="AJ114" s="264"/>
      <c r="AK114" s="264"/>
      <c r="AL114" s="14"/>
      <c r="AM114" s="14"/>
      <c r="AN114" s="264"/>
      <c r="AO114" s="264"/>
      <c r="AP114" s="14"/>
      <c r="AQ114" s="14"/>
      <c r="AR114" s="264"/>
      <c r="AS114" s="264"/>
      <c r="AT114" s="14"/>
      <c r="AU114" s="14"/>
      <c r="AV114" s="264"/>
      <c r="AW114" s="264"/>
      <c r="AX114" s="14"/>
      <c r="AY114" s="14"/>
      <c r="AZ114" s="14"/>
      <c r="BA114" s="14"/>
      <c r="BB114" s="14"/>
      <c r="BC114" s="265"/>
      <c r="BD114" s="14"/>
      <c r="BE114" s="264"/>
      <c r="BF114" s="14"/>
      <c r="BG114" s="265"/>
      <c r="BH114" s="14"/>
      <c r="BI114" s="14"/>
      <c r="BJ114" s="264"/>
      <c r="BK114" s="265"/>
      <c r="BL114" s="14"/>
      <c r="BM114" s="14"/>
      <c r="BN114" s="14"/>
      <c r="BO114" s="265"/>
      <c r="BP114" s="14"/>
      <c r="BQ114" s="14"/>
      <c r="BR114" s="14"/>
      <c r="BS114" s="265"/>
      <c r="BT114" s="14"/>
      <c r="BU114" s="14"/>
      <c r="BV114" s="14"/>
      <c r="BW114" s="265"/>
      <c r="BX114" s="14"/>
      <c r="BY114" s="14"/>
      <c r="BZ114" s="14"/>
      <c r="CA114" s="265"/>
      <c r="CB114" s="14"/>
      <c r="CC114" s="14"/>
      <c r="CD114" s="14"/>
      <c r="CE114" s="265"/>
      <c r="CF114" s="14"/>
      <c r="CG114" s="14"/>
      <c r="CH114" s="14"/>
      <c r="CI114" s="265"/>
      <c r="CJ114" s="14"/>
      <c r="CK114" s="14"/>
      <c r="CL114" s="14"/>
      <c r="CM114" s="265"/>
      <c r="CN114" s="14"/>
      <c r="CO114" s="14"/>
      <c r="CP114" s="14"/>
      <c r="CQ114" s="265"/>
      <c r="CR114" s="14"/>
      <c r="CS114" s="264"/>
      <c r="CT114" s="14"/>
      <c r="CU114" s="265"/>
      <c r="CV114" s="14"/>
      <c r="CW114" s="264"/>
      <c r="CX114" s="266"/>
      <c r="CY114" s="267"/>
      <c r="CZ114" s="267"/>
      <c r="DA114" s="264"/>
      <c r="DB114" s="266"/>
      <c r="DC114" s="267"/>
      <c r="DD114" s="267"/>
      <c r="DE114" s="264"/>
      <c r="DF114" s="266"/>
      <c r="DG114" s="267"/>
      <c r="DH114" s="267"/>
      <c r="DI114" s="266"/>
      <c r="DJ114" s="266"/>
      <c r="DK114" s="267"/>
      <c r="DL114" s="267"/>
      <c r="DM114" s="265"/>
      <c r="DN114" s="265"/>
      <c r="DO114" s="265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265"/>
      <c r="EE114" s="14"/>
      <c r="EF114" s="14"/>
      <c r="EG114" s="14"/>
      <c r="EH114" s="265"/>
      <c r="EI114" s="14"/>
      <c r="EJ114" s="14"/>
      <c r="EK114" s="14"/>
      <c r="EL114" s="265"/>
      <c r="EM114" s="14"/>
      <c r="EN114" s="14"/>
      <c r="EO114" s="14"/>
      <c r="EP114" s="265"/>
      <c r="EQ114" s="14"/>
      <c r="ER114" s="14"/>
      <c r="ES114" s="14"/>
      <c r="ET114" s="14"/>
      <c r="EU114" s="14"/>
      <c r="EV114" s="265"/>
      <c r="EW114" s="14"/>
      <c r="EX114" s="14"/>
      <c r="EY114" s="265"/>
      <c r="EZ114" s="14"/>
      <c r="FA114" s="14"/>
      <c r="FB114" s="14"/>
      <c r="FC114" s="14"/>
      <c r="FD114" s="264"/>
      <c r="FE114" s="264"/>
      <c r="FF114" s="14"/>
      <c r="FG114" s="14"/>
      <c r="FH114" s="14"/>
      <c r="FI114" s="15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</row>
    <row r="115" spans="1:244" s="147" customFormat="1" ht="15" customHeight="1" x14ac:dyDescent="0.2">
      <c r="A115" s="263"/>
      <c r="B115" s="15"/>
      <c r="C115" s="109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264"/>
      <c r="Y115" s="264"/>
      <c r="Z115" s="14"/>
      <c r="AA115" s="14"/>
      <c r="AB115" s="264"/>
      <c r="AC115" s="264"/>
      <c r="AD115" s="14"/>
      <c r="AE115" s="14"/>
      <c r="AF115" s="264"/>
      <c r="AG115" s="264"/>
      <c r="AH115" s="14"/>
      <c r="AI115" s="14"/>
      <c r="AJ115" s="264"/>
      <c r="AK115" s="264"/>
      <c r="AL115" s="14"/>
      <c r="AM115" s="14"/>
      <c r="AN115" s="264"/>
      <c r="AO115" s="264"/>
      <c r="AP115" s="14"/>
      <c r="AQ115" s="14"/>
      <c r="AR115" s="264"/>
      <c r="AS115" s="264"/>
      <c r="AT115" s="14"/>
      <c r="AU115" s="14"/>
      <c r="AV115" s="264"/>
      <c r="AW115" s="264"/>
      <c r="AX115" s="14"/>
      <c r="AY115" s="14"/>
      <c r="AZ115" s="14"/>
      <c r="BA115" s="14"/>
      <c r="BB115" s="14"/>
      <c r="BC115" s="265"/>
      <c r="BD115" s="14"/>
      <c r="BE115" s="264"/>
      <c r="BF115" s="14"/>
      <c r="BG115" s="265"/>
      <c r="BH115" s="14"/>
      <c r="BI115" s="14"/>
      <c r="BJ115" s="264"/>
      <c r="BK115" s="265"/>
      <c r="BL115" s="14"/>
      <c r="BM115" s="14"/>
      <c r="BN115" s="14"/>
      <c r="BO115" s="265"/>
      <c r="BP115" s="14"/>
      <c r="BQ115" s="14"/>
      <c r="BR115" s="14"/>
      <c r="BS115" s="265"/>
      <c r="BT115" s="14"/>
      <c r="BU115" s="14"/>
      <c r="BV115" s="14"/>
      <c r="BW115" s="265"/>
      <c r="BX115" s="14"/>
      <c r="BY115" s="14"/>
      <c r="BZ115" s="14"/>
      <c r="CA115" s="265"/>
      <c r="CB115" s="14"/>
      <c r="CC115" s="14"/>
      <c r="CD115" s="14"/>
      <c r="CE115" s="265"/>
      <c r="CF115" s="14"/>
      <c r="CG115" s="14"/>
      <c r="CH115" s="14"/>
      <c r="CI115" s="265"/>
      <c r="CJ115" s="14"/>
      <c r="CK115" s="14"/>
      <c r="CL115" s="14"/>
      <c r="CM115" s="265"/>
      <c r="CN115" s="14"/>
      <c r="CO115" s="14"/>
      <c r="CP115" s="14"/>
      <c r="CQ115" s="265"/>
      <c r="CR115" s="14"/>
      <c r="CS115" s="264"/>
      <c r="CT115" s="14"/>
      <c r="CU115" s="265"/>
      <c r="CV115" s="14"/>
      <c r="CW115" s="264"/>
      <c r="CX115" s="266"/>
      <c r="CY115" s="267"/>
      <c r="CZ115" s="267"/>
      <c r="DA115" s="264"/>
      <c r="DB115" s="266"/>
      <c r="DC115" s="267"/>
      <c r="DD115" s="267"/>
      <c r="DE115" s="264"/>
      <c r="DF115" s="266"/>
      <c r="DG115" s="267"/>
      <c r="DH115" s="267"/>
      <c r="DI115" s="266"/>
      <c r="DJ115" s="266"/>
      <c r="DK115" s="267"/>
      <c r="DL115" s="267"/>
      <c r="DM115" s="265"/>
      <c r="DN115" s="265"/>
      <c r="DO115" s="265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265"/>
      <c r="EE115" s="14"/>
      <c r="EF115" s="14"/>
      <c r="EG115" s="14"/>
      <c r="EH115" s="265"/>
      <c r="EI115" s="14"/>
      <c r="EJ115" s="14"/>
      <c r="EK115" s="14"/>
      <c r="EL115" s="265"/>
      <c r="EM115" s="14"/>
      <c r="EN115" s="14"/>
      <c r="EO115" s="14"/>
      <c r="EP115" s="265"/>
      <c r="EQ115" s="14"/>
      <c r="ER115" s="14"/>
      <c r="ES115" s="14"/>
      <c r="ET115" s="14"/>
      <c r="EU115" s="14"/>
      <c r="EV115" s="265"/>
      <c r="EW115" s="14"/>
      <c r="EX115" s="14"/>
      <c r="EY115" s="265"/>
      <c r="EZ115" s="14"/>
      <c r="FA115" s="14"/>
      <c r="FB115" s="14"/>
      <c r="FC115" s="14"/>
      <c r="FD115" s="264"/>
      <c r="FE115" s="264"/>
      <c r="FF115" s="14"/>
      <c r="FG115" s="14"/>
      <c r="FH115" s="14"/>
      <c r="FI115" s="15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</row>
    <row r="116" spans="1:244" s="149" customFormat="1" ht="15" customHeight="1" x14ac:dyDescent="0.2">
      <c r="A116" s="263"/>
      <c r="B116" s="15"/>
      <c r="C116" s="109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264"/>
      <c r="Y116" s="264"/>
      <c r="Z116" s="14"/>
      <c r="AA116" s="14"/>
      <c r="AB116" s="264"/>
      <c r="AC116" s="264"/>
      <c r="AD116" s="14"/>
      <c r="AE116" s="14"/>
      <c r="AF116" s="264"/>
      <c r="AG116" s="264"/>
      <c r="AH116" s="14"/>
      <c r="AI116" s="14"/>
      <c r="AJ116" s="264"/>
      <c r="AK116" s="264"/>
      <c r="AL116" s="14"/>
      <c r="AM116" s="14"/>
      <c r="AN116" s="264"/>
      <c r="AO116" s="264"/>
      <c r="AP116" s="14"/>
      <c r="AQ116" s="14"/>
      <c r="AR116" s="264"/>
      <c r="AS116" s="264"/>
      <c r="AT116" s="14"/>
      <c r="AU116" s="14"/>
      <c r="AV116" s="264"/>
      <c r="AW116" s="264"/>
      <c r="AX116" s="14"/>
      <c r="AY116" s="14"/>
      <c r="AZ116" s="14"/>
      <c r="BA116" s="14"/>
      <c r="BB116" s="14"/>
      <c r="BC116" s="265"/>
      <c r="BD116" s="14"/>
      <c r="BE116" s="264"/>
      <c r="BF116" s="14"/>
      <c r="BG116" s="265"/>
      <c r="BH116" s="14"/>
      <c r="BI116" s="14"/>
      <c r="BJ116" s="264"/>
      <c r="BK116" s="265"/>
      <c r="BL116" s="14"/>
      <c r="BM116" s="14"/>
      <c r="BN116" s="14"/>
      <c r="BO116" s="265"/>
      <c r="BP116" s="14"/>
      <c r="BQ116" s="14"/>
      <c r="BR116" s="14"/>
      <c r="BS116" s="265"/>
      <c r="BT116" s="14"/>
      <c r="BU116" s="14"/>
      <c r="BV116" s="14"/>
      <c r="BW116" s="265"/>
      <c r="BX116" s="14"/>
      <c r="BY116" s="14"/>
      <c r="BZ116" s="14"/>
      <c r="CA116" s="265"/>
      <c r="CB116" s="14"/>
      <c r="CC116" s="14"/>
      <c r="CD116" s="14"/>
      <c r="CE116" s="265"/>
      <c r="CF116" s="14"/>
      <c r="CG116" s="14"/>
      <c r="CH116" s="14"/>
      <c r="CI116" s="265"/>
      <c r="CJ116" s="14"/>
      <c r="CK116" s="14"/>
      <c r="CL116" s="14"/>
      <c r="CM116" s="265"/>
      <c r="CN116" s="14"/>
      <c r="CO116" s="14"/>
      <c r="CP116" s="14"/>
      <c r="CQ116" s="265"/>
      <c r="CR116" s="14"/>
      <c r="CS116" s="264"/>
      <c r="CT116" s="14"/>
      <c r="CU116" s="265"/>
      <c r="CV116" s="14"/>
      <c r="CW116" s="264"/>
      <c r="CX116" s="266"/>
      <c r="CY116" s="267"/>
      <c r="CZ116" s="267"/>
      <c r="DA116" s="264"/>
      <c r="DB116" s="266"/>
      <c r="DC116" s="267"/>
      <c r="DD116" s="267"/>
      <c r="DE116" s="264"/>
      <c r="DF116" s="266"/>
      <c r="DG116" s="267"/>
      <c r="DH116" s="267"/>
      <c r="DI116" s="266"/>
      <c r="DJ116" s="266"/>
      <c r="DK116" s="267"/>
      <c r="DL116" s="267"/>
      <c r="DM116" s="265"/>
      <c r="DN116" s="265"/>
      <c r="DO116" s="265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265"/>
      <c r="EE116" s="14"/>
      <c r="EF116" s="14"/>
      <c r="EG116" s="14"/>
      <c r="EH116" s="265"/>
      <c r="EI116" s="14"/>
      <c r="EJ116" s="14"/>
      <c r="EK116" s="14"/>
      <c r="EL116" s="265"/>
      <c r="EM116" s="14"/>
      <c r="EN116" s="14"/>
      <c r="EO116" s="14"/>
      <c r="EP116" s="265"/>
      <c r="EQ116" s="14"/>
      <c r="ER116" s="14"/>
      <c r="ES116" s="14"/>
      <c r="ET116" s="14"/>
      <c r="EU116" s="14"/>
      <c r="EV116" s="265"/>
      <c r="EW116" s="14"/>
      <c r="EX116" s="14"/>
      <c r="EY116" s="265"/>
      <c r="EZ116" s="14"/>
      <c r="FA116" s="14"/>
      <c r="FB116" s="14"/>
      <c r="FC116" s="14"/>
      <c r="FD116" s="264"/>
      <c r="FE116" s="264"/>
      <c r="FF116" s="14"/>
      <c r="FG116" s="14"/>
      <c r="FH116" s="14"/>
      <c r="FI116" s="15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</row>
    <row r="117" spans="1:244" s="149" customFormat="1" ht="15" customHeight="1" x14ac:dyDescent="0.2">
      <c r="A117" s="263"/>
      <c r="B117" s="15"/>
      <c r="C117" s="109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264"/>
      <c r="Y117" s="264"/>
      <c r="Z117" s="14"/>
      <c r="AA117" s="14"/>
      <c r="AB117" s="264"/>
      <c r="AC117" s="264"/>
      <c r="AD117" s="14"/>
      <c r="AE117" s="14"/>
      <c r="AF117" s="264"/>
      <c r="AG117" s="264"/>
      <c r="AH117" s="14"/>
      <c r="AI117" s="14"/>
      <c r="AJ117" s="264"/>
      <c r="AK117" s="264"/>
      <c r="AL117" s="14"/>
      <c r="AM117" s="14"/>
      <c r="AN117" s="264"/>
      <c r="AO117" s="264"/>
      <c r="AP117" s="14"/>
      <c r="AQ117" s="14"/>
      <c r="AR117" s="264"/>
      <c r="AS117" s="264"/>
      <c r="AT117" s="14"/>
      <c r="AU117" s="14"/>
      <c r="AV117" s="264"/>
      <c r="AW117" s="264"/>
      <c r="AX117" s="14"/>
      <c r="AY117" s="14"/>
      <c r="AZ117" s="14"/>
      <c r="BA117" s="14"/>
      <c r="BB117" s="14"/>
      <c r="BC117" s="265"/>
      <c r="BD117" s="14"/>
      <c r="BE117" s="264"/>
      <c r="BF117" s="14"/>
      <c r="BG117" s="265"/>
      <c r="BH117" s="14"/>
      <c r="BI117" s="14"/>
      <c r="BJ117" s="264"/>
      <c r="BK117" s="265"/>
      <c r="BL117" s="14"/>
      <c r="BM117" s="14"/>
      <c r="BN117" s="14"/>
      <c r="BO117" s="265"/>
      <c r="BP117" s="14"/>
      <c r="BQ117" s="14"/>
      <c r="BR117" s="14"/>
      <c r="BS117" s="265"/>
      <c r="BT117" s="14"/>
      <c r="BU117" s="14"/>
      <c r="BV117" s="14"/>
      <c r="BW117" s="265"/>
      <c r="BX117" s="14"/>
      <c r="BY117" s="14"/>
      <c r="BZ117" s="14"/>
      <c r="CA117" s="265"/>
      <c r="CB117" s="14"/>
      <c r="CC117" s="14"/>
      <c r="CD117" s="14"/>
      <c r="CE117" s="265"/>
      <c r="CF117" s="14"/>
      <c r="CG117" s="14"/>
      <c r="CH117" s="14"/>
      <c r="CI117" s="265"/>
      <c r="CJ117" s="14"/>
      <c r="CK117" s="14"/>
      <c r="CL117" s="14"/>
      <c r="CM117" s="265"/>
      <c r="CN117" s="14"/>
      <c r="CO117" s="14"/>
      <c r="CP117" s="14"/>
      <c r="CQ117" s="265"/>
      <c r="CR117" s="14"/>
      <c r="CS117" s="264"/>
      <c r="CT117" s="14"/>
      <c r="CU117" s="265"/>
      <c r="CV117" s="14"/>
      <c r="CW117" s="264"/>
      <c r="CX117" s="266"/>
      <c r="CY117" s="267"/>
      <c r="CZ117" s="267"/>
      <c r="DA117" s="264"/>
      <c r="DB117" s="266"/>
      <c r="DC117" s="267"/>
      <c r="DD117" s="267"/>
      <c r="DE117" s="264"/>
      <c r="DF117" s="266"/>
      <c r="DG117" s="267"/>
      <c r="DH117" s="267"/>
      <c r="DI117" s="266"/>
      <c r="DJ117" s="266"/>
      <c r="DK117" s="267"/>
      <c r="DL117" s="267"/>
      <c r="DM117" s="265"/>
      <c r="DN117" s="265"/>
      <c r="DO117" s="265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265"/>
      <c r="EE117" s="14"/>
      <c r="EF117" s="14"/>
      <c r="EG117" s="14"/>
      <c r="EH117" s="265"/>
      <c r="EI117" s="14"/>
      <c r="EJ117" s="14"/>
      <c r="EK117" s="14"/>
      <c r="EL117" s="265"/>
      <c r="EM117" s="14"/>
      <c r="EN117" s="14"/>
      <c r="EO117" s="14"/>
      <c r="EP117" s="265"/>
      <c r="EQ117" s="14"/>
      <c r="ER117" s="14"/>
      <c r="ES117" s="14"/>
      <c r="ET117" s="14"/>
      <c r="EU117" s="14"/>
      <c r="EV117" s="265"/>
      <c r="EW117" s="14"/>
      <c r="EX117" s="14"/>
      <c r="EY117" s="265"/>
      <c r="EZ117" s="14"/>
      <c r="FA117" s="14"/>
      <c r="FB117" s="14"/>
      <c r="FC117" s="14"/>
      <c r="FD117" s="264"/>
      <c r="FE117" s="264"/>
      <c r="FF117" s="14"/>
      <c r="FG117" s="14"/>
      <c r="FH117" s="14"/>
      <c r="FI117" s="15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</row>
    <row r="118" spans="1:244" s="178" customFormat="1" ht="15" customHeight="1" x14ac:dyDescent="0.2">
      <c r="A118" s="263"/>
      <c r="B118" s="15"/>
      <c r="C118" s="109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264"/>
      <c r="Y118" s="264"/>
      <c r="Z118" s="14"/>
      <c r="AA118" s="14"/>
      <c r="AB118" s="264"/>
      <c r="AC118" s="264"/>
      <c r="AD118" s="14"/>
      <c r="AE118" s="14"/>
      <c r="AF118" s="264"/>
      <c r="AG118" s="264"/>
      <c r="AH118" s="14"/>
      <c r="AI118" s="14"/>
      <c r="AJ118" s="264"/>
      <c r="AK118" s="264"/>
      <c r="AL118" s="14"/>
      <c r="AM118" s="14"/>
      <c r="AN118" s="264"/>
      <c r="AO118" s="264"/>
      <c r="AP118" s="14"/>
      <c r="AQ118" s="14"/>
      <c r="AR118" s="264"/>
      <c r="AS118" s="264"/>
      <c r="AT118" s="14"/>
      <c r="AU118" s="14"/>
      <c r="AV118" s="264"/>
      <c r="AW118" s="264"/>
      <c r="AX118" s="14"/>
      <c r="AY118" s="14"/>
      <c r="AZ118" s="14"/>
      <c r="BA118" s="14"/>
      <c r="BB118" s="14"/>
      <c r="BC118" s="265"/>
      <c r="BD118" s="14"/>
      <c r="BE118" s="264"/>
      <c r="BF118" s="14"/>
      <c r="BG118" s="265"/>
      <c r="BH118" s="14"/>
      <c r="BI118" s="14"/>
      <c r="BJ118" s="264"/>
      <c r="BK118" s="265"/>
      <c r="BL118" s="14"/>
      <c r="BM118" s="14"/>
      <c r="BN118" s="14"/>
      <c r="BO118" s="265"/>
      <c r="BP118" s="14"/>
      <c r="BQ118" s="14"/>
      <c r="BR118" s="14"/>
      <c r="BS118" s="265"/>
      <c r="BT118" s="14"/>
      <c r="BU118" s="14"/>
      <c r="BV118" s="14"/>
      <c r="BW118" s="265"/>
      <c r="BX118" s="14"/>
      <c r="BY118" s="14"/>
      <c r="BZ118" s="14"/>
      <c r="CA118" s="265"/>
      <c r="CB118" s="14"/>
      <c r="CC118" s="14"/>
      <c r="CD118" s="14"/>
      <c r="CE118" s="265"/>
      <c r="CF118" s="14"/>
      <c r="CG118" s="14"/>
      <c r="CH118" s="14"/>
      <c r="CI118" s="265"/>
      <c r="CJ118" s="14"/>
      <c r="CK118" s="14"/>
      <c r="CL118" s="14"/>
      <c r="CM118" s="265"/>
      <c r="CN118" s="14"/>
      <c r="CO118" s="14"/>
      <c r="CP118" s="14"/>
      <c r="CQ118" s="265"/>
      <c r="CR118" s="14"/>
      <c r="CS118" s="264"/>
      <c r="CT118" s="14"/>
      <c r="CU118" s="265"/>
      <c r="CV118" s="14"/>
      <c r="CW118" s="264"/>
      <c r="CX118" s="266"/>
      <c r="CY118" s="267"/>
      <c r="CZ118" s="267"/>
      <c r="DA118" s="264"/>
      <c r="DB118" s="266"/>
      <c r="DC118" s="267"/>
      <c r="DD118" s="267"/>
      <c r="DE118" s="264"/>
      <c r="DF118" s="266"/>
      <c r="DG118" s="267"/>
      <c r="DH118" s="267"/>
      <c r="DI118" s="266"/>
      <c r="DJ118" s="266"/>
      <c r="DK118" s="267"/>
      <c r="DL118" s="267"/>
      <c r="DM118" s="265"/>
      <c r="DN118" s="265"/>
      <c r="DO118" s="265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265"/>
      <c r="EE118" s="14"/>
      <c r="EF118" s="14"/>
      <c r="EG118" s="14"/>
      <c r="EH118" s="265"/>
      <c r="EI118" s="14"/>
      <c r="EJ118" s="14"/>
      <c r="EK118" s="14"/>
      <c r="EL118" s="265"/>
      <c r="EM118" s="14"/>
      <c r="EN118" s="14"/>
      <c r="EO118" s="14"/>
      <c r="EP118" s="265"/>
      <c r="EQ118" s="14"/>
      <c r="ER118" s="14"/>
      <c r="ES118" s="14"/>
      <c r="ET118" s="14"/>
      <c r="EU118" s="14"/>
      <c r="EV118" s="265"/>
      <c r="EW118" s="14"/>
      <c r="EX118" s="14"/>
      <c r="EY118" s="265"/>
      <c r="EZ118" s="14"/>
      <c r="FA118" s="14"/>
      <c r="FB118" s="14"/>
      <c r="FC118" s="14"/>
      <c r="FD118" s="264"/>
      <c r="FE118" s="264"/>
      <c r="FF118" s="14"/>
      <c r="FG118" s="14"/>
      <c r="FH118" s="14"/>
      <c r="FI118" s="15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</row>
    <row r="119" spans="1:244" s="205" customFormat="1" ht="15" customHeight="1" thickBot="1" x14ac:dyDescent="0.25">
      <c r="A119" s="263"/>
      <c r="B119" s="15"/>
      <c r="C119" s="109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264"/>
      <c r="Y119" s="264"/>
      <c r="Z119" s="14"/>
      <c r="AA119" s="14"/>
      <c r="AB119" s="264"/>
      <c r="AC119" s="264"/>
      <c r="AD119" s="14"/>
      <c r="AE119" s="14"/>
      <c r="AF119" s="264"/>
      <c r="AG119" s="264"/>
      <c r="AH119" s="14"/>
      <c r="AI119" s="14"/>
      <c r="AJ119" s="264"/>
      <c r="AK119" s="264"/>
      <c r="AL119" s="14"/>
      <c r="AM119" s="14"/>
      <c r="AN119" s="264"/>
      <c r="AO119" s="264"/>
      <c r="AP119" s="14"/>
      <c r="AQ119" s="14"/>
      <c r="AR119" s="264"/>
      <c r="AS119" s="264"/>
      <c r="AT119" s="14"/>
      <c r="AU119" s="14"/>
      <c r="AV119" s="264"/>
      <c r="AW119" s="264"/>
      <c r="AX119" s="14"/>
      <c r="AY119" s="14"/>
      <c r="AZ119" s="14"/>
      <c r="BA119" s="14"/>
      <c r="BB119" s="14"/>
      <c r="BC119" s="265"/>
      <c r="BD119" s="14"/>
      <c r="BE119" s="264"/>
      <c r="BF119" s="14"/>
      <c r="BG119" s="265"/>
      <c r="BH119" s="14"/>
      <c r="BI119" s="14"/>
      <c r="BJ119" s="264"/>
      <c r="BK119" s="265"/>
      <c r="BL119" s="14"/>
      <c r="BM119" s="14"/>
      <c r="BN119" s="14"/>
      <c r="BO119" s="265"/>
      <c r="BP119" s="14"/>
      <c r="BQ119" s="14"/>
      <c r="BR119" s="14"/>
      <c r="BS119" s="265"/>
      <c r="BT119" s="14"/>
      <c r="BU119" s="14"/>
      <c r="BV119" s="14"/>
      <c r="BW119" s="265"/>
      <c r="BX119" s="14"/>
      <c r="BY119" s="14"/>
      <c r="BZ119" s="14"/>
      <c r="CA119" s="265"/>
      <c r="CB119" s="14"/>
      <c r="CC119" s="14"/>
      <c r="CD119" s="14"/>
      <c r="CE119" s="265"/>
      <c r="CF119" s="14"/>
      <c r="CG119" s="14"/>
      <c r="CH119" s="14"/>
      <c r="CI119" s="265"/>
      <c r="CJ119" s="14"/>
      <c r="CK119" s="14"/>
      <c r="CL119" s="14"/>
      <c r="CM119" s="265"/>
      <c r="CN119" s="14"/>
      <c r="CO119" s="14"/>
      <c r="CP119" s="14"/>
      <c r="CQ119" s="265"/>
      <c r="CR119" s="14"/>
      <c r="CS119" s="264"/>
      <c r="CT119" s="14"/>
      <c r="CU119" s="265"/>
      <c r="CV119" s="14"/>
      <c r="CW119" s="264"/>
      <c r="CX119" s="266"/>
      <c r="CY119" s="267"/>
      <c r="CZ119" s="267"/>
      <c r="DA119" s="264"/>
      <c r="DB119" s="266"/>
      <c r="DC119" s="267"/>
      <c r="DD119" s="267"/>
      <c r="DE119" s="264"/>
      <c r="DF119" s="266"/>
      <c r="DG119" s="267"/>
      <c r="DH119" s="267"/>
      <c r="DI119" s="266"/>
      <c r="DJ119" s="266"/>
      <c r="DK119" s="267"/>
      <c r="DL119" s="267"/>
      <c r="DM119" s="265"/>
      <c r="DN119" s="265"/>
      <c r="DO119" s="265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265"/>
      <c r="EE119" s="14"/>
      <c r="EF119" s="14"/>
      <c r="EG119" s="14"/>
      <c r="EH119" s="265"/>
      <c r="EI119" s="14"/>
      <c r="EJ119" s="14"/>
      <c r="EK119" s="14"/>
      <c r="EL119" s="265"/>
      <c r="EM119" s="14"/>
      <c r="EN119" s="14"/>
      <c r="EO119" s="14"/>
      <c r="EP119" s="265"/>
      <c r="EQ119" s="14"/>
      <c r="ER119" s="14"/>
      <c r="ES119" s="14"/>
      <c r="ET119" s="14"/>
      <c r="EU119" s="14"/>
      <c r="EV119" s="265"/>
      <c r="EW119" s="14"/>
      <c r="EX119" s="14"/>
      <c r="EY119" s="265"/>
      <c r="EZ119" s="14"/>
      <c r="FA119" s="14"/>
      <c r="FB119" s="14"/>
      <c r="FC119" s="14"/>
      <c r="FD119" s="264"/>
      <c r="FE119" s="264"/>
      <c r="FF119" s="14"/>
      <c r="FG119" s="14"/>
      <c r="FH119" s="14"/>
      <c r="FI119" s="15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</row>
    <row r="120" spans="1:244" s="212" customFormat="1" ht="15" customHeight="1" thickTop="1" x14ac:dyDescent="0.2">
      <c r="A120" s="263"/>
      <c r="B120" s="15"/>
      <c r="C120" s="109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264"/>
      <c r="Y120" s="264"/>
      <c r="Z120" s="14"/>
      <c r="AA120" s="14"/>
      <c r="AB120" s="264"/>
      <c r="AC120" s="264"/>
      <c r="AD120" s="14"/>
      <c r="AE120" s="14"/>
      <c r="AF120" s="264"/>
      <c r="AG120" s="264"/>
      <c r="AH120" s="14"/>
      <c r="AI120" s="14"/>
      <c r="AJ120" s="264"/>
      <c r="AK120" s="264"/>
      <c r="AL120" s="14"/>
      <c r="AM120" s="14"/>
      <c r="AN120" s="264"/>
      <c r="AO120" s="264"/>
      <c r="AP120" s="14"/>
      <c r="AQ120" s="14"/>
      <c r="AR120" s="264"/>
      <c r="AS120" s="264"/>
      <c r="AT120" s="14"/>
      <c r="AU120" s="14"/>
      <c r="AV120" s="264"/>
      <c r="AW120" s="264"/>
      <c r="AX120" s="14"/>
      <c r="AY120" s="14"/>
      <c r="AZ120" s="14"/>
      <c r="BA120" s="14"/>
      <c r="BB120" s="14"/>
      <c r="BC120" s="265"/>
      <c r="BD120" s="14"/>
      <c r="BE120" s="264"/>
      <c r="BF120" s="14"/>
      <c r="BG120" s="265"/>
      <c r="BH120" s="14"/>
      <c r="BI120" s="14"/>
      <c r="BJ120" s="264"/>
      <c r="BK120" s="265"/>
      <c r="BL120" s="14"/>
      <c r="BM120" s="14"/>
      <c r="BN120" s="14"/>
      <c r="BO120" s="265"/>
      <c r="BP120" s="14"/>
      <c r="BQ120" s="14"/>
      <c r="BR120" s="14"/>
      <c r="BS120" s="265"/>
      <c r="BT120" s="14"/>
      <c r="BU120" s="14"/>
      <c r="BV120" s="14"/>
      <c r="BW120" s="265"/>
      <c r="BX120" s="14"/>
      <c r="BY120" s="14"/>
      <c r="BZ120" s="14"/>
      <c r="CA120" s="265"/>
      <c r="CB120" s="14"/>
      <c r="CC120" s="14"/>
      <c r="CD120" s="14"/>
      <c r="CE120" s="265"/>
      <c r="CF120" s="14"/>
      <c r="CG120" s="14"/>
      <c r="CH120" s="14"/>
      <c r="CI120" s="265"/>
      <c r="CJ120" s="14"/>
      <c r="CK120" s="14"/>
      <c r="CL120" s="14"/>
      <c r="CM120" s="265"/>
      <c r="CN120" s="14"/>
      <c r="CO120" s="14"/>
      <c r="CP120" s="14"/>
      <c r="CQ120" s="265"/>
      <c r="CR120" s="14"/>
      <c r="CS120" s="264"/>
      <c r="CT120" s="14"/>
      <c r="CU120" s="265"/>
      <c r="CV120" s="14"/>
      <c r="CW120" s="264"/>
      <c r="CX120" s="266"/>
      <c r="CY120" s="267"/>
      <c r="CZ120" s="267"/>
      <c r="DA120" s="264"/>
      <c r="DB120" s="266"/>
      <c r="DC120" s="267"/>
      <c r="DD120" s="267"/>
      <c r="DE120" s="264"/>
      <c r="DF120" s="266"/>
      <c r="DG120" s="267"/>
      <c r="DH120" s="267"/>
      <c r="DI120" s="266"/>
      <c r="DJ120" s="266"/>
      <c r="DK120" s="267"/>
      <c r="DL120" s="267"/>
      <c r="DM120" s="265"/>
      <c r="DN120" s="265"/>
      <c r="DO120" s="265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265"/>
      <c r="EE120" s="14"/>
      <c r="EF120" s="14"/>
      <c r="EG120" s="14"/>
      <c r="EH120" s="265"/>
      <c r="EI120" s="14"/>
      <c r="EJ120" s="14"/>
      <c r="EK120" s="14"/>
      <c r="EL120" s="265"/>
      <c r="EM120" s="14"/>
      <c r="EN120" s="14"/>
      <c r="EO120" s="14"/>
      <c r="EP120" s="265"/>
      <c r="EQ120" s="14"/>
      <c r="ER120" s="14"/>
      <c r="ES120" s="14"/>
      <c r="ET120" s="14"/>
      <c r="EU120" s="14"/>
      <c r="EV120" s="265"/>
      <c r="EW120" s="14"/>
      <c r="EX120" s="14"/>
      <c r="EY120" s="265"/>
      <c r="EZ120" s="14"/>
      <c r="FA120" s="14"/>
      <c r="FB120" s="14"/>
      <c r="FC120" s="14"/>
      <c r="FD120" s="264"/>
      <c r="FE120" s="264"/>
      <c r="FF120" s="14"/>
      <c r="FG120" s="14"/>
      <c r="FH120" s="14"/>
      <c r="FI120" s="15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</row>
    <row r="121" spans="1:244" s="222" customFormat="1" ht="15" customHeight="1" thickBot="1" x14ac:dyDescent="0.25">
      <c r="A121" s="263"/>
      <c r="B121" s="15"/>
      <c r="C121" s="109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264"/>
      <c r="Y121" s="264"/>
      <c r="Z121" s="14"/>
      <c r="AA121" s="14"/>
      <c r="AB121" s="264"/>
      <c r="AC121" s="264"/>
      <c r="AD121" s="14"/>
      <c r="AE121" s="14"/>
      <c r="AF121" s="264"/>
      <c r="AG121" s="264"/>
      <c r="AH121" s="14"/>
      <c r="AI121" s="14"/>
      <c r="AJ121" s="264"/>
      <c r="AK121" s="264"/>
      <c r="AL121" s="14"/>
      <c r="AM121" s="14"/>
      <c r="AN121" s="264"/>
      <c r="AO121" s="264"/>
      <c r="AP121" s="14"/>
      <c r="AQ121" s="14"/>
      <c r="AR121" s="264"/>
      <c r="AS121" s="264"/>
      <c r="AT121" s="14"/>
      <c r="AU121" s="14"/>
      <c r="AV121" s="264"/>
      <c r="AW121" s="264"/>
      <c r="AX121" s="14"/>
      <c r="AY121" s="14"/>
      <c r="AZ121" s="14"/>
      <c r="BA121" s="14"/>
      <c r="BB121" s="14"/>
      <c r="BC121" s="265"/>
      <c r="BD121" s="14"/>
      <c r="BE121" s="264"/>
      <c r="BF121" s="14"/>
      <c r="BG121" s="265"/>
      <c r="BH121" s="14"/>
      <c r="BI121" s="14"/>
      <c r="BJ121" s="264"/>
      <c r="BK121" s="265"/>
      <c r="BL121" s="14"/>
      <c r="BM121" s="14"/>
      <c r="BN121" s="14"/>
      <c r="BO121" s="265"/>
      <c r="BP121" s="14"/>
      <c r="BQ121" s="14"/>
      <c r="BR121" s="14"/>
      <c r="BS121" s="265"/>
      <c r="BT121" s="14"/>
      <c r="BU121" s="14"/>
      <c r="BV121" s="14"/>
      <c r="BW121" s="265"/>
      <c r="BX121" s="14"/>
      <c r="BY121" s="14"/>
      <c r="BZ121" s="14"/>
      <c r="CA121" s="265"/>
      <c r="CB121" s="14"/>
      <c r="CC121" s="14"/>
      <c r="CD121" s="14"/>
      <c r="CE121" s="265"/>
      <c r="CF121" s="14"/>
      <c r="CG121" s="14"/>
      <c r="CH121" s="14"/>
      <c r="CI121" s="265"/>
      <c r="CJ121" s="14"/>
      <c r="CK121" s="14"/>
      <c r="CL121" s="14"/>
      <c r="CM121" s="265"/>
      <c r="CN121" s="14"/>
      <c r="CO121" s="14"/>
      <c r="CP121" s="14"/>
      <c r="CQ121" s="265"/>
      <c r="CR121" s="14"/>
      <c r="CS121" s="264"/>
      <c r="CT121" s="14"/>
      <c r="CU121" s="265"/>
      <c r="CV121" s="14"/>
      <c r="CW121" s="264"/>
      <c r="CX121" s="266"/>
      <c r="CY121" s="267"/>
      <c r="CZ121" s="267"/>
      <c r="DA121" s="264"/>
      <c r="DB121" s="266"/>
      <c r="DC121" s="267"/>
      <c r="DD121" s="267"/>
      <c r="DE121" s="264"/>
      <c r="DF121" s="266"/>
      <c r="DG121" s="267"/>
      <c r="DH121" s="267"/>
      <c r="DI121" s="266"/>
      <c r="DJ121" s="266"/>
      <c r="DK121" s="267"/>
      <c r="DL121" s="267"/>
      <c r="DM121" s="265"/>
      <c r="DN121" s="265"/>
      <c r="DO121" s="265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265"/>
      <c r="EE121" s="14"/>
      <c r="EF121" s="14"/>
      <c r="EG121" s="14"/>
      <c r="EH121" s="265"/>
      <c r="EI121" s="14"/>
      <c r="EJ121" s="14"/>
      <c r="EK121" s="14"/>
      <c r="EL121" s="265"/>
      <c r="EM121" s="14"/>
      <c r="EN121" s="14"/>
      <c r="EO121" s="14"/>
      <c r="EP121" s="265"/>
      <c r="EQ121" s="14"/>
      <c r="ER121" s="14"/>
      <c r="ES121" s="14"/>
      <c r="ET121" s="14"/>
      <c r="EU121" s="14"/>
      <c r="EV121" s="265"/>
      <c r="EW121" s="14"/>
      <c r="EX121" s="14"/>
      <c r="EY121" s="265"/>
      <c r="EZ121" s="14"/>
      <c r="FA121" s="14"/>
      <c r="FB121" s="14"/>
      <c r="FC121" s="14"/>
      <c r="FD121" s="264"/>
      <c r="FE121" s="264"/>
      <c r="FF121" s="14"/>
      <c r="FG121" s="14"/>
      <c r="FH121" s="14"/>
      <c r="FI121" s="15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</row>
    <row r="122" spans="1:244" s="147" customFormat="1" ht="15" customHeight="1" thickTop="1" x14ac:dyDescent="0.2">
      <c r="A122" s="263"/>
      <c r="B122" s="15"/>
      <c r="C122" s="109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264"/>
      <c r="Y122" s="264"/>
      <c r="Z122" s="14"/>
      <c r="AA122" s="14"/>
      <c r="AB122" s="264"/>
      <c r="AC122" s="264"/>
      <c r="AD122" s="14"/>
      <c r="AE122" s="14"/>
      <c r="AF122" s="264"/>
      <c r="AG122" s="264"/>
      <c r="AH122" s="14"/>
      <c r="AI122" s="14"/>
      <c r="AJ122" s="264"/>
      <c r="AK122" s="264"/>
      <c r="AL122" s="14"/>
      <c r="AM122" s="14"/>
      <c r="AN122" s="264"/>
      <c r="AO122" s="264"/>
      <c r="AP122" s="14"/>
      <c r="AQ122" s="14"/>
      <c r="AR122" s="264"/>
      <c r="AS122" s="264"/>
      <c r="AT122" s="14"/>
      <c r="AU122" s="14"/>
      <c r="AV122" s="264"/>
      <c r="AW122" s="264"/>
      <c r="AX122" s="14"/>
      <c r="AY122" s="14"/>
      <c r="AZ122" s="14"/>
      <c r="BA122" s="14"/>
      <c r="BB122" s="14"/>
      <c r="BC122" s="265"/>
      <c r="BD122" s="14"/>
      <c r="BE122" s="264"/>
      <c r="BF122" s="14"/>
      <c r="BG122" s="265"/>
      <c r="BH122" s="14"/>
      <c r="BI122" s="14"/>
      <c r="BJ122" s="264"/>
      <c r="BK122" s="265"/>
      <c r="BL122" s="14"/>
      <c r="BM122" s="14"/>
      <c r="BN122" s="14"/>
      <c r="BO122" s="265"/>
      <c r="BP122" s="14"/>
      <c r="BQ122" s="14"/>
      <c r="BR122" s="14"/>
      <c r="BS122" s="265"/>
      <c r="BT122" s="14"/>
      <c r="BU122" s="14"/>
      <c r="BV122" s="14"/>
      <c r="BW122" s="265"/>
      <c r="BX122" s="14"/>
      <c r="BY122" s="14"/>
      <c r="BZ122" s="14"/>
      <c r="CA122" s="265"/>
      <c r="CB122" s="14"/>
      <c r="CC122" s="14"/>
      <c r="CD122" s="14"/>
      <c r="CE122" s="265"/>
      <c r="CF122" s="14"/>
      <c r="CG122" s="14"/>
      <c r="CH122" s="14"/>
      <c r="CI122" s="265"/>
      <c r="CJ122" s="14"/>
      <c r="CK122" s="14"/>
      <c r="CL122" s="14"/>
      <c r="CM122" s="265"/>
      <c r="CN122" s="14"/>
      <c r="CO122" s="14"/>
      <c r="CP122" s="14"/>
      <c r="CQ122" s="265"/>
      <c r="CR122" s="14"/>
      <c r="CS122" s="264"/>
      <c r="CT122" s="14"/>
      <c r="CU122" s="265"/>
      <c r="CV122" s="14"/>
      <c r="CW122" s="264"/>
      <c r="CX122" s="266"/>
      <c r="CY122" s="267"/>
      <c r="CZ122" s="267"/>
      <c r="DA122" s="264"/>
      <c r="DB122" s="266"/>
      <c r="DC122" s="267"/>
      <c r="DD122" s="267"/>
      <c r="DE122" s="264"/>
      <c r="DF122" s="266"/>
      <c r="DG122" s="267"/>
      <c r="DH122" s="267"/>
      <c r="DI122" s="266"/>
      <c r="DJ122" s="266"/>
      <c r="DK122" s="267"/>
      <c r="DL122" s="267"/>
      <c r="DM122" s="265"/>
      <c r="DN122" s="265"/>
      <c r="DO122" s="265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265"/>
      <c r="EE122" s="14"/>
      <c r="EF122" s="14"/>
      <c r="EG122" s="14"/>
      <c r="EH122" s="265"/>
      <c r="EI122" s="14"/>
      <c r="EJ122" s="14"/>
      <c r="EK122" s="14"/>
      <c r="EL122" s="265"/>
      <c r="EM122" s="14"/>
      <c r="EN122" s="14"/>
      <c r="EO122" s="14"/>
      <c r="EP122" s="265"/>
      <c r="EQ122" s="14"/>
      <c r="ER122" s="14"/>
      <c r="ES122" s="14"/>
      <c r="ET122" s="14"/>
      <c r="EU122" s="14"/>
      <c r="EV122" s="265"/>
      <c r="EW122" s="14"/>
      <c r="EX122" s="14"/>
      <c r="EY122" s="265"/>
      <c r="EZ122" s="14"/>
      <c r="FA122" s="14"/>
      <c r="FB122" s="14"/>
      <c r="FC122" s="14"/>
      <c r="FD122" s="264"/>
      <c r="FE122" s="264"/>
      <c r="FF122" s="14"/>
      <c r="FG122" s="14"/>
      <c r="FH122" s="14"/>
      <c r="FI122" s="15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</row>
    <row r="123" spans="1:244" s="147" customFormat="1" ht="15" customHeight="1" x14ac:dyDescent="0.2">
      <c r="A123" s="263"/>
      <c r="B123" s="15"/>
      <c r="C123" s="109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264"/>
      <c r="Y123" s="264"/>
      <c r="Z123" s="14"/>
      <c r="AA123" s="14"/>
      <c r="AB123" s="264"/>
      <c r="AC123" s="264"/>
      <c r="AD123" s="14"/>
      <c r="AE123" s="14"/>
      <c r="AF123" s="264"/>
      <c r="AG123" s="264"/>
      <c r="AH123" s="14"/>
      <c r="AI123" s="14"/>
      <c r="AJ123" s="264"/>
      <c r="AK123" s="264"/>
      <c r="AL123" s="14"/>
      <c r="AM123" s="14"/>
      <c r="AN123" s="264"/>
      <c r="AO123" s="264"/>
      <c r="AP123" s="14"/>
      <c r="AQ123" s="14"/>
      <c r="AR123" s="264"/>
      <c r="AS123" s="264"/>
      <c r="AT123" s="14"/>
      <c r="AU123" s="14"/>
      <c r="AV123" s="264"/>
      <c r="AW123" s="264"/>
      <c r="AX123" s="14"/>
      <c r="AY123" s="14"/>
      <c r="AZ123" s="14"/>
      <c r="BA123" s="14"/>
      <c r="BB123" s="14"/>
      <c r="BC123" s="265"/>
      <c r="BD123" s="14"/>
      <c r="BE123" s="264"/>
      <c r="BF123" s="14"/>
      <c r="BG123" s="265"/>
      <c r="BH123" s="14"/>
      <c r="BI123" s="14"/>
      <c r="BJ123" s="264"/>
      <c r="BK123" s="265"/>
      <c r="BL123" s="14"/>
      <c r="BM123" s="14"/>
      <c r="BN123" s="14"/>
      <c r="BO123" s="265"/>
      <c r="BP123" s="14"/>
      <c r="BQ123" s="14"/>
      <c r="BR123" s="14"/>
      <c r="BS123" s="265"/>
      <c r="BT123" s="14"/>
      <c r="BU123" s="14"/>
      <c r="BV123" s="14"/>
      <c r="BW123" s="265"/>
      <c r="BX123" s="14"/>
      <c r="BY123" s="14"/>
      <c r="BZ123" s="14"/>
      <c r="CA123" s="265"/>
      <c r="CB123" s="14"/>
      <c r="CC123" s="14"/>
      <c r="CD123" s="14"/>
      <c r="CE123" s="265"/>
      <c r="CF123" s="14"/>
      <c r="CG123" s="14"/>
      <c r="CH123" s="14"/>
      <c r="CI123" s="265"/>
      <c r="CJ123" s="14"/>
      <c r="CK123" s="14"/>
      <c r="CL123" s="14"/>
      <c r="CM123" s="265"/>
      <c r="CN123" s="14"/>
      <c r="CO123" s="14"/>
      <c r="CP123" s="14"/>
      <c r="CQ123" s="265"/>
      <c r="CR123" s="14"/>
      <c r="CS123" s="264"/>
      <c r="CT123" s="14"/>
      <c r="CU123" s="265"/>
      <c r="CV123" s="14"/>
      <c r="CW123" s="264"/>
      <c r="CX123" s="266"/>
      <c r="CY123" s="267"/>
      <c r="CZ123" s="267"/>
      <c r="DA123" s="264"/>
      <c r="DB123" s="266"/>
      <c r="DC123" s="267"/>
      <c r="DD123" s="267"/>
      <c r="DE123" s="264"/>
      <c r="DF123" s="266"/>
      <c r="DG123" s="267"/>
      <c r="DH123" s="267"/>
      <c r="DI123" s="266"/>
      <c r="DJ123" s="266"/>
      <c r="DK123" s="267"/>
      <c r="DL123" s="267"/>
      <c r="DM123" s="265"/>
      <c r="DN123" s="265"/>
      <c r="DO123" s="265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265"/>
      <c r="EE123" s="14"/>
      <c r="EF123" s="14"/>
      <c r="EG123" s="14"/>
      <c r="EH123" s="265"/>
      <c r="EI123" s="14"/>
      <c r="EJ123" s="14"/>
      <c r="EK123" s="14"/>
      <c r="EL123" s="265"/>
      <c r="EM123" s="14"/>
      <c r="EN123" s="14"/>
      <c r="EO123" s="14"/>
      <c r="EP123" s="265"/>
      <c r="EQ123" s="14"/>
      <c r="ER123" s="14"/>
      <c r="ES123" s="14"/>
      <c r="ET123" s="14"/>
      <c r="EU123" s="14"/>
      <c r="EV123" s="265"/>
      <c r="EW123" s="14"/>
      <c r="EX123" s="14"/>
      <c r="EY123" s="265"/>
      <c r="EZ123" s="14"/>
      <c r="FA123" s="14"/>
      <c r="FB123" s="14"/>
      <c r="FC123" s="14"/>
      <c r="FD123" s="264"/>
      <c r="FE123" s="264"/>
      <c r="FF123" s="14"/>
      <c r="FG123" s="14"/>
      <c r="FH123" s="14"/>
      <c r="FI123" s="15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</row>
    <row r="124" spans="1:244" s="147" customFormat="1" ht="15" customHeight="1" x14ac:dyDescent="0.2">
      <c r="A124" s="263"/>
      <c r="B124" s="15"/>
      <c r="C124" s="109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264"/>
      <c r="Y124" s="264"/>
      <c r="Z124" s="14"/>
      <c r="AA124" s="14"/>
      <c r="AB124" s="264"/>
      <c r="AC124" s="264"/>
      <c r="AD124" s="14"/>
      <c r="AE124" s="14"/>
      <c r="AF124" s="264"/>
      <c r="AG124" s="264"/>
      <c r="AH124" s="14"/>
      <c r="AI124" s="14"/>
      <c r="AJ124" s="264"/>
      <c r="AK124" s="264"/>
      <c r="AL124" s="14"/>
      <c r="AM124" s="14"/>
      <c r="AN124" s="264"/>
      <c r="AO124" s="264"/>
      <c r="AP124" s="14"/>
      <c r="AQ124" s="14"/>
      <c r="AR124" s="264"/>
      <c r="AS124" s="264"/>
      <c r="AT124" s="14"/>
      <c r="AU124" s="14"/>
      <c r="AV124" s="264"/>
      <c r="AW124" s="264"/>
      <c r="AX124" s="14"/>
      <c r="AY124" s="14"/>
      <c r="AZ124" s="14"/>
      <c r="BA124" s="14"/>
      <c r="BB124" s="14"/>
      <c r="BC124" s="265"/>
      <c r="BD124" s="14"/>
      <c r="BE124" s="264"/>
      <c r="BF124" s="14"/>
      <c r="BG124" s="265"/>
      <c r="BH124" s="14"/>
      <c r="BI124" s="14"/>
      <c r="BJ124" s="264"/>
      <c r="BK124" s="265"/>
      <c r="BL124" s="14"/>
      <c r="BM124" s="14"/>
      <c r="BN124" s="14"/>
      <c r="BO124" s="265"/>
      <c r="BP124" s="14"/>
      <c r="BQ124" s="14"/>
      <c r="BR124" s="14"/>
      <c r="BS124" s="265"/>
      <c r="BT124" s="14"/>
      <c r="BU124" s="14"/>
      <c r="BV124" s="14"/>
      <c r="BW124" s="265"/>
      <c r="BX124" s="14"/>
      <c r="BY124" s="14"/>
      <c r="BZ124" s="14"/>
      <c r="CA124" s="265"/>
      <c r="CB124" s="14"/>
      <c r="CC124" s="14"/>
      <c r="CD124" s="14"/>
      <c r="CE124" s="265"/>
      <c r="CF124" s="14"/>
      <c r="CG124" s="14"/>
      <c r="CH124" s="14"/>
      <c r="CI124" s="265"/>
      <c r="CJ124" s="14"/>
      <c r="CK124" s="14"/>
      <c r="CL124" s="14"/>
      <c r="CM124" s="265"/>
      <c r="CN124" s="14"/>
      <c r="CO124" s="14"/>
      <c r="CP124" s="14"/>
      <c r="CQ124" s="265"/>
      <c r="CR124" s="14"/>
      <c r="CS124" s="264"/>
      <c r="CT124" s="14"/>
      <c r="CU124" s="265"/>
      <c r="CV124" s="14"/>
      <c r="CW124" s="264"/>
      <c r="CX124" s="266"/>
      <c r="CY124" s="267"/>
      <c r="CZ124" s="267"/>
      <c r="DA124" s="264"/>
      <c r="DB124" s="266"/>
      <c r="DC124" s="267"/>
      <c r="DD124" s="267"/>
      <c r="DE124" s="264"/>
      <c r="DF124" s="266"/>
      <c r="DG124" s="267"/>
      <c r="DH124" s="267"/>
      <c r="DI124" s="266"/>
      <c r="DJ124" s="266"/>
      <c r="DK124" s="267"/>
      <c r="DL124" s="267"/>
      <c r="DM124" s="265"/>
      <c r="DN124" s="265"/>
      <c r="DO124" s="265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265"/>
      <c r="EE124" s="14"/>
      <c r="EF124" s="14"/>
      <c r="EG124" s="14"/>
      <c r="EH124" s="265"/>
      <c r="EI124" s="14"/>
      <c r="EJ124" s="14"/>
      <c r="EK124" s="14"/>
      <c r="EL124" s="265"/>
      <c r="EM124" s="14"/>
      <c r="EN124" s="14"/>
      <c r="EO124" s="14"/>
      <c r="EP124" s="265"/>
      <c r="EQ124" s="14"/>
      <c r="ER124" s="14"/>
      <c r="ES124" s="14"/>
      <c r="ET124" s="14"/>
      <c r="EU124" s="14"/>
      <c r="EV124" s="265"/>
      <c r="EW124" s="14"/>
      <c r="EX124" s="14"/>
      <c r="EY124" s="265"/>
      <c r="EZ124" s="14"/>
      <c r="FA124" s="14"/>
      <c r="FB124" s="14"/>
      <c r="FC124" s="14"/>
      <c r="FD124" s="264"/>
      <c r="FE124" s="264"/>
      <c r="FF124" s="14"/>
      <c r="FG124" s="14"/>
      <c r="FH124" s="14"/>
      <c r="FI124" s="15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</row>
    <row r="125" spans="1:244" s="147" customFormat="1" ht="15" customHeight="1" x14ac:dyDescent="0.2">
      <c r="A125" s="263"/>
      <c r="B125" s="15"/>
      <c r="C125" s="109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264"/>
      <c r="Y125" s="264"/>
      <c r="Z125" s="14"/>
      <c r="AA125" s="14"/>
      <c r="AB125" s="264"/>
      <c r="AC125" s="264"/>
      <c r="AD125" s="14"/>
      <c r="AE125" s="14"/>
      <c r="AF125" s="264"/>
      <c r="AG125" s="264"/>
      <c r="AH125" s="14"/>
      <c r="AI125" s="14"/>
      <c r="AJ125" s="264"/>
      <c r="AK125" s="264"/>
      <c r="AL125" s="14"/>
      <c r="AM125" s="14"/>
      <c r="AN125" s="264"/>
      <c r="AO125" s="264"/>
      <c r="AP125" s="14"/>
      <c r="AQ125" s="14"/>
      <c r="AR125" s="264"/>
      <c r="AS125" s="264"/>
      <c r="AT125" s="14"/>
      <c r="AU125" s="14"/>
      <c r="AV125" s="264"/>
      <c r="AW125" s="264"/>
      <c r="AX125" s="14"/>
      <c r="AY125" s="14"/>
      <c r="AZ125" s="14"/>
      <c r="BA125" s="14"/>
      <c r="BB125" s="14"/>
      <c r="BC125" s="265"/>
      <c r="BD125" s="14"/>
      <c r="BE125" s="264"/>
      <c r="BF125" s="14"/>
      <c r="BG125" s="265"/>
      <c r="BH125" s="14"/>
      <c r="BI125" s="14"/>
      <c r="BJ125" s="264"/>
      <c r="BK125" s="265"/>
      <c r="BL125" s="14"/>
      <c r="BM125" s="14"/>
      <c r="BN125" s="14"/>
      <c r="BO125" s="265"/>
      <c r="BP125" s="14"/>
      <c r="BQ125" s="14"/>
      <c r="BR125" s="14"/>
      <c r="BS125" s="265"/>
      <c r="BT125" s="14"/>
      <c r="BU125" s="14"/>
      <c r="BV125" s="14"/>
      <c r="BW125" s="265"/>
      <c r="BX125" s="14"/>
      <c r="BY125" s="14"/>
      <c r="BZ125" s="14"/>
      <c r="CA125" s="265"/>
      <c r="CB125" s="14"/>
      <c r="CC125" s="14"/>
      <c r="CD125" s="14"/>
      <c r="CE125" s="265"/>
      <c r="CF125" s="14"/>
      <c r="CG125" s="14"/>
      <c r="CH125" s="14"/>
      <c r="CI125" s="265"/>
      <c r="CJ125" s="14"/>
      <c r="CK125" s="14"/>
      <c r="CL125" s="14"/>
      <c r="CM125" s="265"/>
      <c r="CN125" s="14"/>
      <c r="CO125" s="14"/>
      <c r="CP125" s="14"/>
      <c r="CQ125" s="265"/>
      <c r="CR125" s="14"/>
      <c r="CS125" s="264"/>
      <c r="CT125" s="14"/>
      <c r="CU125" s="265"/>
      <c r="CV125" s="14"/>
      <c r="CW125" s="264"/>
      <c r="CX125" s="266"/>
      <c r="CY125" s="267"/>
      <c r="CZ125" s="267"/>
      <c r="DA125" s="264"/>
      <c r="DB125" s="266"/>
      <c r="DC125" s="267"/>
      <c r="DD125" s="267"/>
      <c r="DE125" s="264"/>
      <c r="DF125" s="266"/>
      <c r="DG125" s="267"/>
      <c r="DH125" s="267"/>
      <c r="DI125" s="266"/>
      <c r="DJ125" s="266"/>
      <c r="DK125" s="267"/>
      <c r="DL125" s="267"/>
      <c r="DM125" s="265"/>
      <c r="DN125" s="265"/>
      <c r="DO125" s="265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265"/>
      <c r="EE125" s="14"/>
      <c r="EF125" s="14"/>
      <c r="EG125" s="14"/>
      <c r="EH125" s="265"/>
      <c r="EI125" s="14"/>
      <c r="EJ125" s="14"/>
      <c r="EK125" s="14"/>
      <c r="EL125" s="265"/>
      <c r="EM125" s="14"/>
      <c r="EN125" s="14"/>
      <c r="EO125" s="14"/>
      <c r="EP125" s="265"/>
      <c r="EQ125" s="14"/>
      <c r="ER125" s="14"/>
      <c r="ES125" s="14"/>
      <c r="ET125" s="14"/>
      <c r="EU125" s="14"/>
      <c r="EV125" s="265"/>
      <c r="EW125" s="14"/>
      <c r="EX125" s="14"/>
      <c r="EY125" s="265"/>
      <c r="EZ125" s="14"/>
      <c r="FA125" s="14"/>
      <c r="FB125" s="14"/>
      <c r="FC125" s="14"/>
      <c r="FD125" s="264"/>
      <c r="FE125" s="264"/>
      <c r="FF125" s="14"/>
      <c r="FG125" s="14"/>
      <c r="FH125" s="14"/>
      <c r="FI125" s="15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</row>
    <row r="126" spans="1:244" s="147" customFormat="1" ht="15" customHeight="1" x14ac:dyDescent="0.2">
      <c r="A126" s="263"/>
      <c r="B126" s="15"/>
      <c r="C126" s="109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264"/>
      <c r="Y126" s="264"/>
      <c r="Z126" s="14"/>
      <c r="AA126" s="14"/>
      <c r="AB126" s="264"/>
      <c r="AC126" s="264"/>
      <c r="AD126" s="14"/>
      <c r="AE126" s="14"/>
      <c r="AF126" s="264"/>
      <c r="AG126" s="264"/>
      <c r="AH126" s="14"/>
      <c r="AI126" s="14"/>
      <c r="AJ126" s="264"/>
      <c r="AK126" s="264"/>
      <c r="AL126" s="14"/>
      <c r="AM126" s="14"/>
      <c r="AN126" s="264"/>
      <c r="AO126" s="264"/>
      <c r="AP126" s="14"/>
      <c r="AQ126" s="14"/>
      <c r="AR126" s="264"/>
      <c r="AS126" s="264"/>
      <c r="AT126" s="14"/>
      <c r="AU126" s="14"/>
      <c r="AV126" s="264"/>
      <c r="AW126" s="264"/>
      <c r="AX126" s="14"/>
      <c r="AY126" s="14"/>
      <c r="AZ126" s="14"/>
      <c r="BA126" s="14"/>
      <c r="BB126" s="14"/>
      <c r="BC126" s="265"/>
      <c r="BD126" s="14"/>
      <c r="BE126" s="264"/>
      <c r="BF126" s="14"/>
      <c r="BG126" s="265"/>
      <c r="BH126" s="14"/>
      <c r="BI126" s="14"/>
      <c r="BJ126" s="264"/>
      <c r="BK126" s="265"/>
      <c r="BL126" s="14"/>
      <c r="BM126" s="14"/>
      <c r="BN126" s="14"/>
      <c r="BO126" s="265"/>
      <c r="BP126" s="14"/>
      <c r="BQ126" s="14"/>
      <c r="BR126" s="14"/>
      <c r="BS126" s="265"/>
      <c r="BT126" s="14"/>
      <c r="BU126" s="14"/>
      <c r="BV126" s="14"/>
      <c r="BW126" s="265"/>
      <c r="BX126" s="14"/>
      <c r="BY126" s="14"/>
      <c r="BZ126" s="14"/>
      <c r="CA126" s="265"/>
      <c r="CB126" s="14"/>
      <c r="CC126" s="14"/>
      <c r="CD126" s="14"/>
      <c r="CE126" s="265"/>
      <c r="CF126" s="14"/>
      <c r="CG126" s="14"/>
      <c r="CH126" s="14"/>
      <c r="CI126" s="265"/>
      <c r="CJ126" s="14"/>
      <c r="CK126" s="14"/>
      <c r="CL126" s="14"/>
      <c r="CM126" s="265"/>
      <c r="CN126" s="14"/>
      <c r="CO126" s="14"/>
      <c r="CP126" s="14"/>
      <c r="CQ126" s="265"/>
      <c r="CR126" s="14"/>
      <c r="CS126" s="264"/>
      <c r="CT126" s="14"/>
      <c r="CU126" s="265"/>
      <c r="CV126" s="14"/>
      <c r="CW126" s="264"/>
      <c r="CX126" s="266"/>
      <c r="CY126" s="267"/>
      <c r="CZ126" s="267"/>
      <c r="DA126" s="264"/>
      <c r="DB126" s="266"/>
      <c r="DC126" s="267"/>
      <c r="DD126" s="267"/>
      <c r="DE126" s="264"/>
      <c r="DF126" s="266"/>
      <c r="DG126" s="267"/>
      <c r="DH126" s="267"/>
      <c r="DI126" s="266"/>
      <c r="DJ126" s="266"/>
      <c r="DK126" s="267"/>
      <c r="DL126" s="267"/>
      <c r="DM126" s="265"/>
      <c r="DN126" s="265"/>
      <c r="DO126" s="265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265"/>
      <c r="EE126" s="14"/>
      <c r="EF126" s="14"/>
      <c r="EG126" s="14"/>
      <c r="EH126" s="265"/>
      <c r="EI126" s="14"/>
      <c r="EJ126" s="14"/>
      <c r="EK126" s="14"/>
      <c r="EL126" s="265"/>
      <c r="EM126" s="14"/>
      <c r="EN126" s="14"/>
      <c r="EO126" s="14"/>
      <c r="EP126" s="265"/>
      <c r="EQ126" s="14"/>
      <c r="ER126" s="14"/>
      <c r="ES126" s="14"/>
      <c r="ET126" s="14"/>
      <c r="EU126" s="14"/>
      <c r="EV126" s="265"/>
      <c r="EW126" s="14"/>
      <c r="EX126" s="14"/>
      <c r="EY126" s="265"/>
      <c r="EZ126" s="14"/>
      <c r="FA126" s="14"/>
      <c r="FB126" s="14"/>
      <c r="FC126" s="14"/>
      <c r="FD126" s="264"/>
      <c r="FE126" s="264"/>
      <c r="FF126" s="14"/>
      <c r="FG126" s="14"/>
      <c r="FH126" s="14"/>
      <c r="FI126" s="15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</row>
    <row r="127" spans="1:244" s="149" customFormat="1" ht="15" customHeight="1" x14ac:dyDescent="0.2">
      <c r="A127" s="263"/>
      <c r="B127" s="15"/>
      <c r="C127" s="109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264"/>
      <c r="Y127" s="264"/>
      <c r="Z127" s="14"/>
      <c r="AA127" s="14"/>
      <c r="AB127" s="264"/>
      <c r="AC127" s="264"/>
      <c r="AD127" s="14"/>
      <c r="AE127" s="14"/>
      <c r="AF127" s="264"/>
      <c r="AG127" s="264"/>
      <c r="AH127" s="14"/>
      <c r="AI127" s="14"/>
      <c r="AJ127" s="264"/>
      <c r="AK127" s="264"/>
      <c r="AL127" s="14"/>
      <c r="AM127" s="14"/>
      <c r="AN127" s="264"/>
      <c r="AO127" s="264"/>
      <c r="AP127" s="14"/>
      <c r="AQ127" s="14"/>
      <c r="AR127" s="264"/>
      <c r="AS127" s="264"/>
      <c r="AT127" s="14"/>
      <c r="AU127" s="14"/>
      <c r="AV127" s="264"/>
      <c r="AW127" s="264"/>
      <c r="AX127" s="14"/>
      <c r="AY127" s="14"/>
      <c r="AZ127" s="14"/>
      <c r="BA127" s="14"/>
      <c r="BB127" s="14"/>
      <c r="BC127" s="265"/>
      <c r="BD127" s="14"/>
      <c r="BE127" s="264"/>
      <c r="BF127" s="14"/>
      <c r="BG127" s="265"/>
      <c r="BH127" s="14"/>
      <c r="BI127" s="14"/>
      <c r="BJ127" s="264"/>
      <c r="BK127" s="265"/>
      <c r="BL127" s="14"/>
      <c r="BM127" s="14"/>
      <c r="BN127" s="14"/>
      <c r="BO127" s="265"/>
      <c r="BP127" s="14"/>
      <c r="BQ127" s="14"/>
      <c r="BR127" s="14"/>
      <c r="BS127" s="265"/>
      <c r="BT127" s="14"/>
      <c r="BU127" s="14"/>
      <c r="BV127" s="14"/>
      <c r="BW127" s="265"/>
      <c r="BX127" s="14"/>
      <c r="BY127" s="14"/>
      <c r="BZ127" s="14"/>
      <c r="CA127" s="265"/>
      <c r="CB127" s="14"/>
      <c r="CC127" s="14"/>
      <c r="CD127" s="14"/>
      <c r="CE127" s="265"/>
      <c r="CF127" s="14"/>
      <c r="CG127" s="14"/>
      <c r="CH127" s="14"/>
      <c r="CI127" s="265"/>
      <c r="CJ127" s="14"/>
      <c r="CK127" s="14"/>
      <c r="CL127" s="14"/>
      <c r="CM127" s="265"/>
      <c r="CN127" s="14"/>
      <c r="CO127" s="14"/>
      <c r="CP127" s="14"/>
      <c r="CQ127" s="265"/>
      <c r="CR127" s="14"/>
      <c r="CS127" s="264"/>
      <c r="CT127" s="14"/>
      <c r="CU127" s="265"/>
      <c r="CV127" s="14"/>
      <c r="CW127" s="264"/>
      <c r="CX127" s="266"/>
      <c r="CY127" s="267"/>
      <c r="CZ127" s="267"/>
      <c r="DA127" s="264"/>
      <c r="DB127" s="266"/>
      <c r="DC127" s="267"/>
      <c r="DD127" s="267"/>
      <c r="DE127" s="264"/>
      <c r="DF127" s="266"/>
      <c r="DG127" s="267"/>
      <c r="DH127" s="267"/>
      <c r="DI127" s="266"/>
      <c r="DJ127" s="266"/>
      <c r="DK127" s="267"/>
      <c r="DL127" s="267"/>
      <c r="DM127" s="265"/>
      <c r="DN127" s="265"/>
      <c r="DO127" s="265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265"/>
      <c r="EE127" s="14"/>
      <c r="EF127" s="14"/>
      <c r="EG127" s="14"/>
      <c r="EH127" s="265"/>
      <c r="EI127" s="14"/>
      <c r="EJ127" s="14"/>
      <c r="EK127" s="14"/>
      <c r="EL127" s="265"/>
      <c r="EM127" s="14"/>
      <c r="EN127" s="14"/>
      <c r="EO127" s="14"/>
      <c r="EP127" s="265"/>
      <c r="EQ127" s="14"/>
      <c r="ER127" s="14"/>
      <c r="ES127" s="14"/>
      <c r="ET127" s="14"/>
      <c r="EU127" s="14"/>
      <c r="EV127" s="265"/>
      <c r="EW127" s="14"/>
      <c r="EX127" s="14"/>
      <c r="EY127" s="265"/>
      <c r="EZ127" s="14"/>
      <c r="FA127" s="14"/>
      <c r="FB127" s="14"/>
      <c r="FC127" s="14"/>
      <c r="FD127" s="264"/>
      <c r="FE127" s="264"/>
      <c r="FF127" s="14"/>
      <c r="FG127" s="14"/>
      <c r="FH127" s="14"/>
      <c r="FI127" s="15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</row>
    <row r="128" spans="1:244" s="149" customFormat="1" ht="15" customHeight="1" x14ac:dyDescent="0.2">
      <c r="A128" s="263"/>
      <c r="B128" s="15"/>
      <c r="C128" s="109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264"/>
      <c r="Y128" s="264"/>
      <c r="Z128" s="14"/>
      <c r="AA128" s="14"/>
      <c r="AB128" s="264"/>
      <c r="AC128" s="264"/>
      <c r="AD128" s="14"/>
      <c r="AE128" s="14"/>
      <c r="AF128" s="264"/>
      <c r="AG128" s="264"/>
      <c r="AH128" s="14"/>
      <c r="AI128" s="14"/>
      <c r="AJ128" s="264"/>
      <c r="AK128" s="264"/>
      <c r="AL128" s="14"/>
      <c r="AM128" s="14"/>
      <c r="AN128" s="264"/>
      <c r="AO128" s="264"/>
      <c r="AP128" s="14"/>
      <c r="AQ128" s="14"/>
      <c r="AR128" s="264"/>
      <c r="AS128" s="264"/>
      <c r="AT128" s="14"/>
      <c r="AU128" s="14"/>
      <c r="AV128" s="264"/>
      <c r="AW128" s="264"/>
      <c r="AX128" s="14"/>
      <c r="AY128" s="14"/>
      <c r="AZ128" s="14"/>
      <c r="BA128" s="14"/>
      <c r="BB128" s="14"/>
      <c r="BC128" s="265"/>
      <c r="BD128" s="14"/>
      <c r="BE128" s="264"/>
      <c r="BF128" s="14"/>
      <c r="BG128" s="265"/>
      <c r="BH128" s="14"/>
      <c r="BI128" s="14"/>
      <c r="BJ128" s="264"/>
      <c r="BK128" s="265"/>
      <c r="BL128" s="14"/>
      <c r="BM128" s="14"/>
      <c r="BN128" s="14"/>
      <c r="BO128" s="265"/>
      <c r="BP128" s="14"/>
      <c r="BQ128" s="14"/>
      <c r="BR128" s="14"/>
      <c r="BS128" s="265"/>
      <c r="BT128" s="14"/>
      <c r="BU128" s="14"/>
      <c r="BV128" s="14"/>
      <c r="BW128" s="265"/>
      <c r="BX128" s="14"/>
      <c r="BY128" s="14"/>
      <c r="BZ128" s="14"/>
      <c r="CA128" s="265"/>
      <c r="CB128" s="14"/>
      <c r="CC128" s="14"/>
      <c r="CD128" s="14"/>
      <c r="CE128" s="265"/>
      <c r="CF128" s="14"/>
      <c r="CG128" s="14"/>
      <c r="CH128" s="14"/>
      <c r="CI128" s="265"/>
      <c r="CJ128" s="14"/>
      <c r="CK128" s="14"/>
      <c r="CL128" s="14"/>
      <c r="CM128" s="265"/>
      <c r="CN128" s="14"/>
      <c r="CO128" s="14"/>
      <c r="CP128" s="14"/>
      <c r="CQ128" s="265"/>
      <c r="CR128" s="14"/>
      <c r="CS128" s="264"/>
      <c r="CT128" s="14"/>
      <c r="CU128" s="265"/>
      <c r="CV128" s="14"/>
      <c r="CW128" s="264"/>
      <c r="CX128" s="266"/>
      <c r="CY128" s="267"/>
      <c r="CZ128" s="267"/>
      <c r="DA128" s="264"/>
      <c r="DB128" s="266"/>
      <c r="DC128" s="267"/>
      <c r="DD128" s="267"/>
      <c r="DE128" s="264"/>
      <c r="DF128" s="266"/>
      <c r="DG128" s="267"/>
      <c r="DH128" s="267"/>
      <c r="DI128" s="266"/>
      <c r="DJ128" s="266"/>
      <c r="DK128" s="267"/>
      <c r="DL128" s="267"/>
      <c r="DM128" s="265"/>
      <c r="DN128" s="265"/>
      <c r="DO128" s="265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265"/>
      <c r="EE128" s="14"/>
      <c r="EF128" s="14"/>
      <c r="EG128" s="14"/>
      <c r="EH128" s="265"/>
      <c r="EI128" s="14"/>
      <c r="EJ128" s="14"/>
      <c r="EK128" s="14"/>
      <c r="EL128" s="265"/>
      <c r="EM128" s="14"/>
      <c r="EN128" s="14"/>
      <c r="EO128" s="14"/>
      <c r="EP128" s="265"/>
      <c r="EQ128" s="14"/>
      <c r="ER128" s="14"/>
      <c r="ES128" s="14"/>
      <c r="ET128" s="14"/>
      <c r="EU128" s="14"/>
      <c r="EV128" s="265"/>
      <c r="EW128" s="14"/>
      <c r="EX128" s="14"/>
      <c r="EY128" s="265"/>
      <c r="EZ128" s="14"/>
      <c r="FA128" s="14"/>
      <c r="FB128" s="14"/>
      <c r="FC128" s="14"/>
      <c r="FD128" s="264"/>
      <c r="FE128" s="264"/>
      <c r="FF128" s="14"/>
      <c r="FG128" s="14"/>
      <c r="FH128" s="14"/>
      <c r="FI128" s="15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</row>
    <row r="129" spans="1:244" s="178" customFormat="1" ht="15" customHeight="1" x14ac:dyDescent="0.2">
      <c r="A129" s="263"/>
      <c r="B129" s="15"/>
      <c r="C129" s="109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264"/>
      <c r="Y129" s="264"/>
      <c r="Z129" s="14"/>
      <c r="AA129" s="14"/>
      <c r="AB129" s="264"/>
      <c r="AC129" s="264"/>
      <c r="AD129" s="14"/>
      <c r="AE129" s="14"/>
      <c r="AF129" s="264"/>
      <c r="AG129" s="264"/>
      <c r="AH129" s="14"/>
      <c r="AI129" s="14"/>
      <c r="AJ129" s="264"/>
      <c r="AK129" s="264"/>
      <c r="AL129" s="14"/>
      <c r="AM129" s="14"/>
      <c r="AN129" s="264"/>
      <c r="AO129" s="264"/>
      <c r="AP129" s="14"/>
      <c r="AQ129" s="14"/>
      <c r="AR129" s="264"/>
      <c r="AS129" s="264"/>
      <c r="AT129" s="14"/>
      <c r="AU129" s="14"/>
      <c r="AV129" s="264"/>
      <c r="AW129" s="264"/>
      <c r="AX129" s="14"/>
      <c r="AY129" s="14"/>
      <c r="AZ129" s="14"/>
      <c r="BA129" s="14"/>
      <c r="BB129" s="14"/>
      <c r="BC129" s="265"/>
      <c r="BD129" s="14"/>
      <c r="BE129" s="264"/>
      <c r="BF129" s="14"/>
      <c r="BG129" s="265"/>
      <c r="BH129" s="14"/>
      <c r="BI129" s="14"/>
      <c r="BJ129" s="264"/>
      <c r="BK129" s="265"/>
      <c r="BL129" s="14"/>
      <c r="BM129" s="14"/>
      <c r="BN129" s="14"/>
      <c r="BO129" s="265"/>
      <c r="BP129" s="14"/>
      <c r="BQ129" s="14"/>
      <c r="BR129" s="14"/>
      <c r="BS129" s="265"/>
      <c r="BT129" s="14"/>
      <c r="BU129" s="14"/>
      <c r="BV129" s="14"/>
      <c r="BW129" s="265"/>
      <c r="BX129" s="14"/>
      <c r="BY129" s="14"/>
      <c r="BZ129" s="14"/>
      <c r="CA129" s="265"/>
      <c r="CB129" s="14"/>
      <c r="CC129" s="14"/>
      <c r="CD129" s="14"/>
      <c r="CE129" s="265"/>
      <c r="CF129" s="14"/>
      <c r="CG129" s="14"/>
      <c r="CH129" s="14"/>
      <c r="CI129" s="265"/>
      <c r="CJ129" s="14"/>
      <c r="CK129" s="14"/>
      <c r="CL129" s="14"/>
      <c r="CM129" s="265"/>
      <c r="CN129" s="14"/>
      <c r="CO129" s="14"/>
      <c r="CP129" s="14"/>
      <c r="CQ129" s="265"/>
      <c r="CR129" s="14"/>
      <c r="CS129" s="264"/>
      <c r="CT129" s="14"/>
      <c r="CU129" s="265"/>
      <c r="CV129" s="14"/>
      <c r="CW129" s="264"/>
      <c r="CX129" s="266"/>
      <c r="CY129" s="267"/>
      <c r="CZ129" s="267"/>
      <c r="DA129" s="264"/>
      <c r="DB129" s="266"/>
      <c r="DC129" s="267"/>
      <c r="DD129" s="267"/>
      <c r="DE129" s="264"/>
      <c r="DF129" s="266"/>
      <c r="DG129" s="267"/>
      <c r="DH129" s="267"/>
      <c r="DI129" s="266"/>
      <c r="DJ129" s="266"/>
      <c r="DK129" s="267"/>
      <c r="DL129" s="267"/>
      <c r="DM129" s="265"/>
      <c r="DN129" s="265"/>
      <c r="DO129" s="265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265"/>
      <c r="EE129" s="14"/>
      <c r="EF129" s="14"/>
      <c r="EG129" s="14"/>
      <c r="EH129" s="265"/>
      <c r="EI129" s="14"/>
      <c r="EJ129" s="14"/>
      <c r="EK129" s="14"/>
      <c r="EL129" s="265"/>
      <c r="EM129" s="14"/>
      <c r="EN129" s="14"/>
      <c r="EO129" s="14"/>
      <c r="EP129" s="265"/>
      <c r="EQ129" s="14"/>
      <c r="ER129" s="14"/>
      <c r="ES129" s="14"/>
      <c r="ET129" s="14"/>
      <c r="EU129" s="14"/>
      <c r="EV129" s="265"/>
      <c r="EW129" s="14"/>
      <c r="EX129" s="14"/>
      <c r="EY129" s="265"/>
      <c r="EZ129" s="14"/>
      <c r="FA129" s="14"/>
      <c r="FB129" s="14"/>
      <c r="FC129" s="14"/>
      <c r="FD129" s="264"/>
      <c r="FE129" s="264"/>
      <c r="FF129" s="14"/>
      <c r="FG129" s="14"/>
      <c r="FH129" s="14"/>
      <c r="FI129" s="15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</row>
    <row r="130" spans="1:244" s="205" customFormat="1" ht="15" customHeight="1" thickBot="1" x14ac:dyDescent="0.25">
      <c r="A130" s="263"/>
      <c r="B130" s="15"/>
      <c r="C130" s="109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264"/>
      <c r="Y130" s="264"/>
      <c r="Z130" s="14"/>
      <c r="AA130" s="14"/>
      <c r="AB130" s="264"/>
      <c r="AC130" s="264"/>
      <c r="AD130" s="14"/>
      <c r="AE130" s="14"/>
      <c r="AF130" s="264"/>
      <c r="AG130" s="264"/>
      <c r="AH130" s="14"/>
      <c r="AI130" s="14"/>
      <c r="AJ130" s="264"/>
      <c r="AK130" s="264"/>
      <c r="AL130" s="14"/>
      <c r="AM130" s="14"/>
      <c r="AN130" s="264"/>
      <c r="AO130" s="264"/>
      <c r="AP130" s="14"/>
      <c r="AQ130" s="14"/>
      <c r="AR130" s="264"/>
      <c r="AS130" s="264"/>
      <c r="AT130" s="14"/>
      <c r="AU130" s="14"/>
      <c r="AV130" s="264"/>
      <c r="AW130" s="264"/>
      <c r="AX130" s="14"/>
      <c r="AY130" s="14"/>
      <c r="AZ130" s="14"/>
      <c r="BA130" s="14"/>
      <c r="BB130" s="14"/>
      <c r="BC130" s="265"/>
      <c r="BD130" s="14"/>
      <c r="BE130" s="264"/>
      <c r="BF130" s="14"/>
      <c r="BG130" s="265"/>
      <c r="BH130" s="14"/>
      <c r="BI130" s="14"/>
      <c r="BJ130" s="264"/>
      <c r="BK130" s="265"/>
      <c r="BL130" s="14"/>
      <c r="BM130" s="14"/>
      <c r="BN130" s="14"/>
      <c r="BO130" s="265"/>
      <c r="BP130" s="14"/>
      <c r="BQ130" s="14"/>
      <c r="BR130" s="14"/>
      <c r="BS130" s="265"/>
      <c r="BT130" s="14"/>
      <c r="BU130" s="14"/>
      <c r="BV130" s="14"/>
      <c r="BW130" s="265"/>
      <c r="BX130" s="14"/>
      <c r="BY130" s="14"/>
      <c r="BZ130" s="14"/>
      <c r="CA130" s="265"/>
      <c r="CB130" s="14"/>
      <c r="CC130" s="14"/>
      <c r="CD130" s="14"/>
      <c r="CE130" s="265"/>
      <c r="CF130" s="14"/>
      <c r="CG130" s="14"/>
      <c r="CH130" s="14"/>
      <c r="CI130" s="265"/>
      <c r="CJ130" s="14"/>
      <c r="CK130" s="14"/>
      <c r="CL130" s="14"/>
      <c r="CM130" s="265"/>
      <c r="CN130" s="14"/>
      <c r="CO130" s="14"/>
      <c r="CP130" s="14"/>
      <c r="CQ130" s="265"/>
      <c r="CR130" s="14"/>
      <c r="CS130" s="264"/>
      <c r="CT130" s="14"/>
      <c r="CU130" s="265"/>
      <c r="CV130" s="14"/>
      <c r="CW130" s="264"/>
      <c r="CX130" s="266"/>
      <c r="CY130" s="267"/>
      <c r="CZ130" s="267"/>
      <c r="DA130" s="264"/>
      <c r="DB130" s="266"/>
      <c r="DC130" s="267"/>
      <c r="DD130" s="267"/>
      <c r="DE130" s="264"/>
      <c r="DF130" s="266"/>
      <c r="DG130" s="267"/>
      <c r="DH130" s="267"/>
      <c r="DI130" s="266"/>
      <c r="DJ130" s="266"/>
      <c r="DK130" s="267"/>
      <c r="DL130" s="267"/>
      <c r="DM130" s="265"/>
      <c r="DN130" s="265"/>
      <c r="DO130" s="265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265"/>
      <c r="EE130" s="14"/>
      <c r="EF130" s="14"/>
      <c r="EG130" s="14"/>
      <c r="EH130" s="265"/>
      <c r="EI130" s="14"/>
      <c r="EJ130" s="14"/>
      <c r="EK130" s="14"/>
      <c r="EL130" s="265"/>
      <c r="EM130" s="14"/>
      <c r="EN130" s="14"/>
      <c r="EO130" s="14"/>
      <c r="EP130" s="265"/>
      <c r="EQ130" s="14"/>
      <c r="ER130" s="14"/>
      <c r="ES130" s="14"/>
      <c r="ET130" s="14"/>
      <c r="EU130" s="14"/>
      <c r="EV130" s="265"/>
      <c r="EW130" s="14"/>
      <c r="EX130" s="14"/>
      <c r="EY130" s="265"/>
      <c r="EZ130" s="14"/>
      <c r="FA130" s="14"/>
      <c r="FB130" s="14"/>
      <c r="FC130" s="14"/>
      <c r="FD130" s="264"/>
      <c r="FE130" s="264"/>
      <c r="FF130" s="14"/>
      <c r="FG130" s="14"/>
      <c r="FH130" s="14"/>
      <c r="FI130" s="15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</row>
    <row r="131" spans="1:244" s="212" customFormat="1" ht="15" customHeight="1" thickTop="1" x14ac:dyDescent="0.2">
      <c r="A131" s="263"/>
      <c r="B131" s="15"/>
      <c r="C131" s="109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264"/>
      <c r="Y131" s="264"/>
      <c r="Z131" s="14"/>
      <c r="AA131" s="14"/>
      <c r="AB131" s="264"/>
      <c r="AC131" s="264"/>
      <c r="AD131" s="14"/>
      <c r="AE131" s="14"/>
      <c r="AF131" s="264"/>
      <c r="AG131" s="264"/>
      <c r="AH131" s="14"/>
      <c r="AI131" s="14"/>
      <c r="AJ131" s="264"/>
      <c r="AK131" s="264"/>
      <c r="AL131" s="14"/>
      <c r="AM131" s="14"/>
      <c r="AN131" s="264"/>
      <c r="AO131" s="264"/>
      <c r="AP131" s="14"/>
      <c r="AQ131" s="14"/>
      <c r="AR131" s="264"/>
      <c r="AS131" s="264"/>
      <c r="AT131" s="14"/>
      <c r="AU131" s="14"/>
      <c r="AV131" s="264"/>
      <c r="AW131" s="264"/>
      <c r="AX131" s="14"/>
      <c r="AY131" s="14"/>
      <c r="AZ131" s="14"/>
      <c r="BA131" s="14"/>
      <c r="BB131" s="14"/>
      <c r="BC131" s="265"/>
      <c r="BD131" s="14"/>
      <c r="BE131" s="264"/>
      <c r="BF131" s="14"/>
      <c r="BG131" s="265"/>
      <c r="BH131" s="14"/>
      <c r="BI131" s="14"/>
      <c r="BJ131" s="264"/>
      <c r="BK131" s="265"/>
      <c r="BL131" s="14"/>
      <c r="BM131" s="14"/>
      <c r="BN131" s="14"/>
      <c r="BO131" s="265"/>
      <c r="BP131" s="14"/>
      <c r="BQ131" s="14"/>
      <c r="BR131" s="14"/>
      <c r="BS131" s="265"/>
      <c r="BT131" s="14"/>
      <c r="BU131" s="14"/>
      <c r="BV131" s="14"/>
      <c r="BW131" s="265"/>
      <c r="BX131" s="14"/>
      <c r="BY131" s="14"/>
      <c r="BZ131" s="14"/>
      <c r="CA131" s="265"/>
      <c r="CB131" s="14"/>
      <c r="CC131" s="14"/>
      <c r="CD131" s="14"/>
      <c r="CE131" s="265"/>
      <c r="CF131" s="14"/>
      <c r="CG131" s="14"/>
      <c r="CH131" s="14"/>
      <c r="CI131" s="265"/>
      <c r="CJ131" s="14"/>
      <c r="CK131" s="14"/>
      <c r="CL131" s="14"/>
      <c r="CM131" s="265"/>
      <c r="CN131" s="14"/>
      <c r="CO131" s="14"/>
      <c r="CP131" s="14"/>
      <c r="CQ131" s="265"/>
      <c r="CR131" s="14"/>
      <c r="CS131" s="264"/>
      <c r="CT131" s="14"/>
      <c r="CU131" s="265"/>
      <c r="CV131" s="14"/>
      <c r="CW131" s="264"/>
      <c r="CX131" s="266"/>
      <c r="CY131" s="267"/>
      <c r="CZ131" s="267"/>
      <c r="DA131" s="264"/>
      <c r="DB131" s="266"/>
      <c r="DC131" s="267"/>
      <c r="DD131" s="267"/>
      <c r="DE131" s="264"/>
      <c r="DF131" s="266"/>
      <c r="DG131" s="267"/>
      <c r="DH131" s="267"/>
      <c r="DI131" s="266"/>
      <c r="DJ131" s="266"/>
      <c r="DK131" s="267"/>
      <c r="DL131" s="267"/>
      <c r="DM131" s="265"/>
      <c r="DN131" s="265"/>
      <c r="DO131" s="265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265"/>
      <c r="EE131" s="14"/>
      <c r="EF131" s="14"/>
      <c r="EG131" s="14"/>
      <c r="EH131" s="265"/>
      <c r="EI131" s="14"/>
      <c r="EJ131" s="14"/>
      <c r="EK131" s="14"/>
      <c r="EL131" s="265"/>
      <c r="EM131" s="14"/>
      <c r="EN131" s="14"/>
      <c r="EO131" s="14"/>
      <c r="EP131" s="265"/>
      <c r="EQ131" s="14"/>
      <c r="ER131" s="14"/>
      <c r="ES131" s="14"/>
      <c r="ET131" s="14"/>
      <c r="EU131" s="14"/>
      <c r="EV131" s="265"/>
      <c r="EW131" s="14"/>
      <c r="EX131" s="14"/>
      <c r="EY131" s="265"/>
      <c r="EZ131" s="14"/>
      <c r="FA131" s="14"/>
      <c r="FB131" s="14"/>
      <c r="FC131" s="14"/>
      <c r="FD131" s="264"/>
      <c r="FE131" s="264"/>
      <c r="FF131" s="14"/>
      <c r="FG131" s="14"/>
      <c r="FH131" s="14"/>
      <c r="FI131" s="15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</row>
    <row r="132" spans="1:244" s="222" customFormat="1" ht="15" customHeight="1" thickBot="1" x14ac:dyDescent="0.25">
      <c r="A132" s="263"/>
      <c r="B132" s="15"/>
      <c r="C132" s="109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269"/>
      <c r="X132" s="270"/>
      <c r="Y132" s="264"/>
      <c r="Z132" s="14"/>
      <c r="AA132" s="269"/>
      <c r="AB132" s="270"/>
      <c r="AC132" s="264"/>
      <c r="AD132" s="14"/>
      <c r="AE132" s="269"/>
      <c r="AF132" s="270"/>
      <c r="AG132" s="264"/>
      <c r="AH132" s="14"/>
      <c r="AI132" s="269"/>
      <c r="AJ132" s="270"/>
      <c r="AK132" s="264"/>
      <c r="AL132" s="14"/>
      <c r="AM132" s="269"/>
      <c r="AN132" s="270"/>
      <c r="AO132" s="264"/>
      <c r="AP132" s="14"/>
      <c r="AQ132" s="269"/>
      <c r="AR132" s="270"/>
      <c r="AS132" s="264"/>
      <c r="AT132" s="14"/>
      <c r="AU132" s="269"/>
      <c r="AV132" s="270"/>
      <c r="AW132" s="264"/>
      <c r="AX132" s="14"/>
      <c r="AY132" s="14"/>
      <c r="AZ132" s="14"/>
      <c r="BA132" s="14"/>
      <c r="BB132" s="14"/>
      <c r="BC132" s="265"/>
      <c r="BD132" s="14"/>
      <c r="BE132" s="264"/>
      <c r="BF132" s="14"/>
      <c r="BG132" s="265"/>
      <c r="BH132" s="14"/>
      <c r="BI132" s="14"/>
      <c r="BJ132" s="264"/>
      <c r="BK132" s="265"/>
      <c r="BL132" s="14"/>
      <c r="BM132" s="14"/>
      <c r="BN132" s="14"/>
      <c r="BO132" s="265"/>
      <c r="BP132" s="14"/>
      <c r="BQ132" s="14"/>
      <c r="BR132" s="14"/>
      <c r="BS132" s="265"/>
      <c r="BT132" s="14"/>
      <c r="BU132" s="14"/>
      <c r="BV132" s="14"/>
      <c r="BW132" s="265"/>
      <c r="BX132" s="14"/>
      <c r="BY132" s="14"/>
      <c r="BZ132" s="14"/>
      <c r="CA132" s="265"/>
      <c r="CB132" s="14"/>
      <c r="CC132" s="14"/>
      <c r="CD132" s="14"/>
      <c r="CE132" s="265"/>
      <c r="CF132" s="14"/>
      <c r="CG132" s="14"/>
      <c r="CH132" s="14"/>
      <c r="CI132" s="265"/>
      <c r="CJ132" s="14"/>
      <c r="CK132" s="14"/>
      <c r="CL132" s="14"/>
      <c r="CM132" s="265"/>
      <c r="CN132" s="14"/>
      <c r="CO132" s="14"/>
      <c r="CP132" s="14"/>
      <c r="CQ132" s="265"/>
      <c r="CR132" s="14"/>
      <c r="CS132" s="264"/>
      <c r="CT132" s="14"/>
      <c r="CU132" s="265"/>
      <c r="CV132" s="14"/>
      <c r="CW132" s="264"/>
      <c r="CX132" s="266"/>
      <c r="CY132" s="267"/>
      <c r="CZ132" s="267"/>
      <c r="DA132" s="264"/>
      <c r="DB132" s="266"/>
      <c r="DC132" s="267"/>
      <c r="DD132" s="267"/>
      <c r="DE132" s="264"/>
      <c r="DF132" s="266"/>
      <c r="DG132" s="267"/>
      <c r="DH132" s="267"/>
      <c r="DI132" s="266"/>
      <c r="DJ132" s="266"/>
      <c r="DK132" s="267"/>
      <c r="DL132" s="267"/>
      <c r="DM132" s="265"/>
      <c r="DN132" s="265"/>
      <c r="DO132" s="265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265"/>
      <c r="EE132" s="14"/>
      <c r="EF132" s="14"/>
      <c r="EG132" s="14"/>
      <c r="EH132" s="265"/>
      <c r="EI132" s="14"/>
      <c r="EJ132" s="14"/>
      <c r="EK132" s="14"/>
      <c r="EL132" s="265"/>
      <c r="EM132" s="14"/>
      <c r="EN132" s="14"/>
      <c r="EO132" s="14"/>
      <c r="EP132" s="265"/>
      <c r="EQ132" s="14"/>
      <c r="ER132" s="14"/>
      <c r="ES132" s="14"/>
      <c r="ET132" s="14"/>
      <c r="EU132" s="14"/>
      <c r="EV132" s="265"/>
      <c r="EW132" s="14"/>
      <c r="EX132" s="14"/>
      <c r="EY132" s="265"/>
      <c r="EZ132" s="14"/>
      <c r="FA132" s="14"/>
      <c r="FB132" s="14"/>
      <c r="FC132" s="14"/>
      <c r="FD132" s="264"/>
      <c r="FE132" s="264"/>
      <c r="FF132" s="14"/>
      <c r="FG132" s="14"/>
      <c r="FH132" s="14"/>
      <c r="FI132" s="15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</row>
    <row r="133" spans="1:244" s="147" customFormat="1" ht="15" customHeight="1" thickTop="1" x14ac:dyDescent="0.2">
      <c r="A133" s="263"/>
      <c r="B133" s="15"/>
      <c r="C133" s="109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269"/>
      <c r="X133" s="270"/>
      <c r="Y133" s="264"/>
      <c r="Z133" s="14"/>
      <c r="AA133" s="269"/>
      <c r="AB133" s="270"/>
      <c r="AC133" s="264"/>
      <c r="AD133" s="14"/>
      <c r="AE133" s="269"/>
      <c r="AF133" s="270"/>
      <c r="AG133" s="264"/>
      <c r="AH133" s="14"/>
      <c r="AI133" s="269"/>
      <c r="AJ133" s="270"/>
      <c r="AK133" s="264"/>
      <c r="AL133" s="14"/>
      <c r="AM133" s="269"/>
      <c r="AN133" s="270"/>
      <c r="AO133" s="264"/>
      <c r="AP133" s="14"/>
      <c r="AQ133" s="269"/>
      <c r="AR133" s="270"/>
      <c r="AS133" s="264"/>
      <c r="AT133" s="14"/>
      <c r="AU133" s="269"/>
      <c r="AV133" s="270"/>
      <c r="AW133" s="264"/>
      <c r="AX133" s="14"/>
      <c r="AY133" s="14"/>
      <c r="AZ133" s="14"/>
      <c r="BA133" s="14"/>
      <c r="BB133" s="14"/>
      <c r="BC133" s="265"/>
      <c r="BD133" s="14"/>
      <c r="BE133" s="264"/>
      <c r="BF133" s="14"/>
      <c r="BG133" s="265"/>
      <c r="BH133" s="14"/>
      <c r="BI133" s="14"/>
      <c r="BJ133" s="264"/>
      <c r="BK133" s="265"/>
      <c r="BL133" s="14"/>
      <c r="BM133" s="14"/>
      <c r="BN133" s="14"/>
      <c r="BO133" s="265"/>
      <c r="BP133" s="14"/>
      <c r="BQ133" s="14"/>
      <c r="BR133" s="14"/>
      <c r="BS133" s="265"/>
      <c r="BT133" s="14"/>
      <c r="BU133" s="14"/>
      <c r="BV133" s="14"/>
      <c r="BW133" s="265"/>
      <c r="BX133" s="14"/>
      <c r="BY133" s="14"/>
      <c r="BZ133" s="14"/>
      <c r="CA133" s="265"/>
      <c r="CB133" s="14"/>
      <c r="CC133" s="14"/>
      <c r="CD133" s="14"/>
      <c r="CE133" s="265"/>
      <c r="CF133" s="14"/>
      <c r="CG133" s="14"/>
      <c r="CH133" s="14"/>
      <c r="CI133" s="265"/>
      <c r="CJ133" s="14"/>
      <c r="CK133" s="14"/>
      <c r="CL133" s="14"/>
      <c r="CM133" s="265"/>
      <c r="CN133" s="14"/>
      <c r="CO133" s="14"/>
      <c r="CP133" s="14"/>
      <c r="CQ133" s="265"/>
      <c r="CR133" s="14"/>
      <c r="CS133" s="264"/>
      <c r="CT133" s="14"/>
      <c r="CU133" s="265"/>
      <c r="CV133" s="14"/>
      <c r="CW133" s="264"/>
      <c r="CX133" s="266"/>
      <c r="CY133" s="267"/>
      <c r="CZ133" s="267"/>
      <c r="DA133" s="264"/>
      <c r="DB133" s="266"/>
      <c r="DC133" s="267"/>
      <c r="DD133" s="267"/>
      <c r="DE133" s="264"/>
      <c r="DF133" s="266"/>
      <c r="DG133" s="267"/>
      <c r="DH133" s="267"/>
      <c r="DI133" s="266"/>
      <c r="DJ133" s="266"/>
      <c r="DK133" s="267"/>
      <c r="DL133" s="267"/>
      <c r="DM133" s="265"/>
      <c r="DN133" s="265"/>
      <c r="DO133" s="265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265"/>
      <c r="EE133" s="14"/>
      <c r="EF133" s="14"/>
      <c r="EG133" s="14"/>
      <c r="EH133" s="265"/>
      <c r="EI133" s="14"/>
      <c r="EJ133" s="14"/>
      <c r="EK133" s="14"/>
      <c r="EL133" s="265"/>
      <c r="EM133" s="14"/>
      <c r="EN133" s="14"/>
      <c r="EO133" s="14"/>
      <c r="EP133" s="265"/>
      <c r="EQ133" s="14"/>
      <c r="ER133" s="14"/>
      <c r="ES133" s="14"/>
      <c r="ET133" s="14"/>
      <c r="EU133" s="14"/>
      <c r="EV133" s="265"/>
      <c r="EW133" s="14"/>
      <c r="EX133" s="14"/>
      <c r="EY133" s="265"/>
      <c r="EZ133" s="14"/>
      <c r="FA133" s="14"/>
      <c r="FB133" s="14"/>
      <c r="FC133" s="14"/>
      <c r="FD133" s="264"/>
      <c r="FE133" s="264"/>
      <c r="FF133" s="14"/>
      <c r="FG133" s="14"/>
      <c r="FH133" s="14"/>
      <c r="FI133" s="15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6"/>
      <c r="II133" s="16"/>
      <c r="IJ133" s="16"/>
    </row>
    <row r="134" spans="1:244" s="147" customFormat="1" ht="15" customHeight="1" x14ac:dyDescent="0.2">
      <c r="A134" s="263"/>
      <c r="B134" s="15"/>
      <c r="C134" s="109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269"/>
      <c r="X134" s="270"/>
      <c r="Y134" s="264"/>
      <c r="Z134" s="14"/>
      <c r="AA134" s="269"/>
      <c r="AB134" s="270"/>
      <c r="AC134" s="264"/>
      <c r="AD134" s="14"/>
      <c r="AE134" s="269"/>
      <c r="AF134" s="270"/>
      <c r="AG134" s="264"/>
      <c r="AH134" s="14"/>
      <c r="AI134" s="269"/>
      <c r="AJ134" s="270"/>
      <c r="AK134" s="264"/>
      <c r="AL134" s="14"/>
      <c r="AM134" s="269"/>
      <c r="AN134" s="270"/>
      <c r="AO134" s="264"/>
      <c r="AP134" s="14"/>
      <c r="AQ134" s="269"/>
      <c r="AR134" s="270"/>
      <c r="AS134" s="264"/>
      <c r="AT134" s="14"/>
      <c r="AU134" s="269"/>
      <c r="AV134" s="270"/>
      <c r="AW134" s="264"/>
      <c r="AX134" s="14"/>
      <c r="AY134" s="14"/>
      <c r="AZ134" s="14"/>
      <c r="BA134" s="14"/>
      <c r="BB134" s="14"/>
      <c r="BC134" s="265"/>
      <c r="BD134" s="14"/>
      <c r="BE134" s="264"/>
      <c r="BF134" s="14"/>
      <c r="BG134" s="265"/>
      <c r="BH134" s="14"/>
      <c r="BI134" s="14"/>
      <c r="BJ134" s="264"/>
      <c r="BK134" s="265"/>
      <c r="BL134" s="14"/>
      <c r="BM134" s="14"/>
      <c r="BN134" s="14"/>
      <c r="BO134" s="265"/>
      <c r="BP134" s="14"/>
      <c r="BQ134" s="14"/>
      <c r="BR134" s="14"/>
      <c r="BS134" s="265"/>
      <c r="BT134" s="14"/>
      <c r="BU134" s="14"/>
      <c r="BV134" s="14"/>
      <c r="BW134" s="265"/>
      <c r="BX134" s="14"/>
      <c r="BY134" s="14"/>
      <c r="BZ134" s="14"/>
      <c r="CA134" s="265"/>
      <c r="CB134" s="14"/>
      <c r="CC134" s="14"/>
      <c r="CD134" s="14"/>
      <c r="CE134" s="265"/>
      <c r="CF134" s="14"/>
      <c r="CG134" s="14"/>
      <c r="CH134" s="14"/>
      <c r="CI134" s="265"/>
      <c r="CJ134" s="14"/>
      <c r="CK134" s="14"/>
      <c r="CL134" s="14"/>
      <c r="CM134" s="265"/>
      <c r="CN134" s="14"/>
      <c r="CO134" s="14"/>
      <c r="CP134" s="14"/>
      <c r="CQ134" s="265"/>
      <c r="CR134" s="14"/>
      <c r="CS134" s="264"/>
      <c r="CT134" s="14"/>
      <c r="CU134" s="265"/>
      <c r="CV134" s="14"/>
      <c r="CW134" s="264"/>
      <c r="CX134" s="266"/>
      <c r="CY134" s="267"/>
      <c r="CZ134" s="267"/>
      <c r="DA134" s="264"/>
      <c r="DB134" s="266"/>
      <c r="DC134" s="267"/>
      <c r="DD134" s="267"/>
      <c r="DE134" s="264"/>
      <c r="DF134" s="266"/>
      <c r="DG134" s="267"/>
      <c r="DH134" s="267"/>
      <c r="DI134" s="266"/>
      <c r="DJ134" s="266"/>
      <c r="DK134" s="267"/>
      <c r="DL134" s="267"/>
      <c r="DM134" s="265"/>
      <c r="DN134" s="265"/>
      <c r="DO134" s="265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265"/>
      <c r="EE134" s="14"/>
      <c r="EF134" s="14"/>
      <c r="EG134" s="14"/>
      <c r="EH134" s="265"/>
      <c r="EI134" s="14"/>
      <c r="EJ134" s="14"/>
      <c r="EK134" s="14"/>
      <c r="EL134" s="265"/>
      <c r="EM134" s="14"/>
      <c r="EN134" s="14"/>
      <c r="EO134" s="14"/>
      <c r="EP134" s="265"/>
      <c r="EQ134" s="14"/>
      <c r="ER134" s="14"/>
      <c r="ES134" s="14"/>
      <c r="ET134" s="14"/>
      <c r="EU134" s="14"/>
      <c r="EV134" s="265"/>
      <c r="EW134" s="14"/>
      <c r="EX134" s="14"/>
      <c r="EY134" s="265"/>
      <c r="EZ134" s="14"/>
      <c r="FA134" s="14"/>
      <c r="FB134" s="14"/>
      <c r="FC134" s="14"/>
      <c r="FD134" s="264"/>
      <c r="FE134" s="264"/>
      <c r="FF134" s="14"/>
      <c r="FG134" s="14"/>
      <c r="FH134" s="14"/>
      <c r="FI134" s="15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</row>
    <row r="135" spans="1:244" s="147" customFormat="1" ht="15" customHeight="1" x14ac:dyDescent="0.2">
      <c r="A135" s="263"/>
      <c r="B135" s="15"/>
      <c r="C135" s="109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269"/>
      <c r="X135" s="270"/>
      <c r="Y135" s="264"/>
      <c r="Z135" s="14"/>
      <c r="AA135" s="269"/>
      <c r="AB135" s="270"/>
      <c r="AC135" s="264"/>
      <c r="AD135" s="14"/>
      <c r="AE135" s="269"/>
      <c r="AF135" s="270"/>
      <c r="AG135" s="264"/>
      <c r="AH135" s="14"/>
      <c r="AI135" s="269"/>
      <c r="AJ135" s="270"/>
      <c r="AK135" s="264"/>
      <c r="AL135" s="14"/>
      <c r="AM135" s="269"/>
      <c r="AN135" s="270"/>
      <c r="AO135" s="264"/>
      <c r="AP135" s="14"/>
      <c r="AQ135" s="269"/>
      <c r="AR135" s="270"/>
      <c r="AS135" s="264"/>
      <c r="AT135" s="14"/>
      <c r="AU135" s="269"/>
      <c r="AV135" s="270"/>
      <c r="AW135" s="264"/>
      <c r="AX135" s="14"/>
      <c r="AY135" s="14"/>
      <c r="AZ135" s="14"/>
      <c r="BA135" s="14"/>
      <c r="BB135" s="14"/>
      <c r="BC135" s="265"/>
      <c r="BD135" s="14"/>
      <c r="BE135" s="264"/>
      <c r="BF135" s="14"/>
      <c r="BG135" s="265"/>
      <c r="BH135" s="14"/>
      <c r="BI135" s="14"/>
      <c r="BJ135" s="264"/>
      <c r="BK135" s="265"/>
      <c r="BL135" s="14"/>
      <c r="BM135" s="14"/>
      <c r="BN135" s="14"/>
      <c r="BO135" s="265"/>
      <c r="BP135" s="14"/>
      <c r="BQ135" s="14"/>
      <c r="BR135" s="14"/>
      <c r="BS135" s="265"/>
      <c r="BT135" s="14"/>
      <c r="BU135" s="14"/>
      <c r="BV135" s="14"/>
      <c r="BW135" s="265"/>
      <c r="BX135" s="14"/>
      <c r="BY135" s="14"/>
      <c r="BZ135" s="14"/>
      <c r="CA135" s="265"/>
      <c r="CB135" s="14"/>
      <c r="CC135" s="14"/>
      <c r="CD135" s="14"/>
      <c r="CE135" s="265"/>
      <c r="CF135" s="14"/>
      <c r="CG135" s="14"/>
      <c r="CH135" s="14"/>
      <c r="CI135" s="265"/>
      <c r="CJ135" s="14"/>
      <c r="CK135" s="14"/>
      <c r="CL135" s="14"/>
      <c r="CM135" s="265"/>
      <c r="CN135" s="14"/>
      <c r="CO135" s="14"/>
      <c r="CP135" s="14"/>
      <c r="CQ135" s="265"/>
      <c r="CR135" s="14"/>
      <c r="CS135" s="264"/>
      <c r="CT135" s="14"/>
      <c r="CU135" s="265"/>
      <c r="CV135" s="14"/>
      <c r="CW135" s="264"/>
      <c r="CX135" s="266"/>
      <c r="CY135" s="267"/>
      <c r="CZ135" s="267"/>
      <c r="DA135" s="264"/>
      <c r="DB135" s="266"/>
      <c r="DC135" s="267"/>
      <c r="DD135" s="267"/>
      <c r="DE135" s="264"/>
      <c r="DF135" s="266"/>
      <c r="DG135" s="267"/>
      <c r="DH135" s="267"/>
      <c r="DI135" s="266"/>
      <c r="DJ135" s="266"/>
      <c r="DK135" s="267"/>
      <c r="DL135" s="267"/>
      <c r="DM135" s="265"/>
      <c r="DN135" s="265"/>
      <c r="DO135" s="265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265"/>
      <c r="EE135" s="14"/>
      <c r="EF135" s="14"/>
      <c r="EG135" s="14"/>
      <c r="EH135" s="265"/>
      <c r="EI135" s="14"/>
      <c r="EJ135" s="14"/>
      <c r="EK135" s="14"/>
      <c r="EL135" s="265"/>
      <c r="EM135" s="14"/>
      <c r="EN135" s="14"/>
      <c r="EO135" s="14"/>
      <c r="EP135" s="265"/>
      <c r="EQ135" s="14"/>
      <c r="ER135" s="14"/>
      <c r="ES135" s="14"/>
      <c r="ET135" s="14"/>
      <c r="EU135" s="14"/>
      <c r="EV135" s="265"/>
      <c r="EW135" s="14"/>
      <c r="EX135" s="14"/>
      <c r="EY135" s="265"/>
      <c r="EZ135" s="14"/>
      <c r="FA135" s="14"/>
      <c r="FB135" s="14"/>
      <c r="FC135" s="14"/>
      <c r="FD135" s="264"/>
      <c r="FE135" s="264"/>
      <c r="FF135" s="14"/>
      <c r="FG135" s="14"/>
      <c r="FH135" s="14"/>
      <c r="FI135" s="15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6"/>
      <c r="II135" s="16"/>
      <c r="IJ135" s="16"/>
    </row>
    <row r="136" spans="1:244" s="147" customFormat="1" ht="15" customHeight="1" x14ac:dyDescent="0.2">
      <c r="A136" s="263"/>
      <c r="B136" s="15"/>
      <c r="C136" s="109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269"/>
      <c r="X136" s="270"/>
      <c r="Y136" s="264"/>
      <c r="Z136" s="14"/>
      <c r="AA136" s="269"/>
      <c r="AB136" s="270"/>
      <c r="AC136" s="264"/>
      <c r="AD136" s="14"/>
      <c r="AE136" s="269"/>
      <c r="AF136" s="270"/>
      <c r="AG136" s="264"/>
      <c r="AH136" s="14"/>
      <c r="AI136" s="269"/>
      <c r="AJ136" s="270"/>
      <c r="AK136" s="264"/>
      <c r="AL136" s="14"/>
      <c r="AM136" s="269"/>
      <c r="AN136" s="270"/>
      <c r="AO136" s="264"/>
      <c r="AP136" s="14"/>
      <c r="AQ136" s="269"/>
      <c r="AR136" s="270"/>
      <c r="AS136" s="264"/>
      <c r="AT136" s="14"/>
      <c r="AU136" s="269"/>
      <c r="AV136" s="270"/>
      <c r="AW136" s="264"/>
      <c r="AX136" s="14"/>
      <c r="AY136" s="14"/>
      <c r="AZ136" s="14"/>
      <c r="BA136" s="14"/>
      <c r="BB136" s="14"/>
      <c r="BC136" s="265"/>
      <c r="BD136" s="14"/>
      <c r="BE136" s="264"/>
      <c r="BF136" s="14"/>
      <c r="BG136" s="265"/>
      <c r="BH136" s="14"/>
      <c r="BI136" s="14"/>
      <c r="BJ136" s="264"/>
      <c r="BK136" s="265"/>
      <c r="BL136" s="14"/>
      <c r="BM136" s="14"/>
      <c r="BN136" s="14"/>
      <c r="BO136" s="265"/>
      <c r="BP136" s="14"/>
      <c r="BQ136" s="14"/>
      <c r="BR136" s="14"/>
      <c r="BS136" s="265"/>
      <c r="BT136" s="14"/>
      <c r="BU136" s="14"/>
      <c r="BV136" s="14"/>
      <c r="BW136" s="265"/>
      <c r="BX136" s="14"/>
      <c r="BY136" s="14"/>
      <c r="BZ136" s="14"/>
      <c r="CA136" s="265"/>
      <c r="CB136" s="14"/>
      <c r="CC136" s="14"/>
      <c r="CD136" s="14"/>
      <c r="CE136" s="265"/>
      <c r="CF136" s="14"/>
      <c r="CG136" s="14"/>
      <c r="CH136" s="14"/>
      <c r="CI136" s="265"/>
      <c r="CJ136" s="14"/>
      <c r="CK136" s="14"/>
      <c r="CL136" s="14"/>
      <c r="CM136" s="265"/>
      <c r="CN136" s="14"/>
      <c r="CO136" s="14"/>
      <c r="CP136" s="14"/>
      <c r="CQ136" s="265"/>
      <c r="CR136" s="14"/>
      <c r="CS136" s="264"/>
      <c r="CT136" s="14"/>
      <c r="CU136" s="265"/>
      <c r="CV136" s="14"/>
      <c r="CW136" s="264"/>
      <c r="CX136" s="266"/>
      <c r="CY136" s="267"/>
      <c r="CZ136" s="267"/>
      <c r="DA136" s="264"/>
      <c r="DB136" s="266"/>
      <c r="DC136" s="267"/>
      <c r="DD136" s="267"/>
      <c r="DE136" s="264"/>
      <c r="DF136" s="266"/>
      <c r="DG136" s="267"/>
      <c r="DH136" s="267"/>
      <c r="DI136" s="266"/>
      <c r="DJ136" s="266"/>
      <c r="DK136" s="267"/>
      <c r="DL136" s="267"/>
      <c r="DM136" s="265"/>
      <c r="DN136" s="265"/>
      <c r="DO136" s="265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265"/>
      <c r="EE136" s="14"/>
      <c r="EF136" s="14"/>
      <c r="EG136" s="14"/>
      <c r="EH136" s="265"/>
      <c r="EI136" s="14"/>
      <c r="EJ136" s="14"/>
      <c r="EK136" s="14"/>
      <c r="EL136" s="265"/>
      <c r="EM136" s="14"/>
      <c r="EN136" s="14"/>
      <c r="EO136" s="14"/>
      <c r="EP136" s="265"/>
      <c r="EQ136" s="14"/>
      <c r="ER136" s="14"/>
      <c r="ES136" s="14"/>
      <c r="ET136" s="14"/>
      <c r="EU136" s="14"/>
      <c r="EV136" s="265"/>
      <c r="EW136" s="14"/>
      <c r="EX136" s="14"/>
      <c r="EY136" s="265"/>
      <c r="EZ136" s="14"/>
      <c r="FA136" s="14"/>
      <c r="FB136" s="14"/>
      <c r="FC136" s="14"/>
      <c r="FD136" s="264"/>
      <c r="FE136" s="264"/>
      <c r="FF136" s="14"/>
      <c r="FG136" s="14"/>
      <c r="FH136" s="14"/>
      <c r="FI136" s="15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</row>
    <row r="137" spans="1:244" s="147" customFormat="1" ht="15" customHeight="1" x14ac:dyDescent="0.2">
      <c r="A137" s="263"/>
      <c r="B137" s="15"/>
      <c r="C137" s="109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269"/>
      <c r="X137" s="270"/>
      <c r="Y137" s="264"/>
      <c r="Z137" s="14"/>
      <c r="AA137" s="269"/>
      <c r="AB137" s="270"/>
      <c r="AC137" s="264"/>
      <c r="AD137" s="14"/>
      <c r="AE137" s="269"/>
      <c r="AF137" s="270"/>
      <c r="AG137" s="264"/>
      <c r="AH137" s="14"/>
      <c r="AI137" s="269"/>
      <c r="AJ137" s="270"/>
      <c r="AK137" s="264"/>
      <c r="AL137" s="14"/>
      <c r="AM137" s="269"/>
      <c r="AN137" s="270"/>
      <c r="AO137" s="264"/>
      <c r="AP137" s="14"/>
      <c r="AQ137" s="269"/>
      <c r="AR137" s="270"/>
      <c r="AS137" s="264"/>
      <c r="AT137" s="14"/>
      <c r="AU137" s="269"/>
      <c r="AV137" s="270"/>
      <c r="AW137" s="264"/>
      <c r="AX137" s="14"/>
      <c r="AY137" s="14"/>
      <c r="AZ137" s="14"/>
      <c r="BA137" s="14"/>
      <c r="BB137" s="14"/>
      <c r="BC137" s="265"/>
      <c r="BD137" s="14"/>
      <c r="BE137" s="264"/>
      <c r="BF137" s="14"/>
      <c r="BG137" s="265"/>
      <c r="BH137" s="14"/>
      <c r="BI137" s="14"/>
      <c r="BJ137" s="264"/>
      <c r="BK137" s="265"/>
      <c r="BL137" s="14"/>
      <c r="BM137" s="14"/>
      <c r="BN137" s="14"/>
      <c r="BO137" s="265"/>
      <c r="BP137" s="14"/>
      <c r="BQ137" s="14"/>
      <c r="BR137" s="14"/>
      <c r="BS137" s="265"/>
      <c r="BT137" s="14"/>
      <c r="BU137" s="14"/>
      <c r="BV137" s="14"/>
      <c r="BW137" s="265"/>
      <c r="BX137" s="14"/>
      <c r="BY137" s="14"/>
      <c r="BZ137" s="14"/>
      <c r="CA137" s="265"/>
      <c r="CB137" s="14"/>
      <c r="CC137" s="14"/>
      <c r="CD137" s="14"/>
      <c r="CE137" s="265"/>
      <c r="CF137" s="14"/>
      <c r="CG137" s="14"/>
      <c r="CH137" s="14"/>
      <c r="CI137" s="265"/>
      <c r="CJ137" s="14"/>
      <c r="CK137" s="14"/>
      <c r="CL137" s="14"/>
      <c r="CM137" s="265"/>
      <c r="CN137" s="14"/>
      <c r="CO137" s="14"/>
      <c r="CP137" s="14"/>
      <c r="CQ137" s="265"/>
      <c r="CR137" s="14"/>
      <c r="CS137" s="264"/>
      <c r="CT137" s="14"/>
      <c r="CU137" s="265"/>
      <c r="CV137" s="14"/>
      <c r="CW137" s="264"/>
      <c r="CX137" s="266"/>
      <c r="CY137" s="267"/>
      <c r="CZ137" s="267"/>
      <c r="DA137" s="264"/>
      <c r="DB137" s="266"/>
      <c r="DC137" s="267"/>
      <c r="DD137" s="267"/>
      <c r="DE137" s="264"/>
      <c r="DF137" s="266"/>
      <c r="DG137" s="267"/>
      <c r="DH137" s="267"/>
      <c r="DI137" s="266"/>
      <c r="DJ137" s="266"/>
      <c r="DK137" s="267"/>
      <c r="DL137" s="267"/>
      <c r="DM137" s="265"/>
      <c r="DN137" s="265"/>
      <c r="DO137" s="265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265"/>
      <c r="EE137" s="14"/>
      <c r="EF137" s="14"/>
      <c r="EG137" s="14"/>
      <c r="EH137" s="265"/>
      <c r="EI137" s="14"/>
      <c r="EJ137" s="14"/>
      <c r="EK137" s="14"/>
      <c r="EL137" s="265"/>
      <c r="EM137" s="14"/>
      <c r="EN137" s="14"/>
      <c r="EO137" s="14"/>
      <c r="EP137" s="265"/>
      <c r="EQ137" s="14"/>
      <c r="ER137" s="14"/>
      <c r="ES137" s="14"/>
      <c r="ET137" s="14"/>
      <c r="EU137" s="14"/>
      <c r="EV137" s="265"/>
      <c r="EW137" s="14"/>
      <c r="EX137" s="14"/>
      <c r="EY137" s="265"/>
      <c r="EZ137" s="14"/>
      <c r="FA137" s="14"/>
      <c r="FB137" s="14"/>
      <c r="FC137" s="14"/>
      <c r="FD137" s="264"/>
      <c r="FE137" s="264"/>
      <c r="FF137" s="14"/>
      <c r="FG137" s="14"/>
      <c r="FH137" s="14"/>
      <c r="FI137" s="15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6"/>
      <c r="II137" s="16"/>
      <c r="IJ137" s="16"/>
    </row>
    <row r="138" spans="1:244" s="147" customFormat="1" ht="15" customHeight="1" x14ac:dyDescent="0.2">
      <c r="A138" s="263"/>
      <c r="B138" s="15"/>
      <c r="C138" s="109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269"/>
      <c r="X138" s="270"/>
      <c r="Y138" s="264"/>
      <c r="Z138" s="14"/>
      <c r="AA138" s="269"/>
      <c r="AB138" s="270"/>
      <c r="AC138" s="264"/>
      <c r="AD138" s="14"/>
      <c r="AE138" s="269"/>
      <c r="AF138" s="270"/>
      <c r="AG138" s="264"/>
      <c r="AH138" s="14"/>
      <c r="AI138" s="269"/>
      <c r="AJ138" s="270"/>
      <c r="AK138" s="264"/>
      <c r="AL138" s="14"/>
      <c r="AM138" s="269"/>
      <c r="AN138" s="270"/>
      <c r="AO138" s="264"/>
      <c r="AP138" s="14"/>
      <c r="AQ138" s="269"/>
      <c r="AR138" s="270"/>
      <c r="AS138" s="264"/>
      <c r="AT138" s="14"/>
      <c r="AU138" s="269"/>
      <c r="AV138" s="270"/>
      <c r="AW138" s="264"/>
      <c r="AX138" s="14"/>
      <c r="AY138" s="14"/>
      <c r="AZ138" s="14"/>
      <c r="BA138" s="14"/>
      <c r="BB138" s="14"/>
      <c r="BC138" s="265"/>
      <c r="BD138" s="14"/>
      <c r="BE138" s="264"/>
      <c r="BF138" s="14"/>
      <c r="BG138" s="265"/>
      <c r="BH138" s="14"/>
      <c r="BI138" s="14"/>
      <c r="BJ138" s="264"/>
      <c r="BK138" s="265"/>
      <c r="BL138" s="14"/>
      <c r="BM138" s="14"/>
      <c r="BN138" s="14"/>
      <c r="BO138" s="265"/>
      <c r="BP138" s="14"/>
      <c r="BQ138" s="14"/>
      <c r="BR138" s="14"/>
      <c r="BS138" s="265"/>
      <c r="BT138" s="14"/>
      <c r="BU138" s="14"/>
      <c r="BV138" s="14"/>
      <c r="BW138" s="265"/>
      <c r="BX138" s="14"/>
      <c r="BY138" s="14"/>
      <c r="BZ138" s="14"/>
      <c r="CA138" s="265"/>
      <c r="CB138" s="14"/>
      <c r="CC138" s="14"/>
      <c r="CD138" s="14"/>
      <c r="CE138" s="265"/>
      <c r="CF138" s="14"/>
      <c r="CG138" s="14"/>
      <c r="CH138" s="14"/>
      <c r="CI138" s="265"/>
      <c r="CJ138" s="14"/>
      <c r="CK138" s="14"/>
      <c r="CL138" s="14"/>
      <c r="CM138" s="265"/>
      <c r="CN138" s="14"/>
      <c r="CO138" s="14"/>
      <c r="CP138" s="14"/>
      <c r="CQ138" s="265"/>
      <c r="CR138" s="14"/>
      <c r="CS138" s="264"/>
      <c r="CT138" s="14"/>
      <c r="CU138" s="265"/>
      <c r="CV138" s="14"/>
      <c r="CW138" s="264"/>
      <c r="CX138" s="266"/>
      <c r="CY138" s="267"/>
      <c r="CZ138" s="267"/>
      <c r="DA138" s="264"/>
      <c r="DB138" s="266"/>
      <c r="DC138" s="267"/>
      <c r="DD138" s="267"/>
      <c r="DE138" s="264"/>
      <c r="DF138" s="266"/>
      <c r="DG138" s="267"/>
      <c r="DH138" s="267"/>
      <c r="DI138" s="266"/>
      <c r="DJ138" s="266"/>
      <c r="DK138" s="267"/>
      <c r="DL138" s="267"/>
      <c r="DM138" s="265"/>
      <c r="DN138" s="265"/>
      <c r="DO138" s="265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265"/>
      <c r="EE138" s="14"/>
      <c r="EF138" s="14"/>
      <c r="EG138" s="14"/>
      <c r="EH138" s="265"/>
      <c r="EI138" s="14"/>
      <c r="EJ138" s="14"/>
      <c r="EK138" s="14"/>
      <c r="EL138" s="265"/>
      <c r="EM138" s="14"/>
      <c r="EN138" s="14"/>
      <c r="EO138" s="14"/>
      <c r="EP138" s="265"/>
      <c r="EQ138" s="14"/>
      <c r="ER138" s="14"/>
      <c r="ES138" s="14"/>
      <c r="ET138" s="14"/>
      <c r="EU138" s="14"/>
      <c r="EV138" s="265"/>
      <c r="EW138" s="14"/>
      <c r="EX138" s="14"/>
      <c r="EY138" s="265"/>
      <c r="EZ138" s="14"/>
      <c r="FA138" s="14"/>
      <c r="FB138" s="14"/>
      <c r="FC138" s="14"/>
      <c r="FD138" s="264"/>
      <c r="FE138" s="264"/>
      <c r="FF138" s="14"/>
      <c r="FG138" s="14"/>
      <c r="FH138" s="14"/>
      <c r="FI138" s="15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6"/>
      <c r="II138" s="16"/>
      <c r="IJ138" s="16"/>
    </row>
    <row r="139" spans="1:244" s="149" customFormat="1" ht="15" customHeight="1" x14ac:dyDescent="0.2">
      <c r="A139" s="263"/>
      <c r="B139" s="15"/>
      <c r="C139" s="109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269"/>
      <c r="X139" s="270"/>
      <c r="Y139" s="264"/>
      <c r="Z139" s="14"/>
      <c r="AA139" s="269"/>
      <c r="AB139" s="270"/>
      <c r="AC139" s="264"/>
      <c r="AD139" s="14"/>
      <c r="AE139" s="269"/>
      <c r="AF139" s="270"/>
      <c r="AG139" s="264"/>
      <c r="AH139" s="14"/>
      <c r="AI139" s="269"/>
      <c r="AJ139" s="270"/>
      <c r="AK139" s="264"/>
      <c r="AL139" s="14"/>
      <c r="AM139" s="269"/>
      <c r="AN139" s="270"/>
      <c r="AO139" s="264"/>
      <c r="AP139" s="14"/>
      <c r="AQ139" s="269"/>
      <c r="AR139" s="270"/>
      <c r="AS139" s="264"/>
      <c r="AT139" s="14"/>
      <c r="AU139" s="269"/>
      <c r="AV139" s="270"/>
      <c r="AW139" s="264"/>
      <c r="AX139" s="14"/>
      <c r="AY139" s="14"/>
      <c r="AZ139" s="14"/>
      <c r="BA139" s="14"/>
      <c r="BB139" s="14"/>
      <c r="BC139" s="265"/>
      <c r="BD139" s="14"/>
      <c r="BE139" s="264"/>
      <c r="BF139" s="14"/>
      <c r="BG139" s="265"/>
      <c r="BH139" s="14"/>
      <c r="BI139" s="14"/>
      <c r="BJ139" s="264"/>
      <c r="BK139" s="265"/>
      <c r="BL139" s="14"/>
      <c r="BM139" s="14"/>
      <c r="BN139" s="14"/>
      <c r="BO139" s="265"/>
      <c r="BP139" s="14"/>
      <c r="BQ139" s="14"/>
      <c r="BR139" s="14"/>
      <c r="BS139" s="265"/>
      <c r="BT139" s="14"/>
      <c r="BU139" s="14"/>
      <c r="BV139" s="14"/>
      <c r="BW139" s="265"/>
      <c r="BX139" s="14"/>
      <c r="BY139" s="14"/>
      <c r="BZ139" s="14"/>
      <c r="CA139" s="265"/>
      <c r="CB139" s="14"/>
      <c r="CC139" s="14"/>
      <c r="CD139" s="14"/>
      <c r="CE139" s="265"/>
      <c r="CF139" s="14"/>
      <c r="CG139" s="14"/>
      <c r="CH139" s="14"/>
      <c r="CI139" s="265"/>
      <c r="CJ139" s="14"/>
      <c r="CK139" s="14"/>
      <c r="CL139" s="14"/>
      <c r="CM139" s="265"/>
      <c r="CN139" s="14"/>
      <c r="CO139" s="14"/>
      <c r="CP139" s="14"/>
      <c r="CQ139" s="265"/>
      <c r="CR139" s="14"/>
      <c r="CS139" s="264"/>
      <c r="CT139" s="14"/>
      <c r="CU139" s="265"/>
      <c r="CV139" s="14"/>
      <c r="CW139" s="264"/>
      <c r="CX139" s="266"/>
      <c r="CY139" s="267"/>
      <c r="CZ139" s="267"/>
      <c r="DA139" s="264"/>
      <c r="DB139" s="266"/>
      <c r="DC139" s="267"/>
      <c r="DD139" s="267"/>
      <c r="DE139" s="264"/>
      <c r="DF139" s="266"/>
      <c r="DG139" s="267"/>
      <c r="DH139" s="267"/>
      <c r="DI139" s="266"/>
      <c r="DJ139" s="266"/>
      <c r="DK139" s="267"/>
      <c r="DL139" s="267"/>
      <c r="DM139" s="265"/>
      <c r="DN139" s="265"/>
      <c r="DO139" s="265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265"/>
      <c r="EE139" s="14"/>
      <c r="EF139" s="14"/>
      <c r="EG139" s="14"/>
      <c r="EH139" s="265"/>
      <c r="EI139" s="14"/>
      <c r="EJ139" s="14"/>
      <c r="EK139" s="14"/>
      <c r="EL139" s="265"/>
      <c r="EM139" s="14"/>
      <c r="EN139" s="14"/>
      <c r="EO139" s="14"/>
      <c r="EP139" s="265"/>
      <c r="EQ139" s="14"/>
      <c r="ER139" s="14"/>
      <c r="ES139" s="14"/>
      <c r="ET139" s="14"/>
      <c r="EU139" s="14"/>
      <c r="EV139" s="265"/>
      <c r="EW139" s="14"/>
      <c r="EX139" s="14"/>
      <c r="EY139" s="265"/>
      <c r="EZ139" s="14"/>
      <c r="FA139" s="14"/>
      <c r="FB139" s="14"/>
      <c r="FC139" s="14"/>
      <c r="FD139" s="264"/>
      <c r="FE139" s="264"/>
      <c r="FF139" s="14"/>
      <c r="FG139" s="14"/>
      <c r="FH139" s="14"/>
      <c r="FI139" s="15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</row>
    <row r="140" spans="1:244" s="149" customFormat="1" ht="15" customHeight="1" x14ac:dyDescent="0.2">
      <c r="A140" s="263"/>
      <c r="B140" s="15"/>
      <c r="C140" s="109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269"/>
      <c r="X140" s="270"/>
      <c r="Y140" s="264"/>
      <c r="Z140" s="14"/>
      <c r="AA140" s="269"/>
      <c r="AB140" s="270"/>
      <c r="AC140" s="264"/>
      <c r="AD140" s="14"/>
      <c r="AE140" s="269"/>
      <c r="AF140" s="270"/>
      <c r="AG140" s="264"/>
      <c r="AH140" s="14"/>
      <c r="AI140" s="269"/>
      <c r="AJ140" s="270"/>
      <c r="AK140" s="264"/>
      <c r="AL140" s="14"/>
      <c r="AM140" s="269"/>
      <c r="AN140" s="270"/>
      <c r="AO140" s="264"/>
      <c r="AP140" s="14"/>
      <c r="AQ140" s="269"/>
      <c r="AR140" s="270"/>
      <c r="AS140" s="264"/>
      <c r="AT140" s="14"/>
      <c r="AU140" s="269"/>
      <c r="AV140" s="270"/>
      <c r="AW140" s="264"/>
      <c r="AX140" s="14"/>
      <c r="AY140" s="14"/>
      <c r="AZ140" s="14"/>
      <c r="BA140" s="14"/>
      <c r="BB140" s="14"/>
      <c r="BC140" s="265"/>
      <c r="BD140" s="14"/>
      <c r="BE140" s="264"/>
      <c r="BF140" s="14"/>
      <c r="BG140" s="265"/>
      <c r="BH140" s="14"/>
      <c r="BI140" s="14"/>
      <c r="BJ140" s="264"/>
      <c r="BK140" s="265"/>
      <c r="BL140" s="14"/>
      <c r="BM140" s="14"/>
      <c r="BN140" s="14"/>
      <c r="BO140" s="265"/>
      <c r="BP140" s="14"/>
      <c r="BQ140" s="14"/>
      <c r="BR140" s="14"/>
      <c r="BS140" s="265"/>
      <c r="BT140" s="14"/>
      <c r="BU140" s="14"/>
      <c r="BV140" s="14"/>
      <c r="BW140" s="265"/>
      <c r="BX140" s="14"/>
      <c r="BY140" s="14"/>
      <c r="BZ140" s="14"/>
      <c r="CA140" s="265"/>
      <c r="CB140" s="14"/>
      <c r="CC140" s="14"/>
      <c r="CD140" s="14"/>
      <c r="CE140" s="265"/>
      <c r="CF140" s="14"/>
      <c r="CG140" s="14"/>
      <c r="CH140" s="14"/>
      <c r="CI140" s="265"/>
      <c r="CJ140" s="14"/>
      <c r="CK140" s="14"/>
      <c r="CL140" s="14"/>
      <c r="CM140" s="265"/>
      <c r="CN140" s="14"/>
      <c r="CO140" s="14"/>
      <c r="CP140" s="14"/>
      <c r="CQ140" s="265"/>
      <c r="CR140" s="14"/>
      <c r="CS140" s="264"/>
      <c r="CT140" s="14"/>
      <c r="CU140" s="265"/>
      <c r="CV140" s="14"/>
      <c r="CW140" s="264"/>
      <c r="CX140" s="266"/>
      <c r="CY140" s="267"/>
      <c r="CZ140" s="267"/>
      <c r="DA140" s="264"/>
      <c r="DB140" s="266"/>
      <c r="DC140" s="267"/>
      <c r="DD140" s="267"/>
      <c r="DE140" s="264"/>
      <c r="DF140" s="266"/>
      <c r="DG140" s="267"/>
      <c r="DH140" s="267"/>
      <c r="DI140" s="266"/>
      <c r="DJ140" s="266"/>
      <c r="DK140" s="267"/>
      <c r="DL140" s="267"/>
      <c r="DM140" s="265"/>
      <c r="DN140" s="265"/>
      <c r="DO140" s="265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265"/>
      <c r="EE140" s="14"/>
      <c r="EF140" s="14"/>
      <c r="EG140" s="14"/>
      <c r="EH140" s="265"/>
      <c r="EI140" s="14"/>
      <c r="EJ140" s="14"/>
      <c r="EK140" s="14"/>
      <c r="EL140" s="265"/>
      <c r="EM140" s="14"/>
      <c r="EN140" s="14"/>
      <c r="EO140" s="14"/>
      <c r="EP140" s="265"/>
      <c r="EQ140" s="14"/>
      <c r="ER140" s="14"/>
      <c r="ES140" s="14"/>
      <c r="ET140" s="14"/>
      <c r="EU140" s="14"/>
      <c r="EV140" s="265"/>
      <c r="EW140" s="14"/>
      <c r="EX140" s="14"/>
      <c r="EY140" s="265"/>
      <c r="EZ140" s="14"/>
      <c r="FA140" s="14"/>
      <c r="FB140" s="14"/>
      <c r="FC140" s="14"/>
      <c r="FD140" s="264"/>
      <c r="FE140" s="264"/>
      <c r="FF140" s="14"/>
      <c r="FG140" s="14"/>
      <c r="FH140" s="14"/>
      <c r="FI140" s="15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</row>
    <row r="141" spans="1:244" s="178" customFormat="1" ht="15" customHeight="1" x14ac:dyDescent="0.2">
      <c r="A141" s="263"/>
      <c r="B141" s="15"/>
      <c r="C141" s="109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269"/>
      <c r="X141" s="270"/>
      <c r="Y141" s="264"/>
      <c r="Z141" s="14"/>
      <c r="AA141" s="269"/>
      <c r="AB141" s="270"/>
      <c r="AC141" s="264"/>
      <c r="AD141" s="14"/>
      <c r="AE141" s="269"/>
      <c r="AF141" s="270"/>
      <c r="AG141" s="264"/>
      <c r="AH141" s="14"/>
      <c r="AI141" s="269"/>
      <c r="AJ141" s="270"/>
      <c r="AK141" s="264"/>
      <c r="AL141" s="14"/>
      <c r="AM141" s="269"/>
      <c r="AN141" s="270"/>
      <c r="AO141" s="264"/>
      <c r="AP141" s="14"/>
      <c r="AQ141" s="269"/>
      <c r="AR141" s="270"/>
      <c r="AS141" s="264"/>
      <c r="AT141" s="14"/>
      <c r="AU141" s="269"/>
      <c r="AV141" s="270"/>
      <c r="AW141" s="264"/>
      <c r="AX141" s="14"/>
      <c r="AY141" s="14"/>
      <c r="AZ141" s="14"/>
      <c r="BA141" s="14"/>
      <c r="BB141" s="14"/>
      <c r="BC141" s="265"/>
      <c r="BD141" s="14"/>
      <c r="BE141" s="264"/>
      <c r="BF141" s="14"/>
      <c r="BG141" s="265"/>
      <c r="BH141" s="14"/>
      <c r="BI141" s="14"/>
      <c r="BJ141" s="264"/>
      <c r="BK141" s="265"/>
      <c r="BL141" s="14"/>
      <c r="BM141" s="14"/>
      <c r="BN141" s="14"/>
      <c r="BO141" s="265"/>
      <c r="BP141" s="14"/>
      <c r="BQ141" s="14"/>
      <c r="BR141" s="14"/>
      <c r="BS141" s="265"/>
      <c r="BT141" s="14"/>
      <c r="BU141" s="14"/>
      <c r="BV141" s="14"/>
      <c r="BW141" s="265"/>
      <c r="BX141" s="14"/>
      <c r="BY141" s="14"/>
      <c r="BZ141" s="14"/>
      <c r="CA141" s="265"/>
      <c r="CB141" s="14"/>
      <c r="CC141" s="14"/>
      <c r="CD141" s="14"/>
      <c r="CE141" s="265"/>
      <c r="CF141" s="14"/>
      <c r="CG141" s="14"/>
      <c r="CH141" s="14"/>
      <c r="CI141" s="265"/>
      <c r="CJ141" s="14"/>
      <c r="CK141" s="14"/>
      <c r="CL141" s="14"/>
      <c r="CM141" s="265"/>
      <c r="CN141" s="14"/>
      <c r="CO141" s="14"/>
      <c r="CP141" s="14"/>
      <c r="CQ141" s="265"/>
      <c r="CR141" s="14"/>
      <c r="CS141" s="264"/>
      <c r="CT141" s="14"/>
      <c r="CU141" s="265"/>
      <c r="CV141" s="14"/>
      <c r="CW141" s="264"/>
      <c r="CX141" s="266"/>
      <c r="CY141" s="267"/>
      <c r="CZ141" s="267"/>
      <c r="DA141" s="264"/>
      <c r="DB141" s="266"/>
      <c r="DC141" s="267"/>
      <c r="DD141" s="267"/>
      <c r="DE141" s="264"/>
      <c r="DF141" s="266"/>
      <c r="DG141" s="267"/>
      <c r="DH141" s="267"/>
      <c r="DI141" s="266"/>
      <c r="DJ141" s="266"/>
      <c r="DK141" s="267"/>
      <c r="DL141" s="267"/>
      <c r="DM141" s="265"/>
      <c r="DN141" s="265"/>
      <c r="DO141" s="265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265"/>
      <c r="EE141" s="14"/>
      <c r="EF141" s="14"/>
      <c r="EG141" s="14"/>
      <c r="EH141" s="265"/>
      <c r="EI141" s="14"/>
      <c r="EJ141" s="14"/>
      <c r="EK141" s="14"/>
      <c r="EL141" s="265"/>
      <c r="EM141" s="14"/>
      <c r="EN141" s="14"/>
      <c r="EO141" s="14"/>
      <c r="EP141" s="265"/>
      <c r="EQ141" s="14"/>
      <c r="ER141" s="14"/>
      <c r="ES141" s="14"/>
      <c r="ET141" s="14"/>
      <c r="EU141" s="14"/>
      <c r="EV141" s="265"/>
      <c r="EW141" s="14"/>
      <c r="EX141" s="14"/>
      <c r="EY141" s="265"/>
      <c r="EZ141" s="14"/>
      <c r="FA141" s="14"/>
      <c r="FB141" s="14"/>
      <c r="FC141" s="14"/>
      <c r="FD141" s="264"/>
      <c r="FE141" s="264"/>
      <c r="FF141" s="14"/>
      <c r="FG141" s="14"/>
      <c r="FH141" s="14"/>
      <c r="FI141" s="15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6"/>
      <c r="II141" s="16"/>
      <c r="IJ141" s="16"/>
    </row>
    <row r="142" spans="1:244" s="205" customFormat="1" ht="15" customHeight="1" thickBot="1" x14ac:dyDescent="0.25">
      <c r="A142" s="263"/>
      <c r="B142" s="15"/>
      <c r="C142" s="109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269"/>
      <c r="X142" s="270"/>
      <c r="Y142" s="264"/>
      <c r="Z142" s="14"/>
      <c r="AA142" s="269"/>
      <c r="AB142" s="270"/>
      <c r="AC142" s="264"/>
      <c r="AD142" s="14"/>
      <c r="AE142" s="269"/>
      <c r="AF142" s="270"/>
      <c r="AG142" s="264"/>
      <c r="AH142" s="14"/>
      <c r="AI142" s="269"/>
      <c r="AJ142" s="270"/>
      <c r="AK142" s="264"/>
      <c r="AL142" s="14"/>
      <c r="AM142" s="269"/>
      <c r="AN142" s="270"/>
      <c r="AO142" s="264"/>
      <c r="AP142" s="14"/>
      <c r="AQ142" s="269"/>
      <c r="AR142" s="270"/>
      <c r="AS142" s="264"/>
      <c r="AT142" s="14"/>
      <c r="AU142" s="269"/>
      <c r="AV142" s="270"/>
      <c r="AW142" s="264"/>
      <c r="AX142" s="14"/>
      <c r="AY142" s="14"/>
      <c r="AZ142" s="14"/>
      <c r="BA142" s="14"/>
      <c r="BB142" s="14"/>
      <c r="BC142" s="265"/>
      <c r="BD142" s="14"/>
      <c r="BE142" s="264"/>
      <c r="BF142" s="14"/>
      <c r="BG142" s="265"/>
      <c r="BH142" s="14"/>
      <c r="BI142" s="14"/>
      <c r="BJ142" s="264"/>
      <c r="BK142" s="265"/>
      <c r="BL142" s="14"/>
      <c r="BM142" s="14"/>
      <c r="BN142" s="14"/>
      <c r="BO142" s="265"/>
      <c r="BP142" s="14"/>
      <c r="BQ142" s="14"/>
      <c r="BR142" s="14"/>
      <c r="BS142" s="265"/>
      <c r="BT142" s="14"/>
      <c r="BU142" s="14"/>
      <c r="BV142" s="14"/>
      <c r="BW142" s="265"/>
      <c r="BX142" s="14"/>
      <c r="BY142" s="14"/>
      <c r="BZ142" s="14"/>
      <c r="CA142" s="265"/>
      <c r="CB142" s="14"/>
      <c r="CC142" s="14"/>
      <c r="CD142" s="14"/>
      <c r="CE142" s="265"/>
      <c r="CF142" s="14"/>
      <c r="CG142" s="14"/>
      <c r="CH142" s="14"/>
      <c r="CI142" s="265"/>
      <c r="CJ142" s="14"/>
      <c r="CK142" s="14"/>
      <c r="CL142" s="14"/>
      <c r="CM142" s="265"/>
      <c r="CN142" s="14"/>
      <c r="CO142" s="14"/>
      <c r="CP142" s="14"/>
      <c r="CQ142" s="265"/>
      <c r="CR142" s="14"/>
      <c r="CS142" s="264"/>
      <c r="CT142" s="14"/>
      <c r="CU142" s="265"/>
      <c r="CV142" s="14"/>
      <c r="CW142" s="264"/>
      <c r="CX142" s="266"/>
      <c r="CY142" s="267"/>
      <c r="CZ142" s="267"/>
      <c r="DA142" s="264"/>
      <c r="DB142" s="266"/>
      <c r="DC142" s="267"/>
      <c r="DD142" s="267"/>
      <c r="DE142" s="264"/>
      <c r="DF142" s="266"/>
      <c r="DG142" s="267"/>
      <c r="DH142" s="267"/>
      <c r="DI142" s="266"/>
      <c r="DJ142" s="266"/>
      <c r="DK142" s="267"/>
      <c r="DL142" s="267"/>
      <c r="DM142" s="265"/>
      <c r="DN142" s="265"/>
      <c r="DO142" s="265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265"/>
      <c r="EE142" s="14"/>
      <c r="EF142" s="14"/>
      <c r="EG142" s="14"/>
      <c r="EH142" s="265"/>
      <c r="EI142" s="14"/>
      <c r="EJ142" s="14"/>
      <c r="EK142" s="14"/>
      <c r="EL142" s="265"/>
      <c r="EM142" s="14"/>
      <c r="EN142" s="14"/>
      <c r="EO142" s="14"/>
      <c r="EP142" s="265"/>
      <c r="EQ142" s="14"/>
      <c r="ER142" s="14"/>
      <c r="ES142" s="14"/>
      <c r="ET142" s="14"/>
      <c r="EU142" s="14"/>
      <c r="EV142" s="265"/>
      <c r="EW142" s="14"/>
      <c r="EX142" s="14"/>
      <c r="EY142" s="265"/>
      <c r="EZ142" s="14"/>
      <c r="FA142" s="14"/>
      <c r="FB142" s="14"/>
      <c r="FC142" s="14"/>
      <c r="FD142" s="264"/>
      <c r="FE142" s="264"/>
      <c r="FF142" s="14"/>
      <c r="FG142" s="14"/>
      <c r="FH142" s="14"/>
      <c r="FI142" s="15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6"/>
      <c r="II142" s="16"/>
      <c r="IJ142" s="16"/>
    </row>
    <row r="143" spans="1:244" s="212" customFormat="1" ht="15" customHeight="1" thickTop="1" x14ac:dyDescent="0.2">
      <c r="A143" s="263"/>
      <c r="B143" s="15"/>
      <c r="C143" s="109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269"/>
      <c r="X143" s="270"/>
      <c r="Y143" s="264"/>
      <c r="Z143" s="14"/>
      <c r="AA143" s="269"/>
      <c r="AB143" s="270"/>
      <c r="AC143" s="264"/>
      <c r="AD143" s="14"/>
      <c r="AE143" s="269"/>
      <c r="AF143" s="270"/>
      <c r="AG143" s="264"/>
      <c r="AH143" s="14"/>
      <c r="AI143" s="269"/>
      <c r="AJ143" s="270"/>
      <c r="AK143" s="264"/>
      <c r="AL143" s="14"/>
      <c r="AM143" s="269"/>
      <c r="AN143" s="270"/>
      <c r="AO143" s="264"/>
      <c r="AP143" s="14"/>
      <c r="AQ143" s="269"/>
      <c r="AR143" s="270"/>
      <c r="AS143" s="264"/>
      <c r="AT143" s="14"/>
      <c r="AU143" s="269"/>
      <c r="AV143" s="270"/>
      <c r="AW143" s="264"/>
      <c r="AX143" s="14"/>
      <c r="AY143" s="14"/>
      <c r="AZ143" s="14"/>
      <c r="BA143" s="14"/>
      <c r="BB143" s="14"/>
      <c r="BC143" s="265"/>
      <c r="BD143" s="14"/>
      <c r="BE143" s="264"/>
      <c r="BF143" s="14"/>
      <c r="BG143" s="265"/>
      <c r="BH143" s="14"/>
      <c r="BI143" s="14"/>
      <c r="BJ143" s="264"/>
      <c r="BK143" s="265"/>
      <c r="BL143" s="14"/>
      <c r="BM143" s="14"/>
      <c r="BN143" s="14"/>
      <c r="BO143" s="265"/>
      <c r="BP143" s="14"/>
      <c r="BQ143" s="14"/>
      <c r="BR143" s="14"/>
      <c r="BS143" s="265"/>
      <c r="BT143" s="14"/>
      <c r="BU143" s="14"/>
      <c r="BV143" s="14"/>
      <c r="BW143" s="265"/>
      <c r="BX143" s="14"/>
      <c r="BY143" s="14"/>
      <c r="BZ143" s="14"/>
      <c r="CA143" s="265"/>
      <c r="CB143" s="14"/>
      <c r="CC143" s="14"/>
      <c r="CD143" s="14"/>
      <c r="CE143" s="265"/>
      <c r="CF143" s="14"/>
      <c r="CG143" s="14"/>
      <c r="CH143" s="14"/>
      <c r="CI143" s="265"/>
      <c r="CJ143" s="14"/>
      <c r="CK143" s="14"/>
      <c r="CL143" s="14"/>
      <c r="CM143" s="265"/>
      <c r="CN143" s="14"/>
      <c r="CO143" s="14"/>
      <c r="CP143" s="14"/>
      <c r="CQ143" s="265"/>
      <c r="CR143" s="14"/>
      <c r="CS143" s="264"/>
      <c r="CT143" s="14"/>
      <c r="CU143" s="265"/>
      <c r="CV143" s="14"/>
      <c r="CW143" s="264"/>
      <c r="CX143" s="266"/>
      <c r="CY143" s="267"/>
      <c r="CZ143" s="267"/>
      <c r="DA143" s="264"/>
      <c r="DB143" s="266"/>
      <c r="DC143" s="267"/>
      <c r="DD143" s="267"/>
      <c r="DE143" s="264"/>
      <c r="DF143" s="266"/>
      <c r="DG143" s="267"/>
      <c r="DH143" s="267"/>
      <c r="DI143" s="266"/>
      <c r="DJ143" s="266"/>
      <c r="DK143" s="267"/>
      <c r="DL143" s="267"/>
      <c r="DM143" s="265"/>
      <c r="DN143" s="265"/>
      <c r="DO143" s="265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265"/>
      <c r="EE143" s="14"/>
      <c r="EF143" s="14"/>
      <c r="EG143" s="14"/>
      <c r="EH143" s="265"/>
      <c r="EI143" s="14"/>
      <c r="EJ143" s="14"/>
      <c r="EK143" s="14"/>
      <c r="EL143" s="265"/>
      <c r="EM143" s="14"/>
      <c r="EN143" s="14"/>
      <c r="EO143" s="14"/>
      <c r="EP143" s="265"/>
      <c r="EQ143" s="14"/>
      <c r="ER143" s="14"/>
      <c r="ES143" s="14"/>
      <c r="ET143" s="14"/>
      <c r="EU143" s="14"/>
      <c r="EV143" s="265"/>
      <c r="EW143" s="14"/>
      <c r="EX143" s="14"/>
      <c r="EY143" s="265"/>
      <c r="EZ143" s="14"/>
      <c r="FA143" s="14"/>
      <c r="FB143" s="14"/>
      <c r="FC143" s="14"/>
      <c r="FD143" s="264"/>
      <c r="FE143" s="264"/>
      <c r="FF143" s="14"/>
      <c r="FG143" s="14"/>
      <c r="FH143" s="14"/>
      <c r="FI143" s="15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6"/>
      <c r="II143" s="16"/>
      <c r="IJ143" s="16"/>
    </row>
    <row r="144" spans="1:244" s="222" customFormat="1" ht="15" customHeight="1" thickBot="1" x14ac:dyDescent="0.25">
      <c r="A144" s="263"/>
      <c r="B144" s="15"/>
      <c r="C144" s="109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269"/>
      <c r="X144" s="270"/>
      <c r="Y144" s="264"/>
      <c r="Z144" s="14"/>
      <c r="AA144" s="269"/>
      <c r="AB144" s="270"/>
      <c r="AC144" s="264"/>
      <c r="AD144" s="14"/>
      <c r="AE144" s="269"/>
      <c r="AF144" s="270"/>
      <c r="AG144" s="264"/>
      <c r="AH144" s="14"/>
      <c r="AI144" s="269"/>
      <c r="AJ144" s="270"/>
      <c r="AK144" s="264"/>
      <c r="AL144" s="14"/>
      <c r="AM144" s="269"/>
      <c r="AN144" s="270"/>
      <c r="AO144" s="264"/>
      <c r="AP144" s="14"/>
      <c r="AQ144" s="269"/>
      <c r="AR144" s="270"/>
      <c r="AS144" s="264"/>
      <c r="AT144" s="14"/>
      <c r="AU144" s="269"/>
      <c r="AV144" s="270"/>
      <c r="AW144" s="264"/>
      <c r="AX144" s="14"/>
      <c r="AY144" s="14"/>
      <c r="AZ144" s="14"/>
      <c r="BA144" s="14"/>
      <c r="BB144" s="14"/>
      <c r="BC144" s="265"/>
      <c r="BD144" s="14"/>
      <c r="BE144" s="264"/>
      <c r="BF144" s="14"/>
      <c r="BG144" s="265"/>
      <c r="BH144" s="14"/>
      <c r="BI144" s="14"/>
      <c r="BJ144" s="264"/>
      <c r="BK144" s="265"/>
      <c r="BL144" s="14"/>
      <c r="BM144" s="14"/>
      <c r="BN144" s="14"/>
      <c r="BO144" s="265"/>
      <c r="BP144" s="14"/>
      <c r="BQ144" s="14"/>
      <c r="BR144" s="14"/>
      <c r="BS144" s="265"/>
      <c r="BT144" s="14"/>
      <c r="BU144" s="14"/>
      <c r="BV144" s="14"/>
      <c r="BW144" s="265"/>
      <c r="BX144" s="14"/>
      <c r="BY144" s="14"/>
      <c r="BZ144" s="14"/>
      <c r="CA144" s="265"/>
      <c r="CB144" s="14"/>
      <c r="CC144" s="14"/>
      <c r="CD144" s="14"/>
      <c r="CE144" s="265"/>
      <c r="CF144" s="14"/>
      <c r="CG144" s="14"/>
      <c r="CH144" s="14"/>
      <c r="CI144" s="265"/>
      <c r="CJ144" s="14"/>
      <c r="CK144" s="14"/>
      <c r="CL144" s="14"/>
      <c r="CM144" s="265"/>
      <c r="CN144" s="14"/>
      <c r="CO144" s="14"/>
      <c r="CP144" s="14"/>
      <c r="CQ144" s="265"/>
      <c r="CR144" s="14"/>
      <c r="CS144" s="264"/>
      <c r="CT144" s="14"/>
      <c r="CU144" s="265"/>
      <c r="CV144" s="14"/>
      <c r="CW144" s="264"/>
      <c r="CX144" s="266"/>
      <c r="CY144" s="267"/>
      <c r="CZ144" s="267"/>
      <c r="DA144" s="264"/>
      <c r="DB144" s="266"/>
      <c r="DC144" s="267"/>
      <c r="DD144" s="267"/>
      <c r="DE144" s="264"/>
      <c r="DF144" s="266"/>
      <c r="DG144" s="267"/>
      <c r="DH144" s="267"/>
      <c r="DI144" s="266"/>
      <c r="DJ144" s="266"/>
      <c r="DK144" s="267"/>
      <c r="DL144" s="267"/>
      <c r="DM144" s="265"/>
      <c r="DN144" s="265"/>
      <c r="DO144" s="265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265"/>
      <c r="EE144" s="14"/>
      <c r="EF144" s="14"/>
      <c r="EG144" s="14"/>
      <c r="EH144" s="265"/>
      <c r="EI144" s="14"/>
      <c r="EJ144" s="14"/>
      <c r="EK144" s="14"/>
      <c r="EL144" s="265"/>
      <c r="EM144" s="14"/>
      <c r="EN144" s="14"/>
      <c r="EO144" s="14"/>
      <c r="EP144" s="265"/>
      <c r="EQ144" s="14"/>
      <c r="ER144" s="14"/>
      <c r="ES144" s="14"/>
      <c r="ET144" s="14"/>
      <c r="EU144" s="14"/>
      <c r="EV144" s="265"/>
      <c r="EW144" s="14"/>
      <c r="EX144" s="14"/>
      <c r="EY144" s="265"/>
      <c r="EZ144" s="14"/>
      <c r="FA144" s="14"/>
      <c r="FB144" s="14"/>
      <c r="FC144" s="14"/>
      <c r="FD144" s="264"/>
      <c r="FE144" s="264"/>
      <c r="FF144" s="14"/>
      <c r="FG144" s="14"/>
      <c r="FH144" s="14"/>
      <c r="FI144" s="15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6"/>
      <c r="II144" s="16"/>
      <c r="IJ144" s="16"/>
    </row>
    <row r="145" spans="1:244" s="265" customFormat="1" ht="15" customHeight="1" thickTop="1" x14ac:dyDescent="0.2">
      <c r="A145" s="263"/>
      <c r="B145" s="15"/>
      <c r="C145" s="109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269"/>
      <c r="X145" s="270"/>
      <c r="Y145" s="264"/>
      <c r="Z145" s="14"/>
      <c r="AA145" s="269"/>
      <c r="AB145" s="270"/>
      <c r="AC145" s="264"/>
      <c r="AD145" s="14"/>
      <c r="AE145" s="269"/>
      <c r="AF145" s="270"/>
      <c r="AG145" s="264"/>
      <c r="AH145" s="14"/>
      <c r="AI145" s="269"/>
      <c r="AJ145" s="270"/>
      <c r="AK145" s="264"/>
      <c r="AL145" s="14"/>
      <c r="AM145" s="269"/>
      <c r="AN145" s="270"/>
      <c r="AO145" s="264"/>
      <c r="AP145" s="14"/>
      <c r="AQ145" s="269"/>
      <c r="AR145" s="270"/>
      <c r="AS145" s="264"/>
      <c r="AT145" s="14"/>
      <c r="AU145" s="269"/>
      <c r="AV145" s="270"/>
      <c r="AW145" s="264"/>
      <c r="AX145" s="14"/>
      <c r="AY145" s="14"/>
      <c r="AZ145" s="14"/>
      <c r="BA145" s="14"/>
      <c r="BB145" s="14"/>
      <c r="BD145" s="14"/>
      <c r="BE145" s="264"/>
      <c r="BF145" s="14"/>
      <c r="BH145" s="14"/>
      <c r="BI145" s="14"/>
      <c r="BJ145" s="264"/>
      <c r="BL145" s="14"/>
      <c r="BM145" s="14"/>
      <c r="BN145" s="14"/>
      <c r="BP145" s="14"/>
      <c r="BQ145" s="14"/>
      <c r="BR145" s="14"/>
      <c r="BT145" s="14"/>
      <c r="BU145" s="14"/>
      <c r="BV145" s="14"/>
      <c r="BX145" s="14"/>
      <c r="BY145" s="14"/>
      <c r="BZ145" s="14"/>
      <c r="CB145" s="14"/>
      <c r="CC145" s="14"/>
      <c r="CD145" s="14"/>
      <c r="CF145" s="14"/>
      <c r="CG145" s="14"/>
      <c r="CH145" s="14"/>
      <c r="CJ145" s="14"/>
      <c r="CK145" s="14"/>
      <c r="CL145" s="14"/>
      <c r="CN145" s="14"/>
      <c r="CO145" s="14"/>
      <c r="CP145" s="14"/>
      <c r="CR145" s="14"/>
      <c r="CS145" s="264"/>
      <c r="CT145" s="14"/>
      <c r="CV145" s="14"/>
      <c r="CW145" s="264"/>
      <c r="CX145" s="266"/>
      <c r="CY145" s="267"/>
      <c r="CZ145" s="267"/>
      <c r="DA145" s="264"/>
      <c r="DB145" s="266"/>
      <c r="DC145" s="267"/>
      <c r="DD145" s="267"/>
      <c r="DE145" s="264"/>
      <c r="DF145" s="266"/>
      <c r="DG145" s="267"/>
      <c r="DH145" s="267"/>
      <c r="DI145" s="266"/>
      <c r="DJ145" s="266"/>
      <c r="DK145" s="267"/>
      <c r="DL145" s="267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E145" s="14"/>
      <c r="EF145" s="14"/>
      <c r="EG145" s="14"/>
      <c r="EI145" s="14"/>
      <c r="EJ145" s="14"/>
      <c r="EK145" s="14"/>
      <c r="EM145" s="14"/>
      <c r="EN145" s="14"/>
      <c r="EO145" s="14"/>
      <c r="EQ145" s="14"/>
      <c r="ER145" s="14"/>
      <c r="ES145" s="14"/>
      <c r="ET145" s="14"/>
      <c r="EU145" s="14"/>
      <c r="EW145" s="14"/>
      <c r="EX145" s="14"/>
      <c r="EZ145" s="14"/>
      <c r="FA145" s="14"/>
      <c r="FB145" s="14"/>
      <c r="FC145" s="14"/>
      <c r="FD145" s="264"/>
      <c r="FE145" s="264"/>
      <c r="FF145" s="14"/>
      <c r="FG145" s="14"/>
      <c r="FH145" s="14"/>
      <c r="FI145" s="15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6"/>
      <c r="II145" s="16"/>
      <c r="IJ145" s="16"/>
    </row>
    <row r="146" spans="1:244" s="271" customFormat="1" ht="18" customHeight="1" x14ac:dyDescent="0.3">
      <c r="A146" s="263"/>
      <c r="B146" s="15"/>
      <c r="C146" s="109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269"/>
      <c r="X146" s="270"/>
      <c r="Y146" s="264"/>
      <c r="Z146" s="14"/>
      <c r="AA146" s="269"/>
      <c r="AB146" s="270"/>
      <c r="AC146" s="264"/>
      <c r="AD146" s="14"/>
      <c r="AE146" s="269"/>
      <c r="AF146" s="270"/>
      <c r="AG146" s="264"/>
      <c r="AH146" s="14"/>
      <c r="AI146" s="269"/>
      <c r="AJ146" s="270"/>
      <c r="AK146" s="264"/>
      <c r="AL146" s="14"/>
      <c r="AM146" s="269"/>
      <c r="AN146" s="270"/>
      <c r="AO146" s="264"/>
      <c r="AP146" s="14"/>
      <c r="AQ146" s="269"/>
      <c r="AR146" s="270"/>
      <c r="AS146" s="264"/>
      <c r="AT146" s="14"/>
      <c r="AU146" s="269"/>
      <c r="AV146" s="270"/>
      <c r="AW146" s="264"/>
      <c r="AX146" s="14"/>
      <c r="AY146" s="14"/>
      <c r="AZ146" s="14"/>
      <c r="BA146" s="14"/>
      <c r="BB146" s="14"/>
      <c r="BC146" s="265"/>
      <c r="BD146" s="14"/>
      <c r="BE146" s="264"/>
      <c r="BF146" s="14"/>
      <c r="BG146" s="265"/>
      <c r="BH146" s="14"/>
      <c r="BI146" s="14"/>
      <c r="BJ146" s="264"/>
      <c r="BK146" s="265"/>
      <c r="BL146" s="14"/>
      <c r="BM146" s="14"/>
      <c r="BN146" s="14"/>
      <c r="BO146" s="265"/>
      <c r="BP146" s="14"/>
      <c r="BQ146" s="14"/>
      <c r="BR146" s="14"/>
      <c r="BS146" s="265"/>
      <c r="BT146" s="14"/>
      <c r="BU146" s="14"/>
      <c r="BV146" s="14"/>
      <c r="BW146" s="265"/>
      <c r="BX146" s="14"/>
      <c r="BY146" s="14"/>
      <c r="BZ146" s="14"/>
      <c r="CA146" s="265"/>
      <c r="CB146" s="14"/>
      <c r="CC146" s="14"/>
      <c r="CD146" s="14"/>
      <c r="CE146" s="265"/>
      <c r="CF146" s="14"/>
      <c r="CG146" s="14"/>
      <c r="CH146" s="14"/>
      <c r="CI146" s="265"/>
      <c r="CJ146" s="14"/>
      <c r="CK146" s="14"/>
      <c r="CL146" s="14"/>
      <c r="CM146" s="265"/>
      <c r="CN146" s="14"/>
      <c r="CO146" s="14"/>
      <c r="CP146" s="14"/>
      <c r="CQ146" s="265"/>
      <c r="CR146" s="14"/>
      <c r="CS146" s="264"/>
      <c r="CT146" s="14"/>
      <c r="CU146" s="265"/>
      <c r="CV146" s="14"/>
      <c r="CW146" s="264"/>
      <c r="CX146" s="266"/>
      <c r="CY146" s="267"/>
      <c r="CZ146" s="267"/>
      <c r="DA146" s="264"/>
      <c r="DB146" s="266"/>
      <c r="DC146" s="267"/>
      <c r="DD146" s="267"/>
      <c r="DE146" s="264"/>
      <c r="DF146" s="266"/>
      <c r="DG146" s="267"/>
      <c r="DH146" s="267"/>
      <c r="DI146" s="266"/>
      <c r="DJ146" s="266"/>
      <c r="DK146" s="267"/>
      <c r="DL146" s="267"/>
      <c r="DM146" s="265"/>
      <c r="DN146" s="265"/>
      <c r="DO146" s="265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265"/>
      <c r="EE146" s="14"/>
      <c r="EF146" s="14"/>
      <c r="EG146" s="14"/>
      <c r="EH146" s="265"/>
      <c r="EI146" s="14"/>
      <c r="EJ146" s="14"/>
      <c r="EK146" s="14"/>
      <c r="EL146" s="265"/>
      <c r="EM146" s="14"/>
      <c r="EN146" s="14"/>
      <c r="EO146" s="14"/>
      <c r="EP146" s="265"/>
      <c r="EQ146" s="14"/>
      <c r="ER146" s="14"/>
      <c r="ES146" s="14"/>
      <c r="ET146" s="14"/>
      <c r="EU146" s="14"/>
      <c r="EV146" s="265"/>
      <c r="EW146" s="14"/>
      <c r="EX146" s="14"/>
      <c r="EY146" s="265"/>
      <c r="EZ146" s="14"/>
      <c r="FA146" s="14"/>
      <c r="FB146" s="14"/>
      <c r="FC146" s="14"/>
      <c r="FD146" s="264"/>
      <c r="FE146" s="264"/>
      <c r="FF146" s="14"/>
      <c r="FG146" s="14"/>
      <c r="FH146" s="14"/>
      <c r="FI146" s="15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6"/>
      <c r="II146" s="16"/>
      <c r="IJ146" s="16"/>
    </row>
    <row r="147" spans="1:244" ht="18" customHeight="1" x14ac:dyDescent="0.2">
      <c r="F147" s="14"/>
      <c r="AX147" s="14"/>
      <c r="AY147" s="14"/>
      <c r="BE147" s="264"/>
      <c r="CS147" s="264"/>
      <c r="DA147" s="264"/>
      <c r="DE147" s="264"/>
      <c r="FD147" s="264"/>
      <c r="FE147" s="264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</row>
    <row r="148" spans="1:244" ht="18" customHeight="1" x14ac:dyDescent="0.2">
      <c r="F148" s="14"/>
      <c r="AX148" s="14"/>
      <c r="AY148" s="14"/>
      <c r="BE148" s="264"/>
      <c r="CS148" s="264"/>
      <c r="DA148" s="264"/>
      <c r="DE148" s="264"/>
      <c r="FD148" s="264"/>
      <c r="FE148" s="264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</row>
    <row r="149" spans="1:244" s="205" customFormat="1" ht="15" customHeight="1" x14ac:dyDescent="0.2">
      <c r="A149" s="263"/>
      <c r="B149" s="15"/>
      <c r="C149" s="109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269"/>
      <c r="X149" s="270"/>
      <c r="Y149" s="264"/>
      <c r="Z149" s="14"/>
      <c r="AA149" s="269"/>
      <c r="AB149" s="270"/>
      <c r="AC149" s="264"/>
      <c r="AD149" s="14"/>
      <c r="AE149" s="269"/>
      <c r="AF149" s="270"/>
      <c r="AG149" s="264"/>
      <c r="AH149" s="14"/>
      <c r="AI149" s="269"/>
      <c r="AJ149" s="270"/>
      <c r="AK149" s="264"/>
      <c r="AL149" s="14"/>
      <c r="AM149" s="269"/>
      <c r="AN149" s="270"/>
      <c r="AO149" s="264"/>
      <c r="AP149" s="14"/>
      <c r="AQ149" s="269"/>
      <c r="AR149" s="270"/>
      <c r="AS149" s="264"/>
      <c r="AT149" s="14"/>
      <c r="AU149" s="269"/>
      <c r="AV149" s="270"/>
      <c r="AW149" s="264"/>
      <c r="AX149" s="14"/>
      <c r="AY149" s="14"/>
      <c r="AZ149" s="14"/>
      <c r="BA149" s="14"/>
      <c r="BB149" s="14"/>
      <c r="BC149" s="265"/>
      <c r="BD149" s="14"/>
      <c r="BE149" s="264"/>
      <c r="BF149" s="14"/>
      <c r="BG149" s="265"/>
      <c r="BH149" s="14"/>
      <c r="BI149" s="14"/>
      <c r="BJ149" s="264"/>
      <c r="BK149" s="265"/>
      <c r="BL149" s="14"/>
      <c r="BM149" s="14"/>
      <c r="BN149" s="14"/>
      <c r="BO149" s="265"/>
      <c r="BP149" s="14"/>
      <c r="BQ149" s="14"/>
      <c r="BR149" s="14"/>
      <c r="BS149" s="265"/>
      <c r="BT149" s="14"/>
      <c r="BU149" s="14"/>
      <c r="BV149" s="14"/>
      <c r="BW149" s="265"/>
      <c r="BX149" s="14"/>
      <c r="BY149" s="14"/>
      <c r="BZ149" s="14"/>
      <c r="CA149" s="265"/>
      <c r="CB149" s="14"/>
      <c r="CC149" s="14"/>
      <c r="CD149" s="14"/>
      <c r="CE149" s="265"/>
      <c r="CF149" s="14"/>
      <c r="CG149" s="14"/>
      <c r="CH149" s="14"/>
      <c r="CI149" s="265"/>
      <c r="CJ149" s="14"/>
      <c r="CK149" s="14"/>
      <c r="CL149" s="14"/>
      <c r="CM149" s="265"/>
      <c r="CN149" s="14"/>
      <c r="CO149" s="14"/>
      <c r="CP149" s="14"/>
      <c r="CQ149" s="265"/>
      <c r="CR149" s="14"/>
      <c r="CS149" s="264"/>
      <c r="CT149" s="14"/>
      <c r="CU149" s="265"/>
      <c r="CV149" s="14"/>
      <c r="CW149" s="264"/>
      <c r="CX149" s="266"/>
      <c r="CY149" s="267"/>
      <c r="CZ149" s="267"/>
      <c r="DA149" s="264"/>
      <c r="DB149" s="266"/>
      <c r="DC149" s="267"/>
      <c r="DD149" s="267"/>
      <c r="DE149" s="264"/>
      <c r="DF149" s="266"/>
      <c r="DG149" s="267"/>
      <c r="DH149" s="267"/>
      <c r="DI149" s="266"/>
      <c r="DJ149" s="266"/>
      <c r="DK149" s="267"/>
      <c r="DL149" s="267"/>
      <c r="DM149" s="265"/>
      <c r="DN149" s="265"/>
      <c r="DO149" s="265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265"/>
      <c r="EE149" s="14"/>
      <c r="EF149" s="14"/>
      <c r="EG149" s="14"/>
      <c r="EH149" s="265"/>
      <c r="EI149" s="14"/>
      <c r="EJ149" s="14"/>
      <c r="EK149" s="14"/>
      <c r="EL149" s="265"/>
      <c r="EM149" s="14"/>
      <c r="EN149" s="14"/>
      <c r="EO149" s="14"/>
      <c r="EP149" s="265"/>
      <c r="EQ149" s="14"/>
      <c r="ER149" s="14"/>
      <c r="ES149" s="14"/>
      <c r="ET149" s="14"/>
      <c r="EU149" s="14"/>
      <c r="EV149" s="265"/>
      <c r="EW149" s="14"/>
      <c r="EX149" s="14"/>
      <c r="EY149" s="265"/>
      <c r="EZ149" s="14"/>
      <c r="FA149" s="14"/>
      <c r="FB149" s="14"/>
      <c r="FC149" s="14"/>
      <c r="FD149" s="264"/>
      <c r="FE149" s="264"/>
      <c r="FF149" s="14"/>
      <c r="FG149" s="14"/>
      <c r="FH149" s="14"/>
      <c r="FI149" s="15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6"/>
      <c r="II149" s="16"/>
      <c r="IJ149" s="16"/>
    </row>
    <row r="150" spans="1:244" s="205" customFormat="1" ht="15" customHeight="1" x14ac:dyDescent="0.2">
      <c r="A150" s="263"/>
      <c r="B150" s="15"/>
      <c r="C150" s="109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269"/>
      <c r="X150" s="270"/>
      <c r="Y150" s="264"/>
      <c r="Z150" s="14"/>
      <c r="AA150" s="269"/>
      <c r="AB150" s="270"/>
      <c r="AC150" s="264"/>
      <c r="AD150" s="14"/>
      <c r="AE150" s="269"/>
      <c r="AF150" s="270"/>
      <c r="AG150" s="264"/>
      <c r="AH150" s="14"/>
      <c r="AI150" s="269"/>
      <c r="AJ150" s="270"/>
      <c r="AK150" s="264"/>
      <c r="AL150" s="14"/>
      <c r="AM150" s="269"/>
      <c r="AN150" s="270"/>
      <c r="AO150" s="264"/>
      <c r="AP150" s="14"/>
      <c r="AQ150" s="269"/>
      <c r="AR150" s="270"/>
      <c r="AS150" s="264"/>
      <c r="AT150" s="14"/>
      <c r="AU150" s="269"/>
      <c r="AV150" s="270"/>
      <c r="AW150" s="264"/>
      <c r="AX150" s="14"/>
      <c r="AY150" s="14"/>
      <c r="AZ150" s="14"/>
      <c r="BA150" s="14"/>
      <c r="BB150" s="14"/>
      <c r="BC150" s="265"/>
      <c r="BD150" s="14"/>
      <c r="BE150" s="264"/>
      <c r="BF150" s="14"/>
      <c r="BG150" s="265"/>
      <c r="BH150" s="14"/>
      <c r="BI150" s="14"/>
      <c r="BJ150" s="264"/>
      <c r="BK150" s="265"/>
      <c r="BL150" s="14"/>
      <c r="BM150" s="14"/>
      <c r="BN150" s="14"/>
      <c r="BO150" s="265"/>
      <c r="BP150" s="14"/>
      <c r="BQ150" s="14"/>
      <c r="BR150" s="14"/>
      <c r="BS150" s="265"/>
      <c r="BT150" s="14"/>
      <c r="BU150" s="14"/>
      <c r="BV150" s="14"/>
      <c r="BW150" s="265"/>
      <c r="BX150" s="14"/>
      <c r="BY150" s="14"/>
      <c r="BZ150" s="14"/>
      <c r="CA150" s="265"/>
      <c r="CB150" s="14"/>
      <c r="CC150" s="14"/>
      <c r="CD150" s="14"/>
      <c r="CE150" s="265"/>
      <c r="CF150" s="14"/>
      <c r="CG150" s="14"/>
      <c r="CH150" s="14"/>
      <c r="CI150" s="265"/>
      <c r="CJ150" s="14"/>
      <c r="CK150" s="14"/>
      <c r="CL150" s="14"/>
      <c r="CM150" s="265"/>
      <c r="CN150" s="14"/>
      <c r="CO150" s="14"/>
      <c r="CP150" s="14"/>
      <c r="CQ150" s="265"/>
      <c r="CR150" s="14"/>
      <c r="CS150" s="264"/>
      <c r="CT150" s="14"/>
      <c r="CU150" s="265"/>
      <c r="CV150" s="14"/>
      <c r="CW150" s="264"/>
      <c r="CX150" s="266"/>
      <c r="CY150" s="267"/>
      <c r="CZ150" s="267"/>
      <c r="DA150" s="264"/>
      <c r="DB150" s="266"/>
      <c r="DC150" s="267"/>
      <c r="DD150" s="267"/>
      <c r="DE150" s="264"/>
      <c r="DF150" s="266"/>
      <c r="DG150" s="267"/>
      <c r="DH150" s="267"/>
      <c r="DI150" s="266"/>
      <c r="DJ150" s="266"/>
      <c r="DK150" s="267"/>
      <c r="DL150" s="267"/>
      <c r="DM150" s="265"/>
      <c r="DN150" s="265"/>
      <c r="DO150" s="265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265"/>
      <c r="EE150" s="14"/>
      <c r="EF150" s="14"/>
      <c r="EG150" s="14"/>
      <c r="EH150" s="265"/>
      <c r="EI150" s="14"/>
      <c r="EJ150" s="14"/>
      <c r="EK150" s="14"/>
      <c r="EL150" s="265"/>
      <c r="EM150" s="14"/>
      <c r="EN150" s="14"/>
      <c r="EO150" s="14"/>
      <c r="EP150" s="265"/>
      <c r="EQ150" s="14"/>
      <c r="ER150" s="14"/>
      <c r="ES150" s="14"/>
      <c r="ET150" s="14"/>
      <c r="EU150" s="14"/>
      <c r="EV150" s="265"/>
      <c r="EW150" s="14"/>
      <c r="EX150" s="14"/>
      <c r="EY150" s="265"/>
      <c r="EZ150" s="14"/>
      <c r="FA150" s="14"/>
      <c r="FB150" s="14"/>
      <c r="FC150" s="14"/>
      <c r="FD150" s="264"/>
      <c r="FE150" s="264"/>
      <c r="FF150" s="14"/>
      <c r="FG150" s="14"/>
      <c r="FH150" s="14"/>
      <c r="FI150" s="15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6"/>
      <c r="II150" s="16"/>
      <c r="IJ150" s="16"/>
    </row>
    <row r="151" spans="1:244" s="205" customFormat="1" ht="15" customHeight="1" x14ac:dyDescent="0.2">
      <c r="A151" s="263"/>
      <c r="B151" s="15"/>
      <c r="C151" s="109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269"/>
      <c r="X151" s="270"/>
      <c r="Y151" s="264"/>
      <c r="Z151" s="14"/>
      <c r="AA151" s="269"/>
      <c r="AB151" s="270"/>
      <c r="AC151" s="264"/>
      <c r="AD151" s="14"/>
      <c r="AE151" s="269"/>
      <c r="AF151" s="270"/>
      <c r="AG151" s="264"/>
      <c r="AH151" s="14"/>
      <c r="AI151" s="269"/>
      <c r="AJ151" s="270"/>
      <c r="AK151" s="264"/>
      <c r="AL151" s="14"/>
      <c r="AM151" s="269"/>
      <c r="AN151" s="270"/>
      <c r="AO151" s="264"/>
      <c r="AP151" s="14"/>
      <c r="AQ151" s="269"/>
      <c r="AR151" s="270"/>
      <c r="AS151" s="264"/>
      <c r="AT151" s="14"/>
      <c r="AU151" s="269"/>
      <c r="AV151" s="270"/>
      <c r="AW151" s="264"/>
      <c r="AX151" s="14"/>
      <c r="AY151" s="14"/>
      <c r="AZ151" s="14"/>
      <c r="BA151" s="14"/>
      <c r="BB151" s="14"/>
      <c r="BC151" s="265"/>
      <c r="BD151" s="14"/>
      <c r="BE151" s="264"/>
      <c r="BF151" s="14"/>
      <c r="BG151" s="265"/>
      <c r="BH151" s="14"/>
      <c r="BI151" s="14"/>
      <c r="BJ151" s="264"/>
      <c r="BK151" s="265"/>
      <c r="BL151" s="14"/>
      <c r="BM151" s="14"/>
      <c r="BN151" s="14"/>
      <c r="BO151" s="265"/>
      <c r="BP151" s="14"/>
      <c r="BQ151" s="14"/>
      <c r="BR151" s="14"/>
      <c r="BS151" s="265"/>
      <c r="BT151" s="14"/>
      <c r="BU151" s="14"/>
      <c r="BV151" s="14"/>
      <c r="BW151" s="265"/>
      <c r="BX151" s="14"/>
      <c r="BY151" s="14"/>
      <c r="BZ151" s="14"/>
      <c r="CA151" s="265"/>
      <c r="CB151" s="14"/>
      <c r="CC151" s="14"/>
      <c r="CD151" s="14"/>
      <c r="CE151" s="265"/>
      <c r="CF151" s="14"/>
      <c r="CG151" s="14"/>
      <c r="CH151" s="14"/>
      <c r="CI151" s="265"/>
      <c r="CJ151" s="14"/>
      <c r="CK151" s="14"/>
      <c r="CL151" s="14"/>
      <c r="CM151" s="265"/>
      <c r="CN151" s="14"/>
      <c r="CO151" s="14"/>
      <c r="CP151" s="14"/>
      <c r="CQ151" s="265"/>
      <c r="CR151" s="14"/>
      <c r="CS151" s="264"/>
      <c r="CT151" s="14"/>
      <c r="CU151" s="265"/>
      <c r="CV151" s="14"/>
      <c r="CW151" s="264"/>
      <c r="CX151" s="266"/>
      <c r="CY151" s="267"/>
      <c r="CZ151" s="267"/>
      <c r="DA151" s="264"/>
      <c r="DB151" s="266"/>
      <c r="DC151" s="267"/>
      <c r="DD151" s="267"/>
      <c r="DE151" s="264"/>
      <c r="DF151" s="266"/>
      <c r="DG151" s="267"/>
      <c r="DH151" s="267"/>
      <c r="DI151" s="266"/>
      <c r="DJ151" s="266"/>
      <c r="DK151" s="267"/>
      <c r="DL151" s="267"/>
      <c r="DM151" s="265"/>
      <c r="DN151" s="265"/>
      <c r="DO151" s="265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265"/>
      <c r="EE151" s="14"/>
      <c r="EF151" s="14"/>
      <c r="EG151" s="14"/>
      <c r="EH151" s="265"/>
      <c r="EI151" s="14"/>
      <c r="EJ151" s="14"/>
      <c r="EK151" s="14"/>
      <c r="EL151" s="265"/>
      <c r="EM151" s="14"/>
      <c r="EN151" s="14"/>
      <c r="EO151" s="14"/>
      <c r="EP151" s="265"/>
      <c r="EQ151" s="14"/>
      <c r="ER151" s="14"/>
      <c r="ES151" s="14"/>
      <c r="ET151" s="14"/>
      <c r="EU151" s="14"/>
      <c r="EV151" s="265"/>
      <c r="EW151" s="14"/>
      <c r="EX151" s="14"/>
      <c r="EY151" s="265"/>
      <c r="EZ151" s="14"/>
      <c r="FA151" s="14"/>
      <c r="FB151" s="14"/>
      <c r="FC151" s="14"/>
      <c r="FD151" s="264"/>
      <c r="FE151" s="264"/>
      <c r="FF151" s="14"/>
      <c r="FG151" s="14"/>
      <c r="FH151" s="14"/>
      <c r="FI151" s="15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6"/>
      <c r="II151" s="16"/>
      <c r="IJ151" s="16"/>
    </row>
    <row r="152" spans="1:244" s="205" customFormat="1" ht="15" customHeight="1" x14ac:dyDescent="0.2">
      <c r="A152" s="263"/>
      <c r="B152" s="15"/>
      <c r="C152" s="109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269"/>
      <c r="X152" s="270"/>
      <c r="Y152" s="264"/>
      <c r="Z152" s="14"/>
      <c r="AA152" s="269"/>
      <c r="AB152" s="270"/>
      <c r="AC152" s="264"/>
      <c r="AD152" s="14"/>
      <c r="AE152" s="269"/>
      <c r="AF152" s="270"/>
      <c r="AG152" s="264"/>
      <c r="AH152" s="14"/>
      <c r="AI152" s="269"/>
      <c r="AJ152" s="270"/>
      <c r="AK152" s="264"/>
      <c r="AL152" s="14"/>
      <c r="AM152" s="269"/>
      <c r="AN152" s="270"/>
      <c r="AO152" s="264"/>
      <c r="AP152" s="14"/>
      <c r="AQ152" s="269"/>
      <c r="AR152" s="270"/>
      <c r="AS152" s="264"/>
      <c r="AT152" s="14"/>
      <c r="AU152" s="269"/>
      <c r="AV152" s="270"/>
      <c r="AW152" s="264"/>
      <c r="AX152" s="14"/>
      <c r="AY152" s="14"/>
      <c r="AZ152" s="14"/>
      <c r="BA152" s="14"/>
      <c r="BB152" s="14"/>
      <c r="BC152" s="265"/>
      <c r="BD152" s="14"/>
      <c r="BE152" s="264"/>
      <c r="BF152" s="14"/>
      <c r="BG152" s="265"/>
      <c r="BH152" s="14"/>
      <c r="BI152" s="14"/>
      <c r="BJ152" s="264"/>
      <c r="BK152" s="265"/>
      <c r="BL152" s="14"/>
      <c r="BM152" s="14"/>
      <c r="BN152" s="14"/>
      <c r="BO152" s="265"/>
      <c r="BP152" s="14"/>
      <c r="BQ152" s="14"/>
      <c r="BR152" s="14"/>
      <c r="BS152" s="265"/>
      <c r="BT152" s="14"/>
      <c r="BU152" s="14"/>
      <c r="BV152" s="14"/>
      <c r="BW152" s="265"/>
      <c r="BX152" s="14"/>
      <c r="BY152" s="14"/>
      <c r="BZ152" s="14"/>
      <c r="CA152" s="265"/>
      <c r="CB152" s="14"/>
      <c r="CC152" s="14"/>
      <c r="CD152" s="14"/>
      <c r="CE152" s="265"/>
      <c r="CF152" s="14"/>
      <c r="CG152" s="14"/>
      <c r="CH152" s="14"/>
      <c r="CI152" s="265"/>
      <c r="CJ152" s="14"/>
      <c r="CK152" s="14"/>
      <c r="CL152" s="14"/>
      <c r="CM152" s="265"/>
      <c r="CN152" s="14"/>
      <c r="CO152" s="14"/>
      <c r="CP152" s="14"/>
      <c r="CQ152" s="265"/>
      <c r="CR152" s="14"/>
      <c r="CS152" s="264"/>
      <c r="CT152" s="14"/>
      <c r="CU152" s="265"/>
      <c r="CV152" s="14"/>
      <c r="CW152" s="264"/>
      <c r="CX152" s="266"/>
      <c r="CY152" s="267"/>
      <c r="CZ152" s="267"/>
      <c r="DA152" s="264"/>
      <c r="DB152" s="266"/>
      <c r="DC152" s="267"/>
      <c r="DD152" s="267"/>
      <c r="DE152" s="264"/>
      <c r="DF152" s="266"/>
      <c r="DG152" s="267"/>
      <c r="DH152" s="267"/>
      <c r="DI152" s="266"/>
      <c r="DJ152" s="266"/>
      <c r="DK152" s="267"/>
      <c r="DL152" s="267"/>
      <c r="DM152" s="265"/>
      <c r="DN152" s="265"/>
      <c r="DO152" s="265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265"/>
      <c r="EE152" s="14"/>
      <c r="EF152" s="14"/>
      <c r="EG152" s="14"/>
      <c r="EH152" s="265"/>
      <c r="EI152" s="14"/>
      <c r="EJ152" s="14"/>
      <c r="EK152" s="14"/>
      <c r="EL152" s="265"/>
      <c r="EM152" s="14"/>
      <c r="EN152" s="14"/>
      <c r="EO152" s="14"/>
      <c r="EP152" s="265"/>
      <c r="EQ152" s="14"/>
      <c r="ER152" s="14"/>
      <c r="ES152" s="14"/>
      <c r="ET152" s="14"/>
      <c r="EU152" s="14"/>
      <c r="EV152" s="265"/>
      <c r="EW152" s="14"/>
      <c r="EX152" s="14"/>
      <c r="EY152" s="265"/>
      <c r="EZ152" s="14"/>
      <c r="FA152" s="14"/>
      <c r="FB152" s="14"/>
      <c r="FC152" s="14"/>
      <c r="FD152" s="264"/>
      <c r="FE152" s="264"/>
      <c r="FF152" s="14"/>
      <c r="FG152" s="14"/>
      <c r="FH152" s="14"/>
      <c r="FI152" s="15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</row>
    <row r="153" spans="1:244" s="205" customFormat="1" ht="15" customHeight="1" x14ac:dyDescent="0.2">
      <c r="A153" s="263"/>
      <c r="B153" s="15"/>
      <c r="C153" s="109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269"/>
      <c r="X153" s="270"/>
      <c r="Y153" s="264"/>
      <c r="Z153" s="14"/>
      <c r="AA153" s="269"/>
      <c r="AB153" s="270"/>
      <c r="AC153" s="264"/>
      <c r="AD153" s="14"/>
      <c r="AE153" s="269"/>
      <c r="AF153" s="270"/>
      <c r="AG153" s="264"/>
      <c r="AH153" s="14"/>
      <c r="AI153" s="269"/>
      <c r="AJ153" s="270"/>
      <c r="AK153" s="264"/>
      <c r="AL153" s="14"/>
      <c r="AM153" s="269"/>
      <c r="AN153" s="270"/>
      <c r="AO153" s="264"/>
      <c r="AP153" s="14"/>
      <c r="AQ153" s="269"/>
      <c r="AR153" s="270"/>
      <c r="AS153" s="264"/>
      <c r="AT153" s="14"/>
      <c r="AU153" s="269"/>
      <c r="AV153" s="270"/>
      <c r="AW153" s="264"/>
      <c r="AX153" s="14"/>
      <c r="AY153" s="14"/>
      <c r="AZ153" s="14"/>
      <c r="BA153" s="14"/>
      <c r="BB153" s="14"/>
      <c r="BC153" s="265"/>
      <c r="BD153" s="14"/>
      <c r="BE153" s="264"/>
      <c r="BF153" s="14"/>
      <c r="BG153" s="265"/>
      <c r="BH153" s="14"/>
      <c r="BI153" s="14"/>
      <c r="BJ153" s="264"/>
      <c r="BK153" s="265"/>
      <c r="BL153" s="14"/>
      <c r="BM153" s="14"/>
      <c r="BN153" s="14"/>
      <c r="BO153" s="265"/>
      <c r="BP153" s="14"/>
      <c r="BQ153" s="14"/>
      <c r="BR153" s="14"/>
      <c r="BS153" s="265"/>
      <c r="BT153" s="14"/>
      <c r="BU153" s="14"/>
      <c r="BV153" s="14"/>
      <c r="BW153" s="265"/>
      <c r="BX153" s="14"/>
      <c r="BY153" s="14"/>
      <c r="BZ153" s="14"/>
      <c r="CA153" s="265"/>
      <c r="CB153" s="14"/>
      <c r="CC153" s="14"/>
      <c r="CD153" s="14"/>
      <c r="CE153" s="265"/>
      <c r="CF153" s="14"/>
      <c r="CG153" s="14"/>
      <c r="CH153" s="14"/>
      <c r="CI153" s="265"/>
      <c r="CJ153" s="14"/>
      <c r="CK153" s="14"/>
      <c r="CL153" s="14"/>
      <c r="CM153" s="265"/>
      <c r="CN153" s="14"/>
      <c r="CO153" s="14"/>
      <c r="CP153" s="14"/>
      <c r="CQ153" s="265"/>
      <c r="CR153" s="14"/>
      <c r="CS153" s="264"/>
      <c r="CT153" s="14"/>
      <c r="CU153" s="265"/>
      <c r="CV153" s="14"/>
      <c r="CW153" s="264"/>
      <c r="CX153" s="266"/>
      <c r="CY153" s="267"/>
      <c r="CZ153" s="267"/>
      <c r="DA153" s="264"/>
      <c r="DB153" s="266"/>
      <c r="DC153" s="267"/>
      <c r="DD153" s="267"/>
      <c r="DE153" s="264"/>
      <c r="DF153" s="266"/>
      <c r="DG153" s="267"/>
      <c r="DH153" s="267"/>
      <c r="DI153" s="266"/>
      <c r="DJ153" s="266"/>
      <c r="DK153" s="267"/>
      <c r="DL153" s="267"/>
      <c r="DM153" s="265"/>
      <c r="DN153" s="265"/>
      <c r="DO153" s="265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265"/>
      <c r="EE153" s="14"/>
      <c r="EF153" s="14"/>
      <c r="EG153" s="14"/>
      <c r="EH153" s="265"/>
      <c r="EI153" s="14"/>
      <c r="EJ153" s="14"/>
      <c r="EK153" s="14"/>
      <c r="EL153" s="265"/>
      <c r="EM153" s="14"/>
      <c r="EN153" s="14"/>
      <c r="EO153" s="14"/>
      <c r="EP153" s="265"/>
      <c r="EQ153" s="14"/>
      <c r="ER153" s="14"/>
      <c r="ES153" s="14"/>
      <c r="ET153" s="14"/>
      <c r="EU153" s="14"/>
      <c r="EV153" s="265"/>
      <c r="EW153" s="14"/>
      <c r="EX153" s="14"/>
      <c r="EY153" s="265"/>
      <c r="EZ153" s="14"/>
      <c r="FA153" s="14"/>
      <c r="FB153" s="14"/>
      <c r="FC153" s="14"/>
      <c r="FD153" s="264"/>
      <c r="FE153" s="264"/>
      <c r="FF153" s="14"/>
      <c r="FG153" s="14"/>
      <c r="FH153" s="14"/>
      <c r="FI153" s="15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</row>
    <row r="154" spans="1:244" s="147" customFormat="1" ht="15" customHeight="1" x14ac:dyDescent="0.2">
      <c r="A154" s="263"/>
      <c r="B154" s="15"/>
      <c r="C154" s="109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269"/>
      <c r="X154" s="270"/>
      <c r="Y154" s="264"/>
      <c r="Z154" s="14"/>
      <c r="AA154" s="269"/>
      <c r="AB154" s="270"/>
      <c r="AC154" s="264"/>
      <c r="AD154" s="14"/>
      <c r="AE154" s="269"/>
      <c r="AF154" s="270"/>
      <c r="AG154" s="264"/>
      <c r="AH154" s="14"/>
      <c r="AI154" s="269"/>
      <c r="AJ154" s="270"/>
      <c r="AK154" s="264"/>
      <c r="AL154" s="14"/>
      <c r="AM154" s="269"/>
      <c r="AN154" s="270"/>
      <c r="AO154" s="264"/>
      <c r="AP154" s="14"/>
      <c r="AQ154" s="269"/>
      <c r="AR154" s="270"/>
      <c r="AS154" s="264"/>
      <c r="AT154" s="14"/>
      <c r="AU154" s="269"/>
      <c r="AV154" s="270"/>
      <c r="AW154" s="264"/>
      <c r="AX154" s="14"/>
      <c r="AY154" s="14"/>
      <c r="AZ154" s="14"/>
      <c r="BA154" s="14"/>
      <c r="BB154" s="14"/>
      <c r="BC154" s="265"/>
      <c r="BD154" s="14"/>
      <c r="BE154" s="264"/>
      <c r="BF154" s="14"/>
      <c r="BG154" s="265"/>
      <c r="BH154" s="14"/>
      <c r="BI154" s="14"/>
      <c r="BJ154" s="264"/>
      <c r="BK154" s="265"/>
      <c r="BL154" s="14"/>
      <c r="BM154" s="14"/>
      <c r="BN154" s="14"/>
      <c r="BO154" s="265"/>
      <c r="BP154" s="14"/>
      <c r="BQ154" s="14"/>
      <c r="BR154" s="14"/>
      <c r="BS154" s="265"/>
      <c r="BT154" s="14"/>
      <c r="BU154" s="14"/>
      <c r="BV154" s="14"/>
      <c r="BW154" s="265"/>
      <c r="BX154" s="14"/>
      <c r="BY154" s="14"/>
      <c r="BZ154" s="14"/>
      <c r="CA154" s="265"/>
      <c r="CB154" s="14"/>
      <c r="CC154" s="14"/>
      <c r="CD154" s="14"/>
      <c r="CE154" s="265"/>
      <c r="CF154" s="14"/>
      <c r="CG154" s="14"/>
      <c r="CH154" s="14"/>
      <c r="CI154" s="265"/>
      <c r="CJ154" s="14"/>
      <c r="CK154" s="14"/>
      <c r="CL154" s="14"/>
      <c r="CM154" s="265"/>
      <c r="CN154" s="14"/>
      <c r="CO154" s="14"/>
      <c r="CP154" s="14"/>
      <c r="CQ154" s="265"/>
      <c r="CR154" s="14"/>
      <c r="CS154" s="264"/>
      <c r="CT154" s="14"/>
      <c r="CU154" s="265"/>
      <c r="CV154" s="14"/>
      <c r="CW154" s="264"/>
      <c r="CX154" s="266"/>
      <c r="CY154" s="267"/>
      <c r="CZ154" s="267"/>
      <c r="DA154" s="264"/>
      <c r="DB154" s="266"/>
      <c r="DC154" s="267"/>
      <c r="DD154" s="267"/>
      <c r="DE154" s="264"/>
      <c r="DF154" s="266"/>
      <c r="DG154" s="267"/>
      <c r="DH154" s="267"/>
      <c r="DI154" s="266"/>
      <c r="DJ154" s="266"/>
      <c r="DK154" s="267"/>
      <c r="DL154" s="267"/>
      <c r="DM154" s="265"/>
      <c r="DN154" s="265"/>
      <c r="DO154" s="265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265"/>
      <c r="EE154" s="14"/>
      <c r="EF154" s="14"/>
      <c r="EG154" s="14"/>
      <c r="EH154" s="265"/>
      <c r="EI154" s="14"/>
      <c r="EJ154" s="14"/>
      <c r="EK154" s="14"/>
      <c r="EL154" s="265"/>
      <c r="EM154" s="14"/>
      <c r="EN154" s="14"/>
      <c r="EO154" s="14"/>
      <c r="EP154" s="265"/>
      <c r="EQ154" s="14"/>
      <c r="ER154" s="14"/>
      <c r="ES154" s="14"/>
      <c r="ET154" s="14"/>
      <c r="EU154" s="14"/>
      <c r="EV154" s="265"/>
      <c r="EW154" s="14"/>
      <c r="EX154" s="14"/>
      <c r="EY154" s="265"/>
      <c r="EZ154" s="14"/>
      <c r="FA154" s="14"/>
      <c r="FB154" s="14"/>
      <c r="FC154" s="14"/>
      <c r="FD154" s="264"/>
      <c r="FE154" s="264"/>
      <c r="FF154" s="14"/>
      <c r="FG154" s="14"/>
      <c r="FH154" s="14"/>
      <c r="FI154" s="15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</row>
    <row r="155" spans="1:244" s="147" customFormat="1" ht="15" customHeight="1" x14ac:dyDescent="0.2">
      <c r="A155" s="263"/>
      <c r="B155" s="15"/>
      <c r="C155" s="109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269"/>
      <c r="X155" s="270"/>
      <c r="Y155" s="264"/>
      <c r="Z155" s="14"/>
      <c r="AA155" s="269"/>
      <c r="AB155" s="270"/>
      <c r="AC155" s="264"/>
      <c r="AD155" s="14"/>
      <c r="AE155" s="269"/>
      <c r="AF155" s="270"/>
      <c r="AG155" s="264"/>
      <c r="AH155" s="14"/>
      <c r="AI155" s="269"/>
      <c r="AJ155" s="270"/>
      <c r="AK155" s="264"/>
      <c r="AL155" s="14"/>
      <c r="AM155" s="269"/>
      <c r="AN155" s="270"/>
      <c r="AO155" s="264"/>
      <c r="AP155" s="14"/>
      <c r="AQ155" s="269"/>
      <c r="AR155" s="270"/>
      <c r="AS155" s="264"/>
      <c r="AT155" s="14"/>
      <c r="AU155" s="269"/>
      <c r="AV155" s="270"/>
      <c r="AW155" s="264"/>
      <c r="AX155" s="14"/>
      <c r="AY155" s="14"/>
      <c r="AZ155" s="14"/>
      <c r="BA155" s="14"/>
      <c r="BB155" s="14"/>
      <c r="BC155" s="265"/>
      <c r="BD155" s="14"/>
      <c r="BE155" s="264"/>
      <c r="BF155" s="14"/>
      <c r="BG155" s="265"/>
      <c r="BH155" s="14"/>
      <c r="BI155" s="14"/>
      <c r="BJ155" s="264"/>
      <c r="BK155" s="265"/>
      <c r="BL155" s="14"/>
      <c r="BM155" s="14"/>
      <c r="BN155" s="14"/>
      <c r="BO155" s="265"/>
      <c r="BP155" s="14"/>
      <c r="BQ155" s="14"/>
      <c r="BR155" s="14"/>
      <c r="BS155" s="265"/>
      <c r="BT155" s="14"/>
      <c r="BU155" s="14"/>
      <c r="BV155" s="14"/>
      <c r="BW155" s="265"/>
      <c r="BX155" s="14"/>
      <c r="BY155" s="14"/>
      <c r="BZ155" s="14"/>
      <c r="CA155" s="265"/>
      <c r="CB155" s="14"/>
      <c r="CC155" s="14"/>
      <c r="CD155" s="14"/>
      <c r="CE155" s="265"/>
      <c r="CF155" s="14"/>
      <c r="CG155" s="14"/>
      <c r="CH155" s="14"/>
      <c r="CI155" s="265"/>
      <c r="CJ155" s="14"/>
      <c r="CK155" s="14"/>
      <c r="CL155" s="14"/>
      <c r="CM155" s="265"/>
      <c r="CN155" s="14"/>
      <c r="CO155" s="14"/>
      <c r="CP155" s="14"/>
      <c r="CQ155" s="265"/>
      <c r="CR155" s="14"/>
      <c r="CS155" s="264"/>
      <c r="CT155" s="14"/>
      <c r="CU155" s="265"/>
      <c r="CV155" s="14"/>
      <c r="CW155" s="264"/>
      <c r="CX155" s="266"/>
      <c r="CY155" s="267"/>
      <c r="CZ155" s="267"/>
      <c r="DA155" s="264"/>
      <c r="DB155" s="266"/>
      <c r="DC155" s="267"/>
      <c r="DD155" s="267"/>
      <c r="DE155" s="264"/>
      <c r="DF155" s="266"/>
      <c r="DG155" s="267"/>
      <c r="DH155" s="267"/>
      <c r="DI155" s="266"/>
      <c r="DJ155" s="266"/>
      <c r="DK155" s="267"/>
      <c r="DL155" s="267"/>
      <c r="DM155" s="265"/>
      <c r="DN155" s="265"/>
      <c r="DO155" s="265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265"/>
      <c r="EE155" s="14"/>
      <c r="EF155" s="14"/>
      <c r="EG155" s="14"/>
      <c r="EH155" s="265"/>
      <c r="EI155" s="14"/>
      <c r="EJ155" s="14"/>
      <c r="EK155" s="14"/>
      <c r="EL155" s="265"/>
      <c r="EM155" s="14"/>
      <c r="EN155" s="14"/>
      <c r="EO155" s="14"/>
      <c r="EP155" s="265"/>
      <c r="EQ155" s="14"/>
      <c r="ER155" s="14"/>
      <c r="ES155" s="14"/>
      <c r="ET155" s="14"/>
      <c r="EU155" s="14"/>
      <c r="EV155" s="265"/>
      <c r="EW155" s="14"/>
      <c r="EX155" s="14"/>
      <c r="EY155" s="265"/>
      <c r="EZ155" s="14"/>
      <c r="FA155" s="14"/>
      <c r="FB155" s="14"/>
      <c r="FC155" s="14"/>
      <c r="FD155" s="264"/>
      <c r="FE155" s="264"/>
      <c r="FF155" s="14"/>
      <c r="FG155" s="14"/>
      <c r="FH155" s="14"/>
      <c r="FI155" s="15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</row>
    <row r="156" spans="1:244" s="147" customFormat="1" ht="15.95" customHeight="1" x14ac:dyDescent="0.2">
      <c r="A156" s="263"/>
      <c r="B156" s="15"/>
      <c r="C156" s="109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269"/>
      <c r="X156" s="270"/>
      <c r="Y156" s="264"/>
      <c r="Z156" s="14"/>
      <c r="AA156" s="269"/>
      <c r="AB156" s="270"/>
      <c r="AC156" s="264"/>
      <c r="AD156" s="14"/>
      <c r="AE156" s="269"/>
      <c r="AF156" s="270"/>
      <c r="AG156" s="264"/>
      <c r="AH156" s="14"/>
      <c r="AI156" s="269"/>
      <c r="AJ156" s="270"/>
      <c r="AK156" s="264"/>
      <c r="AL156" s="14"/>
      <c r="AM156" s="269"/>
      <c r="AN156" s="270"/>
      <c r="AO156" s="264"/>
      <c r="AP156" s="14"/>
      <c r="AQ156" s="269"/>
      <c r="AR156" s="270"/>
      <c r="AS156" s="264"/>
      <c r="AT156" s="14"/>
      <c r="AU156" s="269"/>
      <c r="AV156" s="270"/>
      <c r="AW156" s="264"/>
      <c r="AX156" s="14"/>
      <c r="AY156" s="14"/>
      <c r="AZ156" s="14"/>
      <c r="BA156" s="14"/>
      <c r="BB156" s="14"/>
      <c r="BC156" s="265"/>
      <c r="BD156" s="14"/>
      <c r="BE156" s="264"/>
      <c r="BF156" s="14"/>
      <c r="BG156" s="265"/>
      <c r="BH156" s="14"/>
      <c r="BI156" s="14"/>
      <c r="BJ156" s="264"/>
      <c r="BK156" s="265"/>
      <c r="BL156" s="14"/>
      <c r="BM156" s="14"/>
      <c r="BN156" s="14"/>
      <c r="BO156" s="265"/>
      <c r="BP156" s="14"/>
      <c r="BQ156" s="14"/>
      <c r="BR156" s="14"/>
      <c r="BS156" s="265"/>
      <c r="BT156" s="14"/>
      <c r="BU156" s="14"/>
      <c r="BV156" s="14"/>
      <c r="BW156" s="265"/>
      <c r="BX156" s="14"/>
      <c r="BY156" s="14"/>
      <c r="BZ156" s="14"/>
      <c r="CA156" s="265"/>
      <c r="CB156" s="14"/>
      <c r="CC156" s="14"/>
      <c r="CD156" s="14"/>
      <c r="CE156" s="265"/>
      <c r="CF156" s="14"/>
      <c r="CG156" s="14"/>
      <c r="CH156" s="14"/>
      <c r="CI156" s="265"/>
      <c r="CJ156" s="14"/>
      <c r="CK156" s="14"/>
      <c r="CL156" s="14"/>
      <c r="CM156" s="265"/>
      <c r="CN156" s="14"/>
      <c r="CO156" s="14"/>
      <c r="CP156" s="14"/>
      <c r="CQ156" s="265"/>
      <c r="CR156" s="14"/>
      <c r="CS156" s="264"/>
      <c r="CT156" s="14"/>
      <c r="CU156" s="265"/>
      <c r="CV156" s="14"/>
      <c r="CW156" s="264"/>
      <c r="CX156" s="266"/>
      <c r="CY156" s="267"/>
      <c r="CZ156" s="267"/>
      <c r="DA156" s="264"/>
      <c r="DB156" s="266"/>
      <c r="DC156" s="267"/>
      <c r="DD156" s="267"/>
      <c r="DE156" s="264"/>
      <c r="DF156" s="266"/>
      <c r="DG156" s="267"/>
      <c r="DH156" s="267"/>
      <c r="DI156" s="266"/>
      <c r="DJ156" s="266"/>
      <c r="DK156" s="267"/>
      <c r="DL156" s="267"/>
      <c r="DM156" s="265"/>
      <c r="DN156" s="265"/>
      <c r="DO156" s="265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265"/>
      <c r="EE156" s="14"/>
      <c r="EF156" s="14"/>
      <c r="EG156" s="14"/>
      <c r="EH156" s="265"/>
      <c r="EI156" s="14"/>
      <c r="EJ156" s="14"/>
      <c r="EK156" s="14"/>
      <c r="EL156" s="265"/>
      <c r="EM156" s="14"/>
      <c r="EN156" s="14"/>
      <c r="EO156" s="14"/>
      <c r="EP156" s="265"/>
      <c r="EQ156" s="14"/>
      <c r="ER156" s="14"/>
      <c r="ES156" s="14"/>
      <c r="ET156" s="14"/>
      <c r="EU156" s="14"/>
      <c r="EV156" s="265"/>
      <c r="EW156" s="14"/>
      <c r="EX156" s="14"/>
      <c r="EY156" s="265"/>
      <c r="EZ156" s="14"/>
      <c r="FA156" s="14"/>
      <c r="FB156" s="14"/>
      <c r="FC156" s="14"/>
      <c r="FD156" s="264"/>
      <c r="FE156" s="264"/>
      <c r="FF156" s="14"/>
      <c r="FG156" s="14"/>
      <c r="FH156" s="14"/>
      <c r="FI156" s="15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</row>
    <row r="157" spans="1:244" ht="15.95" customHeight="1" x14ac:dyDescent="0.2">
      <c r="F157" s="14"/>
      <c r="AX157" s="14"/>
      <c r="AY157" s="14"/>
      <c r="BE157" s="264"/>
      <c r="CS157" s="264"/>
      <c r="DA157" s="264"/>
      <c r="DE157" s="264"/>
      <c r="FD157" s="264"/>
      <c r="FE157" s="264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</row>
    <row r="158" spans="1:244" ht="15.95" customHeight="1" x14ac:dyDescent="0.2">
      <c r="F158" s="14"/>
      <c r="AX158" s="14"/>
      <c r="AY158" s="14"/>
      <c r="BE158" s="264"/>
      <c r="CS158" s="264"/>
      <c r="DA158" s="264"/>
      <c r="DE158" s="264"/>
      <c r="FD158" s="264"/>
      <c r="FE158" s="264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</row>
    <row r="159" spans="1:244" ht="15.95" customHeight="1" x14ac:dyDescent="0.2">
      <c r="F159" s="14"/>
      <c r="AX159" s="14"/>
      <c r="AY159" s="14"/>
      <c r="BE159" s="264"/>
      <c r="CS159" s="264"/>
      <c r="DA159" s="264"/>
      <c r="DE159" s="264"/>
      <c r="FD159" s="264"/>
      <c r="FE159" s="264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</row>
    <row r="160" spans="1:244" ht="15.95" customHeight="1" x14ac:dyDescent="0.2">
      <c r="F160" s="14"/>
      <c r="AX160" s="14"/>
      <c r="AY160" s="14"/>
      <c r="BE160" s="264"/>
      <c r="CS160" s="264"/>
      <c r="DA160" s="264"/>
      <c r="DE160" s="264"/>
      <c r="FD160" s="264"/>
      <c r="FE160" s="264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6"/>
      <c r="II160" s="16"/>
      <c r="IJ160" s="16"/>
    </row>
    <row r="161" spans="6:244" ht="15.95" customHeight="1" x14ac:dyDescent="0.2">
      <c r="F161" s="14"/>
      <c r="AX161" s="14"/>
      <c r="AY161" s="14"/>
      <c r="BE161" s="264"/>
      <c r="CS161" s="264"/>
      <c r="DA161" s="264"/>
      <c r="DE161" s="264"/>
      <c r="FD161" s="264"/>
      <c r="FE161" s="264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16"/>
    </row>
    <row r="162" spans="6:244" ht="15.95" customHeight="1" x14ac:dyDescent="0.2">
      <c r="F162" s="14"/>
      <c r="AX162" s="14"/>
      <c r="AY162" s="14"/>
      <c r="BE162" s="264"/>
      <c r="CS162" s="264"/>
      <c r="DA162" s="264"/>
      <c r="DE162" s="264"/>
      <c r="FD162" s="264"/>
      <c r="FE162" s="264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</row>
    <row r="163" spans="6:244" ht="15.95" customHeight="1" x14ac:dyDescent="0.2">
      <c r="F163" s="14"/>
      <c r="AX163" s="14"/>
      <c r="AY163" s="14"/>
      <c r="BE163" s="264"/>
      <c r="CS163" s="264"/>
      <c r="DA163" s="264"/>
      <c r="DE163" s="264"/>
      <c r="FD163" s="264"/>
      <c r="FE163" s="264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</row>
    <row r="164" spans="6:244" ht="15.95" customHeight="1" x14ac:dyDescent="0.2">
      <c r="F164" s="14"/>
      <c r="AX164" s="14"/>
      <c r="AY164" s="14"/>
      <c r="BE164" s="264"/>
      <c r="CS164" s="264"/>
      <c r="DA164" s="264"/>
      <c r="DE164" s="264"/>
      <c r="FD164" s="264"/>
      <c r="FE164" s="264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</row>
    <row r="165" spans="6:244" ht="15.95" customHeight="1" x14ac:dyDescent="0.2">
      <c r="F165" s="14"/>
      <c r="AX165" s="14"/>
      <c r="AY165" s="14"/>
      <c r="BE165" s="264"/>
      <c r="CS165" s="264"/>
      <c r="DA165" s="264"/>
      <c r="DE165" s="264"/>
      <c r="FD165" s="264"/>
      <c r="FE165" s="264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</row>
    <row r="166" spans="6:244" ht="15.95" customHeight="1" x14ac:dyDescent="0.2">
      <c r="F166" s="14"/>
      <c r="AX166" s="14"/>
      <c r="AY166" s="14"/>
      <c r="BE166" s="264"/>
      <c r="CS166" s="264"/>
      <c r="DA166" s="264"/>
      <c r="DE166" s="264"/>
      <c r="FD166" s="264"/>
      <c r="FE166" s="264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</row>
    <row r="167" spans="6:244" ht="15.95" customHeight="1" x14ac:dyDescent="0.2">
      <c r="F167" s="14"/>
      <c r="AX167" s="14"/>
      <c r="AY167" s="14"/>
      <c r="BE167" s="264"/>
      <c r="CS167" s="264"/>
      <c r="DA167" s="264"/>
      <c r="DE167" s="264"/>
      <c r="FD167" s="264"/>
      <c r="FE167" s="264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</row>
    <row r="168" spans="6:244" ht="15.95" customHeight="1" x14ac:dyDescent="0.2">
      <c r="F168" s="14"/>
      <c r="AX168" s="14"/>
      <c r="AY168" s="14"/>
      <c r="BE168" s="264"/>
      <c r="CS168" s="264"/>
      <c r="DA168" s="264"/>
      <c r="DE168" s="264"/>
      <c r="FD168" s="264"/>
      <c r="FE168" s="264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</row>
    <row r="169" spans="6:244" ht="15.95" customHeight="1" x14ac:dyDescent="0.2">
      <c r="F169" s="14"/>
      <c r="AX169" s="14"/>
      <c r="AY169" s="14"/>
      <c r="BE169" s="264"/>
      <c r="CS169" s="264"/>
      <c r="DA169" s="264"/>
      <c r="DE169" s="264"/>
      <c r="FD169" s="264"/>
      <c r="FE169" s="264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</row>
    <row r="170" spans="6:244" ht="15.95" customHeight="1" x14ac:dyDescent="0.2">
      <c r="F170" s="14"/>
      <c r="AX170" s="14"/>
      <c r="AY170" s="14"/>
      <c r="BE170" s="264"/>
      <c r="CS170" s="264"/>
      <c r="DA170" s="264"/>
      <c r="DE170" s="264"/>
      <c r="FD170" s="264"/>
      <c r="FE170" s="264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</row>
    <row r="171" spans="6:244" ht="15.95" customHeight="1" x14ac:dyDescent="0.2">
      <c r="F171" s="14"/>
      <c r="AX171" s="14"/>
      <c r="AY171" s="14"/>
      <c r="BE171" s="264"/>
      <c r="CS171" s="264"/>
      <c r="DA171" s="264"/>
      <c r="DE171" s="264"/>
      <c r="FD171" s="264"/>
      <c r="FE171" s="264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</row>
    <row r="172" spans="6:244" ht="15.95" customHeight="1" x14ac:dyDescent="0.2">
      <c r="F172" s="14"/>
      <c r="AX172" s="14"/>
      <c r="AY172" s="14"/>
      <c r="BE172" s="264"/>
      <c r="CS172" s="264"/>
      <c r="DA172" s="264"/>
      <c r="DE172" s="264"/>
      <c r="FD172" s="264"/>
      <c r="FE172" s="264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</row>
    <row r="173" spans="6:244" ht="15.95" customHeight="1" x14ac:dyDescent="0.2">
      <c r="F173" s="14"/>
      <c r="AX173" s="14"/>
      <c r="AY173" s="14"/>
      <c r="BE173" s="264"/>
      <c r="CS173" s="264"/>
      <c r="DA173" s="264"/>
      <c r="DE173" s="264"/>
      <c r="FD173" s="264"/>
      <c r="FE173" s="264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</row>
    <row r="174" spans="6:244" ht="15.95" customHeight="1" x14ac:dyDescent="0.2">
      <c r="F174" s="14"/>
      <c r="AX174" s="14"/>
      <c r="AY174" s="14"/>
      <c r="BE174" s="264"/>
      <c r="CS174" s="264"/>
      <c r="DA174" s="264"/>
      <c r="DE174" s="264"/>
      <c r="FD174" s="264"/>
      <c r="FE174" s="264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</row>
    <row r="175" spans="6:244" ht="15.95" customHeight="1" x14ac:dyDescent="0.2">
      <c r="F175" s="14"/>
      <c r="AX175" s="14"/>
      <c r="AY175" s="14"/>
      <c r="BE175" s="264"/>
      <c r="CS175" s="264"/>
      <c r="DA175" s="264"/>
      <c r="DE175" s="264"/>
      <c r="FD175" s="264"/>
      <c r="FE175" s="264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</row>
    <row r="176" spans="6:244" ht="15.95" customHeight="1" x14ac:dyDescent="0.2">
      <c r="F176" s="14"/>
      <c r="AX176" s="14"/>
      <c r="AY176" s="14"/>
      <c r="BE176" s="264"/>
      <c r="CS176" s="264"/>
      <c r="DA176" s="264"/>
      <c r="DE176" s="264"/>
      <c r="FD176" s="264"/>
      <c r="FE176" s="264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</row>
    <row r="177" spans="6:244" ht="15.95" customHeight="1" x14ac:dyDescent="0.2">
      <c r="F177" s="14"/>
      <c r="AX177" s="14"/>
      <c r="AY177" s="14"/>
      <c r="BE177" s="264"/>
      <c r="CS177" s="264"/>
      <c r="DA177" s="264"/>
      <c r="DE177" s="264"/>
      <c r="FD177" s="264"/>
      <c r="FE177" s="264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</row>
    <row r="178" spans="6:244" ht="15.95" customHeight="1" x14ac:dyDescent="0.2">
      <c r="F178" s="14"/>
      <c r="AX178" s="14"/>
      <c r="AY178" s="14"/>
      <c r="BE178" s="264"/>
      <c r="CS178" s="264"/>
      <c r="DA178" s="264"/>
      <c r="DE178" s="264"/>
      <c r="FD178" s="264"/>
      <c r="FE178" s="264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</row>
    <row r="179" spans="6:244" ht="15.95" customHeight="1" x14ac:dyDescent="0.2">
      <c r="F179" s="14"/>
      <c r="AX179" s="14"/>
      <c r="AY179" s="14"/>
      <c r="BE179" s="264"/>
      <c r="CS179" s="264"/>
      <c r="DA179" s="264"/>
      <c r="DE179" s="264"/>
      <c r="FD179" s="264"/>
      <c r="FE179" s="264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</row>
    <row r="180" spans="6:244" ht="15.95" customHeight="1" x14ac:dyDescent="0.2">
      <c r="F180" s="14"/>
      <c r="AX180" s="14"/>
      <c r="AY180" s="14"/>
      <c r="BE180" s="264"/>
      <c r="CS180" s="264"/>
      <c r="DA180" s="264"/>
      <c r="DE180" s="264"/>
      <c r="FD180" s="264"/>
      <c r="FE180" s="264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</row>
    <row r="181" spans="6:244" ht="15.95" customHeight="1" x14ac:dyDescent="0.2">
      <c r="F181" s="14"/>
      <c r="AX181" s="14"/>
      <c r="AY181" s="14"/>
      <c r="BE181" s="264"/>
      <c r="CS181" s="264"/>
      <c r="DA181" s="264"/>
      <c r="DE181" s="264"/>
      <c r="FD181" s="264"/>
      <c r="FE181" s="264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</row>
    <row r="182" spans="6:244" ht="15.95" customHeight="1" x14ac:dyDescent="0.2">
      <c r="F182" s="14"/>
      <c r="AX182" s="14"/>
      <c r="AY182" s="14"/>
      <c r="BE182" s="264"/>
      <c r="CS182" s="264"/>
      <c r="DA182" s="264"/>
      <c r="DE182" s="264"/>
      <c r="FD182" s="264"/>
      <c r="FE182" s="264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</row>
    <row r="183" spans="6:244" ht="15.95" customHeight="1" x14ac:dyDescent="0.2">
      <c r="F183" s="14"/>
      <c r="AX183" s="14"/>
      <c r="AY183" s="14"/>
      <c r="BE183" s="264"/>
      <c r="CS183" s="264"/>
      <c r="DA183" s="264"/>
      <c r="DE183" s="264"/>
      <c r="FD183" s="264"/>
      <c r="FE183" s="264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</row>
    <row r="184" spans="6:244" ht="15.95" customHeight="1" x14ac:dyDescent="0.2">
      <c r="F184" s="14"/>
      <c r="AX184" s="14"/>
      <c r="AY184" s="14"/>
      <c r="BE184" s="264"/>
      <c r="CS184" s="264"/>
      <c r="DA184" s="264"/>
      <c r="DE184" s="264"/>
      <c r="FD184" s="264"/>
      <c r="FE184" s="264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</row>
    <row r="185" spans="6:244" ht="15.95" customHeight="1" x14ac:dyDescent="0.2">
      <c r="F185" s="14"/>
      <c r="AX185" s="14"/>
      <c r="AY185" s="14"/>
      <c r="BE185" s="264"/>
      <c r="CS185" s="264"/>
      <c r="DA185" s="264"/>
      <c r="DE185" s="264"/>
      <c r="FD185" s="264"/>
      <c r="FE185" s="264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</row>
    <row r="186" spans="6:244" ht="15.95" customHeight="1" x14ac:dyDescent="0.2">
      <c r="F186" s="14"/>
      <c r="AX186" s="14"/>
      <c r="AY186" s="14"/>
      <c r="BE186" s="264"/>
      <c r="CS186" s="264"/>
      <c r="DA186" s="264"/>
      <c r="DE186" s="264"/>
      <c r="FD186" s="264"/>
      <c r="FE186" s="264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</row>
    <row r="187" spans="6:244" ht="15.95" customHeight="1" x14ac:dyDescent="0.2">
      <c r="F187" s="14"/>
      <c r="AX187" s="14"/>
      <c r="AY187" s="14"/>
      <c r="BE187" s="264"/>
      <c r="CS187" s="264"/>
      <c r="DA187" s="264"/>
      <c r="DE187" s="264"/>
      <c r="FD187" s="264"/>
      <c r="FE187" s="264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</row>
    <row r="188" spans="6:244" ht="15.95" customHeight="1" x14ac:dyDescent="0.2">
      <c r="F188" s="14"/>
      <c r="AX188" s="14"/>
      <c r="AY188" s="14"/>
      <c r="BE188" s="264"/>
      <c r="CS188" s="264"/>
      <c r="DA188" s="264"/>
      <c r="DE188" s="264"/>
      <c r="FD188" s="264"/>
      <c r="FE188" s="264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</row>
    <row r="189" spans="6:244" ht="15.95" customHeight="1" x14ac:dyDescent="0.2">
      <c r="F189" s="14"/>
      <c r="AX189" s="14"/>
      <c r="AY189" s="14"/>
      <c r="BE189" s="264"/>
      <c r="CS189" s="264"/>
      <c r="DA189" s="264"/>
      <c r="DE189" s="264"/>
      <c r="FD189" s="264"/>
      <c r="FE189" s="264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</row>
    <row r="190" spans="6:244" ht="15.95" customHeight="1" x14ac:dyDescent="0.2">
      <c r="F190" s="14"/>
      <c r="AX190" s="14"/>
      <c r="AY190" s="14"/>
      <c r="BE190" s="264"/>
      <c r="CS190" s="264"/>
      <c r="DA190" s="264"/>
      <c r="DE190" s="264"/>
      <c r="FD190" s="264"/>
      <c r="FE190" s="264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6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  <c r="HV190" s="16"/>
      <c r="HW190" s="16"/>
      <c r="HX190" s="16"/>
      <c r="HY190" s="16"/>
      <c r="HZ190" s="16"/>
      <c r="IA190" s="16"/>
      <c r="IB190" s="16"/>
      <c r="IC190" s="16"/>
      <c r="ID190" s="16"/>
      <c r="IE190" s="16"/>
      <c r="IF190" s="16"/>
      <c r="IG190" s="16"/>
      <c r="IH190" s="16"/>
      <c r="II190" s="16"/>
      <c r="IJ190" s="16"/>
    </row>
    <row r="191" spans="6:244" ht="15.95" customHeight="1" x14ac:dyDescent="0.2">
      <c r="F191" s="14"/>
      <c r="AX191" s="14"/>
      <c r="AY191" s="14"/>
      <c r="BE191" s="264"/>
      <c r="CS191" s="264"/>
      <c r="DA191" s="264"/>
      <c r="DE191" s="264"/>
      <c r="FD191" s="264"/>
      <c r="FE191" s="264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6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  <c r="HV191" s="16"/>
      <c r="HW191" s="16"/>
      <c r="HX191" s="16"/>
      <c r="HY191" s="16"/>
      <c r="HZ191" s="16"/>
      <c r="IA191" s="16"/>
      <c r="IB191" s="16"/>
      <c r="IC191" s="16"/>
      <c r="ID191" s="16"/>
      <c r="IE191" s="16"/>
      <c r="IF191" s="16"/>
      <c r="IG191" s="16"/>
      <c r="IH191" s="16"/>
      <c r="II191" s="16"/>
      <c r="IJ191" s="16"/>
    </row>
    <row r="192" spans="6:244" ht="15.95" customHeight="1" x14ac:dyDescent="0.2">
      <c r="F192" s="14"/>
      <c r="AX192" s="14"/>
      <c r="AY192" s="14"/>
      <c r="BE192" s="264"/>
      <c r="CS192" s="264"/>
      <c r="DA192" s="264"/>
      <c r="DE192" s="264"/>
      <c r="FD192" s="264"/>
      <c r="FE192" s="264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6"/>
      <c r="II192" s="16"/>
      <c r="IJ192" s="16"/>
    </row>
    <row r="193" spans="6:244" ht="15.95" customHeight="1" x14ac:dyDescent="0.2">
      <c r="F193" s="14"/>
      <c r="AX193" s="14"/>
      <c r="AY193" s="14"/>
      <c r="BE193" s="264"/>
      <c r="CS193" s="264"/>
      <c r="DA193" s="264"/>
      <c r="DE193" s="264"/>
      <c r="FD193" s="264"/>
      <c r="FE193" s="264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6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  <c r="HV193" s="16"/>
      <c r="HW193" s="16"/>
      <c r="HX193" s="16"/>
      <c r="HY193" s="16"/>
      <c r="HZ193" s="16"/>
      <c r="IA193" s="16"/>
      <c r="IB193" s="16"/>
      <c r="IC193" s="16"/>
      <c r="ID193" s="16"/>
      <c r="IE193" s="16"/>
      <c r="IF193" s="16"/>
      <c r="IG193" s="16"/>
      <c r="IH193" s="16"/>
      <c r="II193" s="16"/>
      <c r="IJ193" s="16"/>
    </row>
    <row r="194" spans="6:244" ht="15.95" customHeight="1" x14ac:dyDescent="0.2">
      <c r="F194" s="14"/>
      <c r="AX194" s="14"/>
      <c r="AY194" s="14"/>
      <c r="BE194" s="264"/>
      <c r="CS194" s="264"/>
      <c r="DA194" s="264"/>
      <c r="DE194" s="264"/>
      <c r="FD194" s="264"/>
      <c r="FE194" s="264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6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  <c r="HV194" s="16"/>
      <c r="HW194" s="16"/>
      <c r="HX194" s="16"/>
      <c r="HY194" s="16"/>
      <c r="HZ194" s="16"/>
      <c r="IA194" s="16"/>
      <c r="IB194" s="16"/>
      <c r="IC194" s="16"/>
      <c r="ID194" s="16"/>
      <c r="IE194" s="16"/>
      <c r="IF194" s="16"/>
      <c r="IG194" s="16"/>
      <c r="IH194" s="16"/>
      <c r="II194" s="16"/>
      <c r="IJ194" s="16"/>
    </row>
    <row r="195" spans="6:244" ht="15.95" customHeight="1" x14ac:dyDescent="0.2">
      <c r="F195" s="14"/>
      <c r="AX195" s="14"/>
      <c r="AY195" s="14"/>
      <c r="BE195" s="264"/>
      <c r="CS195" s="264"/>
      <c r="DA195" s="264"/>
      <c r="DE195" s="264"/>
      <c r="FD195" s="264"/>
      <c r="FE195" s="264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</row>
    <row r="196" spans="6:244" ht="15.95" customHeight="1" x14ac:dyDescent="0.2">
      <c r="F196" s="14"/>
      <c r="AX196" s="14"/>
      <c r="AY196" s="14"/>
      <c r="BE196" s="264"/>
      <c r="CS196" s="264"/>
      <c r="DA196" s="264"/>
      <c r="DE196" s="264"/>
      <c r="FD196" s="264"/>
      <c r="FE196" s="264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</row>
    <row r="197" spans="6:244" ht="15.95" customHeight="1" x14ac:dyDescent="0.2">
      <c r="F197" s="14"/>
      <c r="AX197" s="14"/>
      <c r="AY197" s="14"/>
      <c r="BE197" s="264"/>
      <c r="CS197" s="264"/>
      <c r="DA197" s="264"/>
      <c r="DE197" s="264"/>
      <c r="FD197" s="264"/>
      <c r="FE197" s="264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</row>
    <row r="198" spans="6:244" ht="15.95" customHeight="1" x14ac:dyDescent="0.2">
      <c r="F198" s="14"/>
      <c r="AX198" s="14"/>
      <c r="AY198" s="14"/>
      <c r="BE198" s="264"/>
      <c r="CS198" s="264"/>
      <c r="DA198" s="264"/>
      <c r="DE198" s="264"/>
      <c r="FD198" s="264"/>
      <c r="FE198" s="264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</row>
    <row r="199" spans="6:244" ht="15.95" customHeight="1" x14ac:dyDescent="0.2">
      <c r="F199" s="14"/>
      <c r="AX199" s="14"/>
      <c r="AY199" s="14"/>
      <c r="BE199" s="264"/>
      <c r="CS199" s="264"/>
      <c r="DA199" s="264"/>
      <c r="DE199" s="264"/>
      <c r="FD199" s="264"/>
      <c r="FE199" s="264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</row>
    <row r="200" spans="6:244" ht="15.95" customHeight="1" x14ac:dyDescent="0.2">
      <c r="F200" s="14"/>
      <c r="AX200" s="14"/>
      <c r="AY200" s="14"/>
      <c r="BE200" s="264"/>
      <c r="CS200" s="264"/>
      <c r="DA200" s="264"/>
      <c r="DE200" s="264"/>
      <c r="FD200" s="264"/>
      <c r="FE200" s="264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6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  <c r="HV200" s="16"/>
      <c r="HW200" s="16"/>
      <c r="HX200" s="16"/>
      <c r="HY200" s="16"/>
      <c r="HZ200" s="16"/>
      <c r="IA200" s="16"/>
      <c r="IB200" s="16"/>
      <c r="IC200" s="16"/>
      <c r="ID200" s="16"/>
      <c r="IE200" s="16"/>
      <c r="IF200" s="16"/>
      <c r="IG200" s="16"/>
      <c r="IH200" s="16"/>
      <c r="II200" s="16"/>
      <c r="IJ200" s="16"/>
    </row>
    <row r="201" spans="6:244" ht="15.95" customHeight="1" x14ac:dyDescent="0.2">
      <c r="F201" s="14"/>
      <c r="AX201" s="14"/>
      <c r="AY201" s="14"/>
      <c r="BE201" s="264"/>
      <c r="CS201" s="264"/>
      <c r="DA201" s="264"/>
      <c r="DE201" s="264"/>
      <c r="FD201" s="264"/>
      <c r="FE201" s="264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6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  <c r="HV201" s="16"/>
      <c r="HW201" s="16"/>
      <c r="HX201" s="16"/>
      <c r="HY201" s="16"/>
      <c r="HZ201" s="16"/>
      <c r="IA201" s="16"/>
      <c r="IB201" s="16"/>
      <c r="IC201" s="16"/>
      <c r="ID201" s="16"/>
      <c r="IE201" s="16"/>
      <c r="IF201" s="16"/>
      <c r="IG201" s="16"/>
      <c r="IH201" s="16"/>
      <c r="II201" s="16"/>
      <c r="IJ201" s="16"/>
    </row>
    <row r="202" spans="6:244" ht="15.95" customHeight="1" x14ac:dyDescent="0.2">
      <c r="F202" s="14"/>
      <c r="AX202" s="14"/>
      <c r="AY202" s="14"/>
      <c r="BE202" s="264"/>
      <c r="CS202" s="264"/>
      <c r="DA202" s="264"/>
      <c r="DE202" s="264"/>
      <c r="FD202" s="264"/>
      <c r="FE202" s="264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6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  <c r="HV202" s="16"/>
      <c r="HW202" s="16"/>
      <c r="HX202" s="16"/>
      <c r="HY202" s="16"/>
      <c r="HZ202" s="16"/>
      <c r="IA202" s="16"/>
      <c r="IB202" s="16"/>
      <c r="IC202" s="16"/>
      <c r="ID202" s="16"/>
      <c r="IE202" s="16"/>
      <c r="IF202" s="16"/>
      <c r="IG202" s="16"/>
      <c r="IH202" s="16"/>
      <c r="II202" s="16"/>
      <c r="IJ202" s="16"/>
    </row>
    <row r="203" spans="6:244" ht="15.95" customHeight="1" x14ac:dyDescent="0.2">
      <c r="F203" s="14"/>
      <c r="AX203" s="14"/>
      <c r="AY203" s="14"/>
      <c r="BE203" s="264"/>
      <c r="CS203" s="264"/>
      <c r="DA203" s="264"/>
      <c r="DE203" s="264"/>
      <c r="FD203" s="264"/>
      <c r="FE203" s="264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</row>
    <row r="204" spans="6:244" ht="15.95" customHeight="1" x14ac:dyDescent="0.2">
      <c r="F204" s="14"/>
      <c r="AX204" s="14"/>
      <c r="AY204" s="14"/>
      <c r="BE204" s="264"/>
      <c r="CS204" s="264"/>
      <c r="DA204" s="264"/>
      <c r="DE204" s="264"/>
      <c r="FD204" s="264"/>
      <c r="FE204" s="264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</row>
    <row r="205" spans="6:244" ht="15.95" customHeight="1" x14ac:dyDescent="0.2">
      <c r="F205" s="14"/>
      <c r="AX205" s="14"/>
      <c r="AY205" s="14"/>
      <c r="BE205" s="264"/>
      <c r="CS205" s="264"/>
      <c r="DA205" s="264"/>
      <c r="DE205" s="264"/>
      <c r="FD205" s="264"/>
      <c r="FE205" s="264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6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  <c r="HV205" s="16"/>
      <c r="HW205" s="16"/>
      <c r="HX205" s="16"/>
      <c r="HY205" s="16"/>
      <c r="HZ205" s="16"/>
      <c r="IA205" s="16"/>
      <c r="IB205" s="16"/>
      <c r="IC205" s="16"/>
      <c r="ID205" s="16"/>
      <c r="IE205" s="16"/>
      <c r="IF205" s="16"/>
      <c r="IG205" s="16"/>
      <c r="IH205" s="16"/>
      <c r="II205" s="16"/>
      <c r="IJ205" s="16"/>
    </row>
    <row r="206" spans="6:244" ht="15.95" customHeight="1" x14ac:dyDescent="0.2">
      <c r="F206" s="14"/>
      <c r="AX206" s="14"/>
      <c r="AY206" s="14"/>
      <c r="BE206" s="264"/>
      <c r="CS206" s="264"/>
      <c r="DA206" s="264"/>
      <c r="DE206" s="264"/>
      <c r="FD206" s="264"/>
      <c r="FE206" s="264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</row>
    <row r="207" spans="6:244" ht="15.95" customHeight="1" x14ac:dyDescent="0.2">
      <c r="F207" s="14"/>
      <c r="AX207" s="14"/>
      <c r="AY207" s="14"/>
      <c r="BE207" s="264"/>
      <c r="CS207" s="264"/>
      <c r="DA207" s="264"/>
      <c r="DE207" s="264"/>
      <c r="FD207" s="264"/>
      <c r="FE207" s="264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</row>
    <row r="208" spans="6:244" ht="15.95" customHeight="1" x14ac:dyDescent="0.2">
      <c r="F208" s="14"/>
      <c r="AX208" s="14"/>
      <c r="AY208" s="14"/>
      <c r="BE208" s="264"/>
      <c r="CS208" s="264"/>
      <c r="DA208" s="264"/>
      <c r="DE208" s="264"/>
      <c r="FD208" s="264"/>
      <c r="FE208" s="264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6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  <c r="HV208" s="16"/>
      <c r="HW208" s="16"/>
      <c r="HX208" s="16"/>
      <c r="HY208" s="16"/>
      <c r="HZ208" s="16"/>
      <c r="IA208" s="16"/>
      <c r="IB208" s="16"/>
      <c r="IC208" s="16"/>
      <c r="ID208" s="16"/>
      <c r="IE208" s="16"/>
      <c r="IF208" s="16"/>
      <c r="IG208" s="16"/>
      <c r="IH208" s="16"/>
      <c r="II208" s="16"/>
      <c r="IJ208" s="16"/>
    </row>
    <row r="209" spans="6:244" ht="15.95" customHeight="1" x14ac:dyDescent="0.2">
      <c r="F209" s="14"/>
      <c r="AX209" s="14"/>
      <c r="AY209" s="14"/>
      <c r="BE209" s="264"/>
      <c r="CS209" s="264"/>
      <c r="DA209" s="264"/>
      <c r="DE209" s="264"/>
      <c r="FD209" s="264"/>
      <c r="FE209" s="264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6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  <c r="HV209" s="16"/>
      <c r="HW209" s="16"/>
      <c r="HX209" s="16"/>
      <c r="HY209" s="16"/>
      <c r="HZ209" s="16"/>
      <c r="IA209" s="16"/>
      <c r="IB209" s="16"/>
      <c r="IC209" s="16"/>
      <c r="ID209" s="16"/>
      <c r="IE209" s="16"/>
      <c r="IF209" s="16"/>
      <c r="IG209" s="16"/>
      <c r="IH209" s="16"/>
      <c r="II209" s="16"/>
      <c r="IJ209" s="16"/>
    </row>
    <row r="210" spans="6:244" ht="15.95" customHeight="1" x14ac:dyDescent="0.2">
      <c r="F210" s="14"/>
      <c r="AX210" s="14"/>
      <c r="AY210" s="14"/>
      <c r="BE210" s="264"/>
      <c r="CS210" s="264"/>
      <c r="DA210" s="264"/>
      <c r="DE210" s="264"/>
      <c r="FD210" s="264"/>
      <c r="FE210" s="264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6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  <c r="HV210" s="16"/>
      <c r="HW210" s="16"/>
      <c r="HX210" s="16"/>
      <c r="HY210" s="16"/>
      <c r="HZ210" s="16"/>
      <c r="IA210" s="16"/>
      <c r="IB210" s="16"/>
      <c r="IC210" s="16"/>
      <c r="ID210" s="16"/>
      <c r="IE210" s="16"/>
      <c r="IF210" s="16"/>
      <c r="IG210" s="16"/>
      <c r="IH210" s="16"/>
      <c r="II210" s="16"/>
      <c r="IJ210" s="16"/>
    </row>
    <row r="211" spans="6:244" ht="15.95" customHeight="1" x14ac:dyDescent="0.2">
      <c r="F211" s="14"/>
      <c r="AX211" s="14"/>
      <c r="AY211" s="14"/>
      <c r="BE211" s="264"/>
      <c r="CS211" s="264"/>
      <c r="DA211" s="264"/>
      <c r="DE211" s="264"/>
      <c r="FD211" s="264"/>
      <c r="FE211" s="264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</row>
    <row r="212" spans="6:244" ht="15.95" customHeight="1" x14ac:dyDescent="0.2">
      <c r="F212" s="14"/>
      <c r="AX212" s="14"/>
      <c r="AY212" s="14"/>
      <c r="BE212" s="264"/>
      <c r="CS212" s="264"/>
      <c r="DA212" s="264"/>
      <c r="DE212" s="264"/>
      <c r="FD212" s="264"/>
      <c r="FE212" s="264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</row>
    <row r="213" spans="6:244" ht="15.95" customHeight="1" x14ac:dyDescent="0.2">
      <c r="F213" s="14"/>
      <c r="AX213" s="14"/>
      <c r="AY213" s="14"/>
      <c r="BE213" s="264"/>
      <c r="CS213" s="264"/>
      <c r="DA213" s="264"/>
      <c r="DE213" s="264"/>
      <c r="FD213" s="264"/>
      <c r="FE213" s="264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6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  <c r="HV213" s="16"/>
      <c r="HW213" s="16"/>
      <c r="HX213" s="16"/>
      <c r="HY213" s="16"/>
      <c r="HZ213" s="16"/>
      <c r="IA213" s="16"/>
      <c r="IB213" s="16"/>
      <c r="IC213" s="16"/>
      <c r="ID213" s="16"/>
      <c r="IE213" s="16"/>
      <c r="IF213" s="16"/>
      <c r="IG213" s="16"/>
      <c r="IH213" s="16"/>
      <c r="II213" s="16"/>
      <c r="IJ213" s="16"/>
    </row>
    <row r="214" spans="6:244" ht="15.95" customHeight="1" x14ac:dyDescent="0.2">
      <c r="F214" s="14"/>
      <c r="AX214" s="14"/>
      <c r="AY214" s="14"/>
      <c r="BE214" s="264"/>
      <c r="CS214" s="264"/>
      <c r="DA214" s="264"/>
      <c r="DE214" s="264"/>
      <c r="FD214" s="264"/>
      <c r="FE214" s="264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6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  <c r="HV214" s="16"/>
      <c r="HW214" s="16"/>
      <c r="HX214" s="16"/>
      <c r="HY214" s="16"/>
      <c r="HZ214" s="16"/>
      <c r="IA214" s="16"/>
      <c r="IB214" s="16"/>
      <c r="IC214" s="16"/>
      <c r="ID214" s="16"/>
      <c r="IE214" s="16"/>
      <c r="IF214" s="16"/>
      <c r="IG214" s="16"/>
      <c r="IH214" s="16"/>
      <c r="II214" s="16"/>
      <c r="IJ214" s="16"/>
    </row>
    <row r="215" spans="6:244" ht="15.95" customHeight="1" x14ac:dyDescent="0.2">
      <c r="F215" s="14"/>
      <c r="AX215" s="14"/>
      <c r="AY215" s="14"/>
      <c r="BE215" s="264"/>
      <c r="CS215" s="264"/>
      <c r="DA215" s="264"/>
      <c r="DE215" s="264"/>
      <c r="FD215" s="264"/>
      <c r="FE215" s="264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6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  <c r="HV215" s="16"/>
      <c r="HW215" s="16"/>
      <c r="HX215" s="16"/>
      <c r="HY215" s="16"/>
      <c r="HZ215" s="16"/>
      <c r="IA215" s="16"/>
      <c r="IB215" s="16"/>
      <c r="IC215" s="16"/>
      <c r="ID215" s="16"/>
      <c r="IE215" s="16"/>
      <c r="IF215" s="16"/>
      <c r="IG215" s="16"/>
      <c r="IH215" s="16"/>
      <c r="II215" s="16"/>
      <c r="IJ215" s="16"/>
    </row>
    <row r="216" spans="6:244" ht="15.95" customHeight="1" x14ac:dyDescent="0.2">
      <c r="F216" s="14"/>
      <c r="AX216" s="14"/>
      <c r="AY216" s="14"/>
      <c r="BE216" s="264"/>
      <c r="CS216" s="264"/>
      <c r="DA216" s="264"/>
      <c r="DE216" s="264"/>
      <c r="FD216" s="264"/>
      <c r="FE216" s="264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6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  <c r="HV216" s="16"/>
      <c r="HW216" s="16"/>
      <c r="HX216" s="16"/>
      <c r="HY216" s="16"/>
      <c r="HZ216" s="16"/>
      <c r="IA216" s="16"/>
      <c r="IB216" s="16"/>
      <c r="IC216" s="16"/>
      <c r="ID216" s="16"/>
      <c r="IE216" s="16"/>
      <c r="IF216" s="16"/>
      <c r="IG216" s="16"/>
      <c r="IH216" s="16"/>
      <c r="II216" s="16"/>
      <c r="IJ216" s="16"/>
    </row>
    <row r="217" spans="6:244" ht="15.95" customHeight="1" x14ac:dyDescent="0.2">
      <c r="F217" s="14"/>
      <c r="AX217" s="14"/>
      <c r="AY217" s="14"/>
      <c r="BE217" s="264"/>
      <c r="CS217" s="264"/>
      <c r="DA217" s="264"/>
      <c r="DE217" s="264"/>
      <c r="FD217" s="264"/>
      <c r="FE217" s="264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6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  <c r="HV217" s="16"/>
      <c r="HW217" s="16"/>
      <c r="HX217" s="16"/>
      <c r="HY217" s="16"/>
      <c r="HZ217" s="16"/>
      <c r="IA217" s="16"/>
      <c r="IB217" s="16"/>
      <c r="IC217" s="16"/>
      <c r="ID217" s="16"/>
      <c r="IE217" s="16"/>
      <c r="IF217" s="16"/>
      <c r="IG217" s="16"/>
      <c r="IH217" s="16"/>
      <c r="II217" s="16"/>
      <c r="IJ217" s="16"/>
    </row>
    <row r="218" spans="6:244" ht="15.95" customHeight="1" x14ac:dyDescent="0.2">
      <c r="F218" s="14"/>
      <c r="AX218" s="14"/>
      <c r="AY218" s="14"/>
      <c r="BE218" s="264"/>
      <c r="CS218" s="264"/>
      <c r="DA218" s="264"/>
      <c r="DE218" s="264"/>
      <c r="FD218" s="264"/>
      <c r="FE218" s="264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6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  <c r="HV218" s="16"/>
      <c r="HW218" s="16"/>
      <c r="HX218" s="16"/>
      <c r="HY218" s="16"/>
      <c r="HZ218" s="16"/>
      <c r="IA218" s="16"/>
      <c r="IB218" s="16"/>
      <c r="IC218" s="16"/>
      <c r="ID218" s="16"/>
      <c r="IE218" s="16"/>
      <c r="IF218" s="16"/>
      <c r="IG218" s="16"/>
      <c r="IH218" s="16"/>
      <c r="II218" s="16"/>
      <c r="IJ218" s="16"/>
    </row>
    <row r="219" spans="6:244" ht="15.95" customHeight="1" x14ac:dyDescent="0.2">
      <c r="F219" s="14"/>
      <c r="AX219" s="14"/>
      <c r="AY219" s="14"/>
      <c r="BE219" s="264"/>
      <c r="CS219" s="264"/>
      <c r="DA219" s="264"/>
      <c r="DE219" s="264"/>
      <c r="FD219" s="264"/>
      <c r="FE219" s="264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</row>
    <row r="220" spans="6:244" ht="15.95" customHeight="1" x14ac:dyDescent="0.2">
      <c r="F220" s="14"/>
      <c r="AX220" s="14"/>
      <c r="AY220" s="14"/>
      <c r="BE220" s="264"/>
      <c r="CS220" s="264"/>
      <c r="DA220" s="264"/>
      <c r="DE220" s="264"/>
      <c r="FD220" s="264"/>
      <c r="FE220" s="264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</row>
    <row r="221" spans="6:244" ht="15.95" customHeight="1" x14ac:dyDescent="0.2">
      <c r="F221" s="14"/>
      <c r="AX221" s="14"/>
      <c r="AY221" s="14"/>
      <c r="BE221" s="264"/>
      <c r="CS221" s="264"/>
      <c r="DA221" s="264"/>
      <c r="DE221" s="264"/>
      <c r="FD221" s="264"/>
      <c r="FE221" s="264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6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  <c r="HV221" s="16"/>
      <c r="HW221" s="16"/>
      <c r="HX221" s="16"/>
      <c r="HY221" s="16"/>
      <c r="HZ221" s="16"/>
      <c r="IA221" s="16"/>
      <c r="IB221" s="16"/>
      <c r="IC221" s="16"/>
      <c r="ID221" s="16"/>
      <c r="IE221" s="16"/>
      <c r="IF221" s="16"/>
      <c r="IG221" s="16"/>
      <c r="IH221" s="16"/>
      <c r="II221" s="16"/>
      <c r="IJ221" s="16"/>
    </row>
    <row r="222" spans="6:244" ht="15.95" customHeight="1" x14ac:dyDescent="0.2">
      <c r="F222" s="14"/>
      <c r="AX222" s="14"/>
      <c r="AY222" s="14"/>
      <c r="BE222" s="264"/>
      <c r="CS222" s="264"/>
      <c r="DA222" s="264"/>
      <c r="DE222" s="264"/>
      <c r="FD222" s="264"/>
      <c r="FE222" s="264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6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  <c r="HV222" s="16"/>
      <c r="HW222" s="16"/>
      <c r="HX222" s="16"/>
      <c r="HY222" s="16"/>
      <c r="HZ222" s="16"/>
      <c r="IA222" s="16"/>
      <c r="IB222" s="16"/>
      <c r="IC222" s="16"/>
      <c r="ID222" s="16"/>
      <c r="IE222" s="16"/>
      <c r="IF222" s="16"/>
      <c r="IG222" s="16"/>
      <c r="IH222" s="16"/>
      <c r="II222" s="16"/>
      <c r="IJ222" s="16"/>
    </row>
    <row r="223" spans="6:244" ht="15.95" customHeight="1" x14ac:dyDescent="0.2">
      <c r="F223" s="14"/>
      <c r="AX223" s="14"/>
      <c r="AY223" s="14"/>
      <c r="BE223" s="264"/>
      <c r="CS223" s="264"/>
      <c r="DA223" s="264"/>
      <c r="DE223" s="264"/>
      <c r="FD223" s="264"/>
      <c r="FE223" s="264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6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  <c r="HV223" s="16"/>
      <c r="HW223" s="16"/>
      <c r="HX223" s="16"/>
      <c r="HY223" s="16"/>
      <c r="HZ223" s="16"/>
      <c r="IA223" s="16"/>
      <c r="IB223" s="16"/>
      <c r="IC223" s="16"/>
      <c r="ID223" s="16"/>
      <c r="IE223" s="16"/>
      <c r="IF223" s="16"/>
      <c r="IG223" s="16"/>
      <c r="IH223" s="16"/>
      <c r="II223" s="16"/>
      <c r="IJ223" s="16"/>
    </row>
    <row r="224" spans="6:244" ht="15.95" customHeight="1" x14ac:dyDescent="0.2">
      <c r="F224" s="14"/>
      <c r="AX224" s="14"/>
      <c r="AY224" s="14"/>
      <c r="BE224" s="264"/>
      <c r="CS224" s="264"/>
      <c r="DA224" s="264"/>
      <c r="DE224" s="264"/>
      <c r="FD224" s="264"/>
      <c r="FE224" s="264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6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  <c r="HV224" s="16"/>
      <c r="HW224" s="16"/>
      <c r="HX224" s="16"/>
      <c r="HY224" s="16"/>
      <c r="HZ224" s="16"/>
      <c r="IA224" s="16"/>
      <c r="IB224" s="16"/>
      <c r="IC224" s="16"/>
      <c r="ID224" s="16"/>
      <c r="IE224" s="16"/>
      <c r="IF224" s="16"/>
      <c r="IG224" s="16"/>
      <c r="IH224" s="16"/>
      <c r="II224" s="16"/>
      <c r="IJ224" s="16"/>
    </row>
    <row r="225" spans="6:244" ht="15.95" customHeight="1" x14ac:dyDescent="0.2">
      <c r="F225" s="14"/>
      <c r="AX225" s="14"/>
      <c r="AY225" s="14"/>
      <c r="BE225" s="264"/>
      <c r="CS225" s="264"/>
      <c r="DA225" s="264"/>
      <c r="DE225" s="264"/>
      <c r="FD225" s="264"/>
      <c r="FE225" s="264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6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  <c r="HV225" s="16"/>
      <c r="HW225" s="16"/>
      <c r="HX225" s="16"/>
      <c r="HY225" s="16"/>
      <c r="HZ225" s="16"/>
      <c r="IA225" s="16"/>
      <c r="IB225" s="16"/>
      <c r="IC225" s="16"/>
      <c r="ID225" s="16"/>
      <c r="IE225" s="16"/>
      <c r="IF225" s="16"/>
      <c r="IG225" s="16"/>
      <c r="IH225" s="16"/>
      <c r="II225" s="16"/>
      <c r="IJ225" s="16"/>
    </row>
    <row r="226" spans="6:244" ht="15.95" customHeight="1" x14ac:dyDescent="0.2">
      <c r="F226" s="14"/>
      <c r="AX226" s="14"/>
      <c r="AY226" s="14"/>
      <c r="BE226" s="264"/>
      <c r="CS226" s="264"/>
      <c r="DA226" s="264"/>
      <c r="DE226" s="264"/>
      <c r="FD226" s="264"/>
      <c r="FE226" s="264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6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  <c r="HV226" s="16"/>
      <c r="HW226" s="16"/>
      <c r="HX226" s="16"/>
      <c r="HY226" s="16"/>
      <c r="HZ226" s="16"/>
      <c r="IA226" s="16"/>
      <c r="IB226" s="16"/>
      <c r="IC226" s="16"/>
      <c r="ID226" s="16"/>
      <c r="IE226" s="16"/>
      <c r="IF226" s="16"/>
      <c r="IG226" s="16"/>
      <c r="IH226" s="16"/>
      <c r="II226" s="16"/>
      <c r="IJ226" s="16"/>
    </row>
    <row r="227" spans="6:244" ht="15.95" customHeight="1" x14ac:dyDescent="0.2">
      <c r="F227" s="14"/>
      <c r="AX227" s="14"/>
      <c r="AY227" s="14"/>
      <c r="BE227" s="264"/>
      <c r="CS227" s="264"/>
      <c r="DA227" s="264"/>
      <c r="DE227" s="264"/>
      <c r="FD227" s="264"/>
      <c r="FE227" s="264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</row>
    <row r="228" spans="6:244" ht="15.95" customHeight="1" x14ac:dyDescent="0.2">
      <c r="F228" s="14"/>
      <c r="AX228" s="14"/>
      <c r="AY228" s="14"/>
      <c r="BE228" s="264"/>
      <c r="CS228" s="264"/>
      <c r="DA228" s="264"/>
      <c r="DE228" s="264"/>
      <c r="FD228" s="264"/>
      <c r="FE228" s="264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</row>
    <row r="229" spans="6:244" ht="15.95" customHeight="1" x14ac:dyDescent="0.2">
      <c r="F229" s="14"/>
      <c r="AX229" s="14"/>
      <c r="AY229" s="14"/>
      <c r="BE229" s="264"/>
      <c r="CS229" s="264"/>
      <c r="DA229" s="264"/>
      <c r="DE229" s="264"/>
      <c r="FD229" s="264"/>
      <c r="FE229" s="264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6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  <c r="HV229" s="16"/>
      <c r="HW229" s="16"/>
      <c r="HX229" s="16"/>
      <c r="HY229" s="16"/>
      <c r="HZ229" s="16"/>
      <c r="IA229" s="16"/>
      <c r="IB229" s="16"/>
      <c r="IC229" s="16"/>
      <c r="ID229" s="16"/>
      <c r="IE229" s="16"/>
      <c r="IF229" s="16"/>
      <c r="IG229" s="16"/>
      <c r="IH229" s="16"/>
      <c r="II229" s="16"/>
      <c r="IJ229" s="16"/>
    </row>
    <row r="230" spans="6:244" ht="15.95" customHeight="1" x14ac:dyDescent="0.2">
      <c r="F230" s="14"/>
      <c r="AX230" s="14"/>
      <c r="AY230" s="14"/>
      <c r="BE230" s="264"/>
      <c r="CS230" s="264"/>
      <c r="DA230" s="264"/>
      <c r="DE230" s="264"/>
      <c r="FD230" s="264"/>
      <c r="FE230" s="264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6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  <c r="HV230" s="16"/>
      <c r="HW230" s="16"/>
      <c r="HX230" s="16"/>
      <c r="HY230" s="16"/>
      <c r="HZ230" s="16"/>
      <c r="IA230" s="16"/>
      <c r="IB230" s="16"/>
      <c r="IC230" s="16"/>
      <c r="ID230" s="16"/>
      <c r="IE230" s="16"/>
      <c r="IF230" s="16"/>
      <c r="IG230" s="16"/>
      <c r="IH230" s="16"/>
      <c r="II230" s="16"/>
      <c r="IJ230" s="16"/>
    </row>
    <row r="231" spans="6:244" ht="15.95" customHeight="1" x14ac:dyDescent="0.2">
      <c r="F231" s="14"/>
      <c r="AX231" s="14"/>
      <c r="AY231" s="14"/>
      <c r="BE231" s="264"/>
      <c r="CS231" s="264"/>
      <c r="DA231" s="264"/>
      <c r="DE231" s="264"/>
      <c r="FD231" s="264"/>
      <c r="FE231" s="264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6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  <c r="HV231" s="16"/>
      <c r="HW231" s="16"/>
      <c r="HX231" s="16"/>
      <c r="HY231" s="16"/>
      <c r="HZ231" s="16"/>
      <c r="IA231" s="16"/>
      <c r="IB231" s="16"/>
      <c r="IC231" s="16"/>
      <c r="ID231" s="16"/>
      <c r="IE231" s="16"/>
      <c r="IF231" s="16"/>
      <c r="IG231" s="16"/>
      <c r="IH231" s="16"/>
      <c r="II231" s="16"/>
      <c r="IJ231" s="16"/>
    </row>
    <row r="232" spans="6:244" ht="15.95" customHeight="1" x14ac:dyDescent="0.2">
      <c r="F232" s="14"/>
      <c r="AX232" s="14"/>
      <c r="AY232" s="14"/>
      <c r="BE232" s="264"/>
      <c r="CS232" s="264"/>
      <c r="DA232" s="264"/>
      <c r="DE232" s="264"/>
      <c r="FD232" s="264"/>
      <c r="FE232" s="264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6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  <c r="HV232" s="16"/>
      <c r="HW232" s="16"/>
      <c r="HX232" s="16"/>
      <c r="HY232" s="16"/>
      <c r="HZ232" s="16"/>
      <c r="IA232" s="16"/>
      <c r="IB232" s="16"/>
      <c r="IC232" s="16"/>
      <c r="ID232" s="16"/>
      <c r="IE232" s="16"/>
      <c r="IF232" s="16"/>
      <c r="IG232" s="16"/>
      <c r="IH232" s="16"/>
      <c r="II232" s="16"/>
      <c r="IJ232" s="16"/>
    </row>
    <row r="233" spans="6:244" ht="15.95" customHeight="1" x14ac:dyDescent="0.2">
      <c r="F233" s="14"/>
      <c r="AX233" s="14"/>
      <c r="AY233" s="14"/>
      <c r="BE233" s="264"/>
      <c r="CS233" s="264"/>
      <c r="DA233" s="264"/>
      <c r="DE233" s="264"/>
      <c r="FD233" s="264"/>
      <c r="FE233" s="264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6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  <c r="HV233" s="16"/>
      <c r="HW233" s="16"/>
      <c r="HX233" s="16"/>
      <c r="HY233" s="16"/>
      <c r="HZ233" s="16"/>
      <c r="IA233" s="16"/>
      <c r="IB233" s="16"/>
      <c r="IC233" s="16"/>
      <c r="ID233" s="16"/>
      <c r="IE233" s="16"/>
      <c r="IF233" s="16"/>
      <c r="IG233" s="16"/>
      <c r="IH233" s="16"/>
      <c r="II233" s="16"/>
      <c r="IJ233" s="16"/>
    </row>
    <row r="234" spans="6:244" ht="15.95" customHeight="1" x14ac:dyDescent="0.2">
      <c r="F234" s="14"/>
      <c r="AX234" s="14"/>
      <c r="AY234" s="14"/>
      <c r="BE234" s="264"/>
      <c r="CS234" s="264"/>
      <c r="DA234" s="264"/>
      <c r="DE234" s="264"/>
      <c r="FD234" s="264"/>
      <c r="FE234" s="264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6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  <c r="HV234" s="16"/>
      <c r="HW234" s="16"/>
      <c r="HX234" s="16"/>
      <c r="HY234" s="16"/>
      <c r="HZ234" s="16"/>
      <c r="IA234" s="16"/>
      <c r="IB234" s="16"/>
      <c r="IC234" s="16"/>
      <c r="ID234" s="16"/>
      <c r="IE234" s="16"/>
      <c r="IF234" s="16"/>
      <c r="IG234" s="16"/>
      <c r="IH234" s="16"/>
      <c r="II234" s="16"/>
      <c r="IJ234" s="16"/>
    </row>
    <row r="235" spans="6:244" ht="15.95" customHeight="1" x14ac:dyDescent="0.2">
      <c r="F235" s="14"/>
      <c r="AX235" s="14"/>
      <c r="AY235" s="14"/>
      <c r="BE235" s="264"/>
      <c r="CS235" s="264"/>
      <c r="DA235" s="264"/>
      <c r="DE235" s="264"/>
      <c r="FD235" s="264"/>
      <c r="FE235" s="264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</row>
    <row r="236" spans="6:244" ht="15.95" customHeight="1" x14ac:dyDescent="0.2">
      <c r="F236" s="14"/>
      <c r="AX236" s="14"/>
      <c r="AY236" s="14"/>
      <c r="BE236" s="264"/>
      <c r="CS236" s="264"/>
      <c r="DA236" s="264"/>
      <c r="DE236" s="264"/>
      <c r="FD236" s="264"/>
      <c r="FE236" s="264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</row>
    <row r="237" spans="6:244" ht="15.95" customHeight="1" x14ac:dyDescent="0.2">
      <c r="F237" s="14"/>
      <c r="AX237" s="14"/>
      <c r="AY237" s="14"/>
      <c r="BE237" s="264"/>
      <c r="CS237" s="264"/>
      <c r="DA237" s="264"/>
      <c r="DE237" s="264"/>
      <c r="FD237" s="264"/>
      <c r="FE237" s="264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6"/>
      <c r="II237" s="16"/>
      <c r="IJ237" s="16"/>
    </row>
    <row r="238" spans="6:244" ht="15.95" customHeight="1" x14ac:dyDescent="0.2">
      <c r="F238" s="14"/>
      <c r="AX238" s="14"/>
      <c r="AY238" s="14"/>
      <c r="BE238" s="264"/>
      <c r="CS238" s="264"/>
      <c r="DA238" s="264"/>
      <c r="DE238" s="264"/>
      <c r="FD238" s="264"/>
      <c r="FE238" s="264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6"/>
      <c r="II238" s="16"/>
      <c r="IJ238" s="16"/>
    </row>
    <row r="239" spans="6:244" ht="15.95" customHeight="1" x14ac:dyDescent="0.2">
      <c r="F239" s="14"/>
      <c r="AX239" s="14"/>
      <c r="AY239" s="14"/>
      <c r="BE239" s="264"/>
      <c r="CS239" s="264"/>
      <c r="DA239" s="264"/>
      <c r="DE239" s="264"/>
      <c r="FD239" s="264"/>
      <c r="FE239" s="264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6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  <c r="HV239" s="16"/>
      <c r="HW239" s="16"/>
      <c r="HX239" s="16"/>
      <c r="HY239" s="16"/>
      <c r="HZ239" s="16"/>
      <c r="IA239" s="16"/>
      <c r="IB239" s="16"/>
      <c r="IC239" s="16"/>
      <c r="ID239" s="16"/>
      <c r="IE239" s="16"/>
      <c r="IF239" s="16"/>
      <c r="IG239" s="16"/>
      <c r="IH239" s="16"/>
      <c r="II239" s="16"/>
      <c r="IJ239" s="16"/>
    </row>
    <row r="240" spans="6:244" ht="15.95" customHeight="1" x14ac:dyDescent="0.2">
      <c r="F240" s="14"/>
      <c r="AX240" s="14"/>
      <c r="AY240" s="14"/>
      <c r="BE240" s="264"/>
      <c r="CS240" s="264"/>
      <c r="DA240" s="264"/>
      <c r="DE240" s="264"/>
      <c r="FD240" s="264"/>
      <c r="FE240" s="264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6"/>
      <c r="II240" s="16"/>
      <c r="IJ240" s="16"/>
    </row>
    <row r="241" spans="6:244" ht="15.95" customHeight="1" x14ac:dyDescent="0.2">
      <c r="F241" s="14"/>
      <c r="AX241" s="14"/>
      <c r="AY241" s="14"/>
      <c r="BE241" s="264"/>
      <c r="CS241" s="264"/>
      <c r="DA241" s="264"/>
      <c r="DE241" s="264"/>
      <c r="FD241" s="264"/>
      <c r="FE241" s="264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6"/>
      <c r="II241" s="16"/>
      <c r="IJ241" s="16"/>
    </row>
    <row r="242" spans="6:244" ht="15.95" customHeight="1" x14ac:dyDescent="0.2">
      <c r="F242" s="14"/>
      <c r="AX242" s="14"/>
      <c r="AY242" s="14"/>
      <c r="BE242" s="264"/>
      <c r="CS242" s="264"/>
      <c r="DA242" s="264"/>
      <c r="DE242" s="264"/>
      <c r="FD242" s="264"/>
      <c r="FE242" s="264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6"/>
      <c r="II242" s="16"/>
      <c r="IJ242" s="16"/>
    </row>
    <row r="243" spans="6:244" ht="15.95" customHeight="1" x14ac:dyDescent="0.2">
      <c r="F243" s="14"/>
      <c r="AX243" s="14"/>
      <c r="AY243" s="14"/>
      <c r="BE243" s="264"/>
      <c r="CS243" s="264"/>
      <c r="DA243" s="264"/>
      <c r="DE243" s="264"/>
      <c r="FD243" s="264"/>
      <c r="FE243" s="264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</row>
    <row r="244" spans="6:244" ht="15.95" customHeight="1" x14ac:dyDescent="0.2">
      <c r="F244" s="14"/>
      <c r="AX244" s="14"/>
      <c r="AY244" s="14"/>
      <c r="BE244" s="264"/>
      <c r="CS244" s="264"/>
      <c r="DA244" s="264"/>
      <c r="DE244" s="264"/>
      <c r="FD244" s="264"/>
      <c r="FE244" s="264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</row>
    <row r="245" spans="6:244" ht="15.95" customHeight="1" x14ac:dyDescent="0.2">
      <c r="F245" s="14"/>
      <c r="AX245" s="14"/>
      <c r="AY245" s="14"/>
      <c r="BE245" s="264"/>
      <c r="CS245" s="264"/>
      <c r="DA245" s="264"/>
      <c r="DE245" s="264"/>
      <c r="FD245" s="264"/>
      <c r="FE245" s="264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6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  <c r="HV245" s="16"/>
      <c r="HW245" s="16"/>
      <c r="HX245" s="16"/>
      <c r="HY245" s="16"/>
      <c r="HZ245" s="16"/>
      <c r="IA245" s="16"/>
      <c r="IB245" s="16"/>
      <c r="IC245" s="16"/>
      <c r="ID245" s="16"/>
      <c r="IE245" s="16"/>
      <c r="IF245" s="16"/>
      <c r="IG245" s="16"/>
      <c r="IH245" s="16"/>
      <c r="II245" s="16"/>
      <c r="IJ245" s="16"/>
    </row>
    <row r="246" spans="6:244" ht="15.95" customHeight="1" x14ac:dyDescent="0.2">
      <c r="F246" s="14"/>
      <c r="AX246" s="14"/>
      <c r="AY246" s="14"/>
      <c r="BE246" s="264"/>
      <c r="CS246" s="264"/>
      <c r="DA246" s="264"/>
      <c r="DE246" s="264"/>
      <c r="FD246" s="264"/>
      <c r="FE246" s="264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6"/>
      <c r="II246" s="16"/>
      <c r="IJ246" s="16"/>
    </row>
    <row r="247" spans="6:244" ht="15.95" customHeight="1" x14ac:dyDescent="0.2">
      <c r="F247" s="14"/>
      <c r="AX247" s="14"/>
      <c r="AY247" s="14"/>
      <c r="BE247" s="264"/>
      <c r="CS247" s="264"/>
      <c r="DA247" s="264"/>
      <c r="DE247" s="264"/>
      <c r="FD247" s="264"/>
      <c r="FE247" s="264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6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  <c r="HV247" s="16"/>
      <c r="HW247" s="16"/>
      <c r="HX247" s="16"/>
      <c r="HY247" s="16"/>
      <c r="HZ247" s="16"/>
      <c r="IA247" s="16"/>
      <c r="IB247" s="16"/>
      <c r="IC247" s="16"/>
      <c r="ID247" s="16"/>
      <c r="IE247" s="16"/>
      <c r="IF247" s="16"/>
      <c r="IG247" s="16"/>
      <c r="IH247" s="16"/>
      <c r="II247" s="16"/>
      <c r="IJ247" s="16"/>
    </row>
    <row r="248" spans="6:244" ht="15.95" customHeight="1" x14ac:dyDescent="0.2">
      <c r="F248" s="14"/>
      <c r="AX248" s="14"/>
      <c r="AY248" s="14"/>
      <c r="BE248" s="264"/>
      <c r="CS248" s="264"/>
      <c r="DA248" s="264"/>
      <c r="DE248" s="264"/>
      <c r="FD248" s="264"/>
      <c r="FE248" s="264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6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  <c r="HV248" s="16"/>
      <c r="HW248" s="16"/>
      <c r="HX248" s="16"/>
      <c r="HY248" s="16"/>
      <c r="HZ248" s="16"/>
      <c r="IA248" s="16"/>
      <c r="IB248" s="16"/>
      <c r="IC248" s="16"/>
      <c r="ID248" s="16"/>
      <c r="IE248" s="16"/>
      <c r="IF248" s="16"/>
      <c r="IG248" s="16"/>
      <c r="IH248" s="16"/>
      <c r="II248" s="16"/>
      <c r="IJ248" s="16"/>
    </row>
    <row r="249" spans="6:244" ht="15.95" customHeight="1" x14ac:dyDescent="0.2">
      <c r="F249" s="14"/>
      <c r="AX249" s="14"/>
      <c r="AY249" s="14"/>
      <c r="BE249" s="264"/>
      <c r="CS249" s="264"/>
      <c r="DA249" s="264"/>
      <c r="DE249" s="264"/>
      <c r="FD249" s="264"/>
      <c r="FE249" s="264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6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  <c r="HV249" s="16"/>
      <c r="HW249" s="16"/>
      <c r="HX249" s="16"/>
      <c r="HY249" s="16"/>
      <c r="HZ249" s="16"/>
      <c r="IA249" s="16"/>
      <c r="IB249" s="16"/>
      <c r="IC249" s="16"/>
      <c r="ID249" s="16"/>
      <c r="IE249" s="16"/>
      <c r="IF249" s="16"/>
      <c r="IG249" s="16"/>
      <c r="IH249" s="16"/>
      <c r="II249" s="16"/>
      <c r="IJ249" s="16"/>
    </row>
    <row r="250" spans="6:244" ht="15.95" customHeight="1" x14ac:dyDescent="0.2">
      <c r="F250" s="14"/>
      <c r="AX250" s="14"/>
      <c r="AY250" s="14"/>
      <c r="BE250" s="264"/>
      <c r="CS250" s="264"/>
      <c r="DA250" s="264"/>
      <c r="DE250" s="264"/>
      <c r="FD250" s="264"/>
      <c r="FE250" s="264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6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  <c r="HV250" s="16"/>
      <c r="HW250" s="16"/>
      <c r="HX250" s="16"/>
      <c r="HY250" s="16"/>
      <c r="HZ250" s="16"/>
      <c r="IA250" s="16"/>
      <c r="IB250" s="16"/>
      <c r="IC250" s="16"/>
      <c r="ID250" s="16"/>
      <c r="IE250" s="16"/>
      <c r="IF250" s="16"/>
      <c r="IG250" s="16"/>
      <c r="IH250" s="16"/>
      <c r="II250" s="16"/>
      <c r="IJ250" s="16"/>
    </row>
    <row r="251" spans="6:244" ht="15.95" customHeight="1" x14ac:dyDescent="0.2">
      <c r="F251" s="14"/>
      <c r="AX251" s="14"/>
      <c r="AY251" s="14"/>
      <c r="BE251" s="264"/>
      <c r="CS251" s="264"/>
      <c r="DA251" s="264"/>
      <c r="DE251" s="264"/>
      <c r="FD251" s="264"/>
      <c r="FE251" s="264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</row>
    <row r="252" spans="6:244" ht="15.95" customHeight="1" x14ac:dyDescent="0.2">
      <c r="F252" s="14"/>
      <c r="AX252" s="14"/>
      <c r="AY252" s="14"/>
      <c r="BE252" s="264"/>
      <c r="CS252" s="264"/>
      <c r="DA252" s="264"/>
      <c r="DE252" s="264"/>
      <c r="FD252" s="264"/>
      <c r="FE252" s="264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</row>
    <row r="253" spans="6:244" ht="15.95" customHeight="1" x14ac:dyDescent="0.2">
      <c r="F253" s="14"/>
      <c r="AX253" s="14"/>
      <c r="AY253" s="14"/>
      <c r="BE253" s="264"/>
      <c r="CS253" s="264"/>
      <c r="DA253" s="264"/>
      <c r="DE253" s="264"/>
      <c r="FD253" s="264"/>
      <c r="FE253" s="264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</row>
    <row r="254" spans="6:244" ht="15.95" customHeight="1" x14ac:dyDescent="0.2">
      <c r="F254" s="14"/>
      <c r="AX254" s="14"/>
      <c r="AY254" s="14"/>
      <c r="BE254" s="264"/>
      <c r="CS254" s="264"/>
      <c r="DA254" s="264"/>
      <c r="DE254" s="264"/>
      <c r="FD254" s="264"/>
      <c r="FE254" s="264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</row>
    <row r="255" spans="6:244" ht="15.95" customHeight="1" x14ac:dyDescent="0.2">
      <c r="F255" s="14"/>
      <c r="AX255" s="14"/>
      <c r="AY255" s="14"/>
      <c r="BE255" s="264"/>
      <c r="CS255" s="264"/>
      <c r="DA255" s="264"/>
      <c r="DE255" s="264"/>
      <c r="FD255" s="264"/>
      <c r="FE255" s="264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</row>
    <row r="256" spans="6:244" ht="15.95" customHeight="1" x14ac:dyDescent="0.2">
      <c r="F256" s="14"/>
      <c r="AX256" s="14"/>
      <c r="AY256" s="14"/>
      <c r="BE256" s="264"/>
      <c r="CS256" s="264"/>
      <c r="DA256" s="264"/>
      <c r="DE256" s="264"/>
      <c r="FD256" s="264"/>
      <c r="FE256" s="264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6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  <c r="HV256" s="16"/>
      <c r="HW256" s="16"/>
      <c r="HX256" s="16"/>
      <c r="HY256" s="16"/>
      <c r="HZ256" s="16"/>
      <c r="IA256" s="16"/>
      <c r="IB256" s="16"/>
      <c r="IC256" s="16"/>
      <c r="ID256" s="16"/>
      <c r="IE256" s="16"/>
      <c r="IF256" s="16"/>
      <c r="IG256" s="16"/>
      <c r="IH256" s="16"/>
      <c r="II256" s="16"/>
      <c r="IJ256" s="16"/>
    </row>
    <row r="257" spans="6:244" ht="15.95" customHeight="1" x14ac:dyDescent="0.2">
      <c r="F257" s="14"/>
      <c r="AX257" s="14"/>
      <c r="AY257" s="14"/>
      <c r="BE257" s="264"/>
      <c r="CS257" s="264"/>
      <c r="DA257" s="264"/>
      <c r="DE257" s="264"/>
      <c r="FD257" s="264"/>
      <c r="FE257" s="264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6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  <c r="HV257" s="16"/>
      <c r="HW257" s="16"/>
      <c r="HX257" s="16"/>
      <c r="HY257" s="16"/>
      <c r="HZ257" s="16"/>
      <c r="IA257" s="16"/>
      <c r="IB257" s="16"/>
      <c r="IC257" s="16"/>
      <c r="ID257" s="16"/>
      <c r="IE257" s="16"/>
      <c r="IF257" s="16"/>
      <c r="IG257" s="16"/>
      <c r="IH257" s="16"/>
      <c r="II257" s="16"/>
      <c r="IJ257" s="16"/>
    </row>
    <row r="258" spans="6:244" ht="15.95" customHeight="1" x14ac:dyDescent="0.2">
      <c r="F258" s="14"/>
      <c r="AX258" s="14"/>
      <c r="AY258" s="14"/>
      <c r="BE258" s="264"/>
      <c r="CS258" s="264"/>
      <c r="DA258" s="264"/>
      <c r="DE258" s="264"/>
      <c r="FD258" s="264"/>
      <c r="FE258" s="264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6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  <c r="HV258" s="16"/>
      <c r="HW258" s="16"/>
      <c r="HX258" s="16"/>
      <c r="HY258" s="16"/>
      <c r="HZ258" s="16"/>
      <c r="IA258" s="16"/>
      <c r="IB258" s="16"/>
      <c r="IC258" s="16"/>
      <c r="ID258" s="16"/>
      <c r="IE258" s="16"/>
      <c r="IF258" s="16"/>
      <c r="IG258" s="16"/>
      <c r="IH258" s="16"/>
      <c r="II258" s="16"/>
      <c r="IJ258" s="16"/>
    </row>
    <row r="259" spans="6:244" ht="15.95" customHeight="1" x14ac:dyDescent="0.2">
      <c r="F259" s="14"/>
      <c r="AX259" s="14"/>
      <c r="AY259" s="14"/>
      <c r="BE259" s="264"/>
      <c r="CS259" s="264"/>
      <c r="DA259" s="264"/>
      <c r="DE259" s="264"/>
      <c r="FD259" s="264"/>
      <c r="FE259" s="264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</row>
    <row r="260" spans="6:244" ht="15.95" customHeight="1" x14ac:dyDescent="0.2">
      <c r="F260" s="14"/>
      <c r="AX260" s="14"/>
      <c r="AY260" s="14"/>
      <c r="BE260" s="264"/>
      <c r="CS260" s="264"/>
      <c r="DA260" s="264"/>
      <c r="DE260" s="264"/>
      <c r="FD260" s="264"/>
      <c r="FE260" s="264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</row>
    <row r="261" spans="6:244" ht="15.95" customHeight="1" x14ac:dyDescent="0.2">
      <c r="F261" s="14"/>
      <c r="AX261" s="14"/>
      <c r="AY261" s="14"/>
      <c r="BE261" s="264"/>
      <c r="CS261" s="264"/>
      <c r="DA261" s="264"/>
      <c r="DE261" s="264"/>
      <c r="FD261" s="264"/>
      <c r="FE261" s="264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6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  <c r="HV261" s="16"/>
      <c r="HW261" s="16"/>
      <c r="HX261" s="16"/>
      <c r="HY261" s="16"/>
      <c r="HZ261" s="16"/>
      <c r="IA261" s="16"/>
      <c r="IB261" s="16"/>
      <c r="IC261" s="16"/>
      <c r="ID261" s="16"/>
      <c r="IE261" s="16"/>
      <c r="IF261" s="16"/>
      <c r="IG261" s="16"/>
      <c r="IH261" s="16"/>
      <c r="II261" s="16"/>
      <c r="IJ261" s="16"/>
    </row>
    <row r="262" spans="6:244" ht="15.95" customHeight="1" x14ac:dyDescent="0.2">
      <c r="F262" s="14"/>
      <c r="AX262" s="14"/>
      <c r="AY262" s="14"/>
      <c r="BE262" s="264"/>
      <c r="CS262" s="264"/>
      <c r="DA262" s="264"/>
      <c r="DE262" s="264"/>
      <c r="FD262" s="264"/>
      <c r="FE262" s="264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</row>
    <row r="263" spans="6:244" ht="15.95" customHeight="1" x14ac:dyDescent="0.2">
      <c r="F263" s="14"/>
      <c r="AX263" s="14"/>
      <c r="AY263" s="14"/>
      <c r="BE263" s="264"/>
      <c r="CS263" s="264"/>
      <c r="DA263" s="264"/>
      <c r="DE263" s="264"/>
      <c r="FD263" s="264"/>
      <c r="FE263" s="264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6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  <c r="HV263" s="16"/>
      <c r="HW263" s="16"/>
      <c r="HX263" s="16"/>
      <c r="HY263" s="16"/>
      <c r="HZ263" s="16"/>
      <c r="IA263" s="16"/>
      <c r="IB263" s="16"/>
      <c r="IC263" s="16"/>
      <c r="ID263" s="16"/>
      <c r="IE263" s="16"/>
      <c r="IF263" s="16"/>
      <c r="IG263" s="16"/>
      <c r="IH263" s="16"/>
      <c r="II263" s="16"/>
      <c r="IJ263" s="16"/>
    </row>
    <row r="264" spans="6:244" ht="15.95" customHeight="1" x14ac:dyDescent="0.2">
      <c r="F264" s="14"/>
      <c r="AX264" s="14"/>
      <c r="AY264" s="14"/>
      <c r="BE264" s="264"/>
      <c r="CS264" s="264"/>
      <c r="DA264" s="264"/>
      <c r="DE264" s="264"/>
      <c r="FD264" s="264"/>
      <c r="FE264" s="264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6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  <c r="HV264" s="16"/>
      <c r="HW264" s="16"/>
      <c r="HX264" s="16"/>
      <c r="HY264" s="16"/>
      <c r="HZ264" s="16"/>
      <c r="IA264" s="16"/>
      <c r="IB264" s="16"/>
      <c r="IC264" s="16"/>
      <c r="ID264" s="16"/>
      <c r="IE264" s="16"/>
      <c r="IF264" s="16"/>
      <c r="IG264" s="16"/>
      <c r="IH264" s="16"/>
      <c r="II264" s="16"/>
      <c r="IJ264" s="16"/>
    </row>
    <row r="265" spans="6:244" ht="15.95" customHeight="1" x14ac:dyDescent="0.2">
      <c r="F265" s="14"/>
      <c r="AX265" s="14"/>
      <c r="AY265" s="14"/>
      <c r="BE265" s="264"/>
      <c r="CS265" s="264"/>
      <c r="DA265" s="264"/>
      <c r="DE265" s="264"/>
      <c r="FD265" s="264"/>
      <c r="FE265" s="264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6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  <c r="HV265" s="16"/>
      <c r="HW265" s="16"/>
      <c r="HX265" s="16"/>
      <c r="HY265" s="16"/>
      <c r="HZ265" s="16"/>
      <c r="IA265" s="16"/>
      <c r="IB265" s="16"/>
      <c r="IC265" s="16"/>
      <c r="ID265" s="16"/>
      <c r="IE265" s="16"/>
      <c r="IF265" s="16"/>
      <c r="IG265" s="16"/>
      <c r="IH265" s="16"/>
      <c r="II265" s="16"/>
      <c r="IJ265" s="16"/>
    </row>
    <row r="266" spans="6:244" ht="15.95" customHeight="1" x14ac:dyDescent="0.2">
      <c r="F266" s="14"/>
      <c r="AX266" s="14"/>
      <c r="AY266" s="14"/>
      <c r="BE266" s="264"/>
      <c r="CS266" s="264"/>
      <c r="DA266" s="264"/>
      <c r="DE266" s="264"/>
      <c r="FD266" s="264"/>
      <c r="FE266" s="264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6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  <c r="HV266" s="16"/>
      <c r="HW266" s="16"/>
      <c r="HX266" s="16"/>
      <c r="HY266" s="16"/>
      <c r="HZ266" s="16"/>
      <c r="IA266" s="16"/>
      <c r="IB266" s="16"/>
      <c r="IC266" s="16"/>
      <c r="ID266" s="16"/>
      <c r="IE266" s="16"/>
      <c r="IF266" s="16"/>
      <c r="IG266" s="16"/>
      <c r="IH266" s="16"/>
      <c r="II266" s="16"/>
      <c r="IJ266" s="16"/>
    </row>
    <row r="267" spans="6:244" ht="15.95" customHeight="1" x14ac:dyDescent="0.2">
      <c r="F267" s="14"/>
      <c r="AX267" s="14"/>
      <c r="AY267" s="14"/>
      <c r="BE267" s="264"/>
      <c r="CS267" s="264"/>
      <c r="DA267" s="264"/>
      <c r="DE267" s="264"/>
      <c r="FD267" s="264"/>
      <c r="FE267" s="264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6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  <c r="HV267" s="16"/>
      <c r="HW267" s="16"/>
      <c r="HX267" s="16"/>
      <c r="HY267" s="16"/>
      <c r="HZ267" s="16"/>
      <c r="IA267" s="16"/>
      <c r="IB267" s="16"/>
      <c r="IC267" s="16"/>
      <c r="ID267" s="16"/>
      <c r="IE267" s="16"/>
      <c r="IF267" s="16"/>
      <c r="IG267" s="16"/>
      <c r="IH267" s="16"/>
      <c r="II267" s="16"/>
      <c r="IJ267" s="16"/>
    </row>
    <row r="268" spans="6:244" ht="15.95" customHeight="1" x14ac:dyDescent="0.2">
      <c r="F268" s="14"/>
      <c r="AX268" s="14"/>
      <c r="AY268" s="14"/>
      <c r="BE268" s="264"/>
      <c r="CS268" s="264"/>
      <c r="DA268" s="264"/>
      <c r="DE268" s="264"/>
      <c r="FD268" s="264"/>
      <c r="FE268" s="264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6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  <c r="HV268" s="16"/>
      <c r="HW268" s="16"/>
      <c r="HX268" s="16"/>
      <c r="HY268" s="16"/>
      <c r="HZ268" s="16"/>
      <c r="IA268" s="16"/>
      <c r="IB268" s="16"/>
      <c r="IC268" s="16"/>
      <c r="ID268" s="16"/>
      <c r="IE268" s="16"/>
      <c r="IF268" s="16"/>
      <c r="IG268" s="16"/>
      <c r="IH268" s="16"/>
      <c r="II268" s="16"/>
      <c r="IJ268" s="16"/>
    </row>
    <row r="269" spans="6:244" ht="15.95" customHeight="1" x14ac:dyDescent="0.2">
      <c r="F269" s="14"/>
      <c r="AX269" s="14"/>
      <c r="AY269" s="14"/>
      <c r="BE269" s="264"/>
      <c r="CS269" s="264"/>
      <c r="DA269" s="264"/>
      <c r="DE269" s="264"/>
      <c r="FD269" s="264"/>
      <c r="FE269" s="264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6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  <c r="HV269" s="16"/>
      <c r="HW269" s="16"/>
      <c r="HX269" s="16"/>
      <c r="HY269" s="16"/>
      <c r="HZ269" s="16"/>
      <c r="IA269" s="16"/>
      <c r="IB269" s="16"/>
      <c r="IC269" s="16"/>
      <c r="ID269" s="16"/>
      <c r="IE269" s="16"/>
      <c r="IF269" s="16"/>
      <c r="IG269" s="16"/>
      <c r="IH269" s="16"/>
      <c r="II269" s="16"/>
      <c r="IJ269" s="16"/>
    </row>
    <row r="270" spans="6:244" ht="15.95" customHeight="1" x14ac:dyDescent="0.2">
      <c r="F270" s="14"/>
      <c r="AX270" s="14"/>
      <c r="AY270" s="14"/>
      <c r="BE270" s="264"/>
      <c r="CS270" s="264"/>
      <c r="DA270" s="264"/>
      <c r="DE270" s="264"/>
      <c r="FD270" s="264"/>
      <c r="FE270" s="264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6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  <c r="HV270" s="16"/>
      <c r="HW270" s="16"/>
      <c r="HX270" s="16"/>
      <c r="HY270" s="16"/>
      <c r="HZ270" s="16"/>
      <c r="IA270" s="16"/>
      <c r="IB270" s="16"/>
      <c r="IC270" s="16"/>
      <c r="ID270" s="16"/>
      <c r="IE270" s="16"/>
      <c r="IF270" s="16"/>
      <c r="IG270" s="16"/>
      <c r="IH270" s="16"/>
      <c r="II270" s="16"/>
      <c r="IJ270" s="16"/>
    </row>
    <row r="271" spans="6:244" ht="15.95" customHeight="1" x14ac:dyDescent="0.2">
      <c r="F271" s="14"/>
      <c r="AX271" s="14"/>
      <c r="AY271" s="14"/>
      <c r="BE271" s="264"/>
      <c r="CS271" s="264"/>
      <c r="DA271" s="264"/>
      <c r="DE271" s="264"/>
      <c r="FD271" s="264"/>
      <c r="FE271" s="264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6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  <c r="HV271" s="16"/>
      <c r="HW271" s="16"/>
      <c r="HX271" s="16"/>
      <c r="HY271" s="16"/>
      <c r="HZ271" s="16"/>
      <c r="IA271" s="16"/>
      <c r="IB271" s="16"/>
      <c r="IC271" s="16"/>
      <c r="ID271" s="16"/>
      <c r="IE271" s="16"/>
      <c r="IF271" s="16"/>
      <c r="IG271" s="16"/>
      <c r="IH271" s="16"/>
      <c r="II271" s="16"/>
      <c r="IJ271" s="16"/>
    </row>
    <row r="272" spans="6:244" ht="15.95" customHeight="1" x14ac:dyDescent="0.2">
      <c r="F272" s="14"/>
      <c r="AX272" s="14"/>
      <c r="AY272" s="14"/>
      <c r="BE272" s="264"/>
      <c r="CS272" s="264"/>
      <c r="DA272" s="264"/>
      <c r="DE272" s="264"/>
      <c r="FD272" s="264"/>
      <c r="FE272" s="264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6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  <c r="HV272" s="16"/>
      <c r="HW272" s="16"/>
      <c r="HX272" s="16"/>
      <c r="HY272" s="16"/>
      <c r="HZ272" s="16"/>
      <c r="IA272" s="16"/>
      <c r="IB272" s="16"/>
      <c r="IC272" s="16"/>
      <c r="ID272" s="16"/>
      <c r="IE272" s="16"/>
      <c r="IF272" s="16"/>
      <c r="IG272" s="16"/>
      <c r="IH272" s="16"/>
      <c r="II272" s="16"/>
      <c r="IJ272" s="16"/>
    </row>
    <row r="273" spans="6:244" ht="15.95" customHeight="1" x14ac:dyDescent="0.2">
      <c r="F273" s="14"/>
      <c r="AX273" s="14"/>
      <c r="AY273" s="14"/>
      <c r="BE273" s="264"/>
      <c r="CS273" s="264"/>
      <c r="DA273" s="264"/>
      <c r="DE273" s="264"/>
      <c r="FD273" s="264"/>
      <c r="FE273" s="264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6"/>
      <c r="II273" s="16"/>
      <c r="IJ273" s="16"/>
    </row>
    <row r="274" spans="6:244" ht="15.95" customHeight="1" x14ac:dyDescent="0.2">
      <c r="F274" s="14"/>
      <c r="AX274" s="14"/>
      <c r="AY274" s="14"/>
      <c r="BE274" s="264"/>
      <c r="CS274" s="264"/>
      <c r="DA274" s="264"/>
      <c r="DE274" s="264"/>
      <c r="FD274" s="264"/>
      <c r="FE274" s="264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6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  <c r="HV274" s="16"/>
      <c r="HW274" s="16"/>
      <c r="HX274" s="16"/>
      <c r="HY274" s="16"/>
      <c r="HZ274" s="16"/>
      <c r="IA274" s="16"/>
      <c r="IB274" s="16"/>
      <c r="IC274" s="16"/>
      <c r="ID274" s="16"/>
      <c r="IE274" s="16"/>
      <c r="IF274" s="16"/>
      <c r="IG274" s="16"/>
      <c r="IH274" s="16"/>
      <c r="II274" s="16"/>
      <c r="IJ274" s="16"/>
    </row>
    <row r="275" spans="6:244" ht="15.95" customHeight="1" x14ac:dyDescent="0.2">
      <c r="F275" s="14"/>
      <c r="AX275" s="14"/>
      <c r="AY275" s="14"/>
      <c r="BE275" s="264"/>
      <c r="CS275" s="264"/>
      <c r="DA275" s="264"/>
      <c r="DE275" s="264"/>
      <c r="FD275" s="264"/>
      <c r="FE275" s="264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6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  <c r="HV275" s="16"/>
      <c r="HW275" s="16"/>
      <c r="HX275" s="16"/>
      <c r="HY275" s="16"/>
      <c r="HZ275" s="16"/>
      <c r="IA275" s="16"/>
      <c r="IB275" s="16"/>
      <c r="IC275" s="16"/>
      <c r="ID275" s="16"/>
      <c r="IE275" s="16"/>
      <c r="IF275" s="16"/>
      <c r="IG275" s="16"/>
      <c r="IH275" s="16"/>
      <c r="II275" s="16"/>
      <c r="IJ275" s="16"/>
    </row>
    <row r="276" spans="6:244" ht="15.95" customHeight="1" x14ac:dyDescent="0.2">
      <c r="F276" s="14"/>
      <c r="AX276" s="14"/>
      <c r="AY276" s="14"/>
      <c r="BE276" s="264"/>
      <c r="CS276" s="264"/>
      <c r="DA276" s="264"/>
      <c r="DE276" s="264"/>
      <c r="FD276" s="264"/>
      <c r="FE276" s="264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6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  <c r="HV276" s="16"/>
      <c r="HW276" s="16"/>
      <c r="HX276" s="16"/>
      <c r="HY276" s="16"/>
      <c r="HZ276" s="16"/>
      <c r="IA276" s="16"/>
      <c r="IB276" s="16"/>
      <c r="IC276" s="16"/>
      <c r="ID276" s="16"/>
      <c r="IE276" s="16"/>
      <c r="IF276" s="16"/>
      <c r="IG276" s="16"/>
      <c r="IH276" s="16"/>
      <c r="II276" s="16"/>
      <c r="IJ276" s="16"/>
    </row>
    <row r="277" spans="6:244" ht="15.95" customHeight="1" x14ac:dyDescent="0.2">
      <c r="F277" s="14"/>
      <c r="AX277" s="14"/>
      <c r="AY277" s="14"/>
      <c r="BE277" s="264"/>
      <c r="CS277" s="264"/>
      <c r="DA277" s="264"/>
      <c r="DE277" s="264"/>
      <c r="FD277" s="264"/>
      <c r="FE277" s="264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6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  <c r="HV277" s="16"/>
      <c r="HW277" s="16"/>
      <c r="HX277" s="16"/>
      <c r="HY277" s="16"/>
      <c r="HZ277" s="16"/>
      <c r="IA277" s="16"/>
      <c r="IB277" s="16"/>
      <c r="IC277" s="16"/>
      <c r="ID277" s="16"/>
      <c r="IE277" s="16"/>
      <c r="IF277" s="16"/>
      <c r="IG277" s="16"/>
      <c r="IH277" s="16"/>
      <c r="II277" s="16"/>
      <c r="IJ277" s="16"/>
    </row>
    <row r="278" spans="6:244" ht="15.95" customHeight="1" x14ac:dyDescent="0.2">
      <c r="F278" s="14"/>
      <c r="AX278" s="14"/>
      <c r="AY278" s="14"/>
      <c r="BE278" s="264"/>
      <c r="CS278" s="264"/>
      <c r="DA278" s="264"/>
      <c r="DE278" s="264"/>
      <c r="FD278" s="264"/>
      <c r="FE278" s="264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6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  <c r="HV278" s="16"/>
      <c r="HW278" s="16"/>
      <c r="HX278" s="16"/>
      <c r="HY278" s="16"/>
      <c r="HZ278" s="16"/>
      <c r="IA278" s="16"/>
      <c r="IB278" s="16"/>
      <c r="IC278" s="16"/>
      <c r="ID278" s="16"/>
      <c r="IE278" s="16"/>
      <c r="IF278" s="16"/>
      <c r="IG278" s="16"/>
      <c r="IH278" s="16"/>
      <c r="II278" s="16"/>
      <c r="IJ278" s="16"/>
    </row>
    <row r="279" spans="6:244" ht="15.95" customHeight="1" x14ac:dyDescent="0.2">
      <c r="F279" s="14"/>
      <c r="AX279" s="14"/>
      <c r="AY279" s="14"/>
      <c r="BE279" s="264"/>
      <c r="CS279" s="264"/>
      <c r="DA279" s="264"/>
      <c r="DE279" s="264"/>
      <c r="FD279" s="264"/>
      <c r="FE279" s="264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6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  <c r="HV279" s="16"/>
      <c r="HW279" s="16"/>
      <c r="HX279" s="16"/>
      <c r="HY279" s="16"/>
      <c r="HZ279" s="16"/>
      <c r="IA279" s="16"/>
      <c r="IB279" s="16"/>
      <c r="IC279" s="16"/>
      <c r="ID279" s="16"/>
      <c r="IE279" s="16"/>
      <c r="IF279" s="16"/>
      <c r="IG279" s="16"/>
      <c r="IH279" s="16"/>
      <c r="II279" s="16"/>
      <c r="IJ279" s="16"/>
    </row>
    <row r="280" spans="6:244" ht="15.95" customHeight="1" x14ac:dyDescent="0.2">
      <c r="F280" s="14"/>
      <c r="AX280" s="14"/>
      <c r="AY280" s="14"/>
      <c r="BE280" s="264"/>
      <c r="CS280" s="264"/>
      <c r="DA280" s="264"/>
      <c r="DE280" s="264"/>
      <c r="FD280" s="264"/>
      <c r="FE280" s="264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6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  <c r="HV280" s="16"/>
      <c r="HW280" s="16"/>
      <c r="HX280" s="16"/>
      <c r="HY280" s="16"/>
      <c r="HZ280" s="16"/>
      <c r="IA280" s="16"/>
      <c r="IB280" s="16"/>
      <c r="IC280" s="16"/>
      <c r="ID280" s="16"/>
      <c r="IE280" s="16"/>
      <c r="IF280" s="16"/>
      <c r="IG280" s="16"/>
      <c r="IH280" s="16"/>
      <c r="II280" s="16"/>
      <c r="IJ280" s="16"/>
    </row>
    <row r="281" spans="6:244" ht="15.95" customHeight="1" x14ac:dyDescent="0.2">
      <c r="F281" s="14"/>
      <c r="AX281" s="14"/>
      <c r="AY281" s="14"/>
      <c r="BE281" s="264"/>
      <c r="CS281" s="264"/>
      <c r="DA281" s="264"/>
      <c r="DE281" s="264"/>
      <c r="FD281" s="264"/>
      <c r="FE281" s="264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6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  <c r="HV281" s="16"/>
      <c r="HW281" s="16"/>
      <c r="HX281" s="16"/>
      <c r="HY281" s="16"/>
      <c r="HZ281" s="16"/>
      <c r="IA281" s="16"/>
      <c r="IB281" s="16"/>
      <c r="IC281" s="16"/>
      <c r="ID281" s="16"/>
      <c r="IE281" s="16"/>
      <c r="IF281" s="16"/>
      <c r="IG281" s="16"/>
      <c r="IH281" s="16"/>
      <c r="II281" s="16"/>
      <c r="IJ281" s="16"/>
    </row>
    <row r="282" spans="6:244" ht="15.95" customHeight="1" x14ac:dyDescent="0.2">
      <c r="F282" s="14"/>
      <c r="AX282" s="14"/>
      <c r="AY282" s="14"/>
      <c r="BE282" s="264"/>
      <c r="CS282" s="264"/>
      <c r="DA282" s="264"/>
      <c r="DE282" s="264"/>
      <c r="FD282" s="264"/>
      <c r="FE282" s="264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6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  <c r="HV282" s="16"/>
      <c r="HW282" s="16"/>
      <c r="HX282" s="16"/>
      <c r="HY282" s="16"/>
      <c r="HZ282" s="16"/>
      <c r="IA282" s="16"/>
      <c r="IB282" s="16"/>
      <c r="IC282" s="16"/>
      <c r="ID282" s="16"/>
      <c r="IE282" s="16"/>
      <c r="IF282" s="16"/>
      <c r="IG282" s="16"/>
      <c r="IH282" s="16"/>
      <c r="II282" s="16"/>
      <c r="IJ282" s="16"/>
    </row>
    <row r="283" spans="6:244" ht="15.95" customHeight="1" x14ac:dyDescent="0.2">
      <c r="F283" s="14"/>
      <c r="AX283" s="14"/>
      <c r="AY283" s="14"/>
      <c r="BE283" s="264"/>
      <c r="CS283" s="264"/>
      <c r="DA283" s="264"/>
      <c r="DE283" s="264"/>
      <c r="FD283" s="264"/>
      <c r="FE283" s="264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6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  <c r="HV283" s="16"/>
      <c r="HW283" s="16"/>
      <c r="HX283" s="16"/>
      <c r="HY283" s="16"/>
      <c r="HZ283" s="16"/>
      <c r="IA283" s="16"/>
      <c r="IB283" s="16"/>
      <c r="IC283" s="16"/>
      <c r="ID283" s="16"/>
      <c r="IE283" s="16"/>
      <c r="IF283" s="16"/>
      <c r="IG283" s="16"/>
      <c r="IH283" s="16"/>
      <c r="II283" s="16"/>
      <c r="IJ283" s="16"/>
    </row>
    <row r="284" spans="6:244" ht="15.95" customHeight="1" x14ac:dyDescent="0.2">
      <c r="F284" s="14"/>
      <c r="AX284" s="14"/>
      <c r="AY284" s="14"/>
      <c r="BE284" s="264"/>
      <c r="CS284" s="264"/>
      <c r="DA284" s="264"/>
      <c r="DE284" s="264"/>
      <c r="FD284" s="264"/>
      <c r="FE284" s="264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6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  <c r="HV284" s="16"/>
      <c r="HW284" s="16"/>
      <c r="HX284" s="16"/>
      <c r="HY284" s="16"/>
      <c r="HZ284" s="16"/>
      <c r="IA284" s="16"/>
      <c r="IB284" s="16"/>
      <c r="IC284" s="16"/>
      <c r="ID284" s="16"/>
      <c r="IE284" s="16"/>
      <c r="IF284" s="16"/>
      <c r="IG284" s="16"/>
      <c r="IH284" s="16"/>
      <c r="II284" s="16"/>
      <c r="IJ284" s="16"/>
    </row>
    <row r="285" spans="6:244" ht="15.95" customHeight="1" x14ac:dyDescent="0.2">
      <c r="F285" s="14"/>
      <c r="AX285" s="14"/>
      <c r="AY285" s="14"/>
      <c r="BE285" s="264"/>
      <c r="CS285" s="264"/>
      <c r="DA285" s="264"/>
      <c r="DE285" s="264"/>
      <c r="FD285" s="264"/>
      <c r="FE285" s="264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6"/>
      <c r="II285" s="16"/>
      <c r="IJ285" s="16"/>
    </row>
    <row r="286" spans="6:244" ht="15.95" customHeight="1" x14ac:dyDescent="0.2">
      <c r="F286" s="14"/>
      <c r="AX286" s="14"/>
      <c r="AY286" s="14"/>
      <c r="BE286" s="264"/>
      <c r="CS286" s="264"/>
      <c r="DA286" s="264"/>
      <c r="DE286" s="264"/>
      <c r="FD286" s="264"/>
      <c r="FE286" s="264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6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  <c r="HV286" s="16"/>
      <c r="HW286" s="16"/>
      <c r="HX286" s="16"/>
      <c r="HY286" s="16"/>
      <c r="HZ286" s="16"/>
      <c r="IA286" s="16"/>
      <c r="IB286" s="16"/>
      <c r="IC286" s="16"/>
      <c r="ID286" s="16"/>
      <c r="IE286" s="16"/>
      <c r="IF286" s="16"/>
      <c r="IG286" s="16"/>
      <c r="IH286" s="16"/>
      <c r="II286" s="16"/>
      <c r="IJ286" s="16"/>
    </row>
    <row r="287" spans="6:244" ht="15.95" customHeight="1" x14ac:dyDescent="0.2">
      <c r="F287" s="14"/>
      <c r="AX287" s="14"/>
      <c r="AY287" s="14"/>
      <c r="BE287" s="264"/>
      <c r="CS287" s="264"/>
      <c r="DA287" s="264"/>
      <c r="DE287" s="264"/>
      <c r="FD287" s="264"/>
      <c r="FE287" s="264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6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  <c r="HV287" s="16"/>
      <c r="HW287" s="16"/>
      <c r="HX287" s="16"/>
      <c r="HY287" s="16"/>
      <c r="HZ287" s="16"/>
      <c r="IA287" s="16"/>
      <c r="IB287" s="16"/>
      <c r="IC287" s="16"/>
      <c r="ID287" s="16"/>
      <c r="IE287" s="16"/>
      <c r="IF287" s="16"/>
      <c r="IG287" s="16"/>
      <c r="IH287" s="16"/>
      <c r="II287" s="16"/>
      <c r="IJ287" s="16"/>
    </row>
    <row r="288" spans="6:244" ht="15.95" customHeight="1" x14ac:dyDescent="0.2">
      <c r="F288" s="14"/>
      <c r="AX288" s="14"/>
      <c r="AY288" s="14"/>
      <c r="BE288" s="264"/>
      <c r="CS288" s="264"/>
      <c r="DA288" s="264"/>
      <c r="DE288" s="264"/>
      <c r="FD288" s="264"/>
      <c r="FE288" s="264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6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  <c r="HV288" s="16"/>
      <c r="HW288" s="16"/>
      <c r="HX288" s="16"/>
      <c r="HY288" s="16"/>
      <c r="HZ288" s="16"/>
      <c r="IA288" s="16"/>
      <c r="IB288" s="16"/>
      <c r="IC288" s="16"/>
      <c r="ID288" s="16"/>
      <c r="IE288" s="16"/>
      <c r="IF288" s="16"/>
      <c r="IG288" s="16"/>
      <c r="IH288" s="16"/>
      <c r="II288" s="16"/>
      <c r="IJ288" s="16"/>
    </row>
    <row r="289" spans="6:244" ht="15.95" customHeight="1" x14ac:dyDescent="0.2">
      <c r="F289" s="14"/>
      <c r="AX289" s="14"/>
      <c r="AY289" s="14"/>
      <c r="BE289" s="264"/>
      <c r="CS289" s="264"/>
      <c r="DA289" s="264"/>
      <c r="DE289" s="264"/>
      <c r="FD289" s="264"/>
      <c r="FE289" s="264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6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  <c r="HV289" s="16"/>
      <c r="HW289" s="16"/>
      <c r="HX289" s="16"/>
      <c r="HY289" s="16"/>
      <c r="HZ289" s="16"/>
      <c r="IA289" s="16"/>
      <c r="IB289" s="16"/>
      <c r="IC289" s="16"/>
      <c r="ID289" s="16"/>
      <c r="IE289" s="16"/>
      <c r="IF289" s="16"/>
      <c r="IG289" s="16"/>
      <c r="IH289" s="16"/>
      <c r="II289" s="16"/>
      <c r="IJ289" s="16"/>
    </row>
    <row r="290" spans="6:244" ht="15.95" customHeight="1" x14ac:dyDescent="0.2">
      <c r="F290" s="14"/>
      <c r="AX290" s="14"/>
      <c r="AY290" s="14"/>
      <c r="BE290" s="264"/>
      <c r="CS290" s="264"/>
      <c r="DA290" s="264"/>
      <c r="DE290" s="264"/>
      <c r="FD290" s="264"/>
      <c r="FE290" s="264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6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  <c r="HV290" s="16"/>
      <c r="HW290" s="16"/>
      <c r="HX290" s="16"/>
      <c r="HY290" s="16"/>
      <c r="HZ290" s="16"/>
      <c r="IA290" s="16"/>
      <c r="IB290" s="16"/>
      <c r="IC290" s="16"/>
      <c r="ID290" s="16"/>
      <c r="IE290" s="16"/>
      <c r="IF290" s="16"/>
      <c r="IG290" s="16"/>
      <c r="IH290" s="16"/>
      <c r="II290" s="16"/>
      <c r="IJ290" s="16"/>
    </row>
    <row r="291" spans="6:244" ht="15.95" customHeight="1" x14ac:dyDescent="0.2">
      <c r="F291" s="14"/>
      <c r="AX291" s="14"/>
      <c r="AY291" s="14"/>
      <c r="BE291" s="264"/>
      <c r="CS291" s="264"/>
      <c r="DA291" s="264"/>
      <c r="DE291" s="264"/>
      <c r="FD291" s="264"/>
      <c r="FE291" s="264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6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  <c r="HV291" s="16"/>
      <c r="HW291" s="16"/>
      <c r="HX291" s="16"/>
      <c r="HY291" s="16"/>
      <c r="HZ291" s="16"/>
      <c r="IA291" s="16"/>
      <c r="IB291" s="16"/>
      <c r="IC291" s="16"/>
      <c r="ID291" s="16"/>
      <c r="IE291" s="16"/>
      <c r="IF291" s="16"/>
      <c r="IG291" s="16"/>
      <c r="IH291" s="16"/>
      <c r="II291" s="16"/>
      <c r="IJ291" s="16"/>
    </row>
    <row r="292" spans="6:244" ht="15.95" customHeight="1" x14ac:dyDescent="0.2">
      <c r="F292" s="14"/>
      <c r="AX292" s="14"/>
      <c r="AY292" s="14"/>
      <c r="BE292" s="264"/>
      <c r="CS292" s="264"/>
      <c r="DA292" s="264"/>
      <c r="DE292" s="264"/>
      <c r="FD292" s="264"/>
      <c r="FE292" s="264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6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  <c r="HV292" s="16"/>
      <c r="HW292" s="16"/>
      <c r="HX292" s="16"/>
      <c r="HY292" s="16"/>
      <c r="HZ292" s="16"/>
      <c r="IA292" s="16"/>
      <c r="IB292" s="16"/>
      <c r="IC292" s="16"/>
      <c r="ID292" s="16"/>
      <c r="IE292" s="16"/>
      <c r="IF292" s="16"/>
      <c r="IG292" s="16"/>
      <c r="IH292" s="16"/>
      <c r="II292" s="16"/>
      <c r="IJ292" s="16"/>
    </row>
    <row r="293" spans="6:244" ht="15.95" customHeight="1" x14ac:dyDescent="0.2">
      <c r="F293" s="14"/>
      <c r="AX293" s="14"/>
      <c r="AY293" s="14"/>
      <c r="BE293" s="264"/>
      <c r="CS293" s="264"/>
      <c r="DA293" s="264"/>
      <c r="DE293" s="264"/>
      <c r="FD293" s="264"/>
      <c r="FE293" s="264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6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  <c r="HV293" s="16"/>
      <c r="HW293" s="16"/>
      <c r="HX293" s="16"/>
      <c r="HY293" s="16"/>
      <c r="HZ293" s="16"/>
      <c r="IA293" s="16"/>
      <c r="IB293" s="16"/>
      <c r="IC293" s="16"/>
      <c r="ID293" s="16"/>
      <c r="IE293" s="16"/>
      <c r="IF293" s="16"/>
      <c r="IG293" s="16"/>
      <c r="IH293" s="16"/>
      <c r="II293" s="16"/>
      <c r="IJ293" s="16"/>
    </row>
    <row r="294" spans="6:244" ht="15.95" customHeight="1" x14ac:dyDescent="0.2">
      <c r="F294" s="14"/>
      <c r="AX294" s="14"/>
      <c r="AY294" s="14"/>
      <c r="BE294" s="264"/>
      <c r="CS294" s="264"/>
      <c r="DA294" s="264"/>
      <c r="DE294" s="264"/>
      <c r="FD294" s="264"/>
      <c r="FE294" s="264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6"/>
      <c r="II294" s="16"/>
      <c r="IJ294" s="16"/>
    </row>
    <row r="295" spans="6:244" ht="15.95" customHeight="1" x14ac:dyDescent="0.2">
      <c r="F295" s="14"/>
      <c r="AX295" s="14"/>
      <c r="AY295" s="14"/>
      <c r="BE295" s="264"/>
      <c r="CS295" s="264"/>
      <c r="DA295" s="264"/>
      <c r="DE295" s="264"/>
      <c r="FD295" s="264"/>
      <c r="FE295" s="264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</row>
    <row r="296" spans="6:244" ht="15.95" customHeight="1" x14ac:dyDescent="0.2">
      <c r="F296" s="14"/>
      <c r="AX296" s="14"/>
      <c r="AY296" s="14"/>
      <c r="BE296" s="264"/>
      <c r="CS296" s="264"/>
      <c r="DA296" s="264"/>
      <c r="DE296" s="264"/>
      <c r="FD296" s="264"/>
      <c r="FE296" s="264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6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  <c r="HV296" s="16"/>
      <c r="HW296" s="16"/>
      <c r="HX296" s="16"/>
      <c r="HY296" s="16"/>
      <c r="HZ296" s="16"/>
      <c r="IA296" s="16"/>
      <c r="IB296" s="16"/>
      <c r="IC296" s="16"/>
      <c r="ID296" s="16"/>
      <c r="IE296" s="16"/>
      <c r="IF296" s="16"/>
      <c r="IG296" s="16"/>
      <c r="IH296" s="16"/>
      <c r="II296" s="16"/>
      <c r="IJ296" s="16"/>
    </row>
    <row r="297" spans="6:244" ht="15.95" customHeight="1" x14ac:dyDescent="0.2">
      <c r="F297" s="14"/>
      <c r="AX297" s="14"/>
      <c r="AY297" s="14"/>
      <c r="BE297" s="264"/>
      <c r="CS297" s="264"/>
      <c r="DA297" s="264"/>
      <c r="DE297" s="264"/>
      <c r="FD297" s="264"/>
      <c r="FE297" s="264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6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  <c r="HV297" s="16"/>
      <c r="HW297" s="16"/>
      <c r="HX297" s="16"/>
      <c r="HY297" s="16"/>
      <c r="HZ297" s="16"/>
      <c r="IA297" s="16"/>
      <c r="IB297" s="16"/>
      <c r="IC297" s="16"/>
      <c r="ID297" s="16"/>
      <c r="IE297" s="16"/>
      <c r="IF297" s="16"/>
      <c r="IG297" s="16"/>
      <c r="IH297" s="16"/>
      <c r="II297" s="16"/>
      <c r="IJ297" s="16"/>
    </row>
    <row r="298" spans="6:244" ht="15.95" customHeight="1" x14ac:dyDescent="0.2">
      <c r="F298" s="14"/>
      <c r="AX298" s="14"/>
      <c r="AY298" s="14"/>
      <c r="BE298" s="264"/>
      <c r="CS298" s="264"/>
      <c r="DA298" s="264"/>
      <c r="DE298" s="264"/>
      <c r="FD298" s="264"/>
      <c r="FE298" s="264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6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  <c r="HV298" s="16"/>
      <c r="HW298" s="16"/>
      <c r="HX298" s="16"/>
      <c r="HY298" s="16"/>
      <c r="HZ298" s="16"/>
      <c r="IA298" s="16"/>
      <c r="IB298" s="16"/>
      <c r="IC298" s="16"/>
      <c r="ID298" s="16"/>
      <c r="IE298" s="16"/>
      <c r="IF298" s="16"/>
      <c r="IG298" s="16"/>
      <c r="IH298" s="16"/>
      <c r="II298" s="16"/>
      <c r="IJ298" s="16"/>
    </row>
    <row r="299" spans="6:244" ht="15.95" customHeight="1" x14ac:dyDescent="0.2">
      <c r="F299" s="14"/>
      <c r="AX299" s="14"/>
      <c r="AY299" s="14"/>
      <c r="BE299" s="264"/>
      <c r="CS299" s="264"/>
      <c r="DA299" s="264"/>
      <c r="DE299" s="264"/>
      <c r="FD299" s="264"/>
      <c r="FE299" s="264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6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  <c r="HV299" s="16"/>
      <c r="HW299" s="16"/>
      <c r="HX299" s="16"/>
      <c r="HY299" s="16"/>
      <c r="HZ299" s="16"/>
      <c r="IA299" s="16"/>
      <c r="IB299" s="16"/>
      <c r="IC299" s="16"/>
      <c r="ID299" s="16"/>
      <c r="IE299" s="16"/>
      <c r="IF299" s="16"/>
      <c r="IG299" s="16"/>
      <c r="IH299" s="16"/>
      <c r="II299" s="16"/>
      <c r="IJ299" s="16"/>
    </row>
    <row r="300" spans="6:244" ht="15.95" customHeight="1" x14ac:dyDescent="0.2">
      <c r="F300" s="14"/>
      <c r="AX300" s="14"/>
      <c r="AY300" s="14"/>
      <c r="BE300" s="264"/>
      <c r="CS300" s="264"/>
      <c r="DA300" s="264"/>
      <c r="DE300" s="264"/>
      <c r="FD300" s="264"/>
      <c r="FE300" s="264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6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  <c r="HV300" s="16"/>
      <c r="HW300" s="16"/>
      <c r="HX300" s="16"/>
      <c r="HY300" s="16"/>
      <c r="HZ300" s="16"/>
      <c r="IA300" s="16"/>
      <c r="IB300" s="16"/>
      <c r="IC300" s="16"/>
      <c r="ID300" s="16"/>
      <c r="IE300" s="16"/>
      <c r="IF300" s="16"/>
      <c r="IG300" s="16"/>
      <c r="IH300" s="16"/>
      <c r="II300" s="16"/>
      <c r="IJ300" s="16"/>
    </row>
    <row r="301" spans="6:244" ht="15.95" customHeight="1" x14ac:dyDescent="0.2">
      <c r="F301" s="14"/>
      <c r="AX301" s="14"/>
      <c r="AY301" s="14"/>
      <c r="BE301" s="264"/>
      <c r="CS301" s="264"/>
      <c r="DA301" s="264"/>
      <c r="DE301" s="264"/>
      <c r="FD301" s="264"/>
      <c r="FE301" s="264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6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  <c r="HV301" s="16"/>
      <c r="HW301" s="16"/>
      <c r="HX301" s="16"/>
      <c r="HY301" s="16"/>
      <c r="HZ301" s="16"/>
      <c r="IA301" s="16"/>
      <c r="IB301" s="16"/>
      <c r="IC301" s="16"/>
      <c r="ID301" s="16"/>
      <c r="IE301" s="16"/>
      <c r="IF301" s="16"/>
      <c r="IG301" s="16"/>
      <c r="IH301" s="16"/>
      <c r="II301" s="16"/>
      <c r="IJ301" s="16"/>
    </row>
    <row r="302" spans="6:244" ht="15.95" customHeight="1" x14ac:dyDescent="0.2">
      <c r="F302" s="14"/>
      <c r="AX302" s="14"/>
      <c r="AY302" s="14"/>
      <c r="BE302" s="264"/>
      <c r="CS302" s="264"/>
      <c r="DA302" s="264"/>
      <c r="DE302" s="264"/>
      <c r="FD302" s="264"/>
      <c r="FE302" s="264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6"/>
      <c r="II302" s="16"/>
      <c r="IJ302" s="16"/>
    </row>
    <row r="303" spans="6:244" ht="15.95" customHeight="1" x14ac:dyDescent="0.2">
      <c r="F303" s="14"/>
      <c r="AX303" s="14"/>
      <c r="AY303" s="14"/>
      <c r="BE303" s="264"/>
      <c r="CS303" s="264"/>
      <c r="DA303" s="264"/>
      <c r="DE303" s="264"/>
      <c r="FD303" s="264"/>
      <c r="FE303" s="264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</row>
    <row r="304" spans="6:244" ht="15.95" customHeight="1" x14ac:dyDescent="0.2">
      <c r="F304" s="14"/>
      <c r="AX304" s="14"/>
      <c r="AY304" s="14"/>
      <c r="BE304" s="264"/>
      <c r="CS304" s="264"/>
      <c r="DA304" s="264"/>
      <c r="DE304" s="264"/>
      <c r="FD304" s="264"/>
      <c r="FE304" s="264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6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  <c r="HV304" s="16"/>
      <c r="HW304" s="16"/>
      <c r="HX304" s="16"/>
      <c r="HY304" s="16"/>
      <c r="HZ304" s="16"/>
      <c r="IA304" s="16"/>
      <c r="IB304" s="16"/>
      <c r="IC304" s="16"/>
      <c r="ID304" s="16"/>
      <c r="IE304" s="16"/>
      <c r="IF304" s="16"/>
      <c r="IG304" s="16"/>
      <c r="IH304" s="16"/>
      <c r="II304" s="16"/>
      <c r="IJ304" s="16"/>
    </row>
    <row r="305" spans="6:244" ht="15.95" customHeight="1" x14ac:dyDescent="0.2">
      <c r="F305" s="14"/>
      <c r="AX305" s="14"/>
      <c r="AY305" s="14"/>
      <c r="BE305" s="264"/>
      <c r="CS305" s="264"/>
      <c r="DA305" s="264"/>
      <c r="DE305" s="264"/>
      <c r="FD305" s="264"/>
      <c r="FE305" s="264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6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  <c r="HV305" s="16"/>
      <c r="HW305" s="16"/>
      <c r="HX305" s="16"/>
      <c r="HY305" s="16"/>
      <c r="HZ305" s="16"/>
      <c r="IA305" s="16"/>
      <c r="IB305" s="16"/>
      <c r="IC305" s="16"/>
      <c r="ID305" s="16"/>
      <c r="IE305" s="16"/>
      <c r="IF305" s="16"/>
      <c r="IG305" s="16"/>
      <c r="IH305" s="16"/>
      <c r="II305" s="16"/>
      <c r="IJ305" s="16"/>
    </row>
    <row r="306" spans="6:244" ht="15.95" customHeight="1" x14ac:dyDescent="0.2">
      <c r="F306" s="14"/>
      <c r="AX306" s="14"/>
      <c r="AY306" s="14"/>
      <c r="BE306" s="264"/>
      <c r="CS306" s="264"/>
      <c r="DA306" s="264"/>
      <c r="DE306" s="264"/>
      <c r="FD306" s="264"/>
      <c r="FE306" s="264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6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  <c r="HV306" s="16"/>
      <c r="HW306" s="16"/>
      <c r="HX306" s="16"/>
      <c r="HY306" s="16"/>
      <c r="HZ306" s="16"/>
      <c r="IA306" s="16"/>
      <c r="IB306" s="16"/>
      <c r="IC306" s="16"/>
      <c r="ID306" s="16"/>
      <c r="IE306" s="16"/>
      <c r="IF306" s="16"/>
      <c r="IG306" s="16"/>
      <c r="IH306" s="16"/>
      <c r="II306" s="16"/>
      <c r="IJ306" s="16"/>
    </row>
    <row r="307" spans="6:244" ht="15.95" customHeight="1" x14ac:dyDescent="0.2">
      <c r="F307" s="14"/>
      <c r="AX307" s="14"/>
      <c r="AY307" s="14"/>
      <c r="BE307" s="264"/>
      <c r="CS307" s="264"/>
      <c r="DA307" s="264"/>
      <c r="DE307" s="264"/>
      <c r="FD307" s="264"/>
      <c r="FE307" s="264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  <c r="HV307" s="16"/>
      <c r="HW307" s="16"/>
      <c r="HX307" s="16"/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</row>
    <row r="308" spans="6:244" ht="15.95" customHeight="1" x14ac:dyDescent="0.2">
      <c r="F308" s="14"/>
      <c r="AX308" s="14"/>
      <c r="AY308" s="14"/>
      <c r="BE308" s="264"/>
      <c r="CS308" s="264"/>
      <c r="DA308" s="264"/>
      <c r="DE308" s="264"/>
      <c r="FD308" s="264"/>
      <c r="FE308" s="264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6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  <c r="HV308" s="16"/>
      <c r="HW308" s="16"/>
      <c r="HX308" s="16"/>
      <c r="HY308" s="16"/>
      <c r="HZ308" s="16"/>
      <c r="IA308" s="16"/>
      <c r="IB308" s="16"/>
      <c r="IC308" s="16"/>
      <c r="ID308" s="16"/>
      <c r="IE308" s="16"/>
      <c r="IF308" s="16"/>
      <c r="IG308" s="16"/>
      <c r="IH308" s="16"/>
      <c r="II308" s="16"/>
      <c r="IJ308" s="16"/>
    </row>
    <row r="309" spans="6:244" ht="15.95" customHeight="1" x14ac:dyDescent="0.2">
      <c r="F309" s="14"/>
      <c r="AX309" s="14"/>
      <c r="AY309" s="14"/>
      <c r="BE309" s="264"/>
      <c r="CS309" s="264"/>
      <c r="DA309" s="264"/>
      <c r="DE309" s="264"/>
      <c r="FD309" s="264"/>
      <c r="FE309" s="264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6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  <c r="HV309" s="16"/>
      <c r="HW309" s="16"/>
      <c r="HX309" s="16"/>
      <c r="HY309" s="16"/>
      <c r="HZ309" s="16"/>
      <c r="IA309" s="16"/>
      <c r="IB309" s="16"/>
      <c r="IC309" s="16"/>
      <c r="ID309" s="16"/>
      <c r="IE309" s="16"/>
      <c r="IF309" s="16"/>
      <c r="IG309" s="16"/>
      <c r="IH309" s="16"/>
      <c r="II309" s="16"/>
      <c r="IJ309" s="16"/>
    </row>
    <row r="310" spans="6:244" ht="15.95" customHeight="1" x14ac:dyDescent="0.2">
      <c r="F310" s="14"/>
      <c r="AX310" s="14"/>
      <c r="AY310" s="14"/>
      <c r="BE310" s="264"/>
      <c r="CS310" s="264"/>
      <c r="DA310" s="264"/>
      <c r="DE310" s="264"/>
      <c r="FD310" s="264"/>
      <c r="FE310" s="264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6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  <c r="HV310" s="16"/>
      <c r="HW310" s="16"/>
      <c r="HX310" s="16"/>
      <c r="HY310" s="16"/>
      <c r="HZ310" s="16"/>
      <c r="IA310" s="16"/>
      <c r="IB310" s="16"/>
      <c r="IC310" s="16"/>
      <c r="ID310" s="16"/>
      <c r="IE310" s="16"/>
      <c r="IF310" s="16"/>
      <c r="IG310" s="16"/>
      <c r="IH310" s="16"/>
      <c r="II310" s="16"/>
      <c r="IJ310" s="16"/>
    </row>
    <row r="311" spans="6:244" ht="15.95" customHeight="1" x14ac:dyDescent="0.2">
      <c r="F311" s="14"/>
      <c r="AX311" s="14"/>
      <c r="AY311" s="14"/>
      <c r="BE311" s="264"/>
      <c r="CS311" s="264"/>
      <c r="DA311" s="264"/>
      <c r="DE311" s="264"/>
      <c r="FD311" s="264"/>
      <c r="FE311" s="264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6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  <c r="HV311" s="16"/>
      <c r="HW311" s="16"/>
      <c r="HX311" s="16"/>
      <c r="HY311" s="16"/>
      <c r="HZ311" s="16"/>
      <c r="IA311" s="16"/>
      <c r="IB311" s="16"/>
      <c r="IC311" s="16"/>
      <c r="ID311" s="16"/>
      <c r="IE311" s="16"/>
      <c r="IF311" s="16"/>
      <c r="IG311" s="16"/>
      <c r="IH311" s="16"/>
      <c r="II311" s="16"/>
      <c r="IJ311" s="16"/>
    </row>
    <row r="312" spans="6:244" ht="15.95" customHeight="1" x14ac:dyDescent="0.2">
      <c r="F312" s="14"/>
      <c r="AX312" s="14"/>
      <c r="AY312" s="14"/>
      <c r="BE312" s="264"/>
      <c r="CS312" s="264"/>
      <c r="DA312" s="264"/>
      <c r="DE312" s="264"/>
      <c r="FD312" s="264"/>
      <c r="FE312" s="264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6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  <c r="HV312" s="16"/>
      <c r="HW312" s="16"/>
      <c r="HX312" s="16"/>
      <c r="HY312" s="16"/>
      <c r="HZ312" s="16"/>
      <c r="IA312" s="16"/>
      <c r="IB312" s="16"/>
      <c r="IC312" s="16"/>
      <c r="ID312" s="16"/>
      <c r="IE312" s="16"/>
      <c r="IF312" s="16"/>
      <c r="IG312" s="16"/>
      <c r="IH312" s="16"/>
      <c r="II312" s="16"/>
      <c r="IJ312" s="16"/>
    </row>
    <row r="313" spans="6:244" ht="15.95" customHeight="1" x14ac:dyDescent="0.2">
      <c r="F313" s="14"/>
      <c r="AX313" s="14"/>
      <c r="AY313" s="14"/>
      <c r="BE313" s="264"/>
      <c r="CS313" s="264"/>
      <c r="DA313" s="264"/>
      <c r="DE313" s="264"/>
      <c r="FD313" s="264"/>
      <c r="FE313" s="264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6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  <c r="HV313" s="16"/>
      <c r="HW313" s="16"/>
      <c r="HX313" s="16"/>
      <c r="HY313" s="16"/>
      <c r="HZ313" s="16"/>
      <c r="IA313" s="16"/>
      <c r="IB313" s="16"/>
      <c r="IC313" s="16"/>
      <c r="ID313" s="16"/>
      <c r="IE313" s="16"/>
      <c r="IF313" s="16"/>
      <c r="IG313" s="16"/>
      <c r="IH313" s="16"/>
      <c r="II313" s="16"/>
      <c r="IJ313" s="16"/>
    </row>
    <row r="314" spans="6:244" ht="15.95" customHeight="1" x14ac:dyDescent="0.2">
      <c r="F314" s="14"/>
      <c r="AX314" s="14"/>
      <c r="AY314" s="14"/>
      <c r="BE314" s="264"/>
      <c r="CS314" s="264"/>
      <c r="DA314" s="264"/>
      <c r="DE314" s="264"/>
      <c r="FD314" s="264"/>
      <c r="FE314" s="264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6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  <c r="HV314" s="16"/>
      <c r="HW314" s="16"/>
      <c r="HX314" s="16"/>
      <c r="HY314" s="16"/>
      <c r="HZ314" s="16"/>
      <c r="IA314" s="16"/>
      <c r="IB314" s="16"/>
      <c r="IC314" s="16"/>
      <c r="ID314" s="16"/>
      <c r="IE314" s="16"/>
      <c r="IF314" s="16"/>
      <c r="IG314" s="16"/>
      <c r="IH314" s="16"/>
      <c r="II314" s="16"/>
      <c r="IJ314" s="16"/>
    </row>
    <row r="315" spans="6:244" ht="15.95" customHeight="1" x14ac:dyDescent="0.2">
      <c r="F315" s="14"/>
      <c r="AX315" s="14"/>
      <c r="AY315" s="14"/>
      <c r="BE315" s="264"/>
      <c r="CS315" s="264"/>
      <c r="DA315" s="264"/>
      <c r="DE315" s="264"/>
      <c r="FD315" s="264"/>
      <c r="FE315" s="264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/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</row>
    <row r="316" spans="6:244" ht="15.95" customHeight="1" x14ac:dyDescent="0.2">
      <c r="F316" s="14"/>
      <c r="AX316" s="14"/>
      <c r="AY316" s="14"/>
      <c r="BE316" s="264"/>
      <c r="CS316" s="264"/>
      <c r="DA316" s="264"/>
      <c r="DE316" s="264"/>
      <c r="FD316" s="264"/>
      <c r="FE316" s="264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6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  <c r="HV316" s="16"/>
      <c r="HW316" s="16"/>
      <c r="HX316" s="16"/>
      <c r="HY316" s="16"/>
      <c r="HZ316" s="16"/>
      <c r="IA316" s="16"/>
      <c r="IB316" s="16"/>
      <c r="IC316" s="16"/>
      <c r="ID316" s="16"/>
      <c r="IE316" s="16"/>
      <c r="IF316" s="16"/>
      <c r="IG316" s="16"/>
      <c r="IH316" s="16"/>
      <c r="II316" s="16"/>
      <c r="IJ316" s="16"/>
    </row>
    <row r="317" spans="6:244" ht="15.95" customHeight="1" x14ac:dyDescent="0.2">
      <c r="F317" s="14"/>
      <c r="AX317" s="14"/>
      <c r="AY317" s="14"/>
      <c r="BE317" s="264"/>
      <c r="CS317" s="264"/>
      <c r="DA317" s="264"/>
      <c r="DE317" s="264"/>
      <c r="FD317" s="264"/>
      <c r="FE317" s="264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6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  <c r="HV317" s="16"/>
      <c r="HW317" s="16"/>
      <c r="HX317" s="16"/>
      <c r="HY317" s="16"/>
      <c r="HZ317" s="16"/>
      <c r="IA317" s="16"/>
      <c r="IB317" s="16"/>
      <c r="IC317" s="16"/>
      <c r="ID317" s="16"/>
      <c r="IE317" s="16"/>
      <c r="IF317" s="16"/>
      <c r="IG317" s="16"/>
      <c r="IH317" s="16"/>
      <c r="II317" s="16"/>
      <c r="IJ317" s="16"/>
    </row>
    <row r="318" spans="6:244" ht="15.95" customHeight="1" x14ac:dyDescent="0.2">
      <c r="F318" s="14"/>
      <c r="AX318" s="14"/>
      <c r="AY318" s="14"/>
      <c r="BE318" s="264"/>
      <c r="CS318" s="264"/>
      <c r="DA318" s="264"/>
      <c r="DE318" s="264"/>
      <c r="FD318" s="264"/>
      <c r="FE318" s="264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6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  <c r="HV318" s="16"/>
      <c r="HW318" s="16"/>
      <c r="HX318" s="16"/>
      <c r="HY318" s="16"/>
      <c r="HZ318" s="16"/>
      <c r="IA318" s="16"/>
      <c r="IB318" s="16"/>
      <c r="IC318" s="16"/>
      <c r="ID318" s="16"/>
      <c r="IE318" s="16"/>
      <c r="IF318" s="16"/>
      <c r="IG318" s="16"/>
      <c r="IH318" s="16"/>
      <c r="II318" s="16"/>
      <c r="IJ318" s="16"/>
    </row>
    <row r="319" spans="6:244" ht="15.95" customHeight="1" x14ac:dyDescent="0.2">
      <c r="F319" s="14"/>
      <c r="AX319" s="14"/>
      <c r="AY319" s="14"/>
      <c r="BE319" s="264"/>
      <c r="CS319" s="264"/>
      <c r="DA319" s="264"/>
      <c r="DE319" s="264"/>
      <c r="FD319" s="264"/>
      <c r="FE319" s="264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6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  <c r="HV319" s="16"/>
      <c r="HW319" s="16"/>
      <c r="HX319" s="16"/>
      <c r="HY319" s="16"/>
      <c r="HZ319" s="16"/>
      <c r="IA319" s="16"/>
      <c r="IB319" s="16"/>
      <c r="IC319" s="16"/>
      <c r="ID319" s="16"/>
      <c r="IE319" s="16"/>
      <c r="IF319" s="16"/>
      <c r="IG319" s="16"/>
      <c r="IH319" s="16"/>
      <c r="II319" s="16"/>
      <c r="IJ319" s="16"/>
    </row>
    <row r="320" spans="6:244" ht="15.95" customHeight="1" x14ac:dyDescent="0.2">
      <c r="F320" s="14"/>
      <c r="AX320" s="14"/>
      <c r="AY320" s="14"/>
      <c r="BE320" s="264"/>
      <c r="CS320" s="264"/>
      <c r="DA320" s="264"/>
      <c r="DE320" s="264"/>
      <c r="FD320" s="264"/>
      <c r="FE320" s="264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6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  <c r="HV320" s="16"/>
      <c r="HW320" s="16"/>
      <c r="HX320" s="16"/>
      <c r="HY320" s="16"/>
      <c r="HZ320" s="16"/>
      <c r="IA320" s="16"/>
      <c r="IB320" s="16"/>
      <c r="IC320" s="16"/>
      <c r="ID320" s="16"/>
      <c r="IE320" s="16"/>
      <c r="IF320" s="16"/>
      <c r="IG320" s="16"/>
      <c r="IH320" s="16"/>
      <c r="II320" s="16"/>
      <c r="IJ320" s="16"/>
    </row>
    <row r="321" spans="6:244" ht="15.95" customHeight="1" x14ac:dyDescent="0.2">
      <c r="F321" s="14"/>
      <c r="AX321" s="14"/>
      <c r="AY321" s="14"/>
      <c r="BE321" s="264"/>
      <c r="CS321" s="264"/>
      <c r="DA321" s="264"/>
      <c r="DE321" s="264"/>
      <c r="FD321" s="264"/>
      <c r="FE321" s="264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6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  <c r="HV321" s="16"/>
      <c r="HW321" s="16"/>
      <c r="HX321" s="16"/>
      <c r="HY321" s="16"/>
      <c r="HZ321" s="16"/>
      <c r="IA321" s="16"/>
      <c r="IB321" s="16"/>
      <c r="IC321" s="16"/>
      <c r="ID321" s="16"/>
      <c r="IE321" s="16"/>
      <c r="IF321" s="16"/>
      <c r="IG321" s="16"/>
      <c r="IH321" s="16"/>
      <c r="II321" s="16"/>
      <c r="IJ321" s="16"/>
    </row>
    <row r="322" spans="6:244" ht="15.95" customHeight="1" x14ac:dyDescent="0.2">
      <c r="F322" s="14"/>
      <c r="AX322" s="14"/>
      <c r="AY322" s="14"/>
      <c r="BE322" s="264"/>
      <c r="CS322" s="264"/>
      <c r="DA322" s="264"/>
      <c r="DE322" s="264"/>
      <c r="FD322" s="264"/>
      <c r="FE322" s="264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6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  <c r="HV322" s="16"/>
      <c r="HW322" s="16"/>
      <c r="HX322" s="16"/>
      <c r="HY322" s="16"/>
      <c r="HZ322" s="16"/>
      <c r="IA322" s="16"/>
      <c r="IB322" s="16"/>
      <c r="IC322" s="16"/>
      <c r="ID322" s="16"/>
      <c r="IE322" s="16"/>
      <c r="IF322" s="16"/>
      <c r="IG322" s="16"/>
      <c r="IH322" s="16"/>
      <c r="II322" s="16"/>
      <c r="IJ322" s="16"/>
    </row>
    <row r="323" spans="6:244" ht="15.95" customHeight="1" x14ac:dyDescent="0.2">
      <c r="F323" s="14"/>
      <c r="AX323" s="14"/>
      <c r="AY323" s="14"/>
      <c r="BE323" s="264"/>
      <c r="CS323" s="264"/>
      <c r="DA323" s="264"/>
      <c r="DE323" s="264"/>
      <c r="FD323" s="264"/>
      <c r="FE323" s="264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</row>
    <row r="324" spans="6:244" ht="15.95" customHeight="1" x14ac:dyDescent="0.2">
      <c r="F324" s="14"/>
      <c r="AX324" s="14"/>
      <c r="AY324" s="14"/>
      <c r="BE324" s="264"/>
      <c r="CS324" s="264"/>
      <c r="DA324" s="264"/>
      <c r="DE324" s="264"/>
      <c r="FD324" s="264"/>
      <c r="FE324" s="264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6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  <c r="HV324" s="16"/>
      <c r="HW324" s="16"/>
      <c r="HX324" s="16"/>
      <c r="HY324" s="16"/>
      <c r="HZ324" s="16"/>
      <c r="IA324" s="16"/>
      <c r="IB324" s="16"/>
      <c r="IC324" s="16"/>
      <c r="ID324" s="16"/>
      <c r="IE324" s="16"/>
      <c r="IF324" s="16"/>
      <c r="IG324" s="16"/>
      <c r="IH324" s="16"/>
      <c r="II324" s="16"/>
      <c r="IJ324" s="16"/>
    </row>
    <row r="325" spans="6:244" ht="15.95" customHeight="1" x14ac:dyDescent="0.2">
      <c r="F325" s="14"/>
      <c r="AX325" s="14"/>
      <c r="AY325" s="14"/>
      <c r="BE325" s="264"/>
      <c r="CS325" s="264"/>
      <c r="DA325" s="264"/>
      <c r="DE325" s="264"/>
      <c r="FD325" s="264"/>
      <c r="FE325" s="264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6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  <c r="HV325" s="16"/>
      <c r="HW325" s="16"/>
      <c r="HX325" s="16"/>
      <c r="HY325" s="16"/>
      <c r="HZ325" s="16"/>
      <c r="IA325" s="16"/>
      <c r="IB325" s="16"/>
      <c r="IC325" s="16"/>
      <c r="ID325" s="16"/>
      <c r="IE325" s="16"/>
      <c r="IF325" s="16"/>
      <c r="IG325" s="16"/>
      <c r="IH325" s="16"/>
      <c r="II325" s="16"/>
      <c r="IJ325" s="16"/>
    </row>
    <row r="326" spans="6:244" ht="15.95" customHeight="1" x14ac:dyDescent="0.2">
      <c r="F326" s="14"/>
      <c r="AX326" s="14"/>
      <c r="AY326" s="14"/>
      <c r="BE326" s="264"/>
      <c r="CS326" s="264"/>
      <c r="DA326" s="264"/>
      <c r="DE326" s="264"/>
      <c r="FD326" s="264"/>
      <c r="FE326" s="264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6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  <c r="HV326" s="16"/>
      <c r="HW326" s="16"/>
      <c r="HX326" s="16"/>
      <c r="HY326" s="16"/>
      <c r="HZ326" s="16"/>
      <c r="IA326" s="16"/>
      <c r="IB326" s="16"/>
      <c r="IC326" s="16"/>
      <c r="ID326" s="16"/>
      <c r="IE326" s="16"/>
      <c r="IF326" s="16"/>
      <c r="IG326" s="16"/>
      <c r="IH326" s="16"/>
      <c r="II326" s="16"/>
      <c r="IJ326" s="16"/>
    </row>
    <row r="327" spans="6:244" ht="15.95" customHeight="1" x14ac:dyDescent="0.2">
      <c r="F327" s="14"/>
      <c r="AX327" s="14"/>
      <c r="AY327" s="14"/>
      <c r="BE327" s="264"/>
      <c r="CS327" s="264"/>
      <c r="DA327" s="264"/>
      <c r="DE327" s="264"/>
      <c r="FD327" s="264"/>
      <c r="FE327" s="264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6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  <c r="HV327" s="16"/>
      <c r="HW327" s="16"/>
      <c r="HX327" s="16"/>
      <c r="HY327" s="16"/>
      <c r="HZ327" s="16"/>
      <c r="IA327" s="16"/>
      <c r="IB327" s="16"/>
      <c r="IC327" s="16"/>
      <c r="ID327" s="16"/>
      <c r="IE327" s="16"/>
      <c r="IF327" s="16"/>
      <c r="IG327" s="16"/>
      <c r="IH327" s="16"/>
      <c r="II327" s="16"/>
      <c r="IJ327" s="16"/>
    </row>
    <row r="328" spans="6:244" ht="15.95" customHeight="1" x14ac:dyDescent="0.2">
      <c r="F328" s="14"/>
      <c r="AX328" s="14"/>
      <c r="AY328" s="14"/>
      <c r="BE328" s="264"/>
      <c r="CS328" s="264"/>
      <c r="DA328" s="264"/>
      <c r="DE328" s="264"/>
      <c r="FD328" s="264"/>
      <c r="FE328" s="264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6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  <c r="HV328" s="16"/>
      <c r="HW328" s="16"/>
      <c r="HX328" s="16"/>
      <c r="HY328" s="16"/>
      <c r="HZ328" s="16"/>
      <c r="IA328" s="16"/>
      <c r="IB328" s="16"/>
      <c r="IC328" s="16"/>
      <c r="ID328" s="16"/>
      <c r="IE328" s="16"/>
      <c r="IF328" s="16"/>
      <c r="IG328" s="16"/>
      <c r="IH328" s="16"/>
      <c r="II328" s="16"/>
      <c r="IJ328" s="16"/>
    </row>
    <row r="329" spans="6:244" ht="15.95" customHeight="1" x14ac:dyDescent="0.2">
      <c r="F329" s="14"/>
      <c r="AX329" s="14"/>
      <c r="AY329" s="14"/>
      <c r="BE329" s="264"/>
      <c r="CS329" s="264"/>
      <c r="DA329" s="264"/>
      <c r="DE329" s="264"/>
      <c r="FD329" s="264"/>
      <c r="FE329" s="264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6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  <c r="HV329" s="16"/>
      <c r="HW329" s="16"/>
      <c r="HX329" s="16"/>
      <c r="HY329" s="16"/>
      <c r="HZ329" s="16"/>
      <c r="IA329" s="16"/>
      <c r="IB329" s="16"/>
      <c r="IC329" s="16"/>
      <c r="ID329" s="16"/>
      <c r="IE329" s="16"/>
      <c r="IF329" s="16"/>
      <c r="IG329" s="16"/>
      <c r="IH329" s="16"/>
      <c r="II329" s="16"/>
      <c r="IJ329" s="16"/>
    </row>
    <row r="330" spans="6:244" ht="15.95" customHeight="1" x14ac:dyDescent="0.2">
      <c r="F330" s="14"/>
      <c r="AX330" s="14"/>
      <c r="AY330" s="14"/>
      <c r="BE330" s="264"/>
      <c r="CS330" s="264"/>
      <c r="DA330" s="264"/>
      <c r="DE330" s="264"/>
      <c r="FD330" s="264"/>
      <c r="FE330" s="264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6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  <c r="HV330" s="16"/>
      <c r="HW330" s="16"/>
      <c r="HX330" s="16"/>
      <c r="HY330" s="16"/>
      <c r="HZ330" s="16"/>
      <c r="IA330" s="16"/>
      <c r="IB330" s="16"/>
      <c r="IC330" s="16"/>
      <c r="ID330" s="16"/>
      <c r="IE330" s="16"/>
      <c r="IF330" s="16"/>
      <c r="IG330" s="16"/>
      <c r="IH330" s="16"/>
      <c r="II330" s="16"/>
      <c r="IJ330" s="16"/>
    </row>
    <row r="331" spans="6:244" ht="15.95" customHeight="1" x14ac:dyDescent="0.2">
      <c r="F331" s="14"/>
      <c r="AX331" s="14"/>
      <c r="AY331" s="14"/>
      <c r="BE331" s="264"/>
      <c r="CS331" s="264"/>
      <c r="DA331" s="264"/>
      <c r="DE331" s="264"/>
      <c r="FD331" s="264"/>
      <c r="FE331" s="264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</row>
    <row r="332" spans="6:244" ht="15.95" customHeight="1" x14ac:dyDescent="0.2">
      <c r="F332" s="14"/>
      <c r="AX332" s="14"/>
      <c r="AY332" s="14"/>
      <c r="BE332" s="264"/>
      <c r="CS332" s="264"/>
      <c r="DA332" s="264"/>
      <c r="DE332" s="264"/>
      <c r="FD332" s="264"/>
      <c r="FE332" s="264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6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  <c r="HV332" s="16"/>
      <c r="HW332" s="16"/>
      <c r="HX332" s="16"/>
      <c r="HY332" s="16"/>
      <c r="HZ332" s="16"/>
      <c r="IA332" s="16"/>
      <c r="IB332" s="16"/>
      <c r="IC332" s="16"/>
      <c r="ID332" s="16"/>
      <c r="IE332" s="16"/>
      <c r="IF332" s="16"/>
      <c r="IG332" s="16"/>
      <c r="IH332" s="16"/>
      <c r="II332" s="16"/>
      <c r="IJ332" s="16"/>
    </row>
    <row r="333" spans="6:244" ht="15.95" customHeight="1" x14ac:dyDescent="0.2">
      <c r="F333" s="14"/>
      <c r="AX333" s="14"/>
      <c r="AY333" s="14"/>
      <c r="BE333" s="264"/>
      <c r="CS333" s="264"/>
      <c r="DA333" s="264"/>
      <c r="DE333" s="264"/>
      <c r="FD333" s="264"/>
      <c r="FE333" s="264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6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  <c r="HV333" s="16"/>
      <c r="HW333" s="16"/>
      <c r="HX333" s="16"/>
      <c r="HY333" s="16"/>
      <c r="HZ333" s="16"/>
      <c r="IA333" s="16"/>
      <c r="IB333" s="16"/>
      <c r="IC333" s="16"/>
      <c r="ID333" s="16"/>
      <c r="IE333" s="16"/>
      <c r="IF333" s="16"/>
      <c r="IG333" s="16"/>
      <c r="IH333" s="16"/>
      <c r="II333" s="16"/>
      <c r="IJ333" s="16"/>
    </row>
    <row r="334" spans="6:244" ht="15.95" customHeight="1" x14ac:dyDescent="0.2">
      <c r="F334" s="14"/>
      <c r="AX334" s="14"/>
      <c r="AY334" s="14"/>
      <c r="BE334" s="264"/>
      <c r="CS334" s="264"/>
      <c r="DA334" s="264"/>
      <c r="DE334" s="264"/>
      <c r="FD334" s="264"/>
      <c r="FE334" s="264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6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  <c r="HV334" s="16"/>
      <c r="HW334" s="16"/>
      <c r="HX334" s="16"/>
      <c r="HY334" s="16"/>
      <c r="HZ334" s="16"/>
      <c r="IA334" s="16"/>
      <c r="IB334" s="16"/>
      <c r="IC334" s="16"/>
      <c r="ID334" s="16"/>
      <c r="IE334" s="16"/>
      <c r="IF334" s="16"/>
      <c r="IG334" s="16"/>
      <c r="IH334" s="16"/>
      <c r="II334" s="16"/>
      <c r="IJ334" s="16"/>
    </row>
    <row r="335" spans="6:244" ht="15.95" customHeight="1" x14ac:dyDescent="0.2">
      <c r="F335" s="14"/>
      <c r="AX335" s="14"/>
      <c r="AY335" s="14"/>
      <c r="BE335" s="264"/>
      <c r="CS335" s="264"/>
      <c r="DA335" s="264"/>
      <c r="DE335" s="264"/>
      <c r="FD335" s="264"/>
      <c r="FE335" s="264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6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  <c r="HV335" s="16"/>
      <c r="HW335" s="16"/>
      <c r="HX335" s="16"/>
      <c r="HY335" s="16"/>
      <c r="HZ335" s="16"/>
      <c r="IA335" s="16"/>
      <c r="IB335" s="16"/>
      <c r="IC335" s="16"/>
      <c r="ID335" s="16"/>
      <c r="IE335" s="16"/>
      <c r="IF335" s="16"/>
      <c r="IG335" s="16"/>
      <c r="IH335" s="16"/>
      <c r="II335" s="16"/>
      <c r="IJ335" s="16"/>
    </row>
    <row r="336" spans="6:244" ht="15.95" customHeight="1" x14ac:dyDescent="0.2">
      <c r="F336" s="14"/>
      <c r="AX336" s="14"/>
      <c r="AY336" s="14"/>
      <c r="BE336" s="264"/>
      <c r="CS336" s="264"/>
      <c r="DA336" s="264"/>
      <c r="DE336" s="264"/>
      <c r="FD336" s="264"/>
      <c r="FE336" s="264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6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  <c r="HV336" s="16"/>
      <c r="HW336" s="16"/>
      <c r="HX336" s="16"/>
      <c r="HY336" s="16"/>
      <c r="HZ336" s="16"/>
      <c r="IA336" s="16"/>
      <c r="IB336" s="16"/>
      <c r="IC336" s="16"/>
      <c r="ID336" s="16"/>
      <c r="IE336" s="16"/>
      <c r="IF336" s="16"/>
      <c r="IG336" s="16"/>
      <c r="IH336" s="16"/>
      <c r="II336" s="16"/>
      <c r="IJ336" s="16"/>
    </row>
    <row r="337" spans="6:244" ht="15.95" customHeight="1" x14ac:dyDescent="0.2">
      <c r="F337" s="14"/>
      <c r="AX337" s="14"/>
      <c r="AY337" s="14"/>
      <c r="BE337" s="264"/>
      <c r="CS337" s="264"/>
      <c r="DA337" s="264"/>
      <c r="DE337" s="264"/>
      <c r="FD337" s="264"/>
      <c r="FE337" s="264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6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  <c r="HV337" s="16"/>
      <c r="HW337" s="16"/>
      <c r="HX337" s="16"/>
      <c r="HY337" s="16"/>
      <c r="HZ337" s="16"/>
      <c r="IA337" s="16"/>
      <c r="IB337" s="16"/>
      <c r="IC337" s="16"/>
      <c r="ID337" s="16"/>
      <c r="IE337" s="16"/>
      <c r="IF337" s="16"/>
      <c r="IG337" s="16"/>
      <c r="IH337" s="16"/>
      <c r="II337" s="16"/>
      <c r="IJ337" s="16"/>
    </row>
    <row r="338" spans="6:244" ht="15.95" customHeight="1" x14ac:dyDescent="0.2">
      <c r="F338" s="14"/>
      <c r="AX338" s="14"/>
      <c r="AY338" s="14"/>
      <c r="BE338" s="264"/>
      <c r="CS338" s="264"/>
      <c r="DA338" s="264"/>
      <c r="DE338" s="264"/>
      <c r="FD338" s="264"/>
      <c r="FE338" s="264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6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  <c r="HV338" s="16"/>
      <c r="HW338" s="16"/>
      <c r="HX338" s="16"/>
      <c r="HY338" s="16"/>
      <c r="HZ338" s="16"/>
      <c r="IA338" s="16"/>
      <c r="IB338" s="16"/>
      <c r="IC338" s="16"/>
      <c r="ID338" s="16"/>
      <c r="IE338" s="16"/>
      <c r="IF338" s="16"/>
      <c r="IG338" s="16"/>
      <c r="IH338" s="16"/>
      <c r="II338" s="16"/>
      <c r="IJ338" s="16"/>
    </row>
    <row r="339" spans="6:244" ht="15.95" customHeight="1" x14ac:dyDescent="0.2">
      <c r="F339" s="14"/>
      <c r="AX339" s="14"/>
      <c r="AY339" s="14"/>
      <c r="BE339" s="264"/>
      <c r="CS339" s="264"/>
      <c r="DA339" s="264"/>
      <c r="DE339" s="264"/>
      <c r="FD339" s="264"/>
      <c r="FE339" s="264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</row>
    <row r="340" spans="6:244" ht="15.95" customHeight="1" x14ac:dyDescent="0.2">
      <c r="F340" s="14"/>
      <c r="AX340" s="14"/>
      <c r="AY340" s="14"/>
      <c r="BE340" s="264"/>
      <c r="CS340" s="264"/>
      <c r="DA340" s="264"/>
      <c r="DE340" s="264"/>
      <c r="FD340" s="264"/>
      <c r="FE340" s="264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6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  <c r="HV340" s="16"/>
      <c r="HW340" s="16"/>
      <c r="HX340" s="16"/>
      <c r="HY340" s="16"/>
      <c r="HZ340" s="16"/>
      <c r="IA340" s="16"/>
      <c r="IB340" s="16"/>
      <c r="IC340" s="16"/>
      <c r="ID340" s="16"/>
      <c r="IE340" s="16"/>
      <c r="IF340" s="16"/>
      <c r="IG340" s="16"/>
      <c r="IH340" s="16"/>
      <c r="II340" s="16"/>
      <c r="IJ340" s="16"/>
    </row>
    <row r="341" spans="6:244" ht="15.95" customHeight="1" x14ac:dyDescent="0.2">
      <c r="F341" s="14"/>
      <c r="AX341" s="14"/>
      <c r="AY341" s="14"/>
      <c r="BE341" s="264"/>
      <c r="CS341" s="264"/>
      <c r="DA341" s="264"/>
      <c r="DE341" s="264"/>
      <c r="FD341" s="264"/>
      <c r="FE341" s="264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6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  <c r="HV341" s="16"/>
      <c r="HW341" s="16"/>
      <c r="HX341" s="16"/>
      <c r="HY341" s="16"/>
      <c r="HZ341" s="16"/>
      <c r="IA341" s="16"/>
      <c r="IB341" s="16"/>
      <c r="IC341" s="16"/>
      <c r="ID341" s="16"/>
      <c r="IE341" s="16"/>
      <c r="IF341" s="16"/>
      <c r="IG341" s="16"/>
      <c r="IH341" s="16"/>
      <c r="II341" s="16"/>
      <c r="IJ341" s="16"/>
    </row>
    <row r="342" spans="6:244" ht="15.95" customHeight="1" x14ac:dyDescent="0.2">
      <c r="F342" s="14"/>
      <c r="AX342" s="14"/>
      <c r="AY342" s="14"/>
      <c r="BE342" s="264"/>
      <c r="CS342" s="264"/>
      <c r="DA342" s="264"/>
      <c r="DE342" s="264"/>
      <c r="FD342" s="264"/>
      <c r="FE342" s="264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6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  <c r="HV342" s="16"/>
      <c r="HW342" s="16"/>
      <c r="HX342" s="16"/>
      <c r="HY342" s="16"/>
      <c r="HZ342" s="16"/>
      <c r="IA342" s="16"/>
      <c r="IB342" s="16"/>
      <c r="IC342" s="16"/>
      <c r="ID342" s="16"/>
      <c r="IE342" s="16"/>
      <c r="IF342" s="16"/>
      <c r="IG342" s="16"/>
      <c r="IH342" s="16"/>
      <c r="II342" s="16"/>
      <c r="IJ342" s="16"/>
    </row>
    <row r="343" spans="6:244" ht="15.95" customHeight="1" x14ac:dyDescent="0.2">
      <c r="F343" s="14"/>
      <c r="AX343" s="14"/>
      <c r="AY343" s="14"/>
      <c r="BE343" s="264"/>
      <c r="CS343" s="264"/>
      <c r="DA343" s="264"/>
      <c r="DE343" s="264"/>
      <c r="FD343" s="264"/>
      <c r="FE343" s="264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6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  <c r="HV343" s="16"/>
      <c r="HW343" s="16"/>
      <c r="HX343" s="16"/>
      <c r="HY343" s="16"/>
      <c r="HZ343" s="16"/>
      <c r="IA343" s="16"/>
      <c r="IB343" s="16"/>
      <c r="IC343" s="16"/>
      <c r="ID343" s="16"/>
      <c r="IE343" s="16"/>
      <c r="IF343" s="16"/>
      <c r="IG343" s="16"/>
      <c r="IH343" s="16"/>
      <c r="II343" s="16"/>
      <c r="IJ343" s="16"/>
    </row>
    <row r="344" spans="6:244" ht="15.95" customHeight="1" x14ac:dyDescent="0.2">
      <c r="F344" s="14"/>
      <c r="AX344" s="14"/>
      <c r="AY344" s="14"/>
      <c r="BE344" s="264"/>
      <c r="CS344" s="264"/>
      <c r="DA344" s="264"/>
      <c r="DE344" s="264"/>
      <c r="FD344" s="264"/>
      <c r="FE344" s="264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6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  <c r="HV344" s="16"/>
      <c r="HW344" s="16"/>
      <c r="HX344" s="16"/>
      <c r="HY344" s="16"/>
      <c r="HZ344" s="16"/>
      <c r="IA344" s="16"/>
      <c r="IB344" s="16"/>
      <c r="IC344" s="16"/>
      <c r="ID344" s="16"/>
      <c r="IE344" s="16"/>
      <c r="IF344" s="16"/>
      <c r="IG344" s="16"/>
      <c r="IH344" s="16"/>
      <c r="II344" s="16"/>
      <c r="IJ344" s="16"/>
    </row>
    <row r="345" spans="6:244" ht="15.95" customHeight="1" x14ac:dyDescent="0.2">
      <c r="F345" s="14"/>
      <c r="AX345" s="14"/>
      <c r="AY345" s="14"/>
      <c r="BE345" s="264"/>
      <c r="CS345" s="264"/>
      <c r="DA345" s="264"/>
      <c r="DE345" s="264"/>
      <c r="FD345" s="264"/>
      <c r="FE345" s="264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6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  <c r="HV345" s="16"/>
      <c r="HW345" s="16"/>
      <c r="HX345" s="16"/>
      <c r="HY345" s="16"/>
      <c r="HZ345" s="16"/>
      <c r="IA345" s="16"/>
      <c r="IB345" s="16"/>
      <c r="IC345" s="16"/>
      <c r="ID345" s="16"/>
      <c r="IE345" s="16"/>
      <c r="IF345" s="16"/>
      <c r="IG345" s="16"/>
      <c r="IH345" s="16"/>
      <c r="II345" s="16"/>
      <c r="IJ345" s="16"/>
    </row>
    <row r="346" spans="6:244" ht="15.95" customHeight="1" x14ac:dyDescent="0.2">
      <c r="F346" s="14"/>
      <c r="AX346" s="14"/>
      <c r="AY346" s="14"/>
      <c r="BE346" s="264"/>
      <c r="CS346" s="264"/>
      <c r="DA346" s="264"/>
      <c r="DE346" s="264"/>
      <c r="FD346" s="264"/>
      <c r="FE346" s="264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6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  <c r="HV346" s="16"/>
      <c r="HW346" s="16"/>
      <c r="HX346" s="16"/>
      <c r="HY346" s="16"/>
      <c r="HZ346" s="16"/>
      <c r="IA346" s="16"/>
      <c r="IB346" s="16"/>
      <c r="IC346" s="16"/>
      <c r="ID346" s="16"/>
      <c r="IE346" s="16"/>
      <c r="IF346" s="16"/>
      <c r="IG346" s="16"/>
      <c r="IH346" s="16"/>
      <c r="II346" s="16"/>
      <c r="IJ346" s="16"/>
    </row>
    <row r="347" spans="6:244" ht="15.95" customHeight="1" x14ac:dyDescent="0.2">
      <c r="F347" s="14"/>
      <c r="AX347" s="14"/>
      <c r="AY347" s="14"/>
      <c r="BE347" s="264"/>
      <c r="CS347" s="264"/>
      <c r="DA347" s="264"/>
      <c r="DE347" s="264"/>
      <c r="FD347" s="264"/>
      <c r="FE347" s="264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6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  <c r="HV347" s="16"/>
      <c r="HW347" s="16"/>
      <c r="HX347" s="16"/>
      <c r="HY347" s="16"/>
      <c r="HZ347" s="16"/>
      <c r="IA347" s="16"/>
      <c r="IB347" s="16"/>
      <c r="IC347" s="16"/>
      <c r="ID347" s="16"/>
      <c r="IE347" s="16"/>
      <c r="IF347" s="16"/>
      <c r="IG347" s="16"/>
      <c r="IH347" s="16"/>
      <c r="II347" s="16"/>
      <c r="IJ347" s="16"/>
    </row>
    <row r="348" spans="6:244" ht="15.95" customHeight="1" x14ac:dyDescent="0.2">
      <c r="F348" s="14"/>
      <c r="AX348" s="14"/>
      <c r="AY348" s="14"/>
      <c r="BE348" s="264"/>
      <c r="CS348" s="264"/>
      <c r="DA348" s="264"/>
      <c r="DE348" s="264"/>
      <c r="FD348" s="264"/>
      <c r="FE348" s="264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6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  <c r="HV348" s="16"/>
      <c r="HW348" s="16"/>
      <c r="HX348" s="16"/>
      <c r="HY348" s="16"/>
      <c r="HZ348" s="16"/>
      <c r="IA348" s="16"/>
      <c r="IB348" s="16"/>
      <c r="IC348" s="16"/>
      <c r="ID348" s="16"/>
      <c r="IE348" s="16"/>
      <c r="IF348" s="16"/>
      <c r="IG348" s="16"/>
      <c r="IH348" s="16"/>
      <c r="II348" s="16"/>
      <c r="IJ348" s="16"/>
    </row>
    <row r="349" spans="6:244" ht="15.95" customHeight="1" x14ac:dyDescent="0.2">
      <c r="F349" s="14"/>
      <c r="AX349" s="14"/>
      <c r="AY349" s="14"/>
      <c r="BE349" s="264"/>
      <c r="CS349" s="264"/>
      <c r="DA349" s="264"/>
      <c r="DE349" s="264"/>
      <c r="FD349" s="264"/>
      <c r="FE349" s="264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6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  <c r="HV349" s="16"/>
      <c r="HW349" s="16"/>
      <c r="HX349" s="16"/>
      <c r="HY349" s="16"/>
      <c r="HZ349" s="16"/>
      <c r="IA349" s="16"/>
      <c r="IB349" s="16"/>
      <c r="IC349" s="16"/>
      <c r="ID349" s="16"/>
      <c r="IE349" s="16"/>
      <c r="IF349" s="16"/>
      <c r="IG349" s="16"/>
      <c r="IH349" s="16"/>
      <c r="II349" s="16"/>
      <c r="IJ349" s="16"/>
    </row>
    <row r="350" spans="6:244" ht="15.95" customHeight="1" x14ac:dyDescent="0.2">
      <c r="F350" s="14"/>
      <c r="AX350" s="14"/>
      <c r="AY350" s="14"/>
      <c r="BE350" s="264"/>
      <c r="CS350" s="264"/>
      <c r="DA350" s="264"/>
      <c r="DE350" s="264"/>
      <c r="FD350" s="264"/>
      <c r="FE350" s="264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6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  <c r="HV350" s="16"/>
      <c r="HW350" s="16"/>
      <c r="HX350" s="16"/>
      <c r="HY350" s="16"/>
      <c r="HZ350" s="16"/>
      <c r="IA350" s="16"/>
      <c r="IB350" s="16"/>
      <c r="IC350" s="16"/>
      <c r="ID350" s="16"/>
      <c r="IE350" s="16"/>
      <c r="IF350" s="16"/>
      <c r="IG350" s="16"/>
      <c r="IH350" s="16"/>
      <c r="II350" s="16"/>
      <c r="IJ350" s="16"/>
    </row>
    <row r="351" spans="6:244" ht="15.95" customHeight="1" x14ac:dyDescent="0.2">
      <c r="F351" s="14"/>
      <c r="AX351" s="14"/>
      <c r="AY351" s="14"/>
      <c r="BE351" s="264"/>
      <c r="CS351" s="264"/>
      <c r="DA351" s="264"/>
      <c r="DE351" s="264"/>
      <c r="FD351" s="264"/>
      <c r="FE351" s="264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6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  <c r="HV351" s="16"/>
      <c r="HW351" s="16"/>
      <c r="HX351" s="16"/>
      <c r="HY351" s="16"/>
      <c r="HZ351" s="16"/>
      <c r="IA351" s="16"/>
      <c r="IB351" s="16"/>
      <c r="IC351" s="16"/>
      <c r="ID351" s="16"/>
      <c r="IE351" s="16"/>
      <c r="IF351" s="16"/>
      <c r="IG351" s="16"/>
      <c r="IH351" s="16"/>
      <c r="II351" s="16"/>
      <c r="IJ351" s="16"/>
    </row>
    <row r="352" spans="6:244" ht="15.95" customHeight="1" x14ac:dyDescent="0.2">
      <c r="F352" s="14"/>
      <c r="AX352" s="14"/>
      <c r="AY352" s="14"/>
      <c r="BE352" s="264"/>
      <c r="CS352" s="264"/>
      <c r="DA352" s="264"/>
      <c r="DE352" s="264"/>
      <c r="FD352" s="264"/>
      <c r="FE352" s="264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6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  <c r="HV352" s="16"/>
      <c r="HW352" s="16"/>
      <c r="HX352" s="16"/>
      <c r="HY352" s="16"/>
      <c r="HZ352" s="16"/>
      <c r="IA352" s="16"/>
      <c r="IB352" s="16"/>
      <c r="IC352" s="16"/>
      <c r="ID352" s="16"/>
      <c r="IE352" s="16"/>
      <c r="IF352" s="16"/>
      <c r="IG352" s="16"/>
      <c r="IH352" s="16"/>
      <c r="II352" s="16"/>
      <c r="IJ352" s="16"/>
    </row>
    <row r="353" spans="6:244" ht="15.95" customHeight="1" x14ac:dyDescent="0.2">
      <c r="F353" s="14"/>
      <c r="AX353" s="14"/>
      <c r="AY353" s="14"/>
      <c r="BE353" s="264"/>
      <c r="CS353" s="264"/>
      <c r="DA353" s="264"/>
      <c r="DE353" s="264"/>
      <c r="FD353" s="264"/>
      <c r="FE353" s="264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6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  <c r="HV353" s="16"/>
      <c r="HW353" s="16"/>
      <c r="HX353" s="16"/>
      <c r="HY353" s="16"/>
      <c r="HZ353" s="16"/>
      <c r="IA353" s="16"/>
      <c r="IB353" s="16"/>
      <c r="IC353" s="16"/>
      <c r="ID353" s="16"/>
      <c r="IE353" s="16"/>
      <c r="IF353" s="16"/>
      <c r="IG353" s="16"/>
      <c r="IH353" s="16"/>
      <c r="II353" s="16"/>
      <c r="IJ353" s="16"/>
    </row>
    <row r="354" spans="6:244" ht="15.95" customHeight="1" x14ac:dyDescent="0.2">
      <c r="F354" s="14"/>
      <c r="AX354" s="14"/>
      <c r="AY354" s="14"/>
      <c r="BE354" s="264"/>
      <c r="CS354" s="264"/>
      <c r="DA354" s="264"/>
      <c r="DE354" s="264"/>
      <c r="FD354" s="264"/>
      <c r="FE354" s="264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6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  <c r="HV354" s="16"/>
      <c r="HW354" s="16"/>
      <c r="HX354" s="16"/>
      <c r="HY354" s="16"/>
      <c r="HZ354" s="16"/>
      <c r="IA354" s="16"/>
      <c r="IB354" s="16"/>
      <c r="IC354" s="16"/>
      <c r="ID354" s="16"/>
      <c r="IE354" s="16"/>
      <c r="IF354" s="16"/>
      <c r="IG354" s="16"/>
      <c r="IH354" s="16"/>
      <c r="II354" s="16"/>
      <c r="IJ354" s="16"/>
    </row>
    <row r="355" spans="6:244" ht="15.95" customHeight="1" x14ac:dyDescent="0.2">
      <c r="F355" s="14"/>
      <c r="AX355" s="14"/>
      <c r="AY355" s="14"/>
      <c r="BE355" s="264"/>
      <c r="CS355" s="264"/>
      <c r="DA355" s="264"/>
      <c r="DE355" s="264"/>
      <c r="FD355" s="264"/>
      <c r="FE355" s="264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6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  <c r="HV355" s="16"/>
      <c r="HW355" s="16"/>
      <c r="HX355" s="16"/>
      <c r="HY355" s="16"/>
      <c r="HZ355" s="16"/>
      <c r="IA355" s="16"/>
      <c r="IB355" s="16"/>
      <c r="IC355" s="16"/>
      <c r="ID355" s="16"/>
      <c r="IE355" s="16"/>
      <c r="IF355" s="16"/>
      <c r="IG355" s="16"/>
      <c r="IH355" s="16"/>
      <c r="II355" s="16"/>
      <c r="IJ355" s="16"/>
    </row>
    <row r="356" spans="6:244" ht="15.95" customHeight="1" x14ac:dyDescent="0.2">
      <c r="F356" s="14"/>
      <c r="AX356" s="14"/>
      <c r="AY356" s="14"/>
      <c r="BE356" s="264"/>
      <c r="CS356" s="264"/>
      <c r="DA356" s="264"/>
      <c r="DE356" s="264"/>
      <c r="FD356" s="264"/>
      <c r="FE356" s="264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6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  <c r="HV356" s="16"/>
      <c r="HW356" s="16"/>
      <c r="HX356" s="16"/>
      <c r="HY356" s="16"/>
      <c r="HZ356" s="16"/>
      <c r="IA356" s="16"/>
      <c r="IB356" s="16"/>
      <c r="IC356" s="16"/>
      <c r="ID356" s="16"/>
      <c r="IE356" s="16"/>
      <c r="IF356" s="16"/>
      <c r="IG356" s="16"/>
      <c r="IH356" s="16"/>
      <c r="II356" s="16"/>
      <c r="IJ356" s="16"/>
    </row>
    <row r="357" spans="6:244" ht="15.95" customHeight="1" x14ac:dyDescent="0.2">
      <c r="F357" s="14"/>
      <c r="AX357" s="14"/>
      <c r="AY357" s="14"/>
      <c r="BE357" s="264"/>
      <c r="CS357" s="264"/>
      <c r="DA357" s="264"/>
      <c r="DE357" s="264"/>
      <c r="FD357" s="264"/>
      <c r="FE357" s="264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6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  <c r="HV357" s="16"/>
      <c r="HW357" s="16"/>
      <c r="HX357" s="16"/>
      <c r="HY357" s="16"/>
      <c r="HZ357" s="16"/>
      <c r="IA357" s="16"/>
      <c r="IB357" s="16"/>
      <c r="IC357" s="16"/>
      <c r="ID357" s="16"/>
      <c r="IE357" s="16"/>
      <c r="IF357" s="16"/>
      <c r="IG357" s="16"/>
      <c r="IH357" s="16"/>
      <c r="II357" s="16"/>
      <c r="IJ357" s="16"/>
    </row>
    <row r="358" spans="6:244" ht="15.95" customHeight="1" x14ac:dyDescent="0.2">
      <c r="F358" s="14"/>
      <c r="AX358" s="14"/>
      <c r="AY358" s="14"/>
      <c r="BE358" s="264"/>
      <c r="CS358" s="264"/>
      <c r="DA358" s="264"/>
      <c r="DE358" s="264"/>
      <c r="FD358" s="264"/>
      <c r="FE358" s="264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6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  <c r="HV358" s="16"/>
      <c r="HW358" s="16"/>
      <c r="HX358" s="16"/>
      <c r="HY358" s="16"/>
      <c r="HZ358" s="16"/>
      <c r="IA358" s="16"/>
      <c r="IB358" s="16"/>
      <c r="IC358" s="16"/>
      <c r="ID358" s="16"/>
      <c r="IE358" s="16"/>
      <c r="IF358" s="16"/>
      <c r="IG358" s="16"/>
      <c r="IH358" s="16"/>
      <c r="II358" s="16"/>
      <c r="IJ358" s="16"/>
    </row>
    <row r="359" spans="6:244" ht="15.95" customHeight="1" x14ac:dyDescent="0.2">
      <c r="F359" s="14"/>
      <c r="AX359" s="14"/>
      <c r="AY359" s="14"/>
      <c r="BE359" s="264"/>
      <c r="CS359" s="264"/>
      <c r="DA359" s="264"/>
      <c r="DE359" s="264"/>
      <c r="FD359" s="264"/>
      <c r="FE359" s="264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6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  <c r="HV359" s="16"/>
      <c r="HW359" s="16"/>
      <c r="HX359" s="16"/>
      <c r="HY359" s="16"/>
      <c r="HZ359" s="16"/>
      <c r="IA359" s="16"/>
      <c r="IB359" s="16"/>
      <c r="IC359" s="16"/>
      <c r="ID359" s="16"/>
      <c r="IE359" s="16"/>
      <c r="IF359" s="16"/>
      <c r="IG359" s="16"/>
      <c r="IH359" s="16"/>
      <c r="II359" s="16"/>
      <c r="IJ359" s="16"/>
    </row>
    <row r="360" spans="6:244" ht="15.95" customHeight="1" x14ac:dyDescent="0.2">
      <c r="F360" s="14"/>
      <c r="AX360" s="14"/>
      <c r="AY360" s="14"/>
      <c r="BE360" s="264"/>
      <c r="CS360" s="264"/>
      <c r="DA360" s="264"/>
      <c r="DE360" s="264"/>
      <c r="FD360" s="264"/>
      <c r="FE360" s="264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6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  <c r="HV360" s="16"/>
      <c r="HW360" s="16"/>
      <c r="HX360" s="16"/>
      <c r="HY360" s="16"/>
      <c r="HZ360" s="16"/>
      <c r="IA360" s="16"/>
      <c r="IB360" s="16"/>
      <c r="IC360" s="16"/>
      <c r="ID360" s="16"/>
      <c r="IE360" s="16"/>
      <c r="IF360" s="16"/>
      <c r="IG360" s="16"/>
      <c r="IH360" s="16"/>
      <c r="II360" s="16"/>
      <c r="IJ360" s="16"/>
    </row>
    <row r="361" spans="6:244" ht="15.95" customHeight="1" x14ac:dyDescent="0.2">
      <c r="F361" s="14"/>
      <c r="AX361" s="14"/>
      <c r="AY361" s="14"/>
      <c r="BE361" s="264"/>
      <c r="CS361" s="264"/>
      <c r="DA361" s="264"/>
      <c r="DE361" s="264"/>
      <c r="FD361" s="264"/>
      <c r="FE361" s="264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6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  <c r="HV361" s="16"/>
      <c r="HW361" s="16"/>
      <c r="HX361" s="16"/>
      <c r="HY361" s="16"/>
      <c r="HZ361" s="16"/>
      <c r="IA361" s="16"/>
      <c r="IB361" s="16"/>
      <c r="IC361" s="16"/>
      <c r="ID361" s="16"/>
      <c r="IE361" s="16"/>
      <c r="IF361" s="16"/>
      <c r="IG361" s="16"/>
      <c r="IH361" s="16"/>
      <c r="II361" s="16"/>
      <c r="IJ361" s="16"/>
    </row>
    <row r="362" spans="6:244" ht="15.95" customHeight="1" x14ac:dyDescent="0.2">
      <c r="F362" s="14"/>
      <c r="AX362" s="14"/>
      <c r="AY362" s="14"/>
      <c r="BE362" s="264"/>
      <c r="CS362" s="264"/>
      <c r="DA362" s="264"/>
      <c r="DE362" s="264"/>
      <c r="FD362" s="264"/>
      <c r="FE362" s="264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6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  <c r="HV362" s="16"/>
      <c r="HW362" s="16"/>
      <c r="HX362" s="16"/>
      <c r="HY362" s="16"/>
      <c r="HZ362" s="16"/>
      <c r="IA362" s="16"/>
      <c r="IB362" s="16"/>
      <c r="IC362" s="16"/>
      <c r="ID362" s="16"/>
      <c r="IE362" s="16"/>
      <c r="IF362" s="16"/>
      <c r="IG362" s="16"/>
      <c r="IH362" s="16"/>
      <c r="II362" s="16"/>
      <c r="IJ362" s="16"/>
    </row>
    <row r="363" spans="6:244" ht="15.95" customHeight="1" x14ac:dyDescent="0.2">
      <c r="F363" s="14"/>
      <c r="AX363" s="14"/>
      <c r="AY363" s="14"/>
      <c r="BE363" s="264"/>
      <c r="CS363" s="264"/>
      <c r="DA363" s="264"/>
      <c r="DE363" s="264"/>
      <c r="FD363" s="264"/>
      <c r="FE363" s="264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</row>
    <row r="364" spans="6:244" ht="15.95" customHeight="1" x14ac:dyDescent="0.2">
      <c r="F364" s="14"/>
      <c r="AX364" s="14"/>
      <c r="AY364" s="14"/>
      <c r="BE364" s="264"/>
      <c r="CS364" s="264"/>
      <c r="DA364" s="264"/>
      <c r="DE364" s="264"/>
      <c r="FD364" s="264"/>
      <c r="FE364" s="264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6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  <c r="HV364" s="16"/>
      <c r="HW364" s="16"/>
      <c r="HX364" s="16"/>
      <c r="HY364" s="16"/>
      <c r="HZ364" s="16"/>
      <c r="IA364" s="16"/>
      <c r="IB364" s="16"/>
      <c r="IC364" s="16"/>
      <c r="ID364" s="16"/>
      <c r="IE364" s="16"/>
      <c r="IF364" s="16"/>
      <c r="IG364" s="16"/>
      <c r="IH364" s="16"/>
      <c r="II364" s="16"/>
      <c r="IJ364" s="16"/>
    </row>
    <row r="365" spans="6:244" ht="15.95" customHeight="1" x14ac:dyDescent="0.2">
      <c r="F365" s="14"/>
      <c r="AX365" s="14"/>
      <c r="AY365" s="14"/>
      <c r="BE365" s="264"/>
      <c r="CS365" s="264"/>
      <c r="DA365" s="264"/>
      <c r="DE365" s="264"/>
      <c r="FD365" s="264"/>
      <c r="FE365" s="264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6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  <c r="HV365" s="16"/>
      <c r="HW365" s="16"/>
      <c r="HX365" s="16"/>
      <c r="HY365" s="16"/>
      <c r="HZ365" s="16"/>
      <c r="IA365" s="16"/>
      <c r="IB365" s="16"/>
      <c r="IC365" s="16"/>
      <c r="ID365" s="16"/>
      <c r="IE365" s="16"/>
      <c r="IF365" s="16"/>
      <c r="IG365" s="16"/>
      <c r="IH365" s="16"/>
      <c r="II365" s="16"/>
      <c r="IJ365" s="16"/>
    </row>
    <row r="366" spans="6:244" ht="15.95" customHeight="1" x14ac:dyDescent="0.2">
      <c r="F366" s="14"/>
      <c r="AX366" s="14"/>
      <c r="AY366" s="14"/>
      <c r="BE366" s="264"/>
      <c r="CS366" s="264"/>
      <c r="DA366" s="264"/>
      <c r="DE366" s="264"/>
      <c r="FD366" s="264"/>
      <c r="FE366" s="264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6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  <c r="HV366" s="16"/>
      <c r="HW366" s="16"/>
      <c r="HX366" s="16"/>
      <c r="HY366" s="16"/>
      <c r="HZ366" s="16"/>
      <c r="IA366" s="16"/>
      <c r="IB366" s="16"/>
      <c r="IC366" s="16"/>
      <c r="ID366" s="16"/>
      <c r="IE366" s="16"/>
      <c r="IF366" s="16"/>
      <c r="IG366" s="16"/>
      <c r="IH366" s="16"/>
      <c r="II366" s="16"/>
      <c r="IJ366" s="16"/>
    </row>
    <row r="367" spans="6:244" ht="15.95" customHeight="1" x14ac:dyDescent="0.2">
      <c r="F367" s="14"/>
      <c r="AX367" s="14"/>
      <c r="AY367" s="14"/>
      <c r="BE367" s="264"/>
      <c r="CS367" s="264"/>
      <c r="DA367" s="264"/>
      <c r="DE367" s="264"/>
      <c r="FD367" s="264"/>
      <c r="FE367" s="264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6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  <c r="HV367" s="16"/>
      <c r="HW367" s="16"/>
      <c r="HX367" s="16"/>
      <c r="HY367" s="16"/>
      <c r="HZ367" s="16"/>
      <c r="IA367" s="16"/>
      <c r="IB367" s="16"/>
      <c r="IC367" s="16"/>
      <c r="ID367" s="16"/>
      <c r="IE367" s="16"/>
      <c r="IF367" s="16"/>
      <c r="IG367" s="16"/>
      <c r="IH367" s="16"/>
      <c r="II367" s="16"/>
      <c r="IJ367" s="16"/>
    </row>
    <row r="368" spans="6:244" ht="15.95" customHeight="1" x14ac:dyDescent="0.2">
      <c r="F368" s="14"/>
      <c r="AX368" s="14"/>
      <c r="AY368" s="14"/>
      <c r="BE368" s="264"/>
      <c r="CS368" s="264"/>
      <c r="DA368" s="264"/>
      <c r="DE368" s="264"/>
      <c r="FD368" s="264"/>
      <c r="FE368" s="264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6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  <c r="HV368" s="16"/>
      <c r="HW368" s="16"/>
      <c r="HX368" s="16"/>
      <c r="HY368" s="16"/>
      <c r="HZ368" s="16"/>
      <c r="IA368" s="16"/>
      <c r="IB368" s="16"/>
      <c r="IC368" s="16"/>
      <c r="ID368" s="16"/>
      <c r="IE368" s="16"/>
      <c r="IF368" s="16"/>
      <c r="IG368" s="16"/>
      <c r="IH368" s="16"/>
      <c r="II368" s="16"/>
      <c r="IJ368" s="16"/>
    </row>
    <row r="369" spans="6:244" ht="15.95" customHeight="1" x14ac:dyDescent="0.2">
      <c r="F369" s="14"/>
      <c r="AX369" s="14"/>
      <c r="AY369" s="14"/>
      <c r="BE369" s="264"/>
      <c r="CS369" s="264"/>
      <c r="DA369" s="264"/>
      <c r="DE369" s="264"/>
      <c r="FD369" s="264"/>
      <c r="FE369" s="264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6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  <c r="HV369" s="16"/>
      <c r="HW369" s="16"/>
      <c r="HX369" s="16"/>
      <c r="HY369" s="16"/>
      <c r="HZ369" s="16"/>
      <c r="IA369" s="16"/>
      <c r="IB369" s="16"/>
      <c r="IC369" s="16"/>
      <c r="ID369" s="16"/>
      <c r="IE369" s="16"/>
      <c r="IF369" s="16"/>
      <c r="IG369" s="16"/>
      <c r="IH369" s="16"/>
      <c r="II369" s="16"/>
      <c r="IJ369" s="16"/>
    </row>
    <row r="370" spans="6:244" ht="15.95" customHeight="1" x14ac:dyDescent="0.2">
      <c r="F370" s="14"/>
      <c r="AX370" s="14"/>
      <c r="AY370" s="14"/>
      <c r="BE370" s="264"/>
      <c r="CS370" s="264"/>
      <c r="DA370" s="264"/>
      <c r="DE370" s="264"/>
      <c r="FD370" s="264"/>
      <c r="FE370" s="264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6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  <c r="HV370" s="16"/>
      <c r="HW370" s="16"/>
      <c r="HX370" s="16"/>
      <c r="HY370" s="16"/>
      <c r="HZ370" s="16"/>
      <c r="IA370" s="16"/>
      <c r="IB370" s="16"/>
      <c r="IC370" s="16"/>
      <c r="ID370" s="16"/>
      <c r="IE370" s="16"/>
      <c r="IF370" s="16"/>
      <c r="IG370" s="16"/>
      <c r="IH370" s="16"/>
      <c r="II370" s="16"/>
      <c r="IJ370" s="16"/>
    </row>
    <row r="371" spans="6:244" ht="15.95" customHeight="1" x14ac:dyDescent="0.2">
      <c r="F371" s="14"/>
      <c r="AX371" s="14"/>
      <c r="AY371" s="14"/>
      <c r="BE371" s="264"/>
      <c r="CS371" s="264"/>
      <c r="DA371" s="264"/>
      <c r="DE371" s="264"/>
      <c r="FD371" s="264"/>
      <c r="FE371" s="264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</row>
    <row r="372" spans="6:244" ht="15.95" customHeight="1" x14ac:dyDescent="0.2">
      <c r="F372" s="14"/>
      <c r="AX372" s="14"/>
      <c r="AY372" s="14"/>
      <c r="BE372" s="264"/>
      <c r="CS372" s="264"/>
      <c r="DA372" s="264"/>
      <c r="DE372" s="264"/>
      <c r="FD372" s="264"/>
      <c r="FE372" s="264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6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  <c r="HV372" s="16"/>
      <c r="HW372" s="16"/>
      <c r="HX372" s="16"/>
      <c r="HY372" s="16"/>
      <c r="HZ372" s="16"/>
      <c r="IA372" s="16"/>
      <c r="IB372" s="16"/>
      <c r="IC372" s="16"/>
      <c r="ID372" s="16"/>
      <c r="IE372" s="16"/>
      <c r="IF372" s="16"/>
      <c r="IG372" s="16"/>
      <c r="IH372" s="16"/>
      <c r="II372" s="16"/>
      <c r="IJ372" s="16"/>
    </row>
    <row r="373" spans="6:244" ht="15.95" customHeight="1" x14ac:dyDescent="0.2">
      <c r="F373" s="14"/>
      <c r="AX373" s="14"/>
      <c r="AY373" s="14"/>
      <c r="BE373" s="264"/>
      <c r="CS373" s="264"/>
      <c r="DA373" s="264"/>
      <c r="DE373" s="264"/>
      <c r="FD373" s="264"/>
      <c r="FE373" s="264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6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  <c r="HV373" s="16"/>
      <c r="HW373" s="16"/>
      <c r="HX373" s="16"/>
      <c r="HY373" s="16"/>
      <c r="HZ373" s="16"/>
      <c r="IA373" s="16"/>
      <c r="IB373" s="16"/>
      <c r="IC373" s="16"/>
      <c r="ID373" s="16"/>
      <c r="IE373" s="16"/>
      <c r="IF373" s="16"/>
      <c r="IG373" s="16"/>
      <c r="IH373" s="16"/>
      <c r="II373" s="16"/>
      <c r="IJ373" s="16"/>
    </row>
    <row r="374" spans="6:244" ht="15.95" customHeight="1" x14ac:dyDescent="0.2">
      <c r="F374" s="14"/>
      <c r="AX374" s="14"/>
      <c r="AY374" s="14"/>
      <c r="BE374" s="264"/>
      <c r="CS374" s="264"/>
      <c r="DA374" s="264"/>
      <c r="DE374" s="264"/>
      <c r="FD374" s="264"/>
      <c r="FE374" s="264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6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  <c r="HV374" s="16"/>
      <c r="HW374" s="16"/>
      <c r="HX374" s="16"/>
      <c r="HY374" s="16"/>
      <c r="HZ374" s="16"/>
      <c r="IA374" s="16"/>
      <c r="IB374" s="16"/>
      <c r="IC374" s="16"/>
      <c r="ID374" s="16"/>
      <c r="IE374" s="16"/>
      <c r="IF374" s="16"/>
      <c r="IG374" s="16"/>
      <c r="IH374" s="16"/>
      <c r="II374" s="16"/>
      <c r="IJ374" s="16"/>
    </row>
    <row r="375" spans="6:244" ht="15.95" customHeight="1" x14ac:dyDescent="0.2">
      <c r="F375" s="14"/>
      <c r="AX375" s="14"/>
      <c r="AY375" s="14"/>
      <c r="BE375" s="264"/>
      <c r="CS375" s="264"/>
      <c r="DA375" s="264"/>
      <c r="DE375" s="264"/>
      <c r="FD375" s="264"/>
      <c r="FE375" s="264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6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  <c r="HV375" s="16"/>
      <c r="HW375" s="16"/>
      <c r="HX375" s="16"/>
      <c r="HY375" s="16"/>
      <c r="HZ375" s="16"/>
      <c r="IA375" s="16"/>
      <c r="IB375" s="16"/>
      <c r="IC375" s="16"/>
      <c r="ID375" s="16"/>
      <c r="IE375" s="16"/>
      <c r="IF375" s="16"/>
      <c r="IG375" s="16"/>
      <c r="IH375" s="16"/>
      <c r="II375" s="16"/>
      <c r="IJ375" s="16"/>
    </row>
    <row r="376" spans="6:244" ht="15.95" customHeight="1" x14ac:dyDescent="0.2">
      <c r="F376" s="14"/>
      <c r="AX376" s="14"/>
      <c r="AY376" s="14"/>
      <c r="BE376" s="264"/>
      <c r="CS376" s="264"/>
      <c r="DA376" s="264"/>
      <c r="DE376" s="264"/>
      <c r="FD376" s="264"/>
      <c r="FE376" s="264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6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  <c r="HV376" s="16"/>
      <c r="HW376" s="16"/>
      <c r="HX376" s="16"/>
      <c r="HY376" s="16"/>
      <c r="HZ376" s="16"/>
      <c r="IA376" s="16"/>
      <c r="IB376" s="16"/>
      <c r="IC376" s="16"/>
      <c r="ID376" s="16"/>
      <c r="IE376" s="16"/>
      <c r="IF376" s="16"/>
      <c r="IG376" s="16"/>
      <c r="IH376" s="16"/>
      <c r="II376" s="16"/>
      <c r="IJ376" s="16"/>
    </row>
    <row r="377" spans="6:244" ht="15.95" customHeight="1" x14ac:dyDescent="0.2">
      <c r="F377" s="14"/>
      <c r="AX377" s="14"/>
      <c r="AY377" s="14"/>
      <c r="BE377" s="264"/>
      <c r="CS377" s="264"/>
      <c r="DA377" s="264"/>
      <c r="DE377" s="264"/>
      <c r="FD377" s="264"/>
      <c r="FE377" s="264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6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  <c r="HV377" s="16"/>
      <c r="HW377" s="16"/>
      <c r="HX377" s="16"/>
      <c r="HY377" s="16"/>
      <c r="HZ377" s="16"/>
      <c r="IA377" s="16"/>
      <c r="IB377" s="16"/>
      <c r="IC377" s="16"/>
      <c r="ID377" s="16"/>
      <c r="IE377" s="16"/>
      <c r="IF377" s="16"/>
      <c r="IG377" s="16"/>
      <c r="IH377" s="16"/>
      <c r="II377" s="16"/>
      <c r="IJ377" s="16"/>
    </row>
    <row r="378" spans="6:244" ht="15.95" customHeight="1" x14ac:dyDescent="0.2">
      <c r="F378" s="14"/>
      <c r="AX378" s="14"/>
      <c r="AY378" s="14"/>
      <c r="BE378" s="264"/>
      <c r="CS378" s="264"/>
      <c r="DA378" s="264"/>
      <c r="DE378" s="264"/>
      <c r="FD378" s="264"/>
      <c r="FE378" s="264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6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  <c r="HV378" s="16"/>
      <c r="HW378" s="16"/>
      <c r="HX378" s="16"/>
      <c r="HY378" s="16"/>
      <c r="HZ378" s="16"/>
      <c r="IA378" s="16"/>
      <c r="IB378" s="16"/>
      <c r="IC378" s="16"/>
      <c r="ID378" s="16"/>
      <c r="IE378" s="16"/>
      <c r="IF378" s="16"/>
      <c r="IG378" s="16"/>
      <c r="IH378" s="16"/>
      <c r="II378" s="16"/>
      <c r="IJ378" s="16"/>
    </row>
    <row r="379" spans="6:244" ht="15.95" customHeight="1" x14ac:dyDescent="0.2">
      <c r="F379" s="14"/>
      <c r="AX379" s="14"/>
      <c r="AY379" s="14"/>
      <c r="BE379" s="264"/>
      <c r="CS379" s="264"/>
      <c r="DA379" s="264"/>
      <c r="DE379" s="264"/>
      <c r="FD379" s="264"/>
      <c r="FE379" s="264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6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  <c r="HV379" s="16"/>
      <c r="HW379" s="16"/>
      <c r="HX379" s="16"/>
      <c r="HY379" s="16"/>
      <c r="HZ379" s="16"/>
      <c r="IA379" s="16"/>
      <c r="IB379" s="16"/>
      <c r="IC379" s="16"/>
      <c r="ID379" s="16"/>
      <c r="IE379" s="16"/>
      <c r="IF379" s="16"/>
      <c r="IG379" s="16"/>
      <c r="IH379" s="16"/>
      <c r="II379" s="16"/>
      <c r="IJ379" s="16"/>
    </row>
    <row r="380" spans="6:244" ht="15.95" customHeight="1" x14ac:dyDescent="0.2">
      <c r="F380" s="14"/>
      <c r="AX380" s="14"/>
      <c r="AY380" s="14"/>
      <c r="BE380" s="264"/>
      <c r="CS380" s="264"/>
      <c r="DA380" s="264"/>
      <c r="DE380" s="264"/>
      <c r="FD380" s="264"/>
      <c r="FE380" s="264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6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  <c r="HV380" s="16"/>
      <c r="HW380" s="16"/>
      <c r="HX380" s="16"/>
      <c r="HY380" s="16"/>
      <c r="HZ380" s="16"/>
      <c r="IA380" s="16"/>
      <c r="IB380" s="16"/>
      <c r="IC380" s="16"/>
      <c r="ID380" s="16"/>
      <c r="IE380" s="16"/>
      <c r="IF380" s="16"/>
      <c r="IG380" s="16"/>
      <c r="IH380" s="16"/>
      <c r="II380" s="16"/>
      <c r="IJ380" s="16"/>
    </row>
    <row r="381" spans="6:244" ht="15.95" customHeight="1" x14ac:dyDescent="0.2">
      <c r="F381" s="14"/>
      <c r="AX381" s="14"/>
      <c r="AY381" s="14"/>
      <c r="BE381" s="264"/>
      <c r="CS381" s="264"/>
      <c r="DA381" s="264"/>
      <c r="DE381" s="264"/>
      <c r="FD381" s="264"/>
      <c r="FE381" s="264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6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  <c r="HV381" s="16"/>
      <c r="HW381" s="16"/>
      <c r="HX381" s="16"/>
      <c r="HY381" s="16"/>
      <c r="HZ381" s="16"/>
      <c r="IA381" s="16"/>
      <c r="IB381" s="16"/>
      <c r="IC381" s="16"/>
      <c r="ID381" s="16"/>
      <c r="IE381" s="16"/>
      <c r="IF381" s="16"/>
      <c r="IG381" s="16"/>
      <c r="IH381" s="16"/>
      <c r="II381" s="16"/>
      <c r="IJ381" s="16"/>
    </row>
    <row r="382" spans="6:244" ht="15.95" customHeight="1" x14ac:dyDescent="0.2">
      <c r="F382" s="14"/>
      <c r="AX382" s="14"/>
      <c r="AY382" s="14"/>
      <c r="BE382" s="264"/>
      <c r="CS382" s="264"/>
      <c r="DA382" s="264"/>
      <c r="DE382" s="264"/>
      <c r="FD382" s="264"/>
      <c r="FE382" s="264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6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  <c r="HV382" s="16"/>
      <c r="HW382" s="16"/>
      <c r="HX382" s="16"/>
      <c r="HY382" s="16"/>
      <c r="HZ382" s="16"/>
      <c r="IA382" s="16"/>
      <c r="IB382" s="16"/>
      <c r="IC382" s="16"/>
      <c r="ID382" s="16"/>
      <c r="IE382" s="16"/>
      <c r="IF382" s="16"/>
      <c r="IG382" s="16"/>
      <c r="IH382" s="16"/>
      <c r="II382" s="16"/>
      <c r="IJ382" s="16"/>
    </row>
    <row r="383" spans="6:244" ht="15.95" customHeight="1" x14ac:dyDescent="0.2">
      <c r="F383" s="14"/>
      <c r="AX383" s="14"/>
      <c r="AY383" s="14"/>
      <c r="BE383" s="264"/>
      <c r="CS383" s="264"/>
      <c r="DA383" s="264"/>
      <c r="DE383" s="264"/>
      <c r="FD383" s="264"/>
      <c r="FE383" s="264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6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  <c r="HV383" s="16"/>
      <c r="HW383" s="16"/>
      <c r="HX383" s="16"/>
      <c r="HY383" s="16"/>
      <c r="HZ383" s="16"/>
      <c r="IA383" s="16"/>
      <c r="IB383" s="16"/>
      <c r="IC383" s="16"/>
      <c r="ID383" s="16"/>
      <c r="IE383" s="16"/>
      <c r="IF383" s="16"/>
      <c r="IG383" s="16"/>
      <c r="IH383" s="16"/>
      <c r="II383" s="16"/>
      <c r="IJ383" s="16"/>
    </row>
    <row r="384" spans="6:244" ht="15.95" customHeight="1" x14ac:dyDescent="0.2">
      <c r="F384" s="14"/>
      <c r="AX384" s="14"/>
      <c r="AY384" s="14"/>
      <c r="BE384" s="264"/>
      <c r="CS384" s="264"/>
      <c r="DA384" s="264"/>
      <c r="DE384" s="264"/>
      <c r="FD384" s="264"/>
      <c r="FE384" s="264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6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  <c r="HV384" s="16"/>
      <c r="HW384" s="16"/>
      <c r="HX384" s="16"/>
      <c r="HY384" s="16"/>
      <c r="HZ384" s="16"/>
      <c r="IA384" s="16"/>
      <c r="IB384" s="16"/>
      <c r="IC384" s="16"/>
      <c r="ID384" s="16"/>
      <c r="IE384" s="16"/>
      <c r="IF384" s="16"/>
      <c r="IG384" s="16"/>
      <c r="IH384" s="16"/>
      <c r="II384" s="16"/>
      <c r="IJ384" s="16"/>
    </row>
    <row r="385" spans="6:244" ht="15.95" customHeight="1" x14ac:dyDescent="0.2">
      <c r="F385" s="14"/>
      <c r="AX385" s="14"/>
      <c r="AY385" s="14"/>
      <c r="BE385" s="264"/>
      <c r="CS385" s="264"/>
      <c r="DA385" s="264"/>
      <c r="DE385" s="264"/>
      <c r="FD385" s="264"/>
      <c r="FE385" s="264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6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  <c r="HV385" s="16"/>
      <c r="HW385" s="16"/>
      <c r="HX385" s="16"/>
      <c r="HY385" s="16"/>
      <c r="HZ385" s="16"/>
      <c r="IA385" s="16"/>
      <c r="IB385" s="16"/>
      <c r="IC385" s="16"/>
      <c r="ID385" s="16"/>
      <c r="IE385" s="16"/>
      <c r="IF385" s="16"/>
      <c r="IG385" s="16"/>
      <c r="IH385" s="16"/>
      <c r="II385" s="16"/>
      <c r="IJ385" s="16"/>
    </row>
    <row r="386" spans="6:244" ht="15.95" customHeight="1" x14ac:dyDescent="0.2">
      <c r="F386" s="14"/>
      <c r="AX386" s="14"/>
      <c r="AY386" s="14"/>
      <c r="BE386" s="264"/>
      <c r="CS386" s="264"/>
      <c r="DA386" s="264"/>
      <c r="DE386" s="264"/>
      <c r="FD386" s="264"/>
      <c r="FE386" s="264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6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  <c r="HV386" s="16"/>
      <c r="HW386" s="16"/>
      <c r="HX386" s="16"/>
      <c r="HY386" s="16"/>
      <c r="HZ386" s="16"/>
      <c r="IA386" s="16"/>
      <c r="IB386" s="16"/>
      <c r="IC386" s="16"/>
      <c r="ID386" s="16"/>
      <c r="IE386" s="16"/>
      <c r="IF386" s="16"/>
      <c r="IG386" s="16"/>
      <c r="IH386" s="16"/>
      <c r="II386" s="16"/>
      <c r="IJ386" s="16"/>
    </row>
    <row r="387" spans="6:244" ht="15.95" customHeight="1" x14ac:dyDescent="0.2">
      <c r="F387" s="14"/>
      <c r="AX387" s="14"/>
      <c r="AY387" s="14"/>
      <c r="BE387" s="264"/>
      <c r="CS387" s="264"/>
      <c r="DA387" s="264"/>
      <c r="DE387" s="264"/>
      <c r="FD387" s="264"/>
      <c r="FE387" s="264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6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  <c r="HV387" s="16"/>
      <c r="HW387" s="16"/>
      <c r="HX387" s="16"/>
      <c r="HY387" s="16"/>
      <c r="HZ387" s="16"/>
      <c r="IA387" s="16"/>
      <c r="IB387" s="16"/>
      <c r="IC387" s="16"/>
      <c r="ID387" s="16"/>
      <c r="IE387" s="16"/>
      <c r="IF387" s="16"/>
      <c r="IG387" s="16"/>
      <c r="IH387" s="16"/>
      <c r="II387" s="16"/>
      <c r="IJ387" s="16"/>
    </row>
    <row r="388" spans="6:244" ht="15.95" customHeight="1" x14ac:dyDescent="0.2">
      <c r="F388" s="14"/>
      <c r="AX388" s="14"/>
      <c r="AY388" s="14"/>
      <c r="BE388" s="264"/>
      <c r="CS388" s="264"/>
      <c r="DA388" s="264"/>
      <c r="DE388" s="264"/>
      <c r="FD388" s="264"/>
      <c r="FE388" s="264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6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  <c r="HV388" s="16"/>
      <c r="HW388" s="16"/>
      <c r="HX388" s="16"/>
      <c r="HY388" s="16"/>
      <c r="HZ388" s="16"/>
      <c r="IA388" s="16"/>
      <c r="IB388" s="16"/>
      <c r="IC388" s="16"/>
      <c r="ID388" s="16"/>
      <c r="IE388" s="16"/>
      <c r="IF388" s="16"/>
      <c r="IG388" s="16"/>
      <c r="IH388" s="16"/>
      <c r="II388" s="16"/>
      <c r="IJ388" s="16"/>
    </row>
    <row r="389" spans="6:244" ht="15.95" customHeight="1" x14ac:dyDescent="0.2">
      <c r="F389" s="14"/>
      <c r="AX389" s="14"/>
      <c r="AY389" s="14"/>
      <c r="BE389" s="264"/>
      <c r="CS389" s="264"/>
      <c r="DA389" s="264"/>
      <c r="DE389" s="264"/>
      <c r="FD389" s="264"/>
      <c r="FE389" s="264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6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  <c r="HV389" s="16"/>
      <c r="HW389" s="16"/>
      <c r="HX389" s="16"/>
      <c r="HY389" s="16"/>
      <c r="HZ389" s="16"/>
      <c r="IA389" s="16"/>
      <c r="IB389" s="16"/>
      <c r="IC389" s="16"/>
      <c r="ID389" s="16"/>
      <c r="IE389" s="16"/>
      <c r="IF389" s="16"/>
      <c r="IG389" s="16"/>
      <c r="IH389" s="16"/>
      <c r="II389" s="16"/>
      <c r="IJ389" s="16"/>
    </row>
    <row r="390" spans="6:244" ht="15.95" customHeight="1" x14ac:dyDescent="0.2">
      <c r="F390" s="14"/>
      <c r="AX390" s="14"/>
      <c r="AY390" s="14"/>
      <c r="BE390" s="264"/>
      <c r="CS390" s="264"/>
      <c r="DA390" s="264"/>
      <c r="DE390" s="264"/>
      <c r="FD390" s="264"/>
      <c r="FE390" s="264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6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  <c r="HV390" s="16"/>
      <c r="HW390" s="16"/>
      <c r="HX390" s="16"/>
      <c r="HY390" s="16"/>
      <c r="HZ390" s="16"/>
      <c r="IA390" s="16"/>
      <c r="IB390" s="16"/>
      <c r="IC390" s="16"/>
      <c r="ID390" s="16"/>
      <c r="IE390" s="16"/>
      <c r="IF390" s="16"/>
      <c r="IG390" s="16"/>
      <c r="IH390" s="16"/>
      <c r="II390" s="16"/>
      <c r="IJ390" s="16"/>
    </row>
    <row r="391" spans="6:244" ht="15.95" customHeight="1" x14ac:dyDescent="0.2">
      <c r="F391" s="14"/>
      <c r="AX391" s="14"/>
      <c r="AY391" s="14"/>
      <c r="BE391" s="264"/>
      <c r="CS391" s="264"/>
      <c r="DA391" s="264"/>
      <c r="DE391" s="264"/>
      <c r="FD391" s="264"/>
      <c r="FE391" s="264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6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  <c r="HV391" s="16"/>
      <c r="HW391" s="16"/>
      <c r="HX391" s="16"/>
      <c r="HY391" s="16"/>
      <c r="HZ391" s="16"/>
      <c r="IA391" s="16"/>
      <c r="IB391" s="16"/>
      <c r="IC391" s="16"/>
      <c r="ID391" s="16"/>
      <c r="IE391" s="16"/>
      <c r="IF391" s="16"/>
      <c r="IG391" s="16"/>
      <c r="IH391" s="16"/>
      <c r="II391" s="16"/>
      <c r="IJ391" s="16"/>
    </row>
    <row r="392" spans="6:244" ht="15.95" customHeight="1" x14ac:dyDescent="0.2">
      <c r="F392" s="14"/>
      <c r="AX392" s="14"/>
      <c r="AY392" s="14"/>
      <c r="BE392" s="264"/>
      <c r="CS392" s="264"/>
      <c r="DA392" s="264"/>
      <c r="DE392" s="264"/>
      <c r="FD392" s="264"/>
      <c r="FE392" s="264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6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  <c r="HV392" s="16"/>
      <c r="HW392" s="16"/>
      <c r="HX392" s="16"/>
      <c r="HY392" s="16"/>
      <c r="HZ392" s="16"/>
      <c r="IA392" s="16"/>
      <c r="IB392" s="16"/>
      <c r="IC392" s="16"/>
      <c r="ID392" s="16"/>
      <c r="IE392" s="16"/>
      <c r="IF392" s="16"/>
      <c r="IG392" s="16"/>
      <c r="IH392" s="16"/>
      <c r="II392" s="16"/>
      <c r="IJ392" s="16"/>
    </row>
    <row r="393" spans="6:244" ht="15.95" customHeight="1" x14ac:dyDescent="0.2">
      <c r="F393" s="14"/>
      <c r="AX393" s="14"/>
      <c r="AY393" s="14"/>
      <c r="BE393" s="264"/>
      <c r="CS393" s="264"/>
      <c r="DA393" s="264"/>
      <c r="DE393" s="264"/>
      <c r="FD393" s="264"/>
      <c r="FE393" s="264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6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  <c r="HV393" s="16"/>
      <c r="HW393" s="16"/>
      <c r="HX393" s="16"/>
      <c r="HY393" s="16"/>
      <c r="HZ393" s="16"/>
      <c r="IA393" s="16"/>
      <c r="IB393" s="16"/>
      <c r="IC393" s="16"/>
      <c r="ID393" s="16"/>
      <c r="IE393" s="16"/>
      <c r="IF393" s="16"/>
      <c r="IG393" s="16"/>
      <c r="IH393" s="16"/>
      <c r="II393" s="16"/>
      <c r="IJ393" s="16"/>
    </row>
    <row r="394" spans="6:244" ht="15.95" customHeight="1" x14ac:dyDescent="0.2">
      <c r="F394" s="14"/>
      <c r="AX394" s="14"/>
      <c r="AY394" s="14"/>
      <c r="BE394" s="264"/>
      <c r="CS394" s="264"/>
      <c r="DA394" s="264"/>
      <c r="DE394" s="264"/>
      <c r="FD394" s="264"/>
      <c r="FE394" s="264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6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  <c r="HV394" s="16"/>
      <c r="HW394" s="16"/>
      <c r="HX394" s="16"/>
      <c r="HY394" s="16"/>
      <c r="HZ394" s="16"/>
      <c r="IA394" s="16"/>
      <c r="IB394" s="16"/>
      <c r="IC394" s="16"/>
      <c r="ID394" s="16"/>
      <c r="IE394" s="16"/>
      <c r="IF394" s="16"/>
      <c r="IG394" s="16"/>
      <c r="IH394" s="16"/>
      <c r="II394" s="16"/>
      <c r="IJ394" s="16"/>
    </row>
    <row r="395" spans="6:244" ht="15.95" customHeight="1" x14ac:dyDescent="0.2">
      <c r="F395" s="14"/>
      <c r="AX395" s="14"/>
      <c r="AY395" s="14"/>
      <c r="BE395" s="264"/>
      <c r="CS395" s="264"/>
      <c r="DA395" s="264"/>
      <c r="DE395" s="264"/>
      <c r="FD395" s="264"/>
      <c r="FE395" s="264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6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  <c r="HV395" s="16"/>
      <c r="HW395" s="16"/>
      <c r="HX395" s="16"/>
      <c r="HY395" s="16"/>
      <c r="HZ395" s="16"/>
      <c r="IA395" s="16"/>
      <c r="IB395" s="16"/>
      <c r="IC395" s="16"/>
      <c r="ID395" s="16"/>
      <c r="IE395" s="16"/>
      <c r="IF395" s="16"/>
      <c r="IG395" s="16"/>
      <c r="IH395" s="16"/>
      <c r="II395" s="16"/>
      <c r="IJ395" s="16"/>
    </row>
    <row r="396" spans="6:244" ht="15.95" customHeight="1" x14ac:dyDescent="0.2">
      <c r="F396" s="14"/>
      <c r="AX396" s="14"/>
      <c r="AY396" s="14"/>
      <c r="BE396" s="264"/>
      <c r="CS396" s="264"/>
      <c r="DA396" s="264"/>
      <c r="DE396" s="264"/>
      <c r="FD396" s="264"/>
      <c r="FE396" s="264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6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  <c r="HV396" s="16"/>
      <c r="HW396" s="16"/>
      <c r="HX396" s="16"/>
      <c r="HY396" s="16"/>
      <c r="HZ396" s="16"/>
      <c r="IA396" s="16"/>
      <c r="IB396" s="16"/>
      <c r="IC396" s="16"/>
      <c r="ID396" s="16"/>
      <c r="IE396" s="16"/>
      <c r="IF396" s="16"/>
      <c r="IG396" s="16"/>
      <c r="IH396" s="16"/>
      <c r="II396" s="16"/>
      <c r="IJ396" s="16"/>
    </row>
    <row r="397" spans="6:244" ht="15.95" customHeight="1" x14ac:dyDescent="0.2">
      <c r="F397" s="14"/>
      <c r="AX397" s="14"/>
      <c r="AY397" s="14"/>
      <c r="BE397" s="264"/>
      <c r="CS397" s="264"/>
      <c r="DA397" s="264"/>
      <c r="DE397" s="264"/>
      <c r="FD397" s="264"/>
      <c r="FE397" s="264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6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  <c r="HV397" s="16"/>
      <c r="HW397" s="16"/>
      <c r="HX397" s="16"/>
      <c r="HY397" s="16"/>
      <c r="HZ397" s="16"/>
      <c r="IA397" s="16"/>
      <c r="IB397" s="16"/>
      <c r="IC397" s="16"/>
      <c r="ID397" s="16"/>
      <c r="IE397" s="16"/>
      <c r="IF397" s="16"/>
      <c r="IG397" s="16"/>
      <c r="IH397" s="16"/>
      <c r="II397" s="16"/>
      <c r="IJ397" s="16"/>
    </row>
    <row r="398" spans="6:244" ht="15.95" customHeight="1" x14ac:dyDescent="0.2">
      <c r="F398" s="14"/>
      <c r="AX398" s="14"/>
      <c r="AY398" s="14"/>
      <c r="BE398" s="264"/>
      <c r="CS398" s="264"/>
      <c r="DA398" s="264"/>
      <c r="DE398" s="264"/>
      <c r="FD398" s="264"/>
      <c r="FE398" s="264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6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  <c r="HV398" s="16"/>
      <c r="HW398" s="16"/>
      <c r="HX398" s="16"/>
      <c r="HY398" s="16"/>
      <c r="HZ398" s="16"/>
      <c r="IA398" s="16"/>
      <c r="IB398" s="16"/>
      <c r="IC398" s="16"/>
      <c r="ID398" s="16"/>
      <c r="IE398" s="16"/>
      <c r="IF398" s="16"/>
      <c r="IG398" s="16"/>
      <c r="IH398" s="16"/>
      <c r="II398" s="16"/>
      <c r="IJ398" s="16"/>
    </row>
    <row r="399" spans="6:244" ht="15.95" customHeight="1" x14ac:dyDescent="0.2">
      <c r="F399" s="14"/>
      <c r="AX399" s="14"/>
      <c r="AY399" s="14"/>
      <c r="BE399" s="264"/>
      <c r="CS399" s="264"/>
      <c r="DA399" s="264"/>
      <c r="DE399" s="264"/>
      <c r="FD399" s="264"/>
      <c r="FE399" s="264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6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  <c r="HV399" s="16"/>
      <c r="HW399" s="16"/>
      <c r="HX399" s="16"/>
      <c r="HY399" s="16"/>
      <c r="HZ399" s="16"/>
      <c r="IA399" s="16"/>
      <c r="IB399" s="16"/>
      <c r="IC399" s="16"/>
      <c r="ID399" s="16"/>
      <c r="IE399" s="16"/>
      <c r="IF399" s="16"/>
      <c r="IG399" s="16"/>
      <c r="IH399" s="16"/>
      <c r="II399" s="16"/>
      <c r="IJ399" s="16"/>
    </row>
    <row r="400" spans="6:244" ht="15.95" customHeight="1" x14ac:dyDescent="0.2">
      <c r="F400" s="14"/>
      <c r="AX400" s="14"/>
      <c r="AY400" s="14"/>
      <c r="BE400" s="264"/>
      <c r="CS400" s="264"/>
      <c r="DA400" s="264"/>
      <c r="DE400" s="264"/>
      <c r="FD400" s="264"/>
      <c r="FE400" s="264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6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  <c r="HV400" s="16"/>
      <c r="HW400" s="16"/>
      <c r="HX400" s="16"/>
      <c r="HY400" s="16"/>
      <c r="HZ400" s="16"/>
      <c r="IA400" s="16"/>
      <c r="IB400" s="16"/>
      <c r="IC400" s="16"/>
      <c r="ID400" s="16"/>
      <c r="IE400" s="16"/>
      <c r="IF400" s="16"/>
      <c r="IG400" s="16"/>
      <c r="IH400" s="16"/>
      <c r="II400" s="16"/>
      <c r="IJ400" s="16"/>
    </row>
    <row r="401" spans="172:244" ht="15.95" customHeight="1" x14ac:dyDescent="0.2"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6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  <c r="HV401" s="16"/>
      <c r="HW401" s="16"/>
      <c r="HX401" s="16"/>
      <c r="HY401" s="16"/>
      <c r="HZ401" s="16"/>
      <c r="IA401" s="16"/>
      <c r="IB401" s="16"/>
      <c r="IC401" s="16"/>
      <c r="ID401" s="16"/>
      <c r="IE401" s="16"/>
      <c r="IF401" s="16"/>
      <c r="IG401" s="16"/>
      <c r="IH401" s="16"/>
      <c r="II401" s="16"/>
      <c r="IJ401" s="16"/>
    </row>
    <row r="402" spans="172:244" ht="15.95" customHeight="1" x14ac:dyDescent="0.2"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6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  <c r="HV402" s="16"/>
      <c r="HW402" s="16"/>
      <c r="HX402" s="16"/>
      <c r="HY402" s="16"/>
      <c r="HZ402" s="16"/>
      <c r="IA402" s="16"/>
      <c r="IB402" s="16"/>
      <c r="IC402" s="16"/>
      <c r="ID402" s="16"/>
      <c r="IE402" s="16"/>
      <c r="IF402" s="16"/>
      <c r="IG402" s="16"/>
      <c r="IH402" s="16"/>
      <c r="II402" s="16"/>
      <c r="IJ402" s="16"/>
    </row>
    <row r="403" spans="172:244" ht="15.95" customHeight="1" x14ac:dyDescent="0.2"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6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  <c r="HV403" s="16"/>
      <c r="HW403" s="16"/>
      <c r="HX403" s="16"/>
      <c r="HY403" s="16"/>
      <c r="HZ403" s="16"/>
      <c r="IA403" s="16"/>
      <c r="IB403" s="16"/>
      <c r="IC403" s="16"/>
      <c r="ID403" s="16"/>
      <c r="IE403" s="16"/>
      <c r="IF403" s="16"/>
      <c r="IG403" s="16"/>
      <c r="IH403" s="16"/>
      <c r="II403" s="16"/>
      <c r="IJ403" s="16"/>
    </row>
    <row r="404" spans="172:244" ht="15.95" customHeight="1" x14ac:dyDescent="0.2"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6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  <c r="HV404" s="16"/>
      <c r="HW404" s="16"/>
      <c r="HX404" s="16"/>
      <c r="HY404" s="16"/>
      <c r="HZ404" s="16"/>
      <c r="IA404" s="16"/>
      <c r="IB404" s="16"/>
      <c r="IC404" s="16"/>
      <c r="ID404" s="16"/>
      <c r="IE404" s="16"/>
      <c r="IF404" s="16"/>
      <c r="IG404" s="16"/>
      <c r="IH404" s="16"/>
      <c r="II404" s="16"/>
      <c r="IJ404" s="16"/>
    </row>
    <row r="405" spans="172:244" ht="15.95" customHeight="1" x14ac:dyDescent="0.2"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6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  <c r="HV405" s="16"/>
      <c r="HW405" s="16"/>
      <c r="HX405" s="16"/>
      <c r="HY405" s="16"/>
      <c r="HZ405" s="16"/>
      <c r="IA405" s="16"/>
      <c r="IB405" s="16"/>
      <c r="IC405" s="16"/>
      <c r="ID405" s="16"/>
      <c r="IE405" s="16"/>
      <c r="IF405" s="16"/>
      <c r="IG405" s="16"/>
      <c r="IH405" s="16"/>
      <c r="II405" s="16"/>
      <c r="IJ405" s="16"/>
    </row>
    <row r="406" spans="172:244" ht="15.95" customHeight="1" x14ac:dyDescent="0.2"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6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  <c r="HV406" s="16"/>
      <c r="HW406" s="16"/>
      <c r="HX406" s="16"/>
      <c r="HY406" s="16"/>
      <c r="HZ406" s="16"/>
      <c r="IA406" s="16"/>
      <c r="IB406" s="16"/>
      <c r="IC406" s="16"/>
      <c r="ID406" s="16"/>
      <c r="IE406" s="16"/>
      <c r="IF406" s="16"/>
      <c r="IG406" s="16"/>
      <c r="IH406" s="16"/>
      <c r="II406" s="16"/>
      <c r="IJ406" s="16"/>
    </row>
    <row r="407" spans="172:244" ht="15.95" customHeight="1" x14ac:dyDescent="0.2"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6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  <c r="HV407" s="16"/>
      <c r="HW407" s="16"/>
      <c r="HX407" s="16"/>
      <c r="HY407" s="16"/>
      <c r="HZ407" s="16"/>
      <c r="IA407" s="16"/>
      <c r="IB407" s="16"/>
      <c r="IC407" s="16"/>
      <c r="ID407" s="16"/>
      <c r="IE407" s="16"/>
      <c r="IF407" s="16"/>
      <c r="IG407" s="16"/>
      <c r="IH407" s="16"/>
      <c r="II407" s="16"/>
      <c r="IJ407" s="16"/>
    </row>
    <row r="408" spans="172:244" ht="15.95" customHeight="1" x14ac:dyDescent="0.2"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6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  <c r="HV408" s="16"/>
      <c r="HW408" s="16"/>
      <c r="HX408" s="16"/>
      <c r="HY408" s="16"/>
      <c r="HZ408" s="16"/>
      <c r="IA408" s="16"/>
      <c r="IB408" s="16"/>
      <c r="IC408" s="16"/>
      <c r="ID408" s="16"/>
      <c r="IE408" s="16"/>
      <c r="IF408" s="16"/>
      <c r="IG408" s="16"/>
      <c r="IH408" s="16"/>
      <c r="II408" s="16"/>
      <c r="IJ408" s="16"/>
    </row>
    <row r="409" spans="172:244" ht="15.95" customHeight="1" x14ac:dyDescent="0.2"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6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  <c r="HV409" s="16"/>
      <c r="HW409" s="16"/>
      <c r="HX409" s="16"/>
      <c r="HY409" s="16"/>
      <c r="HZ409" s="16"/>
      <c r="IA409" s="16"/>
      <c r="IB409" s="16"/>
      <c r="IC409" s="16"/>
      <c r="ID409" s="16"/>
      <c r="IE409" s="16"/>
      <c r="IF409" s="16"/>
      <c r="IG409" s="16"/>
      <c r="IH409" s="16"/>
      <c r="II409" s="16"/>
      <c r="IJ409" s="16"/>
    </row>
    <row r="410" spans="172:244" ht="15.95" customHeight="1" x14ac:dyDescent="0.2"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6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  <c r="HV410" s="16"/>
      <c r="HW410" s="16"/>
      <c r="HX410" s="16"/>
      <c r="HY410" s="16"/>
      <c r="HZ410" s="16"/>
      <c r="IA410" s="16"/>
      <c r="IB410" s="16"/>
      <c r="IC410" s="16"/>
      <c r="ID410" s="16"/>
      <c r="IE410" s="16"/>
      <c r="IF410" s="16"/>
      <c r="IG410" s="16"/>
      <c r="IH410" s="16"/>
      <c r="II410" s="16"/>
      <c r="IJ410" s="16"/>
    </row>
    <row r="411" spans="172:244" ht="15.95" customHeight="1" x14ac:dyDescent="0.2"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6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  <c r="HV411" s="16"/>
      <c r="HW411" s="16"/>
      <c r="HX411" s="16"/>
      <c r="HY411" s="16"/>
      <c r="HZ411" s="16"/>
      <c r="IA411" s="16"/>
      <c r="IB411" s="16"/>
      <c r="IC411" s="16"/>
      <c r="ID411" s="16"/>
      <c r="IE411" s="16"/>
      <c r="IF411" s="16"/>
      <c r="IG411" s="16"/>
      <c r="IH411" s="16"/>
      <c r="II411" s="16"/>
      <c r="IJ411" s="16"/>
    </row>
    <row r="412" spans="172:244" ht="15.95" customHeight="1" x14ac:dyDescent="0.2"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6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  <c r="HV412" s="16"/>
      <c r="HW412" s="16"/>
      <c r="HX412" s="16"/>
      <c r="HY412" s="16"/>
      <c r="HZ412" s="16"/>
      <c r="IA412" s="16"/>
      <c r="IB412" s="16"/>
      <c r="IC412" s="16"/>
      <c r="ID412" s="16"/>
      <c r="IE412" s="16"/>
      <c r="IF412" s="16"/>
      <c r="IG412" s="16"/>
      <c r="IH412" s="16"/>
      <c r="II412" s="16"/>
      <c r="IJ412" s="16"/>
    </row>
    <row r="413" spans="172:244" ht="15.95" customHeight="1" x14ac:dyDescent="0.2"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6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  <c r="HV413" s="16"/>
      <c r="HW413" s="16"/>
      <c r="HX413" s="16"/>
      <c r="HY413" s="16"/>
      <c r="HZ413" s="16"/>
      <c r="IA413" s="16"/>
      <c r="IB413" s="16"/>
      <c r="IC413" s="16"/>
      <c r="ID413" s="16"/>
      <c r="IE413" s="16"/>
      <c r="IF413" s="16"/>
      <c r="IG413" s="16"/>
      <c r="IH413" s="16"/>
      <c r="II413" s="16"/>
      <c r="IJ413" s="16"/>
    </row>
    <row r="414" spans="172:244" ht="15.95" customHeight="1" x14ac:dyDescent="0.2"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6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  <c r="HV414" s="16"/>
      <c r="HW414" s="16"/>
      <c r="HX414" s="16"/>
      <c r="HY414" s="16"/>
      <c r="HZ414" s="16"/>
      <c r="IA414" s="16"/>
      <c r="IB414" s="16"/>
      <c r="IC414" s="16"/>
      <c r="ID414" s="16"/>
      <c r="IE414" s="16"/>
      <c r="IF414" s="16"/>
      <c r="IG414" s="16"/>
      <c r="IH414" s="16"/>
      <c r="II414" s="16"/>
      <c r="IJ414" s="16"/>
    </row>
    <row r="415" spans="172:244" ht="15.95" customHeight="1" x14ac:dyDescent="0.2"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6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  <c r="HV415" s="16"/>
      <c r="HW415" s="16"/>
      <c r="HX415" s="16"/>
      <c r="HY415" s="16"/>
      <c r="HZ415" s="16"/>
      <c r="IA415" s="16"/>
      <c r="IB415" s="16"/>
      <c r="IC415" s="16"/>
      <c r="ID415" s="16"/>
      <c r="IE415" s="16"/>
      <c r="IF415" s="16"/>
      <c r="IG415" s="16"/>
      <c r="IH415" s="16"/>
      <c r="II415" s="16"/>
      <c r="IJ415" s="16"/>
    </row>
    <row r="416" spans="172:244" ht="15.95" customHeight="1" x14ac:dyDescent="0.2"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6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  <c r="HV416" s="16"/>
      <c r="HW416" s="16"/>
      <c r="HX416" s="16"/>
      <c r="HY416" s="16"/>
      <c r="HZ416" s="16"/>
      <c r="IA416" s="16"/>
      <c r="IB416" s="16"/>
      <c r="IC416" s="16"/>
      <c r="ID416" s="16"/>
      <c r="IE416" s="16"/>
      <c r="IF416" s="16"/>
      <c r="IG416" s="16"/>
      <c r="IH416" s="16"/>
      <c r="II416" s="16"/>
      <c r="IJ416" s="16"/>
    </row>
    <row r="417" spans="172:244" ht="15.95" customHeight="1" x14ac:dyDescent="0.2"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6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  <c r="HV417" s="16"/>
      <c r="HW417" s="16"/>
      <c r="HX417" s="16"/>
      <c r="HY417" s="16"/>
      <c r="HZ417" s="16"/>
      <c r="IA417" s="16"/>
      <c r="IB417" s="16"/>
      <c r="IC417" s="16"/>
      <c r="ID417" s="16"/>
      <c r="IE417" s="16"/>
      <c r="IF417" s="16"/>
      <c r="IG417" s="16"/>
      <c r="IH417" s="16"/>
      <c r="II417" s="16"/>
      <c r="IJ417" s="16"/>
    </row>
    <row r="418" spans="172:244" ht="15.95" customHeight="1" x14ac:dyDescent="0.2"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6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  <c r="HV418" s="16"/>
      <c r="HW418" s="16"/>
      <c r="HX418" s="16"/>
      <c r="HY418" s="16"/>
      <c r="HZ418" s="16"/>
      <c r="IA418" s="16"/>
      <c r="IB418" s="16"/>
      <c r="IC418" s="16"/>
      <c r="ID418" s="16"/>
      <c r="IE418" s="16"/>
      <c r="IF418" s="16"/>
      <c r="IG418" s="16"/>
      <c r="IH418" s="16"/>
      <c r="II418" s="16"/>
      <c r="IJ418" s="16"/>
    </row>
    <row r="419" spans="172:244" ht="15.95" customHeight="1" x14ac:dyDescent="0.2"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6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  <c r="HV419" s="16"/>
      <c r="HW419" s="16"/>
      <c r="HX419" s="16"/>
      <c r="HY419" s="16"/>
      <c r="HZ419" s="16"/>
      <c r="IA419" s="16"/>
      <c r="IB419" s="16"/>
      <c r="IC419" s="16"/>
      <c r="ID419" s="16"/>
      <c r="IE419" s="16"/>
      <c r="IF419" s="16"/>
      <c r="IG419" s="16"/>
      <c r="IH419" s="16"/>
      <c r="II419" s="16"/>
      <c r="IJ419" s="16"/>
    </row>
    <row r="420" spans="172:244" ht="15.95" customHeight="1" x14ac:dyDescent="0.2"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6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  <c r="HV420" s="16"/>
      <c r="HW420" s="16"/>
      <c r="HX420" s="16"/>
      <c r="HY420" s="16"/>
      <c r="HZ420" s="16"/>
      <c r="IA420" s="16"/>
      <c r="IB420" s="16"/>
      <c r="IC420" s="16"/>
      <c r="ID420" s="16"/>
      <c r="IE420" s="16"/>
      <c r="IF420" s="16"/>
      <c r="IG420" s="16"/>
      <c r="IH420" s="16"/>
      <c r="II420" s="16"/>
      <c r="IJ420" s="16"/>
    </row>
    <row r="421" spans="172:244" ht="15.95" customHeight="1" x14ac:dyDescent="0.2"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6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  <c r="HV421" s="16"/>
      <c r="HW421" s="16"/>
      <c r="HX421" s="16"/>
      <c r="HY421" s="16"/>
      <c r="HZ421" s="16"/>
      <c r="IA421" s="16"/>
      <c r="IB421" s="16"/>
      <c r="IC421" s="16"/>
      <c r="ID421" s="16"/>
      <c r="IE421" s="16"/>
      <c r="IF421" s="16"/>
      <c r="IG421" s="16"/>
      <c r="IH421" s="16"/>
      <c r="II421" s="16"/>
      <c r="IJ421" s="16"/>
    </row>
    <row r="422" spans="172:244" ht="15.95" customHeight="1" x14ac:dyDescent="0.2"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6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  <c r="HV422" s="16"/>
      <c r="HW422" s="16"/>
      <c r="HX422" s="16"/>
      <c r="HY422" s="16"/>
      <c r="HZ422" s="16"/>
      <c r="IA422" s="16"/>
      <c r="IB422" s="16"/>
      <c r="IC422" s="16"/>
      <c r="ID422" s="16"/>
      <c r="IE422" s="16"/>
      <c r="IF422" s="16"/>
      <c r="IG422" s="16"/>
      <c r="IH422" s="16"/>
      <c r="II422" s="16"/>
      <c r="IJ422" s="16"/>
    </row>
    <row r="423" spans="172:244" ht="15.95" customHeight="1" x14ac:dyDescent="0.2"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6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  <c r="HV423" s="16"/>
      <c r="HW423" s="16"/>
      <c r="HX423" s="16"/>
      <c r="HY423" s="16"/>
      <c r="HZ423" s="16"/>
      <c r="IA423" s="16"/>
      <c r="IB423" s="16"/>
      <c r="IC423" s="16"/>
      <c r="ID423" s="16"/>
      <c r="IE423" s="16"/>
      <c r="IF423" s="16"/>
      <c r="IG423" s="16"/>
      <c r="IH423" s="16"/>
      <c r="II423" s="16"/>
      <c r="IJ423" s="16"/>
    </row>
    <row r="424" spans="172:244" ht="15.95" customHeight="1" x14ac:dyDescent="0.2"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6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  <c r="HV424" s="16"/>
      <c r="HW424" s="16"/>
      <c r="HX424" s="16"/>
      <c r="HY424" s="16"/>
      <c r="HZ424" s="16"/>
      <c r="IA424" s="16"/>
      <c r="IB424" s="16"/>
      <c r="IC424" s="16"/>
      <c r="ID424" s="16"/>
      <c r="IE424" s="16"/>
      <c r="IF424" s="16"/>
      <c r="IG424" s="16"/>
      <c r="IH424" s="16"/>
      <c r="II424" s="16"/>
      <c r="IJ424" s="16"/>
    </row>
    <row r="425" spans="172:244" ht="15.95" customHeight="1" x14ac:dyDescent="0.2"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6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  <c r="HV425" s="16"/>
      <c r="HW425" s="16"/>
      <c r="HX425" s="16"/>
      <c r="HY425" s="16"/>
      <c r="HZ425" s="16"/>
      <c r="IA425" s="16"/>
      <c r="IB425" s="16"/>
      <c r="IC425" s="16"/>
      <c r="ID425" s="16"/>
      <c r="IE425" s="16"/>
      <c r="IF425" s="16"/>
      <c r="IG425" s="16"/>
      <c r="IH425" s="16"/>
      <c r="II425" s="16"/>
      <c r="IJ425" s="16"/>
    </row>
    <row r="426" spans="172:244" ht="15.95" customHeight="1" x14ac:dyDescent="0.2"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6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  <c r="HV426" s="16"/>
      <c r="HW426" s="16"/>
      <c r="HX426" s="16"/>
      <c r="HY426" s="16"/>
      <c r="HZ426" s="16"/>
      <c r="IA426" s="16"/>
      <c r="IB426" s="16"/>
      <c r="IC426" s="16"/>
      <c r="ID426" s="16"/>
      <c r="IE426" s="16"/>
      <c r="IF426" s="16"/>
      <c r="IG426" s="16"/>
      <c r="IH426" s="16"/>
      <c r="II426" s="16"/>
      <c r="IJ426" s="16"/>
    </row>
    <row r="427" spans="172:244" ht="15.95" customHeight="1" x14ac:dyDescent="0.2"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6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  <c r="HV427" s="16"/>
      <c r="HW427" s="16"/>
      <c r="HX427" s="16"/>
      <c r="HY427" s="16"/>
      <c r="HZ427" s="16"/>
      <c r="IA427" s="16"/>
      <c r="IB427" s="16"/>
      <c r="IC427" s="16"/>
      <c r="ID427" s="16"/>
      <c r="IE427" s="16"/>
      <c r="IF427" s="16"/>
      <c r="IG427" s="16"/>
      <c r="IH427" s="16"/>
      <c r="II427" s="16"/>
      <c r="IJ427" s="16"/>
    </row>
    <row r="428" spans="172:244" ht="15.95" customHeight="1" x14ac:dyDescent="0.2"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6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  <c r="HV428" s="16"/>
      <c r="HW428" s="16"/>
      <c r="HX428" s="16"/>
      <c r="HY428" s="16"/>
      <c r="HZ428" s="16"/>
      <c r="IA428" s="16"/>
      <c r="IB428" s="16"/>
      <c r="IC428" s="16"/>
      <c r="ID428" s="16"/>
      <c r="IE428" s="16"/>
      <c r="IF428" s="16"/>
      <c r="IG428" s="16"/>
      <c r="IH428" s="16"/>
      <c r="II428" s="16"/>
      <c r="IJ428" s="16"/>
    </row>
    <row r="429" spans="172:244" ht="15.95" customHeight="1" x14ac:dyDescent="0.2"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6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  <c r="HV429" s="16"/>
      <c r="HW429" s="16"/>
      <c r="HX429" s="16"/>
      <c r="HY429" s="16"/>
      <c r="HZ429" s="16"/>
      <c r="IA429" s="16"/>
      <c r="IB429" s="16"/>
      <c r="IC429" s="16"/>
      <c r="ID429" s="16"/>
      <c r="IE429" s="16"/>
      <c r="IF429" s="16"/>
      <c r="IG429" s="16"/>
      <c r="IH429" s="16"/>
      <c r="II429" s="16"/>
      <c r="IJ429" s="16"/>
    </row>
    <row r="430" spans="172:244" ht="15.95" customHeight="1" x14ac:dyDescent="0.2"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6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  <c r="HV430" s="16"/>
      <c r="HW430" s="16"/>
      <c r="HX430" s="16"/>
      <c r="HY430" s="16"/>
      <c r="HZ430" s="16"/>
      <c r="IA430" s="16"/>
      <c r="IB430" s="16"/>
      <c r="IC430" s="16"/>
      <c r="ID430" s="16"/>
      <c r="IE430" s="16"/>
      <c r="IF430" s="16"/>
      <c r="IG430" s="16"/>
      <c r="IH430" s="16"/>
      <c r="II430" s="16"/>
      <c r="IJ430" s="16"/>
    </row>
    <row r="431" spans="172:244" ht="15.95" customHeight="1" x14ac:dyDescent="0.2"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6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  <c r="HV431" s="16"/>
      <c r="HW431" s="16"/>
      <c r="HX431" s="16"/>
      <c r="HY431" s="16"/>
      <c r="HZ431" s="16"/>
      <c r="IA431" s="16"/>
      <c r="IB431" s="16"/>
      <c r="IC431" s="16"/>
      <c r="ID431" s="16"/>
      <c r="IE431" s="16"/>
      <c r="IF431" s="16"/>
      <c r="IG431" s="16"/>
      <c r="IH431" s="16"/>
      <c r="II431" s="16"/>
      <c r="IJ431" s="16"/>
    </row>
    <row r="432" spans="172:244" ht="15.95" customHeight="1" x14ac:dyDescent="0.2"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6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  <c r="HV432" s="16"/>
      <c r="HW432" s="16"/>
      <c r="HX432" s="16"/>
      <c r="HY432" s="16"/>
      <c r="HZ432" s="16"/>
      <c r="IA432" s="16"/>
      <c r="IB432" s="16"/>
      <c r="IC432" s="16"/>
      <c r="ID432" s="16"/>
      <c r="IE432" s="16"/>
      <c r="IF432" s="16"/>
      <c r="IG432" s="16"/>
      <c r="IH432" s="16"/>
      <c r="II432" s="16"/>
      <c r="IJ432" s="16"/>
    </row>
    <row r="433" spans="172:244" ht="15.95" customHeight="1" x14ac:dyDescent="0.2"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6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  <c r="HV433" s="16"/>
      <c r="HW433" s="16"/>
      <c r="HX433" s="16"/>
      <c r="HY433" s="16"/>
      <c r="HZ433" s="16"/>
      <c r="IA433" s="16"/>
      <c r="IB433" s="16"/>
      <c r="IC433" s="16"/>
      <c r="ID433" s="16"/>
      <c r="IE433" s="16"/>
      <c r="IF433" s="16"/>
      <c r="IG433" s="16"/>
      <c r="IH433" s="16"/>
      <c r="II433" s="16"/>
      <c r="IJ433" s="16"/>
    </row>
    <row r="434" spans="172:244" ht="15.95" customHeight="1" x14ac:dyDescent="0.2"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6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  <c r="HV434" s="16"/>
      <c r="HW434" s="16"/>
      <c r="HX434" s="16"/>
      <c r="HY434" s="16"/>
      <c r="HZ434" s="16"/>
      <c r="IA434" s="16"/>
      <c r="IB434" s="16"/>
      <c r="IC434" s="16"/>
      <c r="ID434" s="16"/>
      <c r="IE434" s="16"/>
      <c r="IF434" s="16"/>
      <c r="IG434" s="16"/>
      <c r="IH434" s="16"/>
      <c r="II434" s="16"/>
      <c r="IJ434" s="16"/>
    </row>
    <row r="435" spans="172:244" ht="15.95" customHeight="1" x14ac:dyDescent="0.2"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6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  <c r="HV435" s="16"/>
      <c r="HW435" s="16"/>
      <c r="HX435" s="16"/>
      <c r="HY435" s="16"/>
      <c r="HZ435" s="16"/>
      <c r="IA435" s="16"/>
      <c r="IB435" s="16"/>
      <c r="IC435" s="16"/>
      <c r="ID435" s="16"/>
      <c r="IE435" s="16"/>
      <c r="IF435" s="16"/>
      <c r="IG435" s="16"/>
      <c r="IH435" s="16"/>
      <c r="II435" s="16"/>
      <c r="IJ435" s="16"/>
    </row>
    <row r="436" spans="172:244" ht="15.95" customHeight="1" x14ac:dyDescent="0.2"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6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  <c r="HV436" s="16"/>
      <c r="HW436" s="16"/>
      <c r="HX436" s="16"/>
      <c r="HY436" s="16"/>
      <c r="HZ436" s="16"/>
      <c r="IA436" s="16"/>
      <c r="IB436" s="16"/>
      <c r="IC436" s="16"/>
      <c r="ID436" s="16"/>
      <c r="IE436" s="16"/>
      <c r="IF436" s="16"/>
      <c r="IG436" s="16"/>
      <c r="IH436" s="16"/>
      <c r="II436" s="16"/>
      <c r="IJ436" s="16"/>
    </row>
    <row r="437" spans="172:244" ht="15.95" customHeight="1" x14ac:dyDescent="0.2"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6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  <c r="HV437" s="16"/>
      <c r="HW437" s="16"/>
      <c r="HX437" s="16"/>
      <c r="HY437" s="16"/>
      <c r="HZ437" s="16"/>
      <c r="IA437" s="16"/>
      <c r="IB437" s="16"/>
      <c r="IC437" s="16"/>
      <c r="ID437" s="16"/>
      <c r="IE437" s="16"/>
      <c r="IF437" s="16"/>
      <c r="IG437" s="16"/>
      <c r="IH437" s="16"/>
      <c r="II437" s="16"/>
      <c r="IJ437" s="16"/>
    </row>
    <row r="438" spans="172:244" ht="15.95" customHeight="1" x14ac:dyDescent="0.2"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6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  <c r="HV438" s="16"/>
      <c r="HW438" s="16"/>
      <c r="HX438" s="16"/>
      <c r="HY438" s="16"/>
      <c r="HZ438" s="16"/>
      <c r="IA438" s="16"/>
      <c r="IB438" s="16"/>
      <c r="IC438" s="16"/>
      <c r="ID438" s="16"/>
      <c r="IE438" s="16"/>
      <c r="IF438" s="16"/>
      <c r="IG438" s="16"/>
      <c r="IH438" s="16"/>
      <c r="II438" s="16"/>
      <c r="IJ438" s="16"/>
    </row>
    <row r="439" spans="172:244" ht="15.95" customHeight="1" x14ac:dyDescent="0.2"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6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  <c r="HV439" s="16"/>
      <c r="HW439" s="16"/>
      <c r="HX439" s="16"/>
      <c r="HY439" s="16"/>
      <c r="HZ439" s="16"/>
      <c r="IA439" s="16"/>
      <c r="IB439" s="16"/>
      <c r="IC439" s="16"/>
      <c r="ID439" s="16"/>
      <c r="IE439" s="16"/>
      <c r="IF439" s="16"/>
      <c r="IG439" s="16"/>
      <c r="IH439" s="16"/>
      <c r="II439" s="16"/>
      <c r="IJ439" s="16"/>
    </row>
    <row r="440" spans="172:244" ht="15.95" customHeight="1" x14ac:dyDescent="0.2"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6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  <c r="HV440" s="16"/>
      <c r="HW440" s="16"/>
      <c r="HX440" s="16"/>
      <c r="HY440" s="16"/>
      <c r="HZ440" s="16"/>
      <c r="IA440" s="16"/>
      <c r="IB440" s="16"/>
      <c r="IC440" s="16"/>
      <c r="ID440" s="16"/>
      <c r="IE440" s="16"/>
      <c r="IF440" s="16"/>
      <c r="IG440" s="16"/>
      <c r="IH440" s="16"/>
      <c r="II440" s="16"/>
      <c r="IJ440" s="16"/>
    </row>
    <row r="441" spans="172:244" ht="15.95" customHeight="1" x14ac:dyDescent="0.2"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6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  <c r="HV441" s="16"/>
      <c r="HW441" s="16"/>
      <c r="HX441" s="16"/>
      <c r="HY441" s="16"/>
      <c r="HZ441" s="16"/>
      <c r="IA441" s="16"/>
      <c r="IB441" s="16"/>
      <c r="IC441" s="16"/>
      <c r="ID441" s="16"/>
      <c r="IE441" s="16"/>
      <c r="IF441" s="16"/>
      <c r="IG441" s="16"/>
      <c r="IH441" s="16"/>
      <c r="II441" s="16"/>
      <c r="IJ441" s="16"/>
    </row>
    <row r="442" spans="172:244" ht="15.95" customHeight="1" x14ac:dyDescent="0.2"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6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  <c r="HV442" s="16"/>
      <c r="HW442" s="16"/>
      <c r="HX442" s="16"/>
      <c r="HY442" s="16"/>
      <c r="HZ442" s="16"/>
      <c r="IA442" s="16"/>
      <c r="IB442" s="16"/>
      <c r="IC442" s="16"/>
      <c r="ID442" s="16"/>
      <c r="IE442" s="16"/>
      <c r="IF442" s="16"/>
      <c r="IG442" s="16"/>
      <c r="IH442" s="16"/>
      <c r="II442" s="16"/>
      <c r="IJ442" s="16"/>
    </row>
    <row r="443" spans="172:244" ht="15.95" customHeight="1" x14ac:dyDescent="0.2"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6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  <c r="HV443" s="16"/>
      <c r="HW443" s="16"/>
      <c r="HX443" s="16"/>
      <c r="HY443" s="16"/>
      <c r="HZ443" s="16"/>
      <c r="IA443" s="16"/>
      <c r="IB443" s="16"/>
      <c r="IC443" s="16"/>
      <c r="ID443" s="16"/>
      <c r="IE443" s="16"/>
      <c r="IF443" s="16"/>
      <c r="IG443" s="16"/>
      <c r="IH443" s="16"/>
      <c r="II443" s="16"/>
      <c r="IJ443" s="16"/>
    </row>
    <row r="444" spans="172:244" ht="15.95" customHeight="1" x14ac:dyDescent="0.2"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6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  <c r="HV444" s="16"/>
      <c r="HW444" s="16"/>
      <c r="HX444" s="16"/>
      <c r="HY444" s="16"/>
      <c r="HZ444" s="16"/>
      <c r="IA444" s="16"/>
      <c r="IB444" s="16"/>
      <c r="IC444" s="16"/>
      <c r="ID444" s="16"/>
      <c r="IE444" s="16"/>
      <c r="IF444" s="16"/>
      <c r="IG444" s="16"/>
      <c r="IH444" s="16"/>
      <c r="II444" s="16"/>
      <c r="IJ444" s="16"/>
    </row>
    <row r="445" spans="172:244" ht="15.95" customHeight="1" x14ac:dyDescent="0.2"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6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  <c r="HV445" s="16"/>
      <c r="HW445" s="16"/>
      <c r="HX445" s="16"/>
      <c r="HY445" s="16"/>
      <c r="HZ445" s="16"/>
      <c r="IA445" s="16"/>
      <c r="IB445" s="16"/>
      <c r="IC445" s="16"/>
      <c r="ID445" s="16"/>
      <c r="IE445" s="16"/>
      <c r="IF445" s="16"/>
      <c r="IG445" s="16"/>
      <c r="IH445" s="16"/>
      <c r="II445" s="16"/>
      <c r="IJ445" s="16"/>
    </row>
    <row r="446" spans="172:244" ht="15.95" customHeight="1" x14ac:dyDescent="0.2"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6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  <c r="HV446" s="16"/>
      <c r="HW446" s="16"/>
      <c r="HX446" s="16"/>
      <c r="HY446" s="16"/>
      <c r="HZ446" s="16"/>
      <c r="IA446" s="16"/>
      <c r="IB446" s="16"/>
      <c r="IC446" s="16"/>
      <c r="ID446" s="16"/>
      <c r="IE446" s="16"/>
      <c r="IF446" s="16"/>
      <c r="IG446" s="16"/>
      <c r="IH446" s="16"/>
      <c r="II446" s="16"/>
      <c r="IJ446" s="16"/>
    </row>
    <row r="447" spans="172:244" ht="15.95" customHeight="1" x14ac:dyDescent="0.2"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6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  <c r="HV447" s="16"/>
      <c r="HW447" s="16"/>
      <c r="HX447" s="16"/>
      <c r="HY447" s="16"/>
      <c r="HZ447" s="16"/>
      <c r="IA447" s="16"/>
      <c r="IB447" s="16"/>
      <c r="IC447" s="16"/>
      <c r="ID447" s="16"/>
      <c r="IE447" s="16"/>
      <c r="IF447" s="16"/>
      <c r="IG447" s="16"/>
      <c r="IH447" s="16"/>
      <c r="II447" s="16"/>
      <c r="IJ447" s="16"/>
    </row>
    <row r="448" spans="172:244" ht="15.95" customHeight="1" x14ac:dyDescent="0.2"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6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  <c r="HV448" s="16"/>
      <c r="HW448" s="16"/>
      <c r="HX448" s="16"/>
      <c r="HY448" s="16"/>
      <c r="HZ448" s="16"/>
      <c r="IA448" s="16"/>
      <c r="IB448" s="16"/>
      <c r="IC448" s="16"/>
      <c r="ID448" s="16"/>
      <c r="IE448" s="16"/>
      <c r="IF448" s="16"/>
      <c r="IG448" s="16"/>
      <c r="IH448" s="16"/>
      <c r="II448" s="16"/>
      <c r="IJ448" s="16"/>
    </row>
    <row r="449" spans="172:244" ht="15.95" customHeight="1" x14ac:dyDescent="0.2"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6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  <c r="HV449" s="16"/>
      <c r="HW449" s="16"/>
      <c r="HX449" s="16"/>
      <c r="HY449" s="16"/>
      <c r="HZ449" s="16"/>
      <c r="IA449" s="16"/>
      <c r="IB449" s="16"/>
      <c r="IC449" s="16"/>
      <c r="ID449" s="16"/>
      <c r="IE449" s="16"/>
      <c r="IF449" s="16"/>
      <c r="IG449" s="16"/>
      <c r="IH449" s="16"/>
      <c r="II449" s="16"/>
      <c r="IJ449" s="16"/>
    </row>
    <row r="450" spans="172:244" ht="15.95" customHeight="1" x14ac:dyDescent="0.2"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6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  <c r="HV450" s="16"/>
      <c r="HW450" s="16"/>
      <c r="HX450" s="16"/>
      <c r="HY450" s="16"/>
      <c r="HZ450" s="16"/>
      <c r="IA450" s="16"/>
      <c r="IB450" s="16"/>
      <c r="IC450" s="16"/>
      <c r="ID450" s="16"/>
      <c r="IE450" s="16"/>
      <c r="IF450" s="16"/>
      <c r="IG450" s="16"/>
      <c r="IH450" s="16"/>
      <c r="II450" s="16"/>
      <c r="IJ450" s="16"/>
    </row>
    <row r="451" spans="172:244" ht="15.95" customHeight="1" x14ac:dyDescent="0.2"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6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  <c r="HV451" s="16"/>
      <c r="HW451" s="16"/>
      <c r="HX451" s="16"/>
      <c r="HY451" s="16"/>
      <c r="HZ451" s="16"/>
      <c r="IA451" s="16"/>
      <c r="IB451" s="16"/>
      <c r="IC451" s="16"/>
      <c r="ID451" s="16"/>
      <c r="IE451" s="16"/>
      <c r="IF451" s="16"/>
      <c r="IG451" s="16"/>
      <c r="IH451" s="16"/>
      <c r="II451" s="16"/>
      <c r="IJ451" s="16"/>
    </row>
    <row r="452" spans="172:244" ht="15.95" customHeight="1" x14ac:dyDescent="0.2"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6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  <c r="HV452" s="16"/>
      <c r="HW452" s="16"/>
      <c r="HX452" s="16"/>
      <c r="HY452" s="16"/>
      <c r="HZ452" s="16"/>
      <c r="IA452" s="16"/>
      <c r="IB452" s="16"/>
      <c r="IC452" s="16"/>
      <c r="ID452" s="16"/>
      <c r="IE452" s="16"/>
      <c r="IF452" s="16"/>
      <c r="IG452" s="16"/>
      <c r="IH452" s="16"/>
      <c r="II452" s="16"/>
      <c r="IJ452" s="16"/>
    </row>
    <row r="453" spans="172:244" ht="15.95" customHeight="1" x14ac:dyDescent="0.2"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6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  <c r="HV453" s="16"/>
      <c r="HW453" s="16"/>
      <c r="HX453" s="16"/>
      <c r="HY453" s="16"/>
      <c r="HZ453" s="16"/>
      <c r="IA453" s="16"/>
      <c r="IB453" s="16"/>
      <c r="IC453" s="16"/>
      <c r="ID453" s="16"/>
      <c r="IE453" s="16"/>
      <c r="IF453" s="16"/>
      <c r="IG453" s="16"/>
      <c r="IH453" s="16"/>
      <c r="II453" s="16"/>
      <c r="IJ453" s="16"/>
    </row>
    <row r="454" spans="172:244" ht="15.95" customHeight="1" x14ac:dyDescent="0.2"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6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  <c r="HV454" s="16"/>
      <c r="HW454" s="16"/>
      <c r="HX454" s="16"/>
      <c r="HY454" s="16"/>
      <c r="HZ454" s="16"/>
      <c r="IA454" s="16"/>
      <c r="IB454" s="16"/>
      <c r="IC454" s="16"/>
      <c r="ID454" s="16"/>
      <c r="IE454" s="16"/>
      <c r="IF454" s="16"/>
      <c r="IG454" s="16"/>
      <c r="IH454" s="16"/>
      <c r="II454" s="16"/>
      <c r="IJ454" s="16"/>
    </row>
  </sheetData>
  <customSheetViews>
    <customSheetView guid="{5695C4A2-A397-11D1-B2A9-0020AF52675F}" scale="60" fitToPage="1" showRuler="0">
      <pane xSplit="4" topLeftCell="CW1" activePane="topRight"/>
      <selection pane="topRight" activeCell="CT1" sqref="CT1"/>
      <pageMargins left="0.59055118110236227" right="0.59055118110236227" top="0.59055118110236227" bottom="0.59055118110236227" header="0.39370078740157483" footer="0.39370078740157483"/>
      <pageSetup paperSize="9" scale="50" fitToWidth="5" orientation="landscape" horizontalDpi="4294967292" verticalDpi="4294967292" r:id="rId1"/>
      <headerFooter alignWithMargins="0">
        <oddHeader>&amp;C&amp;13&amp;A&amp;10 &amp;F  &amp;P of &amp;N / &amp;D</oddHeader>
      </headerFooter>
    </customSheetView>
    <customSheetView guid="{BE8F5805-9188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2"/>
      <headerFooter alignWithMargins="0">
        <oddHeader>&amp;H&amp;B  &amp;P of &amp;F / &amp;D</oddHeader>
      </headerFooter>
    </customSheetView>
    <customSheetView guid="{BE8F57FF-9188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3"/>
      <headerFooter alignWithMargins="0">
        <oddHeader>&amp;H&amp;N  &amp;P of &amp;F / &amp;D</oddHeader>
      </headerFooter>
    </customSheetView>
    <customSheetView guid="{BE8F57F9-9188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4"/>
      <headerFooter alignWithMargins="0">
        <oddHeader>&amp;H&amp;B  &amp;P of &amp;F / &amp;D</oddHeader>
      </headerFooter>
    </customSheetView>
    <customSheetView guid="{3C09BED4-656C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5"/>
      <headerFooter alignWithMargins="0">
        <oddHeader>&amp;H&amp;B  &amp;P of &amp;F / &amp;D</oddHeader>
      </headerFooter>
    </customSheetView>
    <customSheetView guid="{3C09BECE-656C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6"/>
      <headerFooter alignWithMargins="0">
        <oddHeader>&amp;H&amp;N  &amp;P of &amp;F / &amp;D</oddHeader>
      </headerFooter>
    </customSheetView>
    <customSheetView guid="{3C09BEC8-656C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7"/>
      <headerFooter alignWithMargins="0">
        <oddHeader>&amp;H&amp;B  &amp;P of &amp;F / &amp;D</oddHeader>
      </headerFooter>
    </customSheetView>
    <customSheetView guid="{2A8CC786-649C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2" orientation="landscape" horizontalDpi="300" verticalDpi="300" r:id="rId8"/>
      <headerFooter alignWithMargins="0">
        <oddHeader>&amp;H&amp;B  &amp;P of &amp;F / &amp;D</oddHeader>
      </headerFooter>
    </customSheetView>
    <customSheetView guid="{2A8CC78C-649C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60" fitToWidth="2" fitToHeight="2" orientation="portrait" horizontalDpi="300" verticalDpi="300" r:id="rId9"/>
      <headerFooter alignWithMargins="0">
        <oddHeader>&amp;H&amp;N  &amp;P of &amp;F / &amp;D</oddHeader>
      </headerFooter>
    </customSheetView>
    <customSheetView guid="{2A8CC792-649C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60" fitToWidth="5" fitToHeight="5" orientation="landscape" horizontalDpi="300" verticalDpi="300" r:id="rId10"/>
      <headerFooter alignWithMargins="0">
        <oddHeader>&amp;H&amp;B  &amp;P of &amp;F / &amp;D</oddHeader>
      </headerFooter>
    </customSheetView>
    <customSheetView guid="{BF17A319-664C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11"/>
      <headerFooter alignWithMargins="0">
        <oddHeader>&amp;H&amp;B  &amp;P of &amp;F / &amp;D</oddHeader>
      </headerFooter>
    </customSheetView>
    <customSheetView guid="{BF17A31F-664C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12"/>
      <headerFooter alignWithMargins="0">
        <oddHeader>&amp;H&amp;N  &amp;P of &amp;F / &amp;D</oddHeader>
      </headerFooter>
    </customSheetView>
    <customSheetView guid="{BF17A325-664C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13"/>
      <headerFooter alignWithMargins="0">
        <oddHeader>&amp;H&amp;B  &amp;P of &amp;F / &amp;D</oddHeader>
      </headerFooter>
    </customSheetView>
    <customSheetView guid="{B2A61288-7850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14"/>
      <headerFooter alignWithMargins="0">
        <oddHeader>&amp;H&amp;B  &amp;P of &amp;F / &amp;D</oddHeader>
      </headerFooter>
    </customSheetView>
    <customSheetView guid="{B2A6128E-7850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15"/>
      <headerFooter alignWithMargins="0">
        <oddHeader>&amp;H&amp;N  &amp;P of &amp;F / &amp;D</oddHeader>
      </headerFooter>
    </customSheetView>
    <customSheetView guid="{B2A61294-7850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16"/>
      <headerFooter alignWithMargins="0">
        <oddHeader>&amp;H&amp;B  &amp;P of &amp;F / &amp;D</oddHeader>
      </headerFooter>
    </customSheetView>
    <customSheetView guid="{BE8F580B-9188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17"/>
      <headerFooter alignWithMargins="0">
        <oddHeader>&amp;H&amp;B  &amp;P of &amp;F / &amp;D</oddHeader>
      </headerFooter>
    </customSheetView>
    <customSheetView guid="{BE8F5811-9188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18"/>
      <headerFooter alignWithMargins="0">
        <oddHeader>&amp;H&amp;N  &amp;P of &amp;F / &amp;D</oddHeader>
      </headerFooter>
    </customSheetView>
    <customSheetView guid="{BE8F5817-9188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19"/>
      <headerFooter alignWithMargins="0">
        <oddHeader>&amp;H&amp;B  &amp;P of &amp;F / &amp;D</oddHeader>
      </headerFooter>
    </customSheetView>
    <customSheetView guid="{38DCD945-D1C0-11D3-AFE8-ECCC9D98C637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20"/>
      <headerFooter alignWithMargins="0">
        <oddHeader>&amp;H&amp;B  &amp;P of &amp;F / &amp;D</oddHeader>
      </headerFooter>
    </customSheetView>
    <customSheetView guid="{38DCD94B-D1C0-11D3-AFE8-ECCC9D98C637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21"/>
      <headerFooter alignWithMargins="0">
        <oddHeader>&amp;H&amp;N  &amp;P of &amp;F / &amp;D</oddHeader>
      </headerFooter>
    </customSheetView>
    <customSheetView guid="{38DCD951-D1C0-11D3-AFE8-ECCC9D98C637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22"/>
      <headerFooter alignWithMargins="0">
        <oddHeader>&amp;H&amp;B  &amp;P of &amp;F / &amp;D</oddHeader>
      </headerFooter>
    </customSheetView>
  </customSheetViews>
  <phoneticPr fontId="0" type="noConversion"/>
  <pageMargins left="0.59055118110236227" right="0.59055118110236227" top="0.59055118110236227" bottom="0.59055118110236227" header="0.39370078740157483" footer="0.39370078740157483"/>
  <pageSetup paperSize="9" scale="50" fitToWidth="5" orientation="landscape" horizontalDpi="4294967292" verticalDpi="4294967292" r:id="rId23"/>
  <headerFooter alignWithMargins="0">
    <oddHeader>&amp;C&amp;13&amp;A&amp;10 &amp;F  &amp;P of &amp;N / 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showGridLines="0" zoomScale="140" zoomScaleNormal="140" workbookViewId="0">
      <selection activeCell="T4" sqref="T4"/>
    </sheetView>
  </sheetViews>
  <sheetFormatPr baseColWidth="10" defaultRowHeight="12.75" x14ac:dyDescent="0.2"/>
  <cols>
    <col min="1" max="1" width="7.42578125" customWidth="1"/>
    <col min="2" max="2" width="6.28515625" customWidth="1"/>
    <col min="3" max="3" width="4.7109375" customWidth="1"/>
    <col min="4" max="4" width="3.140625" customWidth="1"/>
    <col min="5" max="5" width="6.28515625" customWidth="1"/>
    <col min="6" max="6" width="4.7109375" customWidth="1"/>
    <col min="7" max="7" width="3.140625" customWidth="1"/>
    <col min="8" max="8" width="6.28515625" customWidth="1"/>
    <col min="9" max="9" width="5.28515625" customWidth="1"/>
    <col min="10" max="10" width="3.140625" customWidth="1"/>
    <col min="11" max="11" width="6.28515625" customWidth="1"/>
    <col min="12" max="12" width="5.28515625" customWidth="1"/>
    <col min="13" max="13" width="3.140625" customWidth="1"/>
    <col min="14" max="14" width="13.28515625" customWidth="1"/>
    <col min="15" max="15" width="4.7109375" customWidth="1"/>
    <col min="16" max="16" width="3.140625" customWidth="1"/>
    <col min="17" max="17" width="7.7109375" customWidth="1"/>
    <col min="18" max="18" width="6.28515625" customWidth="1"/>
    <col min="19" max="19" width="5.28515625" customWidth="1"/>
    <col min="24" max="24" width="12.85546875" customWidth="1"/>
  </cols>
  <sheetData>
    <row r="1" spans="1:33" ht="75.75" customHeight="1" x14ac:dyDescent="0.2">
      <c r="A1" s="828"/>
      <c r="B1" s="874" t="s">
        <v>298</v>
      </c>
      <c r="C1" s="874"/>
      <c r="D1" s="874"/>
      <c r="E1" s="874" t="s">
        <v>296</v>
      </c>
      <c r="F1" s="874"/>
      <c r="G1" s="874"/>
      <c r="H1" s="874" t="s">
        <v>293</v>
      </c>
      <c r="I1" s="874"/>
      <c r="J1" s="874"/>
      <c r="K1" s="874" t="s">
        <v>294</v>
      </c>
      <c r="L1" s="874"/>
      <c r="M1" s="874"/>
      <c r="N1" s="874" t="s">
        <v>297</v>
      </c>
      <c r="O1" s="874"/>
      <c r="P1" s="874"/>
      <c r="Q1" s="875" t="s">
        <v>305</v>
      </c>
      <c r="R1" s="876"/>
      <c r="S1" s="877"/>
      <c r="T1" s="592"/>
    </row>
    <row r="2" spans="1:33" x14ac:dyDescent="0.2">
      <c r="A2" s="828"/>
      <c r="B2" s="829" t="s">
        <v>17</v>
      </c>
      <c r="C2" s="830" t="s">
        <v>169</v>
      </c>
      <c r="D2" s="830"/>
      <c r="E2" s="829" t="s">
        <v>17</v>
      </c>
      <c r="F2" s="830" t="s">
        <v>169</v>
      </c>
      <c r="G2" s="830"/>
      <c r="H2" s="829" t="s">
        <v>17</v>
      </c>
      <c r="I2" s="830" t="s">
        <v>169</v>
      </c>
      <c r="J2" s="830"/>
      <c r="K2" s="829" t="s">
        <v>17</v>
      </c>
      <c r="L2" s="830" t="s">
        <v>169</v>
      </c>
      <c r="M2" s="830"/>
      <c r="N2" s="829" t="s">
        <v>17</v>
      </c>
      <c r="O2" s="830" t="s">
        <v>169</v>
      </c>
      <c r="P2" s="830"/>
      <c r="Q2" s="830" t="s">
        <v>17</v>
      </c>
      <c r="R2" s="830" t="s">
        <v>169</v>
      </c>
      <c r="S2" s="830"/>
      <c r="AG2">
        <f>ZunahmeAnalyse!F7/ZunahmeAnalyse!F8</f>
        <v>7.538047157194864</v>
      </c>
    </row>
    <row r="3" spans="1:33" ht="14.25" x14ac:dyDescent="0.2">
      <c r="A3" s="828"/>
      <c r="B3" s="872" t="s">
        <v>82</v>
      </c>
      <c r="C3" s="873"/>
      <c r="D3" s="832"/>
      <c r="E3" s="872" t="s">
        <v>83</v>
      </c>
      <c r="F3" s="873"/>
      <c r="G3" s="832"/>
      <c r="H3" s="872" t="s">
        <v>83</v>
      </c>
      <c r="I3" s="873"/>
      <c r="J3" s="832"/>
      <c r="K3" s="872" t="s">
        <v>83</v>
      </c>
      <c r="L3" s="873"/>
      <c r="M3" s="832"/>
      <c r="N3" s="872" t="s">
        <v>299</v>
      </c>
      <c r="O3" s="873"/>
      <c r="P3" s="832"/>
      <c r="Q3" s="872" t="s">
        <v>274</v>
      </c>
      <c r="R3" s="873"/>
      <c r="S3" s="832"/>
      <c r="AD3" s="806"/>
      <c r="AE3" s="806"/>
    </row>
    <row r="4" spans="1:33" ht="15" customHeight="1" x14ac:dyDescent="0.2">
      <c r="A4" s="833" t="s">
        <v>300</v>
      </c>
      <c r="B4" s="834">
        <f>'Base-Date'!$E$20</f>
        <v>13.05</v>
      </c>
      <c r="C4" s="835">
        <f>'Base-Date'!$E$21</f>
        <v>0.78367722947652407</v>
      </c>
      <c r="D4" s="836"/>
      <c r="E4" s="837">
        <f>'Base-Date'!$F$20</f>
        <v>1.0298</v>
      </c>
      <c r="F4" s="838">
        <f>'Base-Date'!$F$21</f>
        <v>6.5944673780374399E-2</v>
      </c>
      <c r="G4" s="836"/>
      <c r="H4" s="839">
        <f>'Base-Date'!$ED$20</f>
        <v>0.48614342204263128</v>
      </c>
      <c r="I4" s="840">
        <f>'Base-Date'!$ED$21</f>
        <v>7.3266314757119672E-2</v>
      </c>
      <c r="J4" s="836"/>
      <c r="K4" s="839">
        <f>'Base-Date'!$EH$20</f>
        <v>0.13307835255552239</v>
      </c>
      <c r="L4" s="840">
        <f>'Base-Date'!$EH$21</f>
        <v>2.0442883411142559E-2</v>
      </c>
      <c r="M4" s="836"/>
      <c r="N4" s="841">
        <f>'Base-Date'!$EY$20</f>
        <v>0.82250564591791586</v>
      </c>
      <c r="O4" s="838">
        <f>'Base-Date'!$EY$21</f>
        <v>6.5665380941756057E-2</v>
      </c>
      <c r="P4" s="836"/>
      <c r="Q4" s="842">
        <f>'Base-Date'!$FA$20</f>
        <v>592643.36596568965</v>
      </c>
      <c r="R4" s="843">
        <f>'Base-Date'!$FA$21</f>
        <v>89338.602107041996</v>
      </c>
      <c r="S4" s="836"/>
      <c r="T4">
        <f>Q4/Q5</f>
        <v>2.1681890377972306</v>
      </c>
      <c r="U4" s="803"/>
    </row>
    <row r="5" spans="1:33" ht="15" customHeight="1" x14ac:dyDescent="0.2">
      <c r="A5" s="833" t="s">
        <v>301</v>
      </c>
      <c r="B5" s="834">
        <f>'Base-Date'!$E$32</f>
        <v>27.04</v>
      </c>
      <c r="C5" s="835">
        <f>'Base-Date'!$E$33</f>
        <v>3.8279237191981941</v>
      </c>
      <c r="D5" s="844"/>
      <c r="E5" s="837">
        <f>'Base-Date'!$F$32</f>
        <v>1.8140000000000001</v>
      </c>
      <c r="F5" s="838">
        <f>'Base-Date'!$F$33</f>
        <v>0.23104112188093026</v>
      </c>
      <c r="G5" s="844"/>
      <c r="H5" s="839">
        <f>'Base-Date'!$ED$32</f>
        <v>0.87986605675421004</v>
      </c>
      <c r="I5" s="840">
        <f>'Base-Date'!$ED$33</f>
        <v>0.11704855860453928</v>
      </c>
      <c r="J5" s="844"/>
      <c r="K5" s="839">
        <f>'Base-Date'!$EH$32</f>
        <v>0.23047877368200384</v>
      </c>
      <c r="L5" s="840">
        <f>'Base-Date'!$EH$33</f>
        <v>4.3614710311202003E-2</v>
      </c>
      <c r="M5" s="844"/>
      <c r="N5" s="841">
        <f>'Base-Date'!$EY$32</f>
        <v>3.538413287604778</v>
      </c>
      <c r="O5" s="838">
        <f>'Base-Date'!$EY$33</f>
        <v>1.2586660939378418</v>
      </c>
      <c r="P5" s="844"/>
      <c r="Q5" s="842">
        <f>'Base-Date'!$FA$32</f>
        <v>273335.65276567632</v>
      </c>
      <c r="R5" s="843">
        <f>'Base-Date'!$FA$33</f>
        <v>87586.779317007167</v>
      </c>
      <c r="S5" s="844"/>
    </row>
    <row r="6" spans="1:33" ht="15" customHeight="1" x14ac:dyDescent="0.2">
      <c r="A6" s="833" t="s">
        <v>302</v>
      </c>
      <c r="B6" s="834">
        <f>'Base-Date'!$E$47</f>
        <v>79.179999999999993</v>
      </c>
      <c r="C6" s="835">
        <f>'Base-Date'!$E$48</f>
        <v>4.4583629282506863</v>
      </c>
      <c r="D6" s="844"/>
      <c r="E6" s="837">
        <f>'Base-Date'!$F$47</f>
        <v>3.6120000000000005</v>
      </c>
      <c r="F6" s="838">
        <f>'Base-Date'!$F$48</f>
        <v>0.34076384784774344</v>
      </c>
      <c r="G6" s="844"/>
      <c r="H6" s="839">
        <f>'Base-Date'!$ED$47</f>
        <v>1.9100038993594453</v>
      </c>
      <c r="I6" s="840">
        <f>'Base-Date'!$ED$48</f>
        <v>0.15377780144217801</v>
      </c>
      <c r="J6" s="844"/>
      <c r="K6" s="839">
        <f>'Base-Date'!$EH$47</f>
        <v>0.5944434429258425</v>
      </c>
      <c r="L6" s="840">
        <f>'Base-Date'!$EH$48</f>
        <v>0.10790960244028658</v>
      </c>
      <c r="M6" s="844"/>
      <c r="N6" s="841">
        <f>'Base-Date'!$EY$47</f>
        <v>14.302774622095066</v>
      </c>
      <c r="O6" s="838">
        <f>'Base-Date'!$EY$48</f>
        <v>3.0824365824139988</v>
      </c>
      <c r="P6" s="844"/>
      <c r="Q6" s="842">
        <f>'Base-Date'!$FA$47</f>
        <v>141073.87587779114</v>
      </c>
      <c r="R6" s="843">
        <f>'Base-Date'!$FA$48</f>
        <v>45060.19190054026</v>
      </c>
      <c r="S6" s="844"/>
    </row>
    <row r="7" spans="1:33" ht="15" customHeight="1" x14ac:dyDescent="0.2">
      <c r="A7" s="833" t="s">
        <v>303</v>
      </c>
      <c r="B7" s="834">
        <f>'Base-Date'!$E$62</f>
        <v>209</v>
      </c>
      <c r="C7" s="835">
        <f>'Base-Date'!$E$63</f>
        <v>8.9442719099991592</v>
      </c>
      <c r="D7" s="844"/>
      <c r="E7" s="837">
        <f>'Base-Date'!$F$62</f>
        <v>7.2820000000000009</v>
      </c>
      <c r="F7" s="838">
        <f>'Base-Date'!$F$63</f>
        <v>0.48981629209327027</v>
      </c>
      <c r="G7" s="844"/>
      <c r="H7" s="839">
        <f>'Base-Date'!$ED$62</f>
        <v>3.9559449972070126</v>
      </c>
      <c r="I7" s="840">
        <f>'Base-Date'!$ED$63</f>
        <v>0.35962828931572849</v>
      </c>
      <c r="J7" s="844"/>
      <c r="K7" s="839">
        <f>'Base-Date'!$EH$62</f>
        <v>0.97338850098854302</v>
      </c>
      <c r="L7" s="840">
        <f>'Base-Date'!$EH$63</f>
        <v>0.2293757345136295</v>
      </c>
      <c r="M7" s="844"/>
      <c r="N7" s="841">
        <f>'Base-Date'!$EY$62</f>
        <v>14.614693388393068</v>
      </c>
      <c r="O7" s="838">
        <f>'Base-Date'!$EY$63</f>
        <v>1.5457588838741083</v>
      </c>
      <c r="P7" s="844"/>
      <c r="Q7" s="842">
        <f>'Base-Date'!$FA$62</f>
        <v>273829.44503194804</v>
      </c>
      <c r="R7" s="843">
        <f>'Base-Date'!$FA$63</f>
        <v>45834.518775388373</v>
      </c>
      <c r="S7" s="844"/>
    </row>
    <row r="8" spans="1:33" ht="15" customHeight="1" x14ac:dyDescent="0.2">
      <c r="A8" s="833" t="s">
        <v>304</v>
      </c>
      <c r="B8" s="834">
        <f>'Base-Date'!$E$77</f>
        <v>418</v>
      </c>
      <c r="C8" s="835">
        <f>'Base-Date'!$E$78</f>
        <v>24.899799195977465</v>
      </c>
      <c r="D8" s="845"/>
      <c r="E8" s="837">
        <f>'Base-Date'!$F$77</f>
        <v>10.206</v>
      </c>
      <c r="F8" s="838">
        <f>'Base-Date'!$F$78</f>
        <v>0.59273096764046407</v>
      </c>
      <c r="G8" s="845"/>
      <c r="H8" s="839">
        <f>'Base-Date'!$ED$77</f>
        <v>5.6452194871454324</v>
      </c>
      <c r="I8" s="840">
        <f>'Base-Date'!$ED$78</f>
        <v>0.32287530232211326</v>
      </c>
      <c r="J8" s="845"/>
      <c r="K8" s="839">
        <f>'Base-Date'!$EH$77</f>
        <v>1.2923744918691011</v>
      </c>
      <c r="L8" s="840">
        <f>'Base-Date'!$EH$78</f>
        <v>0.2245161717794868</v>
      </c>
      <c r="M8" s="845"/>
      <c r="N8" s="841">
        <f>'Base-Date'!$EY$77</f>
        <v>19.278844463543784</v>
      </c>
      <c r="O8" s="838">
        <f>'Base-Date'!$EY$78</f>
        <v>3.0627613911598588</v>
      </c>
      <c r="P8" s="845"/>
      <c r="Q8" s="842">
        <f>'Base-Date'!$FA$77</f>
        <v>298078.12469642557</v>
      </c>
      <c r="R8" s="843">
        <f>'Base-Date'!$FA$78</f>
        <v>43254.44573617768</v>
      </c>
      <c r="S8" s="845"/>
    </row>
    <row r="11" spans="1:33" x14ac:dyDescent="0.2">
      <c r="L11" s="806"/>
      <c r="M11" s="804"/>
      <c r="N11" s="807"/>
      <c r="O11" s="806"/>
      <c r="P11" s="806"/>
      <c r="Q11" s="807"/>
    </row>
    <row r="12" spans="1:33" x14ac:dyDescent="0.2">
      <c r="L12" s="806"/>
      <c r="M12" s="804"/>
      <c r="N12" s="807"/>
      <c r="O12" s="806"/>
      <c r="P12" s="806"/>
      <c r="Q12" s="805"/>
    </row>
  </sheetData>
  <mergeCells count="12">
    <mergeCell ref="Q3:R3"/>
    <mergeCell ref="B1:D1"/>
    <mergeCell ref="E1:G1"/>
    <mergeCell ref="H1:J1"/>
    <mergeCell ref="K1:M1"/>
    <mergeCell ref="N1:P1"/>
    <mergeCell ref="Q1:S1"/>
    <mergeCell ref="B3:C3"/>
    <mergeCell ref="E3:F3"/>
    <mergeCell ref="H3:I3"/>
    <mergeCell ref="K3:L3"/>
    <mergeCell ref="N3:O3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57" sqref="G57"/>
    </sheetView>
  </sheetViews>
  <sheetFormatPr baseColWidth="10" defaultRowHeight="12.75" x14ac:dyDescent="0.2"/>
  <sheetData>
    <row r="1" spans="1:10" x14ac:dyDescent="0.2">
      <c r="A1" s="593"/>
      <c r="B1" s="593"/>
      <c r="C1" s="594" t="s">
        <v>418</v>
      </c>
      <c r="D1" s="593"/>
      <c r="E1" s="593"/>
      <c r="F1" s="595"/>
      <c r="G1" s="593"/>
      <c r="H1" s="593"/>
      <c r="I1" s="593"/>
    </row>
    <row r="2" spans="1:10" x14ac:dyDescent="0.2">
      <c r="A2" s="593"/>
      <c r="B2" s="593"/>
      <c r="C2" s="595" t="s">
        <v>419</v>
      </c>
      <c r="D2" s="595" t="s">
        <v>421</v>
      </c>
      <c r="E2" s="595" t="s">
        <v>423</v>
      </c>
      <c r="F2" s="595" t="s">
        <v>420</v>
      </c>
      <c r="G2" s="595" t="s">
        <v>422</v>
      </c>
      <c r="H2" s="593"/>
      <c r="I2" s="593"/>
      <c r="J2" s="808">
        <f>C3/(C3+C4)</f>
        <v>0.73038694777880031</v>
      </c>
    </row>
    <row r="3" spans="1:10" x14ac:dyDescent="0.2">
      <c r="A3" s="595" t="s">
        <v>416</v>
      </c>
      <c r="B3" s="809" t="s">
        <v>414</v>
      </c>
      <c r="C3" s="810">
        <f>'Korrigierte Tab SD'!N6-'Korrigierte Tab SD'!N4</f>
        <v>13.48026897617715</v>
      </c>
      <c r="D3" s="811">
        <f>C3/'Korrigierte Tab SD'!N4</f>
        <v>16.389272271964987</v>
      </c>
      <c r="E3" s="812">
        <f>'Korrigierte Tab SD'!N6/'Korrigierte Tab SD'!N4</f>
        <v>17.389272271964987</v>
      </c>
      <c r="F3" s="813">
        <v>0.79295699859865587</v>
      </c>
      <c r="G3" s="598">
        <f>F3/F4</f>
        <v>6.2148088613531343</v>
      </c>
      <c r="H3" s="598"/>
      <c r="I3" s="598"/>
      <c r="J3">
        <f>C4/(C3+C4)</f>
        <v>0.26961305222119963</v>
      </c>
    </row>
    <row r="4" spans="1:10" x14ac:dyDescent="0.2">
      <c r="A4" s="593"/>
      <c r="B4" s="809" t="s">
        <v>415</v>
      </c>
      <c r="C4" s="810">
        <f>'Korrigierte Tab SD'!N8-'Korrigierte Tab SD'!N6</f>
        <v>4.9760698414487177</v>
      </c>
      <c r="D4" s="814">
        <f>C4/'Korrigierte Tab SD'!N6</f>
        <v>0.34790940729511577</v>
      </c>
      <c r="E4" s="812">
        <f>'Korrigierte Tab SD'!N8/'Korrigierte Tab SD'!N6</f>
        <v>1.3479094072951157</v>
      </c>
      <c r="F4" s="815">
        <v>0.12759153439612098</v>
      </c>
      <c r="G4" s="598"/>
      <c r="H4" s="598"/>
      <c r="I4" s="598"/>
    </row>
    <row r="5" spans="1:10" x14ac:dyDescent="0.2">
      <c r="A5" s="593"/>
      <c r="B5" s="593"/>
      <c r="C5" s="810"/>
      <c r="D5" s="598"/>
      <c r="E5" s="598"/>
      <c r="F5" s="598"/>
      <c r="G5" s="598"/>
      <c r="H5" s="598"/>
      <c r="I5" s="598"/>
    </row>
    <row r="6" spans="1:10" x14ac:dyDescent="0.2">
      <c r="A6" s="593"/>
      <c r="B6" s="593"/>
      <c r="C6" s="810"/>
      <c r="D6" s="598"/>
      <c r="E6" s="598"/>
      <c r="F6" s="598"/>
      <c r="G6" s="598"/>
      <c r="H6" s="598"/>
      <c r="I6" s="598"/>
    </row>
    <row r="7" spans="1:10" x14ac:dyDescent="0.2">
      <c r="A7" s="595" t="s">
        <v>417</v>
      </c>
      <c r="B7" s="816" t="s">
        <v>414</v>
      </c>
      <c r="C7" s="810">
        <f>'old Tabelle SD'!N6-'old Tabelle SD'!N4</f>
        <v>37.171145772094505</v>
      </c>
      <c r="D7" s="814">
        <f>C7/'old Tabelle SD'!N4</f>
        <v>17.546940626141382</v>
      </c>
      <c r="E7" s="817">
        <f>'old Tabelle SD'!N6/'old Tabelle SD'!N4</f>
        <v>18.546940626141382</v>
      </c>
      <c r="F7" s="815">
        <f>C7/17</f>
        <v>2.1865379865937946</v>
      </c>
      <c r="G7" s="598">
        <f>F7/F8</f>
        <v>7.538047157194864</v>
      </c>
      <c r="H7" s="598"/>
      <c r="I7" s="598"/>
    </row>
    <row r="8" spans="1:10" x14ac:dyDescent="0.2">
      <c r="A8" s="593"/>
      <c r="B8" s="816" t="s">
        <v>415</v>
      </c>
      <c r="C8" s="810">
        <f>'old Tabelle SD'!N8-'old Tabelle SD'!N6</f>
        <v>11.312609180982015</v>
      </c>
      <c r="D8" s="814">
        <f>C8/'old Tabelle SD'!N6</f>
        <v>0.28792936570390204</v>
      </c>
      <c r="E8" s="817">
        <f>'old Tabelle SD'!N8/'old Tabelle SD'!N6</f>
        <v>1.2879293657039019</v>
      </c>
      <c r="F8" s="815">
        <f>C8/39</f>
        <v>0.29006690207646191</v>
      </c>
      <c r="G8" s="593"/>
      <c r="H8" s="598"/>
      <c r="I8" s="598"/>
    </row>
    <row r="10" spans="1:10" x14ac:dyDescent="0.2">
      <c r="A10" s="593"/>
      <c r="B10" s="593"/>
      <c r="C10" s="594" t="s">
        <v>424</v>
      </c>
      <c r="D10" s="593"/>
      <c r="E10" s="593"/>
      <c r="F10" s="595"/>
      <c r="G10" s="593"/>
      <c r="H10" s="593"/>
      <c r="I10" s="593"/>
    </row>
    <row r="11" spans="1:10" x14ac:dyDescent="0.2">
      <c r="A11" s="593"/>
      <c r="B11" s="593"/>
      <c r="C11" s="595" t="s">
        <v>419</v>
      </c>
      <c r="D11" s="595" t="s">
        <v>421</v>
      </c>
      <c r="E11" s="595" t="s">
        <v>423</v>
      </c>
      <c r="F11" s="595"/>
      <c r="G11" s="595"/>
      <c r="H11" s="593"/>
      <c r="I11" s="593"/>
    </row>
    <row r="12" spans="1:10" x14ac:dyDescent="0.2">
      <c r="A12" s="595" t="s">
        <v>416</v>
      </c>
      <c r="B12" s="809" t="s">
        <v>414</v>
      </c>
      <c r="C12" s="818">
        <f>'Korrigierte Tab SD'!Q6-'Korrigierte Tab SD'!Q4</f>
        <v>-451569.49008789851</v>
      </c>
      <c r="D12" s="811">
        <f>C12/'Korrigierte Tab SD'!Q6</f>
        <v>-3.2009433871305992</v>
      </c>
      <c r="E12" s="812">
        <f>-'Korrigierte Tab SD'!Q4/'Korrigierte Tab SD'!Q6</f>
        <v>-4.2009433871305992</v>
      </c>
      <c r="F12" s="813"/>
      <c r="G12" s="598"/>
      <c r="H12" s="598"/>
      <c r="I12" s="598"/>
    </row>
    <row r="13" spans="1:10" x14ac:dyDescent="0.2">
      <c r="A13" s="593"/>
      <c r="B13" s="809" t="s">
        <v>415</v>
      </c>
      <c r="C13" s="599">
        <f>'Korrigierte Tab SD'!Q8-'Korrigierte Tab SD'!Q6</f>
        <v>157004.24881863443</v>
      </c>
      <c r="D13" s="814">
        <f>C13/'Korrigierte Tab SD'!Q6</f>
        <v>1.1129222036448716</v>
      </c>
      <c r="E13" s="812">
        <f>'Korrigierte Tab SD'!Q8/'Korrigierte Tab SD'!Q6</f>
        <v>2.1129222036448718</v>
      </c>
      <c r="F13" s="815"/>
      <c r="G13" s="598"/>
      <c r="H13" s="598"/>
      <c r="I13" s="598"/>
    </row>
    <row r="14" spans="1:10" x14ac:dyDescent="0.2">
      <c r="A14" s="593"/>
      <c r="B14" s="593"/>
      <c r="C14" s="810"/>
      <c r="D14" s="598"/>
      <c r="E14" s="598"/>
      <c r="F14" s="598"/>
      <c r="G14" s="598"/>
      <c r="H14" s="598"/>
      <c r="I14" s="598"/>
    </row>
    <row r="15" spans="1:10" x14ac:dyDescent="0.2">
      <c r="A15" s="593"/>
      <c r="B15" s="593"/>
      <c r="C15" s="810"/>
      <c r="D15" s="598"/>
      <c r="E15" s="598"/>
      <c r="F15" s="598"/>
      <c r="G15" s="598"/>
      <c r="H15" s="598"/>
      <c r="I15" s="598"/>
    </row>
    <row r="16" spans="1:10" x14ac:dyDescent="0.2">
      <c r="A16" s="595" t="s">
        <v>417</v>
      </c>
      <c r="B16" s="816" t="s">
        <v>414</v>
      </c>
      <c r="C16" s="818">
        <f>'old Tabelle SD'!Q6-'old Tabelle SD'!Q4</f>
        <v>-182861.89230413968</v>
      </c>
      <c r="D16" s="811">
        <f>C16/'old Tabelle SD'!Q6</f>
        <v>-3.6214717043105384</v>
      </c>
      <c r="E16" s="812">
        <f>-'old Tabelle SD'!Q4/'old Tabelle SD'!Q6</f>
        <v>-4.6214717043105384</v>
      </c>
      <c r="F16" s="815"/>
      <c r="G16" s="598"/>
      <c r="H16" s="598"/>
      <c r="I16" s="598"/>
    </row>
    <row r="17" spans="1:9" x14ac:dyDescent="0.2">
      <c r="A17" s="593"/>
      <c r="B17" s="816" t="s">
        <v>415</v>
      </c>
      <c r="C17" s="599">
        <f>'old Tabelle SD'!Q8-'old Tabelle SD'!Q6</f>
        <v>62439.6854876453</v>
      </c>
      <c r="D17" s="814">
        <f>C17/'old Tabelle SD'!Q6</f>
        <v>1.2365810687524956</v>
      </c>
      <c r="E17" s="812">
        <f>'old Tabelle SD'!Q8/'old Tabelle SD'!Q6</f>
        <v>2.2365810687524958</v>
      </c>
      <c r="F17" s="815"/>
      <c r="G17" s="593"/>
      <c r="H17" s="598"/>
      <c r="I17" s="59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30" zoomScaleNormal="130" workbookViewId="0">
      <selection activeCell="D11" sqref="D11"/>
    </sheetView>
  </sheetViews>
  <sheetFormatPr baseColWidth="10" defaultRowHeight="12.75" x14ac:dyDescent="0.2"/>
  <cols>
    <col min="2" max="5" width="8.28515625" bestFit="1" customWidth="1"/>
    <col min="6" max="6" width="7.5703125" bestFit="1" customWidth="1"/>
    <col min="8" max="8" width="13.5703125" bestFit="1" customWidth="1"/>
    <col min="9" max="9" width="11.85546875" bestFit="1" customWidth="1"/>
  </cols>
  <sheetData>
    <row r="1" spans="1:9" x14ac:dyDescent="0.2">
      <c r="A1" s="803" t="s">
        <v>431</v>
      </c>
      <c r="B1" t="s">
        <v>211</v>
      </c>
      <c r="C1" s="803" t="s">
        <v>258</v>
      </c>
      <c r="D1" s="803" t="s">
        <v>430</v>
      </c>
      <c r="E1" s="803" t="s">
        <v>246</v>
      </c>
      <c r="F1" s="803" t="s">
        <v>424</v>
      </c>
      <c r="H1" s="803" t="s">
        <v>435</v>
      </c>
      <c r="I1" s="803" t="s">
        <v>436</v>
      </c>
    </row>
    <row r="2" spans="1:9" x14ac:dyDescent="0.2">
      <c r="A2" s="803" t="s">
        <v>425</v>
      </c>
      <c r="B2" s="802">
        <f>'Base-Date'!$E$20</f>
        <v>13.05</v>
      </c>
      <c r="C2" s="802">
        <f>'Base-Date'!$EY$20</f>
        <v>0.82250564591791586</v>
      </c>
      <c r="D2" s="803">
        <v>100</v>
      </c>
      <c r="E2" s="808">
        <f>'Base-Date'!$ED$20</f>
        <v>0.48614342204263128</v>
      </c>
      <c r="F2" s="819">
        <f>'Base-Date'!$FA$20</f>
        <v>592643.36596568965</v>
      </c>
      <c r="H2">
        <f>'Base-Date'!$F$20</f>
        <v>1.0298</v>
      </c>
      <c r="I2">
        <f>'Base-Date'!$I$20</f>
        <v>0.13840000000000002</v>
      </c>
    </row>
    <row r="3" spans="1:9" x14ac:dyDescent="0.2">
      <c r="A3" s="803" t="s">
        <v>426</v>
      </c>
      <c r="B3" s="802">
        <f>'Base-Date'!$E$32</f>
        <v>27.04</v>
      </c>
      <c r="C3" s="802">
        <f>'Base-Date'!$EY$32</f>
        <v>3.538413287604778</v>
      </c>
      <c r="D3" s="803">
        <v>386</v>
      </c>
      <c r="E3" s="808">
        <f>'Base-Date'!$ED$32</f>
        <v>0.87986605675421004</v>
      </c>
      <c r="F3" s="819">
        <f>'Base-Date'!$FA$32</f>
        <v>273335.65276567632</v>
      </c>
      <c r="H3">
        <f>'Base-Date'!$F$32</f>
        <v>1.8140000000000001</v>
      </c>
      <c r="I3">
        <f>'Base-Date'!$I$32</f>
        <v>0.254</v>
      </c>
    </row>
    <row r="4" spans="1:9" x14ac:dyDescent="0.2">
      <c r="A4" s="803" t="s">
        <v>427</v>
      </c>
      <c r="B4" s="802">
        <f>'Base-Date'!$E$47</f>
        <v>79.179999999999993</v>
      </c>
      <c r="C4" s="802">
        <f>'Base-Date'!$EY$47</f>
        <v>14.302774622095066</v>
      </c>
      <c r="D4" s="803">
        <v>776</v>
      </c>
      <c r="E4" s="808">
        <f>'Base-Date'!$ED$47</f>
        <v>1.9100038993594453</v>
      </c>
      <c r="F4" s="819">
        <f>'Base-Date'!$FA$47</f>
        <v>141073.87587779114</v>
      </c>
      <c r="H4">
        <f>'Base-Date'!$F$47</f>
        <v>3.6120000000000005</v>
      </c>
      <c r="I4">
        <f>'Base-Date'!$I$47</f>
        <v>0.48399999999999999</v>
      </c>
    </row>
    <row r="5" spans="1:9" x14ac:dyDescent="0.2">
      <c r="A5" s="803" t="s">
        <v>428</v>
      </c>
      <c r="B5" s="802">
        <f>'Base-Date'!$E$62</f>
        <v>209</v>
      </c>
      <c r="C5" s="802">
        <f>'Base-Date'!$EY$62</f>
        <v>14.614693388393068</v>
      </c>
      <c r="D5" s="803">
        <v>1176</v>
      </c>
      <c r="E5" s="808">
        <f>'Base-Date'!$ED$62</f>
        <v>3.9559449972070126</v>
      </c>
      <c r="F5" s="819">
        <f>'Base-Date'!$FA$62</f>
        <v>273829.44503194804</v>
      </c>
      <c r="H5">
        <f>'Base-Date'!$F$62</f>
        <v>7.2820000000000009</v>
      </c>
      <c r="I5">
        <f>'Base-Date'!$I$62</f>
        <v>1.014</v>
      </c>
    </row>
    <row r="6" spans="1:9" x14ac:dyDescent="0.2">
      <c r="A6" s="803" t="s">
        <v>429</v>
      </c>
      <c r="B6" s="802">
        <f>'Base-Date'!$E$77</f>
        <v>418</v>
      </c>
      <c r="C6" s="802">
        <f>'Base-Date'!$EY$77</f>
        <v>19.278844463543784</v>
      </c>
      <c r="D6" s="803">
        <v>1737</v>
      </c>
      <c r="E6" s="808">
        <f>'Base-Date'!$ED$77</f>
        <v>5.6452194871454324</v>
      </c>
      <c r="F6" s="819">
        <f>'Base-Date'!$FA$77</f>
        <v>298078.12469642557</v>
      </c>
      <c r="H6">
        <f>'Base-Date'!$F$77</f>
        <v>10.206</v>
      </c>
      <c r="I6">
        <f>'Base-Date'!$I$77</f>
        <v>1.298</v>
      </c>
    </row>
    <row r="7" spans="1:9" x14ac:dyDescent="0.2">
      <c r="A7" s="803"/>
      <c r="B7" s="802"/>
      <c r="C7" s="802"/>
      <c r="D7" s="803"/>
      <c r="E7" s="808"/>
      <c r="F7" s="819"/>
    </row>
    <row r="8" spans="1:9" x14ac:dyDescent="0.2">
      <c r="A8" s="803" t="s">
        <v>432</v>
      </c>
      <c r="H8" s="803" t="s">
        <v>437</v>
      </c>
      <c r="I8" s="803" t="s">
        <v>443</v>
      </c>
    </row>
    <row r="9" spans="1:9" x14ac:dyDescent="0.2">
      <c r="A9" s="803" t="s">
        <v>425</v>
      </c>
      <c r="B9" s="820">
        <v>1</v>
      </c>
      <c r="C9" s="820">
        <v>1</v>
      </c>
      <c r="D9" s="821">
        <f>D2/100</f>
        <v>1</v>
      </c>
      <c r="E9" s="820">
        <v>1</v>
      </c>
      <c r="F9" s="820">
        <v>1</v>
      </c>
      <c r="G9" s="803" t="s">
        <v>425</v>
      </c>
      <c r="H9" s="820">
        <v>1</v>
      </c>
      <c r="I9" s="820">
        <v>1</v>
      </c>
    </row>
    <row r="10" spans="1:9" x14ac:dyDescent="0.2">
      <c r="A10" s="803" t="s">
        <v>426</v>
      </c>
      <c r="B10" s="822">
        <f>B3/B$2</f>
        <v>2.0720306513409961</v>
      </c>
      <c r="C10" s="822">
        <f>C3/C$2</f>
        <v>4.3019927038384163</v>
      </c>
      <c r="D10" s="821">
        <f t="shared" ref="D10:D13" si="0">D3/100</f>
        <v>3.86</v>
      </c>
      <c r="E10" s="822">
        <f>E3/E$2</f>
        <v>1.8098898737686759</v>
      </c>
      <c r="F10" s="822">
        <f>F3/F$2</f>
        <v>0.46121439716158191</v>
      </c>
      <c r="G10" s="803" t="s">
        <v>426</v>
      </c>
      <c r="H10" s="822">
        <f t="shared" ref="H10:I10" si="1">H3/H$2</f>
        <v>1.7615070887550981</v>
      </c>
      <c r="I10" s="822">
        <f t="shared" si="1"/>
        <v>1.8352601156069361</v>
      </c>
    </row>
    <row r="11" spans="1:9" x14ac:dyDescent="0.2">
      <c r="A11" s="803" t="s">
        <v>427</v>
      </c>
      <c r="B11" s="822">
        <f t="shared" ref="B11:C13" si="2">B4/B$2</f>
        <v>6.06743295019157</v>
      </c>
      <c r="C11" s="822">
        <f t="shared" si="2"/>
        <v>17.389272271964987</v>
      </c>
      <c r="D11" s="821">
        <f t="shared" si="0"/>
        <v>7.76</v>
      </c>
      <c r="E11" s="822">
        <f t="shared" ref="E11:F11" si="3">E4/E$2</f>
        <v>3.9288897324459771</v>
      </c>
      <c r="F11" s="822">
        <f t="shared" si="3"/>
        <v>0.23804177010893671</v>
      </c>
      <c r="G11" s="803" t="s">
        <v>427</v>
      </c>
      <c r="H11" s="822">
        <f t="shared" ref="H11:I11" si="4">H4/H$2</f>
        <v>3.5074771800349587</v>
      </c>
      <c r="I11" s="822">
        <f t="shared" si="4"/>
        <v>3.4971098265895946</v>
      </c>
    </row>
    <row r="12" spans="1:9" x14ac:dyDescent="0.2">
      <c r="A12" s="803" t="s">
        <v>428</v>
      </c>
      <c r="B12" s="822">
        <f t="shared" si="2"/>
        <v>16.015325670498083</v>
      </c>
      <c r="C12" s="822">
        <f t="shared" si="2"/>
        <v>17.768502211414095</v>
      </c>
      <c r="D12" s="821">
        <f t="shared" si="0"/>
        <v>11.76</v>
      </c>
      <c r="E12" s="822">
        <f t="shared" ref="E12:F12" si="5">E5/E$2</f>
        <v>8.1374031157005042</v>
      </c>
      <c r="F12" s="822">
        <f t="shared" si="5"/>
        <v>0.46204760022202129</v>
      </c>
      <c r="G12" s="803" t="s">
        <v>428</v>
      </c>
      <c r="H12" s="822">
        <f t="shared" ref="H12:I12" si="6">H5/H$2</f>
        <v>7.0712759759176542</v>
      </c>
      <c r="I12" s="822">
        <f t="shared" si="6"/>
        <v>7.3265895953757214</v>
      </c>
    </row>
    <row r="13" spans="1:9" x14ac:dyDescent="0.2">
      <c r="A13" s="803" t="s">
        <v>429</v>
      </c>
      <c r="B13" s="822">
        <f t="shared" si="2"/>
        <v>32.030651340996165</v>
      </c>
      <c r="C13" s="822">
        <f t="shared" si="2"/>
        <v>23.439163681397716</v>
      </c>
      <c r="D13" s="821">
        <f t="shared" si="0"/>
        <v>17.37</v>
      </c>
      <c r="E13" s="822">
        <f t="shared" ref="E13:F13" si="7">E6/E$2</f>
        <v>11.612251099533314</v>
      </c>
      <c r="F13" s="822">
        <f t="shared" si="7"/>
        <v>0.50296374145810052</v>
      </c>
      <c r="G13" s="803" t="s">
        <v>429</v>
      </c>
      <c r="H13" s="822">
        <f t="shared" ref="H13:I13" si="8">H6/H$2</f>
        <v>9.9106622645173807</v>
      </c>
      <c r="I13" s="822">
        <f t="shared" si="8"/>
        <v>9.3786127167630049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showGridLines="0" zoomScaleNormal="100" workbookViewId="0"/>
  </sheetViews>
  <sheetFormatPr baseColWidth="10" defaultRowHeight="12.75" x14ac:dyDescent="0.2"/>
  <cols>
    <col min="1" max="1" width="7.42578125" customWidth="1"/>
    <col min="2" max="2" width="6.28515625" customWidth="1"/>
    <col min="3" max="3" width="4.7109375" customWidth="1"/>
    <col min="4" max="4" width="3.140625" customWidth="1"/>
    <col min="5" max="5" width="6.28515625" customWidth="1"/>
    <col min="6" max="6" width="4.7109375" customWidth="1"/>
    <col min="7" max="7" width="3.140625" customWidth="1"/>
    <col min="8" max="8" width="6.28515625" customWidth="1"/>
    <col min="9" max="9" width="5.28515625" customWidth="1"/>
    <col min="10" max="10" width="3.140625" customWidth="1"/>
    <col min="11" max="11" width="6.28515625" customWidth="1"/>
    <col min="12" max="12" width="5.28515625" customWidth="1"/>
    <col min="13" max="13" width="3.140625" customWidth="1"/>
    <col min="14" max="14" width="6.28515625" customWidth="1"/>
    <col min="15" max="15" width="4.7109375" customWidth="1"/>
    <col min="16" max="16" width="3.140625" customWidth="1"/>
    <col min="17" max="17" width="7.7109375" customWidth="1"/>
    <col min="18" max="18" width="6.28515625" customWidth="1"/>
    <col min="19" max="19" width="5.28515625" customWidth="1"/>
  </cols>
  <sheetData>
    <row r="1" spans="1:20" ht="75.75" customHeight="1" x14ac:dyDescent="0.2">
      <c r="A1" s="593"/>
      <c r="B1" s="881" t="s">
        <v>298</v>
      </c>
      <c r="C1" s="881"/>
      <c r="D1" s="881"/>
      <c r="E1" s="881" t="s">
        <v>296</v>
      </c>
      <c r="F1" s="881"/>
      <c r="G1" s="881"/>
      <c r="H1" s="881" t="s">
        <v>293</v>
      </c>
      <c r="I1" s="881"/>
      <c r="J1" s="881"/>
      <c r="K1" s="881" t="s">
        <v>294</v>
      </c>
      <c r="L1" s="881"/>
      <c r="M1" s="881"/>
      <c r="N1" s="881" t="s">
        <v>297</v>
      </c>
      <c r="O1" s="881"/>
      <c r="P1" s="881"/>
      <c r="Q1" s="878" t="s">
        <v>305</v>
      </c>
      <c r="R1" s="879"/>
      <c r="S1" s="880"/>
      <c r="T1" s="592"/>
    </row>
    <row r="2" spans="1:20" x14ac:dyDescent="0.2">
      <c r="A2" s="593"/>
      <c r="B2" s="597" t="s">
        <v>17</v>
      </c>
      <c r="C2" s="605" t="s">
        <v>295</v>
      </c>
      <c r="D2" s="605"/>
      <c r="E2" s="597" t="s">
        <v>17</v>
      </c>
      <c r="F2" s="605" t="s">
        <v>295</v>
      </c>
      <c r="G2" s="605"/>
      <c r="H2" s="597" t="s">
        <v>17</v>
      </c>
      <c r="I2" s="605" t="s">
        <v>295</v>
      </c>
      <c r="J2" s="605"/>
      <c r="K2" s="597" t="s">
        <v>17</v>
      </c>
      <c r="L2" s="605" t="s">
        <v>295</v>
      </c>
      <c r="M2" s="605"/>
      <c r="N2" s="597" t="s">
        <v>17</v>
      </c>
      <c r="O2" s="605" t="s">
        <v>295</v>
      </c>
      <c r="P2" s="605"/>
      <c r="Q2" s="605" t="s">
        <v>17</v>
      </c>
      <c r="R2" s="605" t="s">
        <v>295</v>
      </c>
      <c r="S2" s="605"/>
    </row>
    <row r="3" spans="1:20" ht="14.25" x14ac:dyDescent="0.2">
      <c r="A3" s="593"/>
      <c r="B3" s="882" t="s">
        <v>82</v>
      </c>
      <c r="C3" s="883"/>
      <c r="D3" s="595"/>
      <c r="E3" s="882" t="s">
        <v>83</v>
      </c>
      <c r="F3" s="883"/>
      <c r="G3" s="595"/>
      <c r="H3" s="882" t="s">
        <v>83</v>
      </c>
      <c r="I3" s="883"/>
      <c r="J3" s="595"/>
      <c r="K3" s="882" t="s">
        <v>83</v>
      </c>
      <c r="L3" s="883"/>
      <c r="M3" s="595"/>
      <c r="N3" s="882" t="s">
        <v>299</v>
      </c>
      <c r="O3" s="883"/>
      <c r="P3" s="595"/>
      <c r="Q3" s="882" t="s">
        <v>274</v>
      </c>
      <c r="R3" s="883"/>
      <c r="S3" s="595"/>
    </row>
    <row r="4" spans="1:20" ht="15" customHeight="1" x14ac:dyDescent="0.2">
      <c r="A4" s="594" t="s">
        <v>300</v>
      </c>
      <c r="B4" s="600">
        <f>'Base-Date'!$E$20</f>
        <v>13.05</v>
      </c>
      <c r="C4" s="601">
        <f>'Base-Date'!$E$23</f>
        <v>0.35047111150564192</v>
      </c>
      <c r="D4" s="606"/>
      <c r="E4" s="596">
        <f>'Base-Date'!$F$20</f>
        <v>1.0298</v>
      </c>
      <c r="F4" s="602">
        <f>'Base-Date'!$F$23</f>
        <v>2.9491354665393037E-2</v>
      </c>
      <c r="G4" s="606"/>
      <c r="H4" s="598">
        <f>'Base-Date'!$ED$20</f>
        <v>0.48614342204263128</v>
      </c>
      <c r="I4" s="603">
        <f>'Base-Date'!$ED$23</f>
        <v>3.2765692051563114E-2</v>
      </c>
      <c r="J4" s="606"/>
      <c r="K4" s="598">
        <f>'Base-Date'!$EH$20</f>
        <v>0.13307835255552239</v>
      </c>
      <c r="L4" s="603">
        <f>'Base-Date'!$EH$23</f>
        <v>9.1423353926835087E-3</v>
      </c>
      <c r="M4" s="606"/>
      <c r="N4" s="596">
        <f>'Base-Date'!$EV$20</f>
        <v>2.1183832876665143</v>
      </c>
      <c r="O4" s="602">
        <f>'Base-Date'!$EV$23</f>
        <v>0.15851544827790479</v>
      </c>
      <c r="P4" s="606"/>
      <c r="Q4" s="599">
        <f>'Base-Date'!$EX$20</f>
        <v>233355.69903096961</v>
      </c>
      <c r="R4" s="604">
        <f>'Base-Date'!$EX$23</f>
        <v>18878.750628950645</v>
      </c>
      <c r="S4" s="606"/>
    </row>
    <row r="5" spans="1:20" ht="15" customHeight="1" x14ac:dyDescent="0.2">
      <c r="A5" s="594" t="s">
        <v>301</v>
      </c>
      <c r="B5" s="600">
        <f>'Base-Date'!$E$32</f>
        <v>27.04</v>
      </c>
      <c r="C5" s="601">
        <f>'Base-Date'!$E$35</f>
        <v>1.7118995297621957</v>
      </c>
      <c r="D5" s="607"/>
      <c r="E5" s="596">
        <f>'Base-Date'!$F$32</f>
        <v>1.8140000000000001</v>
      </c>
      <c r="F5" s="602">
        <f>'Base-Date'!$F$35</f>
        <v>0.10332473082471483</v>
      </c>
      <c r="G5" s="607"/>
      <c r="H5" s="598">
        <f>'Base-Date'!$ED$32</f>
        <v>0.87986605675421004</v>
      </c>
      <c r="I5" s="603">
        <f>'Base-Date'!$ED$35</f>
        <v>5.2345706741623546E-2</v>
      </c>
      <c r="J5" s="607"/>
      <c r="K5" s="598">
        <f>'Base-Date'!$EH$32</f>
        <v>0.23047877368200384</v>
      </c>
      <c r="L5" s="603">
        <f>'Base-Date'!$EH$35</f>
        <v>1.9505091414961737E-2</v>
      </c>
      <c r="M5" s="607"/>
      <c r="N5" s="596">
        <f>'Base-Date'!$EV$32</f>
        <v>9.6595112496724571</v>
      </c>
      <c r="O5" s="602">
        <f>'Base-Date'!$EV$35</f>
        <v>1.5129459353799535</v>
      </c>
      <c r="P5" s="607"/>
      <c r="Q5" s="599">
        <f>'Base-Date'!$EX$32</f>
        <v>97294.436131777096</v>
      </c>
      <c r="R5" s="604">
        <f>'Base-Date'!$EX$35</f>
        <v>9959.5451901347351</v>
      </c>
      <c r="S5" s="607"/>
    </row>
    <row r="6" spans="1:20" ht="15" customHeight="1" x14ac:dyDescent="0.2">
      <c r="A6" s="594" t="s">
        <v>302</v>
      </c>
      <c r="B6" s="600">
        <f>'Base-Date'!$E$47</f>
        <v>79.179999999999993</v>
      </c>
      <c r="C6" s="601">
        <f>'Base-Date'!$E$50</f>
        <v>1.9938405151867102</v>
      </c>
      <c r="D6" s="607"/>
      <c r="E6" s="596">
        <f>'Base-Date'!$F$47</f>
        <v>3.6120000000000005</v>
      </c>
      <c r="F6" s="602">
        <f>'Base-Date'!$F$50</f>
        <v>0.15239422561238994</v>
      </c>
      <c r="G6" s="607"/>
      <c r="H6" s="598">
        <f>'Base-Date'!$ED$47</f>
        <v>1.9100038993594453</v>
      </c>
      <c r="I6" s="603">
        <f>'Base-Date'!$ED$50</f>
        <v>6.8771523491035047E-2</v>
      </c>
      <c r="J6" s="607"/>
      <c r="K6" s="598">
        <f>'Base-Date'!$EH$47</f>
        <v>0.5944434429258425</v>
      </c>
      <c r="L6" s="603">
        <f>'Base-Date'!$EH$50</f>
        <v>4.8258641296291593E-2</v>
      </c>
      <c r="M6" s="607"/>
      <c r="N6" s="596">
        <f>'Base-Date'!$EV$47</f>
        <v>39.289529059761016</v>
      </c>
      <c r="O6" s="602">
        <f>'Base-Date'!$EV$50</f>
        <v>3.5072173576854735</v>
      </c>
      <c r="P6" s="607"/>
      <c r="Q6" s="599">
        <f>'Base-Date'!$EX$47</f>
        <v>50493.80672682992</v>
      </c>
      <c r="R6" s="604">
        <f>'Base-Date'!$EX$50</f>
        <v>5545.0843382946523</v>
      </c>
      <c r="S6" s="607"/>
    </row>
    <row r="7" spans="1:20" ht="15" customHeight="1" x14ac:dyDescent="0.2">
      <c r="A7" s="594" t="s">
        <v>303</v>
      </c>
      <c r="B7" s="600">
        <f>'Base-Date'!$E$62</f>
        <v>209</v>
      </c>
      <c r="C7" s="601">
        <f>'Base-Date'!$E$65</f>
        <v>4</v>
      </c>
      <c r="D7" s="607"/>
      <c r="E7" s="596">
        <f>'Base-Date'!$F$62</f>
        <v>7.2820000000000009</v>
      </c>
      <c r="F7" s="602">
        <f>'Base-Date'!$F$65</f>
        <v>0.21905250512148899</v>
      </c>
      <c r="G7" s="607"/>
      <c r="H7" s="598">
        <f>'Base-Date'!$ED$62</f>
        <v>3.9559449972070126</v>
      </c>
      <c r="I7" s="603">
        <f>'Base-Date'!$ED$65</f>
        <v>0.16083066030838603</v>
      </c>
      <c r="J7" s="607"/>
      <c r="K7" s="598">
        <f>'Base-Date'!$EH$62</f>
        <v>0.97338850098854302</v>
      </c>
      <c r="L7" s="603">
        <f>'Base-Date'!$EH$65</f>
        <v>0.10257994695228403</v>
      </c>
      <c r="M7" s="607"/>
      <c r="N7" s="596">
        <f>'Base-Date'!$EV$62</f>
        <v>40.906849457143529</v>
      </c>
      <c r="O7" s="602">
        <f>'Base-Date'!$EV$65</f>
        <v>3.5825857094451243</v>
      </c>
      <c r="P7" s="607"/>
      <c r="Q7" s="599">
        <f>'Base-Date'!$EX$62</f>
        <v>99985.728150808922</v>
      </c>
      <c r="R7" s="604">
        <f>'Base-Date'!$EX$65</f>
        <v>10418.313585851065</v>
      </c>
      <c r="S7" s="607"/>
    </row>
    <row r="8" spans="1:20" ht="15" customHeight="1" x14ac:dyDescent="0.2">
      <c r="A8" s="594" t="s">
        <v>304</v>
      </c>
      <c r="B8" s="600">
        <f>'Base-Date'!$E$77</f>
        <v>418</v>
      </c>
      <c r="C8" s="601">
        <f>'Base-Date'!$E$80</f>
        <v>11.135528725660043</v>
      </c>
      <c r="D8" s="608"/>
      <c r="E8" s="596">
        <f>'Base-Date'!$F$77</f>
        <v>10.206</v>
      </c>
      <c r="F8" s="602">
        <f>'Base-Date'!$F$80</f>
        <v>0.26507734720266113</v>
      </c>
      <c r="G8" s="608"/>
      <c r="H8" s="598">
        <f>'Base-Date'!$ED$77</f>
        <v>5.6452194871454324</v>
      </c>
      <c r="I8" s="603">
        <f>'Base-Date'!$ED$80</f>
        <v>0.14439422484960818</v>
      </c>
      <c r="J8" s="608"/>
      <c r="K8" s="598">
        <f>'Base-Date'!$EH$77</f>
        <v>1.2923744918691011</v>
      </c>
      <c r="L8" s="603">
        <f>'Base-Date'!$EH$80</f>
        <v>0.10040668442939048</v>
      </c>
      <c r="M8" s="608"/>
      <c r="N8" s="596">
        <f>'Base-Date'!$EV$77</f>
        <v>50.602138240743031</v>
      </c>
      <c r="O8" s="602">
        <f>'Base-Date'!$EV$80</f>
        <v>3.1387588413750156</v>
      </c>
      <c r="P8" s="608"/>
      <c r="Q8" s="599">
        <f>'Base-Date'!$EX$77</f>
        <v>112933.49221447522</v>
      </c>
      <c r="R8" s="604">
        <f>'Base-Date'!$EX$80</f>
        <v>5872.061260751354</v>
      </c>
      <c r="S8" s="608"/>
    </row>
  </sheetData>
  <mergeCells count="12">
    <mergeCell ref="Q1:S1"/>
    <mergeCell ref="B1:D1"/>
    <mergeCell ref="B3:C3"/>
    <mergeCell ref="E3:F3"/>
    <mergeCell ref="H3:I3"/>
    <mergeCell ref="K3:L3"/>
    <mergeCell ref="N3:O3"/>
    <mergeCell ref="Q3:R3"/>
    <mergeCell ref="E1:G1"/>
    <mergeCell ref="H1:J1"/>
    <mergeCell ref="K1:M1"/>
    <mergeCell ref="N1:P1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showGridLines="0" zoomScale="90" zoomScaleNormal="90" workbookViewId="0">
      <selection activeCell="N8" sqref="N8"/>
    </sheetView>
  </sheetViews>
  <sheetFormatPr baseColWidth="10" defaultRowHeight="12.75" x14ac:dyDescent="0.2"/>
  <cols>
    <col min="1" max="1" width="7.42578125" customWidth="1"/>
    <col min="2" max="2" width="6.28515625" customWidth="1"/>
    <col min="3" max="3" width="4.7109375" customWidth="1"/>
    <col min="4" max="4" width="3.140625" customWidth="1"/>
    <col min="5" max="5" width="6.28515625" customWidth="1"/>
    <col min="6" max="6" width="4.7109375" customWidth="1"/>
    <col min="7" max="7" width="3.140625" customWidth="1"/>
    <col min="8" max="8" width="6.28515625" customWidth="1"/>
    <col min="9" max="9" width="5.28515625" customWidth="1"/>
    <col min="10" max="10" width="3.140625" customWidth="1"/>
    <col min="11" max="11" width="6.28515625" customWidth="1"/>
    <col min="12" max="12" width="5.28515625" customWidth="1"/>
    <col min="13" max="13" width="3.140625" customWidth="1"/>
    <col min="14" max="14" width="6.28515625" customWidth="1"/>
    <col min="15" max="15" width="4.7109375" customWidth="1"/>
    <col min="16" max="16" width="3.140625" customWidth="1"/>
    <col min="17" max="17" width="7.7109375" customWidth="1"/>
    <col min="18" max="18" width="6.28515625" customWidth="1"/>
    <col min="19" max="19" width="5.28515625" customWidth="1"/>
  </cols>
  <sheetData>
    <row r="1" spans="1:21" ht="75.75" customHeight="1" x14ac:dyDescent="0.2">
      <c r="A1" s="593"/>
      <c r="B1" s="881" t="s">
        <v>298</v>
      </c>
      <c r="C1" s="881"/>
      <c r="D1" s="881"/>
      <c r="E1" s="881" t="s">
        <v>296</v>
      </c>
      <c r="F1" s="881"/>
      <c r="G1" s="881"/>
      <c r="H1" s="881" t="s">
        <v>293</v>
      </c>
      <c r="I1" s="881"/>
      <c r="J1" s="881"/>
      <c r="K1" s="881" t="s">
        <v>294</v>
      </c>
      <c r="L1" s="881"/>
      <c r="M1" s="881"/>
      <c r="N1" s="881" t="s">
        <v>297</v>
      </c>
      <c r="O1" s="881"/>
      <c r="P1" s="881"/>
      <c r="Q1" s="878" t="s">
        <v>305</v>
      </c>
      <c r="R1" s="879"/>
      <c r="S1" s="880"/>
      <c r="T1" s="592"/>
    </row>
    <row r="2" spans="1:21" x14ac:dyDescent="0.2">
      <c r="A2" s="593"/>
      <c r="B2" s="609" t="s">
        <v>17</v>
      </c>
      <c r="C2" s="605" t="s">
        <v>169</v>
      </c>
      <c r="D2" s="605"/>
      <c r="E2" s="609" t="s">
        <v>17</v>
      </c>
      <c r="F2" s="605" t="s">
        <v>169</v>
      </c>
      <c r="G2" s="605"/>
      <c r="H2" s="609" t="s">
        <v>17</v>
      </c>
      <c r="I2" s="605" t="s">
        <v>169</v>
      </c>
      <c r="J2" s="605"/>
      <c r="K2" s="609" t="s">
        <v>17</v>
      </c>
      <c r="L2" s="605" t="s">
        <v>169</v>
      </c>
      <c r="M2" s="605"/>
      <c r="N2" s="609" t="s">
        <v>17</v>
      </c>
      <c r="O2" s="605" t="s">
        <v>169</v>
      </c>
      <c r="P2" s="605"/>
      <c r="Q2" s="605" t="s">
        <v>17</v>
      </c>
      <c r="R2" s="605" t="s">
        <v>169</v>
      </c>
      <c r="S2" s="605"/>
    </row>
    <row r="3" spans="1:21" ht="14.25" x14ac:dyDescent="0.2">
      <c r="A3" s="593"/>
      <c r="B3" s="882" t="s">
        <v>82</v>
      </c>
      <c r="C3" s="883"/>
      <c r="D3" s="595"/>
      <c r="E3" s="882" t="s">
        <v>83</v>
      </c>
      <c r="F3" s="883"/>
      <c r="G3" s="595"/>
      <c r="H3" s="882" t="s">
        <v>83</v>
      </c>
      <c r="I3" s="883"/>
      <c r="J3" s="595"/>
      <c r="K3" s="882" t="s">
        <v>83</v>
      </c>
      <c r="L3" s="883"/>
      <c r="M3" s="595"/>
      <c r="N3" s="882" t="s">
        <v>299</v>
      </c>
      <c r="O3" s="883"/>
      <c r="P3" s="595"/>
      <c r="Q3" s="882" t="s">
        <v>274</v>
      </c>
      <c r="R3" s="883"/>
      <c r="S3" s="595"/>
    </row>
    <row r="4" spans="1:21" ht="15" customHeight="1" x14ac:dyDescent="0.2">
      <c r="A4" s="594" t="s">
        <v>300</v>
      </c>
      <c r="B4" s="600">
        <f>'Base-Date'!$E$20</f>
        <v>13.05</v>
      </c>
      <c r="C4" s="601">
        <f>'Base-Date'!$E$21</f>
        <v>0.78367722947652407</v>
      </c>
      <c r="D4" s="606"/>
      <c r="E4" s="596">
        <f>'Base-Date'!$F$20</f>
        <v>1.0298</v>
      </c>
      <c r="F4" s="602">
        <f>'Base-Date'!$F$21</f>
        <v>6.5944673780374399E-2</v>
      </c>
      <c r="G4" s="606"/>
      <c r="H4" s="598">
        <f>'Base-Date'!$ED$20</f>
        <v>0.48614342204263128</v>
      </c>
      <c r="I4" s="603">
        <f>'Base-Date'!$ED$21</f>
        <v>7.3266314757119672E-2</v>
      </c>
      <c r="J4" s="606"/>
      <c r="K4" s="598">
        <f>'Base-Date'!$EH$20</f>
        <v>0.13307835255552239</v>
      </c>
      <c r="L4" s="603">
        <f>'Base-Date'!$EH$21</f>
        <v>2.0442883411142559E-2</v>
      </c>
      <c r="M4" s="606"/>
      <c r="N4" s="596">
        <f>'Base-Date'!$EV$20</f>
        <v>2.1183832876665143</v>
      </c>
      <c r="O4" s="602">
        <f>'Base-Date'!$EV$21</f>
        <v>0.35445131783324707</v>
      </c>
      <c r="P4" s="606"/>
      <c r="Q4" s="599">
        <f>'Base-Date'!$EX$20</f>
        <v>233355.69903096961</v>
      </c>
      <c r="R4" s="604">
        <f>'Base-Date'!$EX$21</f>
        <v>42214.169736600554</v>
      </c>
      <c r="S4" s="606"/>
      <c r="U4">
        <f>Q4/Q5</f>
        <v>2.3984485476117978</v>
      </c>
    </row>
    <row r="5" spans="1:21" ht="15" customHeight="1" x14ac:dyDescent="0.2">
      <c r="A5" s="594" t="s">
        <v>301</v>
      </c>
      <c r="B5" s="600">
        <f>'Base-Date'!$E$32</f>
        <v>27.04</v>
      </c>
      <c r="C5" s="601">
        <f>'Base-Date'!$E$33</f>
        <v>3.8279237191981941</v>
      </c>
      <c r="D5" s="607"/>
      <c r="E5" s="596">
        <f>'Base-Date'!$F$32</f>
        <v>1.8140000000000001</v>
      </c>
      <c r="F5" s="602">
        <f>'Base-Date'!$F$33</f>
        <v>0.23104112188093026</v>
      </c>
      <c r="G5" s="607"/>
      <c r="H5" s="598">
        <f>'Base-Date'!$ED$32</f>
        <v>0.87986605675421004</v>
      </c>
      <c r="I5" s="603">
        <f>'Base-Date'!$ED$33</f>
        <v>0.11704855860453928</v>
      </c>
      <c r="J5" s="607"/>
      <c r="K5" s="598">
        <f>'Base-Date'!$EH$32</f>
        <v>0.23047877368200384</v>
      </c>
      <c r="L5" s="603">
        <f>'Base-Date'!$EH$33</f>
        <v>4.3614710311202003E-2</v>
      </c>
      <c r="M5" s="607"/>
      <c r="N5" s="596">
        <f>'Base-Date'!$EV$32</f>
        <v>9.6595112496724571</v>
      </c>
      <c r="O5" s="602">
        <f>'Base-Date'!$EV$33</f>
        <v>3.3830499577915805</v>
      </c>
      <c r="P5" s="607"/>
      <c r="Q5" s="599">
        <f>'Base-Date'!$EX$32</f>
        <v>97294.436131777096</v>
      </c>
      <c r="R5" s="604">
        <f>'Base-Date'!$EX$33</f>
        <v>22270.220070122337</v>
      </c>
      <c r="S5" s="607"/>
    </row>
    <row r="6" spans="1:21" ht="15" customHeight="1" x14ac:dyDescent="0.2">
      <c r="A6" s="594" t="s">
        <v>302</v>
      </c>
      <c r="B6" s="600">
        <f>'Base-Date'!$E$47</f>
        <v>79.179999999999993</v>
      </c>
      <c r="C6" s="601">
        <f>'Base-Date'!$E$48</f>
        <v>4.4583629282506863</v>
      </c>
      <c r="D6" s="607"/>
      <c r="E6" s="596">
        <f>'Base-Date'!$F$47</f>
        <v>3.6120000000000005</v>
      </c>
      <c r="F6" s="602">
        <f>'Base-Date'!$F$48</f>
        <v>0.34076384784774344</v>
      </c>
      <c r="G6" s="607"/>
      <c r="H6" s="598">
        <f>'Base-Date'!$ED$47</f>
        <v>1.9100038993594453</v>
      </c>
      <c r="I6" s="603">
        <f>'Base-Date'!$ED$48</f>
        <v>0.15377780144217801</v>
      </c>
      <c r="J6" s="607"/>
      <c r="K6" s="598">
        <f>'Base-Date'!$EH$47</f>
        <v>0.5944434429258425</v>
      </c>
      <c r="L6" s="603">
        <f>'Base-Date'!$EH$48</f>
        <v>0.10790960244028658</v>
      </c>
      <c r="M6" s="607"/>
      <c r="N6" s="596">
        <f>'Base-Date'!$EV$47</f>
        <v>39.289529059761016</v>
      </c>
      <c r="O6" s="602">
        <f>'Base-Date'!$EV$48</f>
        <v>7.8423764236519133</v>
      </c>
      <c r="P6" s="607"/>
      <c r="Q6" s="599">
        <f>'Base-Date'!$EX$47</f>
        <v>50493.80672682992</v>
      </c>
      <c r="R6" s="604">
        <f>'Base-Date'!$EX$48</f>
        <v>12399.185521396283</v>
      </c>
      <c r="S6" s="607"/>
    </row>
    <row r="7" spans="1:21" ht="15" customHeight="1" x14ac:dyDescent="0.2">
      <c r="A7" s="594" t="s">
        <v>303</v>
      </c>
      <c r="B7" s="600">
        <f>'Base-Date'!$E$62</f>
        <v>209</v>
      </c>
      <c r="C7" s="601">
        <f>'Base-Date'!$E$63</f>
        <v>8.9442719099991592</v>
      </c>
      <c r="D7" s="607"/>
      <c r="E7" s="596">
        <f>'Base-Date'!$F$62</f>
        <v>7.2820000000000009</v>
      </c>
      <c r="F7" s="602">
        <f>'Base-Date'!$F$63</f>
        <v>0.48981629209327027</v>
      </c>
      <c r="G7" s="607"/>
      <c r="H7" s="598">
        <f>'Base-Date'!$ED$62</f>
        <v>3.9559449972070126</v>
      </c>
      <c r="I7" s="603">
        <f>'Base-Date'!$ED$63</f>
        <v>0.35962828931572849</v>
      </c>
      <c r="J7" s="607"/>
      <c r="K7" s="598">
        <f>'Base-Date'!$EH$62</f>
        <v>0.97338850098854302</v>
      </c>
      <c r="L7" s="603">
        <f>'Base-Date'!$EH$63</f>
        <v>0.2293757345136295</v>
      </c>
      <c r="M7" s="607"/>
      <c r="N7" s="596">
        <f>'Base-Date'!$EV$62</f>
        <v>40.906849457143529</v>
      </c>
      <c r="O7" s="602">
        <f>'Base-Date'!$EV$63</f>
        <v>8.0109051815386092</v>
      </c>
      <c r="P7" s="607"/>
      <c r="Q7" s="599">
        <f>'Base-Date'!$EX$62</f>
        <v>99985.728150808922</v>
      </c>
      <c r="R7" s="604">
        <f>'Base-Date'!$EX$63</f>
        <v>23296.057388872574</v>
      </c>
      <c r="S7" s="607"/>
    </row>
    <row r="8" spans="1:21" ht="15" customHeight="1" x14ac:dyDescent="0.2">
      <c r="A8" s="594" t="s">
        <v>304</v>
      </c>
      <c r="B8" s="600">
        <f>'Base-Date'!$E$77</f>
        <v>418</v>
      </c>
      <c r="C8" s="601">
        <f>'Base-Date'!$E$78</f>
        <v>24.899799195977465</v>
      </c>
      <c r="D8" s="608"/>
      <c r="E8" s="596">
        <f>'Base-Date'!$F$77</f>
        <v>10.206</v>
      </c>
      <c r="F8" s="602">
        <f>'Base-Date'!$F$78</f>
        <v>0.59273096764046407</v>
      </c>
      <c r="G8" s="608"/>
      <c r="H8" s="598">
        <f>'Base-Date'!$ED$77</f>
        <v>5.6452194871454324</v>
      </c>
      <c r="I8" s="603">
        <f>'Base-Date'!$ED$78</f>
        <v>0.32287530232211326</v>
      </c>
      <c r="J8" s="608"/>
      <c r="K8" s="598">
        <f>'Base-Date'!$EH$77</f>
        <v>1.2923744918691011</v>
      </c>
      <c r="L8" s="603">
        <f>'Base-Date'!$EH$78</f>
        <v>0.2245161717794868</v>
      </c>
      <c r="M8" s="608"/>
      <c r="N8" s="596">
        <f>'Base-Date'!$EV$77</f>
        <v>50.602138240743031</v>
      </c>
      <c r="O8" s="602">
        <f>'Base-Date'!$EV$78</f>
        <v>7.0184781342930149</v>
      </c>
      <c r="P8" s="608"/>
      <c r="Q8" s="599">
        <f>'Base-Date'!$EX$77</f>
        <v>112933.49221447522</v>
      </c>
      <c r="R8" s="604">
        <f>'Base-Date'!$EX$78</f>
        <v>13130.328147083146</v>
      </c>
      <c r="S8" s="608"/>
    </row>
  </sheetData>
  <mergeCells count="12">
    <mergeCell ref="Q3:R3"/>
    <mergeCell ref="B1:D1"/>
    <mergeCell ref="E1:G1"/>
    <mergeCell ref="H1:J1"/>
    <mergeCell ref="K1:M1"/>
    <mergeCell ref="N1:P1"/>
    <mergeCell ref="Q1:S1"/>
    <mergeCell ref="B3:C3"/>
    <mergeCell ref="E3:F3"/>
    <mergeCell ref="H3:I3"/>
    <mergeCell ref="K3:L3"/>
    <mergeCell ref="N3:O3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topLeftCell="A4" workbookViewId="0">
      <selection activeCell="J23" sqref="J23"/>
    </sheetView>
  </sheetViews>
  <sheetFormatPr baseColWidth="10" defaultRowHeight="15" x14ac:dyDescent="0.25"/>
  <cols>
    <col min="1" max="1" width="14.140625" style="718" customWidth="1"/>
    <col min="2" max="2" width="12.5703125" style="718" bestFit="1" customWidth="1"/>
    <col min="3" max="3" width="13.5703125" style="718" bestFit="1" customWidth="1"/>
    <col min="4" max="6" width="14.5703125" style="718" bestFit="1" customWidth="1"/>
    <col min="7" max="7" width="4.42578125" style="718" customWidth="1"/>
    <col min="8" max="13" width="11.42578125" style="718"/>
    <col min="14" max="14" width="4.85546875" style="718" customWidth="1"/>
    <col min="15" max="16384" width="11.42578125" style="718"/>
  </cols>
  <sheetData>
    <row r="1" spans="1:20" ht="18" thickBot="1" x14ac:dyDescent="0.3">
      <c r="A1" s="717" t="s">
        <v>405</v>
      </c>
      <c r="B1" s="717" t="s">
        <v>300</v>
      </c>
      <c r="C1" s="717" t="s">
        <v>301</v>
      </c>
      <c r="D1" s="717" t="s">
        <v>302</v>
      </c>
      <c r="E1" s="717" t="s">
        <v>303</v>
      </c>
      <c r="F1" s="717" t="s">
        <v>304</v>
      </c>
      <c r="G1" s="774"/>
      <c r="H1" s="717" t="s">
        <v>381</v>
      </c>
      <c r="I1" s="717" t="s">
        <v>300</v>
      </c>
      <c r="J1" s="717" t="s">
        <v>301</v>
      </c>
      <c r="K1" s="717" t="s">
        <v>302</v>
      </c>
      <c r="L1" s="717" t="s">
        <v>303</v>
      </c>
      <c r="M1" s="717" t="s">
        <v>304</v>
      </c>
      <c r="O1" s="717" t="s">
        <v>382</v>
      </c>
      <c r="P1" s="717" t="s">
        <v>300</v>
      </c>
      <c r="Q1" s="717" t="s">
        <v>301</v>
      </c>
      <c r="R1" s="717" t="s">
        <v>302</v>
      </c>
      <c r="S1" s="717" t="s">
        <v>303</v>
      </c>
      <c r="T1" s="717" t="s">
        <v>304</v>
      </c>
    </row>
    <row r="2" spans="1:20" x14ac:dyDescent="0.25">
      <c r="A2" s="719" t="s">
        <v>193</v>
      </c>
      <c r="B2" s="752">
        <f>'Base-Date'!EY14</f>
        <v>0.72105331569586573</v>
      </c>
      <c r="C2" s="752">
        <f>'Base-Date'!EY26</f>
        <v>4.9570649440266763</v>
      </c>
      <c r="D2" s="752">
        <f>'Base-Date'!EY41</f>
        <v>17.540411618493181</v>
      </c>
      <c r="E2" s="752">
        <f>'Base-Date'!EY56</f>
        <v>13.995666739687294</v>
      </c>
      <c r="F2" s="752">
        <f>'Base-Date'!EY71</f>
        <v>21.600711731712238</v>
      </c>
      <c r="G2" s="775"/>
      <c r="H2" s="719" t="s">
        <v>193</v>
      </c>
      <c r="I2" s="720">
        <f>B2*1000000</f>
        <v>721053.31569586578</v>
      </c>
      <c r="J2" s="720">
        <f t="shared" ref="J2:J3" si="0">C2*1000000</f>
        <v>4957064.944026676</v>
      </c>
      <c r="K2" s="720">
        <f t="shared" ref="K2:K3" si="1">D2*1000000</f>
        <v>17540411.618493181</v>
      </c>
      <c r="L2" s="720">
        <f t="shared" ref="L2:L3" si="2">E2*1000000</f>
        <v>13995666.739687294</v>
      </c>
      <c r="M2" s="720">
        <f t="shared" ref="M2:M3" si="3">F2*1000000</f>
        <v>21600711.731712237</v>
      </c>
      <c r="O2" s="719" t="s">
        <v>193</v>
      </c>
      <c r="P2" s="751">
        <f t="shared" ref="P2:T6" si="4">LOG(I2)</f>
        <v>5.8579673782512547</v>
      </c>
      <c r="Q2" s="751">
        <f t="shared" si="4"/>
        <v>6.6952246087674983</v>
      </c>
      <c r="R2" s="751">
        <f t="shared" si="4"/>
        <v>7.2440397806801196</v>
      </c>
      <c r="S2" s="751">
        <f t="shared" si="4"/>
        <v>7.1459935926535385</v>
      </c>
      <c r="T2" s="751">
        <f t="shared" si="4"/>
        <v>7.3344680611538386</v>
      </c>
    </row>
    <row r="3" spans="1:20" x14ac:dyDescent="0.25">
      <c r="A3" s="721" t="s">
        <v>194</v>
      </c>
      <c r="B3" s="754">
        <f>'Base-Date'!EY15</f>
        <v>0.82773559238261318</v>
      </c>
      <c r="C3" s="754">
        <f>'Base-Date'!EY27</f>
        <v>3.7227681047809695</v>
      </c>
      <c r="D3" s="754">
        <f>'Base-Date'!EY42</f>
        <v>15.018161394248819</v>
      </c>
      <c r="E3" s="754">
        <f>'Base-Date'!EY57</f>
        <v>15.457330868439776</v>
      </c>
      <c r="F3" s="754">
        <f>'Base-Date'!EY72</f>
        <v>14.670320628992846</v>
      </c>
      <c r="G3" s="775"/>
      <c r="H3" s="721" t="s">
        <v>194</v>
      </c>
      <c r="I3" s="722">
        <f t="shared" ref="I3:I6" si="5">B3*1000000</f>
        <v>827735.59238261322</v>
      </c>
      <c r="J3" s="722">
        <f t="shared" si="0"/>
        <v>3722768.1047809697</v>
      </c>
      <c r="K3" s="722">
        <f t="shared" si="1"/>
        <v>15018161.394248819</v>
      </c>
      <c r="L3" s="722">
        <f t="shared" si="2"/>
        <v>15457330.868439775</v>
      </c>
      <c r="M3" s="722">
        <f t="shared" si="3"/>
        <v>14670320.628992846</v>
      </c>
      <c r="O3" s="721" t="s">
        <v>194</v>
      </c>
      <c r="P3" s="753">
        <f t="shared" si="4"/>
        <v>5.9178916301330347</v>
      </c>
      <c r="Q3" s="753">
        <f t="shared" si="4"/>
        <v>6.5708659843917383</v>
      </c>
      <c r="R3" s="753">
        <f t="shared" si="4"/>
        <v>7.17661676720821</v>
      </c>
      <c r="S3" s="753">
        <f t="shared" si="4"/>
        <v>7.189134503218451</v>
      </c>
      <c r="T3" s="753">
        <f t="shared" si="4"/>
        <v>7.1664396057233546</v>
      </c>
    </row>
    <row r="4" spans="1:20" x14ac:dyDescent="0.25">
      <c r="A4" s="721" t="s">
        <v>195</v>
      </c>
      <c r="B4" s="754">
        <f>'Base-Date'!EY16</f>
        <v>0.8816781979639996</v>
      </c>
      <c r="C4" s="754">
        <f>'Base-Date'!EY28</f>
        <v>1.6304104143517151</v>
      </c>
      <c r="D4" s="754">
        <f>'Base-Date'!EY43</f>
        <v>15.599524563417352</v>
      </c>
      <c r="E4" s="754">
        <f>'Base-Date'!EY58</f>
        <v>16.6729888308335</v>
      </c>
      <c r="F4" s="754">
        <f>'Base-Date'!EY73</f>
        <v>18.988465125845963</v>
      </c>
      <c r="G4" s="775"/>
      <c r="H4" s="721" t="s">
        <v>195</v>
      </c>
      <c r="I4" s="722">
        <f t="shared" si="5"/>
        <v>881678.19796399958</v>
      </c>
      <c r="J4" s="722">
        <f t="shared" ref="J4:J6" si="6">C4*1000000</f>
        <v>1630410.414351715</v>
      </c>
      <c r="K4" s="722">
        <f t="shared" ref="K4:K6" si="7">D4*1000000</f>
        <v>15599524.563417353</v>
      </c>
      <c r="L4" s="722">
        <f t="shared" ref="L4:L6" si="8">E4*1000000</f>
        <v>16672988.8308335</v>
      </c>
      <c r="M4" s="722">
        <f t="shared" ref="M4:M6" si="9">F4*1000000</f>
        <v>18988465.125845961</v>
      </c>
      <c r="O4" s="721" t="s">
        <v>195</v>
      </c>
      <c r="P4" s="753">
        <f t="shared" si="4"/>
        <v>5.9453101017415815</v>
      </c>
      <c r="Q4" s="753">
        <f t="shared" si="4"/>
        <v>6.2122969407552349</v>
      </c>
      <c r="R4" s="753">
        <f t="shared" si="4"/>
        <v>7.1931113622883842</v>
      </c>
      <c r="S4" s="753">
        <f t="shared" si="4"/>
        <v>7.2220134592393732</v>
      </c>
      <c r="T4" s="753">
        <f t="shared" si="4"/>
        <v>7.2784898612975466</v>
      </c>
    </row>
    <row r="5" spans="1:20" x14ac:dyDescent="0.25">
      <c r="A5" s="721" t="s">
        <v>196</v>
      </c>
      <c r="B5" s="754">
        <f>'Base-Date'!EY17</f>
        <v>0.87804478497783434</v>
      </c>
      <c r="C5" s="754">
        <f>'Base-Date'!EY29</f>
        <v>3.1416320699282312</v>
      </c>
      <c r="D5" s="754">
        <f>'Base-Date'!EY44</f>
        <v>9.2747682142189465</v>
      </c>
      <c r="E5" s="754">
        <f>'Base-Date'!EY59</f>
        <v>12.572595994409461</v>
      </c>
      <c r="F5" s="754">
        <f>'Base-Date'!EY74</f>
        <v>18.632473190475647</v>
      </c>
      <c r="G5" s="775"/>
      <c r="H5" s="721" t="s">
        <v>196</v>
      </c>
      <c r="I5" s="722">
        <f t="shared" si="5"/>
        <v>878044.78497783432</v>
      </c>
      <c r="J5" s="722">
        <f t="shared" si="6"/>
        <v>3141632.0699282312</v>
      </c>
      <c r="K5" s="722">
        <f t="shared" si="7"/>
        <v>9274768.2142189462</v>
      </c>
      <c r="L5" s="722">
        <f t="shared" si="8"/>
        <v>12572595.994409461</v>
      </c>
      <c r="M5" s="722">
        <f t="shared" si="9"/>
        <v>18632473.190475646</v>
      </c>
      <c r="O5" s="721" t="s">
        <v>196</v>
      </c>
      <c r="P5" s="753">
        <f t="shared" si="4"/>
        <v>5.9435166678112434</v>
      </c>
      <c r="Q5" s="753">
        <f t="shared" si="4"/>
        <v>6.4971553215835289</v>
      </c>
      <c r="R5" s="753">
        <f t="shared" si="4"/>
        <v>6.9673030649670267</v>
      </c>
      <c r="S5" s="753">
        <f t="shared" si="4"/>
        <v>7.0994249602351536</v>
      </c>
      <c r="T5" s="753">
        <f t="shared" si="4"/>
        <v>7.2702705050136869</v>
      </c>
    </row>
    <row r="6" spans="1:20" ht="15.75" thickBot="1" x14ac:dyDescent="0.3">
      <c r="A6" s="723" t="s">
        <v>197</v>
      </c>
      <c r="B6" s="756">
        <f>'Base-Date'!EY18</f>
        <v>0.80401633856926702</v>
      </c>
      <c r="C6" s="756">
        <f>'Base-Date'!EY30</f>
        <v>4.2401909049362967</v>
      </c>
      <c r="D6" s="756">
        <f>'Base-Date'!EY45</f>
        <v>14.081007320097024</v>
      </c>
      <c r="E6" s="756">
        <f>'Base-Date'!EY60</f>
        <v>14.374884508595303</v>
      </c>
      <c r="F6" s="756">
        <f>'Base-Date'!EY75</f>
        <v>22.502251640692236</v>
      </c>
      <c r="G6" s="775"/>
      <c r="H6" s="723" t="s">
        <v>197</v>
      </c>
      <c r="I6" s="724">
        <f t="shared" si="5"/>
        <v>804016.33856926707</v>
      </c>
      <c r="J6" s="724">
        <f t="shared" si="6"/>
        <v>4240190.9049362969</v>
      </c>
      <c r="K6" s="724">
        <f t="shared" si="7"/>
        <v>14081007.320097024</v>
      </c>
      <c r="L6" s="724">
        <f t="shared" si="8"/>
        <v>14374884.508595303</v>
      </c>
      <c r="M6" s="724">
        <f t="shared" si="9"/>
        <v>22502251.640692238</v>
      </c>
      <c r="O6" s="723" t="s">
        <v>197</v>
      </c>
      <c r="P6" s="755">
        <f t="shared" si="4"/>
        <v>5.9052648742190694</v>
      </c>
      <c r="Q6" s="755">
        <f t="shared" si="4"/>
        <v>6.6273854101526339</v>
      </c>
      <c r="R6" s="755">
        <f t="shared" si="4"/>
        <v>7.1486337242600273</v>
      </c>
      <c r="S6" s="755">
        <f t="shared" si="4"/>
        <v>7.1576043641455804</v>
      </c>
      <c r="T6" s="755">
        <f t="shared" si="4"/>
        <v>7.3522259770536609</v>
      </c>
    </row>
    <row r="7" spans="1:20" x14ac:dyDescent="0.25">
      <c r="A7" s="739" t="s">
        <v>17</v>
      </c>
      <c r="B7" s="758">
        <f t="shared" ref="B7:E7" si="10">AVERAGE(B2:B6)</f>
        <v>0.82250564591791586</v>
      </c>
      <c r="C7" s="758">
        <f t="shared" si="10"/>
        <v>3.538413287604778</v>
      </c>
      <c r="D7" s="758">
        <f t="shared" si="10"/>
        <v>14.302774622095066</v>
      </c>
      <c r="E7" s="758">
        <f t="shared" si="10"/>
        <v>14.614693388393068</v>
      </c>
      <c r="F7" s="758">
        <f>AVERAGE(F2:F6)</f>
        <v>19.278844463543784</v>
      </c>
      <c r="G7" s="776"/>
      <c r="H7" s="739" t="s">
        <v>17</v>
      </c>
      <c r="I7" s="740">
        <f t="shared" ref="I7" si="11">AVERAGE(I2:I6)</f>
        <v>822505.64591791597</v>
      </c>
      <c r="J7" s="740">
        <f t="shared" ref="J7" si="12">AVERAGE(J2:J6)</f>
        <v>3538413.2876047776</v>
      </c>
      <c r="K7" s="740">
        <f t="shared" ref="K7" si="13">AVERAGE(K2:K6)</f>
        <v>14302774.622095063</v>
      </c>
      <c r="L7" s="740">
        <f t="shared" ref="L7" si="14">AVERAGE(L2:L6)</f>
        <v>14614693.388393065</v>
      </c>
      <c r="M7" s="740">
        <f>AVERAGE(M2:M6)</f>
        <v>19278844.463543784</v>
      </c>
      <c r="O7" s="739" t="s">
        <v>17</v>
      </c>
      <c r="P7" s="757">
        <f t="shared" ref="P7:T7" si="15">AVERAGE(P1:P5)</f>
        <v>5.916171444484279</v>
      </c>
      <c r="Q7" s="757">
        <f t="shared" si="15"/>
        <v>6.4938857138744996</v>
      </c>
      <c r="R7" s="757">
        <f t="shared" si="15"/>
        <v>7.1452677437859347</v>
      </c>
      <c r="S7" s="757">
        <f t="shared" si="15"/>
        <v>7.1641416288366297</v>
      </c>
      <c r="T7" s="757">
        <f t="shared" si="15"/>
        <v>7.2624170082971071</v>
      </c>
    </row>
    <row r="8" spans="1:20" x14ac:dyDescent="0.25">
      <c r="A8" s="726" t="s">
        <v>169</v>
      </c>
      <c r="B8" s="760">
        <f t="shared" ref="B8:E8" si="16">STDEV(B2:B6)</f>
        <v>6.5665380941756057E-2</v>
      </c>
      <c r="C8" s="760">
        <f t="shared" si="16"/>
        <v>1.2586660939378418</v>
      </c>
      <c r="D8" s="760">
        <f t="shared" si="16"/>
        <v>3.0824365824139988</v>
      </c>
      <c r="E8" s="760">
        <f t="shared" si="16"/>
        <v>1.5457588838741083</v>
      </c>
      <c r="F8" s="760">
        <f>STDEV(F2:F6)</f>
        <v>3.0627613911598588</v>
      </c>
      <c r="G8" s="775"/>
      <c r="H8" s="726" t="s">
        <v>169</v>
      </c>
      <c r="I8" s="727">
        <f t="shared" ref="I8:L8" si="17">STDEV(I2:I6)</f>
        <v>65665.380941756026</v>
      </c>
      <c r="J8" s="727">
        <f t="shared" si="17"/>
        <v>1258666.093937845</v>
      </c>
      <c r="K8" s="727">
        <f t="shared" si="17"/>
        <v>3082436.5824140091</v>
      </c>
      <c r="L8" s="727">
        <f t="shared" si="17"/>
        <v>1545758.8838741088</v>
      </c>
      <c r="M8" s="727">
        <f>STDEV(M2:M6)</f>
        <v>3062761.3911598735</v>
      </c>
      <c r="O8" s="726" t="s">
        <v>169</v>
      </c>
      <c r="P8" s="759">
        <f t="shared" ref="P8:T8" si="18">STDEV(P1:P5)</f>
        <v>4.0773745434550451E-2</v>
      </c>
      <c r="Q8" s="759">
        <f t="shared" si="18"/>
        <v>0.20474882183383042</v>
      </c>
      <c r="R8" s="759">
        <f t="shared" si="18"/>
        <v>0.12206434816696971</v>
      </c>
      <c r="S8" s="759">
        <f t="shared" si="18"/>
        <v>5.3202101888946342E-2</v>
      </c>
      <c r="T8" s="759">
        <f t="shared" si="18"/>
        <v>7.0054811961346247E-2</v>
      </c>
    </row>
    <row r="9" spans="1:20" x14ac:dyDescent="0.25">
      <c r="A9" s="726" t="s">
        <v>317</v>
      </c>
      <c r="B9" s="773">
        <f t="shared" ref="B9:F9" si="19">B8/B7</f>
        <v>7.9835781392690056E-2</v>
      </c>
      <c r="C9" s="773">
        <f t="shared" si="19"/>
        <v>0.35571483363659245</v>
      </c>
      <c r="D9" s="773">
        <f t="shared" si="19"/>
        <v>0.21551318984305468</v>
      </c>
      <c r="E9" s="773">
        <f t="shared" si="19"/>
        <v>0.1057674521657597</v>
      </c>
      <c r="F9" s="773">
        <f t="shared" si="19"/>
        <v>0.15886644020348462</v>
      </c>
      <c r="G9" s="777"/>
      <c r="H9" s="726" t="s">
        <v>317</v>
      </c>
      <c r="I9" s="728">
        <f t="shared" ref="I9:M9" si="20">I8/I7</f>
        <v>7.983578139269E-2</v>
      </c>
      <c r="J9" s="728">
        <f t="shared" si="20"/>
        <v>0.3557148336365934</v>
      </c>
      <c r="K9" s="728">
        <f t="shared" si="20"/>
        <v>0.21551318984305545</v>
      </c>
      <c r="L9" s="728">
        <f t="shared" si="20"/>
        <v>0.10576745216575975</v>
      </c>
      <c r="M9" s="728">
        <f t="shared" si="20"/>
        <v>0.15886644020348537</v>
      </c>
      <c r="O9" s="726" t="s">
        <v>317</v>
      </c>
      <c r="P9" s="728">
        <f t="shared" ref="P9:T9" si="21">P8/P7</f>
        <v>6.8919141064724089E-3</v>
      </c>
      <c r="Q9" s="728">
        <f t="shared" si="21"/>
        <v>3.1529477242935568E-2</v>
      </c>
      <c r="R9" s="728">
        <f t="shared" si="21"/>
        <v>1.7083243419832111E-2</v>
      </c>
      <c r="S9" s="728">
        <f t="shared" si="21"/>
        <v>7.4261655680843541E-3</v>
      </c>
      <c r="T9" s="728">
        <f t="shared" si="21"/>
        <v>9.6462117062832663E-3</v>
      </c>
    </row>
    <row r="10" spans="1:20" x14ac:dyDescent="0.25">
      <c r="A10" s="726" t="s">
        <v>295</v>
      </c>
      <c r="B10" s="760">
        <f t="shared" ref="B10:F10" si="22">B8/SQRT(5)</f>
        <v>2.936645111083714E-2</v>
      </c>
      <c r="C10" s="760">
        <f t="shared" si="22"/>
        <v>0.56289258940383002</v>
      </c>
      <c r="D10" s="760">
        <f t="shared" si="22"/>
        <v>1.3785075469219668</v>
      </c>
      <c r="E10" s="760">
        <f t="shared" si="22"/>
        <v>0.69128438823334193</v>
      </c>
      <c r="F10" s="760">
        <f t="shared" si="22"/>
        <v>1.3697085338990536</v>
      </c>
      <c r="G10" s="775"/>
      <c r="H10" s="726" t="s">
        <v>295</v>
      </c>
      <c r="I10" s="727">
        <f t="shared" ref="I10:M10" si="23">I8/SQRT(5)</f>
        <v>29366.451110837126</v>
      </c>
      <c r="J10" s="727">
        <f t="shared" si="23"/>
        <v>562892.5894038314</v>
      </c>
      <c r="K10" s="727">
        <f t="shared" si="23"/>
        <v>1378507.5469219715</v>
      </c>
      <c r="L10" s="727">
        <f t="shared" si="23"/>
        <v>691284.38823334209</v>
      </c>
      <c r="M10" s="727">
        <f t="shared" si="23"/>
        <v>1369708.53389906</v>
      </c>
      <c r="O10" s="726" t="s">
        <v>295</v>
      </c>
      <c r="P10" s="759">
        <f t="shared" ref="P10:T10" si="24">P8/SQRT(5)</f>
        <v>1.82345732977853E-2</v>
      </c>
      <c r="Q10" s="759">
        <f t="shared" si="24"/>
        <v>9.1566456786687594E-2</v>
      </c>
      <c r="R10" s="759">
        <f t="shared" si="24"/>
        <v>5.4588836026109221E-2</v>
      </c>
      <c r="S10" s="759">
        <f t="shared" si="24"/>
        <v>2.3792703273910795E-2</v>
      </c>
      <c r="T10" s="759">
        <f t="shared" si="24"/>
        <v>3.1329464339307111E-2</v>
      </c>
    </row>
    <row r="11" spans="1:20" ht="15.75" thickBot="1" x14ac:dyDescent="0.3">
      <c r="A11" s="780" t="s">
        <v>410</v>
      </c>
      <c r="B11" s="787"/>
      <c r="C11" s="788">
        <f>C7/$B7</f>
        <v>4.3019927038384163</v>
      </c>
      <c r="D11" s="788">
        <f t="shared" ref="D11:F11" si="25">D7/$B7</f>
        <v>17.389272271964987</v>
      </c>
      <c r="E11" s="788">
        <f t="shared" si="25"/>
        <v>17.768502211414095</v>
      </c>
      <c r="F11" s="788">
        <f t="shared" si="25"/>
        <v>23.439163681397716</v>
      </c>
      <c r="G11" s="775"/>
      <c r="H11" s="774"/>
      <c r="I11" s="784"/>
      <c r="J11" s="784"/>
      <c r="K11" s="784"/>
      <c r="L11" s="784"/>
      <c r="M11" s="784"/>
      <c r="O11" s="774"/>
      <c r="P11" s="785"/>
      <c r="Q11" s="785"/>
      <c r="R11" s="785"/>
      <c r="S11" s="785"/>
      <c r="T11" s="785"/>
    </row>
    <row r="26" spans="1:7" ht="15.75" thickBot="1" x14ac:dyDescent="0.3"/>
    <row r="27" spans="1:7" ht="12" customHeight="1" x14ac:dyDescent="0.25">
      <c r="A27" s="730" t="s">
        <v>318</v>
      </c>
      <c r="B27" s="731" t="s">
        <v>383</v>
      </c>
      <c r="C27" s="731"/>
      <c r="D27" s="731"/>
      <c r="E27" s="731"/>
      <c r="F27" s="732"/>
      <c r="G27" s="734"/>
    </row>
    <row r="28" spans="1:7" ht="12" customHeight="1" x14ac:dyDescent="0.25">
      <c r="A28" s="733"/>
      <c r="B28" s="734"/>
      <c r="C28" s="734"/>
      <c r="D28" s="734"/>
      <c r="E28" s="734"/>
      <c r="F28" s="735"/>
      <c r="G28" s="734"/>
    </row>
    <row r="29" spans="1:7" ht="12" customHeight="1" x14ac:dyDescent="0.25">
      <c r="A29" s="733" t="s">
        <v>320</v>
      </c>
      <c r="B29" s="734"/>
      <c r="C29" s="734"/>
      <c r="D29" s="734"/>
      <c r="E29" s="734"/>
      <c r="F29" s="735"/>
      <c r="G29" s="734"/>
    </row>
    <row r="30" spans="1:7" ht="12" customHeight="1" x14ac:dyDescent="0.25">
      <c r="A30" s="733" t="s">
        <v>321</v>
      </c>
      <c r="B30" s="734" t="s">
        <v>322</v>
      </c>
      <c r="C30" s="734"/>
      <c r="D30" s="734"/>
      <c r="E30" s="734"/>
      <c r="F30" s="735"/>
      <c r="G30" s="734"/>
    </row>
    <row r="31" spans="1:7" ht="12" customHeight="1" x14ac:dyDescent="0.25">
      <c r="A31" s="733" t="s">
        <v>323</v>
      </c>
      <c r="B31" s="734" t="s">
        <v>324</v>
      </c>
      <c r="C31" s="734"/>
      <c r="D31" s="734"/>
      <c r="E31" s="734"/>
      <c r="F31" s="735"/>
      <c r="G31" s="734"/>
    </row>
    <row r="32" spans="1:7" ht="12" customHeight="1" x14ac:dyDescent="0.25">
      <c r="A32" s="733" t="s">
        <v>325</v>
      </c>
      <c r="B32" s="734" t="s">
        <v>326</v>
      </c>
      <c r="C32" s="734"/>
      <c r="D32" s="734"/>
      <c r="E32" s="734"/>
      <c r="F32" s="735"/>
      <c r="G32" s="734"/>
    </row>
    <row r="33" spans="1:7" ht="12" customHeight="1" x14ac:dyDescent="0.25">
      <c r="A33" s="733" t="s">
        <v>327</v>
      </c>
      <c r="B33" s="734">
        <v>5</v>
      </c>
      <c r="C33" s="734"/>
      <c r="D33" s="734"/>
      <c r="E33" s="734"/>
      <c r="F33" s="735"/>
      <c r="G33" s="734"/>
    </row>
    <row r="34" spans="1:7" ht="12" customHeight="1" x14ac:dyDescent="0.25">
      <c r="A34" s="733" t="s">
        <v>328</v>
      </c>
      <c r="B34" s="734">
        <v>68.510000000000005</v>
      </c>
      <c r="C34" s="734"/>
      <c r="D34" s="734"/>
      <c r="E34" s="734"/>
      <c r="F34" s="735"/>
      <c r="G34" s="734"/>
    </row>
    <row r="35" spans="1:7" ht="12" customHeight="1" x14ac:dyDescent="0.25">
      <c r="A35" s="733" t="s">
        <v>329</v>
      </c>
      <c r="B35" s="734">
        <v>0.93200000000000005</v>
      </c>
      <c r="C35" s="734"/>
      <c r="D35" s="734"/>
      <c r="E35" s="734"/>
      <c r="F35" s="735"/>
      <c r="G35" s="734"/>
    </row>
    <row r="36" spans="1:7" ht="12" customHeight="1" x14ac:dyDescent="0.25">
      <c r="A36" s="733"/>
      <c r="B36" s="734"/>
      <c r="C36" s="734"/>
      <c r="D36" s="734"/>
      <c r="E36" s="734"/>
      <c r="F36" s="735"/>
      <c r="G36" s="734"/>
    </row>
    <row r="37" spans="1:7" ht="12" customHeight="1" x14ac:dyDescent="0.25">
      <c r="A37" s="733" t="s">
        <v>330</v>
      </c>
      <c r="B37" s="734"/>
      <c r="C37" s="734"/>
      <c r="D37" s="734"/>
      <c r="E37" s="734"/>
      <c r="F37" s="735"/>
      <c r="G37" s="734"/>
    </row>
    <row r="38" spans="1:7" ht="12" customHeight="1" x14ac:dyDescent="0.25">
      <c r="A38" s="733" t="s">
        <v>331</v>
      </c>
      <c r="B38" s="734">
        <v>26.27</v>
      </c>
      <c r="C38" s="734"/>
      <c r="D38" s="734"/>
      <c r="E38" s="734"/>
      <c r="F38" s="735"/>
      <c r="G38" s="734"/>
    </row>
    <row r="39" spans="1:7" ht="12" customHeight="1" x14ac:dyDescent="0.25">
      <c r="A39" s="733" t="s">
        <v>321</v>
      </c>
      <c r="B39" s="734" t="s">
        <v>322</v>
      </c>
      <c r="C39" s="734"/>
      <c r="D39" s="734"/>
      <c r="E39" s="734"/>
      <c r="F39" s="735"/>
      <c r="G39" s="734"/>
    </row>
    <row r="40" spans="1:7" ht="12" customHeight="1" x14ac:dyDescent="0.25">
      <c r="A40" s="733" t="s">
        <v>323</v>
      </c>
      <c r="B40" s="734" t="s">
        <v>324</v>
      </c>
      <c r="C40" s="734"/>
      <c r="D40" s="734"/>
      <c r="E40" s="734"/>
      <c r="F40" s="735"/>
      <c r="G40" s="734"/>
    </row>
    <row r="41" spans="1:7" ht="12" customHeight="1" x14ac:dyDescent="0.25">
      <c r="A41" s="733" t="s">
        <v>333</v>
      </c>
      <c r="B41" s="734" t="s">
        <v>326</v>
      </c>
      <c r="C41" s="734"/>
      <c r="D41" s="734"/>
      <c r="E41" s="734"/>
      <c r="F41" s="735"/>
      <c r="G41" s="734"/>
    </row>
    <row r="42" spans="1:7" ht="12" customHeight="1" x14ac:dyDescent="0.25">
      <c r="A42" s="733"/>
      <c r="B42" s="734"/>
      <c r="C42" s="734"/>
      <c r="D42" s="734"/>
      <c r="E42" s="734"/>
      <c r="F42" s="735"/>
      <c r="G42" s="734"/>
    </row>
    <row r="43" spans="1:7" ht="12" customHeight="1" x14ac:dyDescent="0.25">
      <c r="A43" s="733" t="s">
        <v>334</v>
      </c>
      <c r="B43" s="734" t="s">
        <v>335</v>
      </c>
      <c r="C43" s="734" t="s">
        <v>336</v>
      </c>
      <c r="D43" s="734" t="s">
        <v>337</v>
      </c>
      <c r="E43" s="734"/>
      <c r="F43" s="735"/>
      <c r="G43" s="734"/>
    </row>
    <row r="44" spans="1:7" ht="12" customHeight="1" x14ac:dyDescent="0.25">
      <c r="A44" s="733" t="s">
        <v>338</v>
      </c>
      <c r="B44" s="734">
        <v>1253</v>
      </c>
      <c r="C44" s="734">
        <v>4</v>
      </c>
      <c r="D44" s="734">
        <v>313.2</v>
      </c>
      <c r="E44" s="734"/>
      <c r="F44" s="735"/>
      <c r="G44" s="734"/>
    </row>
    <row r="45" spans="1:7" ht="12" customHeight="1" x14ac:dyDescent="0.25">
      <c r="A45" s="733" t="s">
        <v>339</v>
      </c>
      <c r="B45" s="734">
        <v>91.44</v>
      </c>
      <c r="C45" s="734">
        <v>20</v>
      </c>
      <c r="D45" s="734">
        <v>4.5720000000000001</v>
      </c>
      <c r="E45" s="734"/>
      <c r="F45" s="735"/>
      <c r="G45" s="734"/>
    </row>
    <row r="46" spans="1:7" ht="12" customHeight="1" x14ac:dyDescent="0.25">
      <c r="A46" s="733" t="s">
        <v>21</v>
      </c>
      <c r="B46" s="734">
        <v>1344</v>
      </c>
      <c r="C46" s="734">
        <v>24</v>
      </c>
      <c r="D46" s="734"/>
      <c r="E46" s="734"/>
      <c r="F46" s="735"/>
      <c r="G46" s="734"/>
    </row>
    <row r="47" spans="1:7" ht="12" customHeight="1" x14ac:dyDescent="0.25">
      <c r="A47" s="733"/>
      <c r="B47" s="734"/>
      <c r="C47" s="734"/>
      <c r="D47" s="734"/>
      <c r="E47" s="734"/>
      <c r="F47" s="735"/>
      <c r="G47" s="734"/>
    </row>
    <row r="48" spans="1:7" ht="12" customHeight="1" x14ac:dyDescent="0.25">
      <c r="A48" s="733" t="s">
        <v>340</v>
      </c>
      <c r="B48" s="734" t="s">
        <v>341</v>
      </c>
      <c r="C48" s="734" t="s">
        <v>342</v>
      </c>
      <c r="D48" s="734" t="s">
        <v>343</v>
      </c>
      <c r="E48" s="734" t="s">
        <v>344</v>
      </c>
      <c r="F48" s="735" t="s">
        <v>345</v>
      </c>
      <c r="G48" s="734"/>
    </row>
    <row r="49" spans="1:7" ht="12" customHeight="1" x14ac:dyDescent="0.25">
      <c r="A49" s="733" t="s">
        <v>346</v>
      </c>
      <c r="B49" s="734">
        <v>-2.7160000000000002</v>
      </c>
      <c r="C49" s="734">
        <v>2.84</v>
      </c>
      <c r="D49" s="734" t="s">
        <v>347</v>
      </c>
      <c r="E49" s="734" t="s">
        <v>348</v>
      </c>
      <c r="F49" s="735" t="s">
        <v>384</v>
      </c>
      <c r="G49" s="734"/>
    </row>
    <row r="50" spans="1:7" ht="12" customHeight="1" x14ac:dyDescent="0.25">
      <c r="A50" s="733" t="s">
        <v>350</v>
      </c>
      <c r="B50" s="734">
        <v>-13.48</v>
      </c>
      <c r="C50" s="734">
        <v>14.1</v>
      </c>
      <c r="D50" s="734" t="s">
        <v>326</v>
      </c>
      <c r="E50" s="734" t="s">
        <v>332</v>
      </c>
      <c r="F50" s="735" t="s">
        <v>385</v>
      </c>
      <c r="G50" s="734"/>
    </row>
    <row r="51" spans="1:7" ht="12" customHeight="1" x14ac:dyDescent="0.25">
      <c r="A51" s="733" t="s">
        <v>352</v>
      </c>
      <c r="B51" s="734">
        <v>-13.79</v>
      </c>
      <c r="C51" s="734">
        <v>14.42</v>
      </c>
      <c r="D51" s="734" t="s">
        <v>326</v>
      </c>
      <c r="E51" s="734" t="s">
        <v>332</v>
      </c>
      <c r="F51" s="735" t="s">
        <v>386</v>
      </c>
      <c r="G51" s="734"/>
    </row>
    <row r="52" spans="1:7" ht="12" customHeight="1" x14ac:dyDescent="0.25">
      <c r="A52" s="733" t="s">
        <v>354</v>
      </c>
      <c r="B52" s="734">
        <v>-18.46</v>
      </c>
      <c r="C52" s="734">
        <v>19.3</v>
      </c>
      <c r="D52" s="734" t="s">
        <v>326</v>
      </c>
      <c r="E52" s="734" t="s">
        <v>332</v>
      </c>
      <c r="F52" s="735" t="s">
        <v>387</v>
      </c>
      <c r="G52" s="734"/>
    </row>
    <row r="53" spans="1:7" ht="12" customHeight="1" x14ac:dyDescent="0.25">
      <c r="A53" s="733" t="s">
        <v>356</v>
      </c>
      <c r="B53" s="734">
        <v>-10.76</v>
      </c>
      <c r="C53" s="734">
        <v>11.26</v>
      </c>
      <c r="D53" s="734" t="s">
        <v>326</v>
      </c>
      <c r="E53" s="734" t="s">
        <v>332</v>
      </c>
      <c r="F53" s="735" t="s">
        <v>388</v>
      </c>
      <c r="G53" s="734"/>
    </row>
    <row r="54" spans="1:7" ht="12" customHeight="1" x14ac:dyDescent="0.25">
      <c r="A54" s="733" t="s">
        <v>358</v>
      </c>
      <c r="B54" s="734">
        <v>-11.08</v>
      </c>
      <c r="C54" s="734">
        <v>11.58</v>
      </c>
      <c r="D54" s="734" t="s">
        <v>326</v>
      </c>
      <c r="E54" s="734" t="s">
        <v>332</v>
      </c>
      <c r="F54" s="735" t="s">
        <v>389</v>
      </c>
      <c r="G54" s="734"/>
    </row>
    <row r="55" spans="1:7" ht="12" customHeight="1" x14ac:dyDescent="0.25">
      <c r="A55" s="733" t="s">
        <v>360</v>
      </c>
      <c r="B55" s="734">
        <v>-15.74</v>
      </c>
      <c r="C55" s="734">
        <v>16.46</v>
      </c>
      <c r="D55" s="734" t="s">
        <v>326</v>
      </c>
      <c r="E55" s="734" t="s">
        <v>332</v>
      </c>
      <c r="F55" s="735" t="s">
        <v>390</v>
      </c>
      <c r="G55" s="734"/>
    </row>
    <row r="56" spans="1:7" ht="12" customHeight="1" x14ac:dyDescent="0.25">
      <c r="A56" s="733" t="s">
        <v>362</v>
      </c>
      <c r="B56" s="734">
        <v>-0.31190000000000001</v>
      </c>
      <c r="C56" s="734">
        <v>0.32619999999999999</v>
      </c>
      <c r="D56" s="734" t="s">
        <v>347</v>
      </c>
      <c r="E56" s="734" t="s">
        <v>348</v>
      </c>
      <c r="F56" s="735" t="s">
        <v>391</v>
      </c>
      <c r="G56" s="734"/>
    </row>
    <row r="57" spans="1:7" ht="12" customHeight="1" x14ac:dyDescent="0.25">
      <c r="A57" s="733" t="s">
        <v>364</v>
      </c>
      <c r="B57" s="734">
        <v>-4.976</v>
      </c>
      <c r="C57" s="734">
        <v>5.2039999999999997</v>
      </c>
      <c r="D57" s="734" t="s">
        <v>326</v>
      </c>
      <c r="E57" s="734" t="s">
        <v>376</v>
      </c>
      <c r="F57" s="735" t="s">
        <v>392</v>
      </c>
      <c r="G57" s="734"/>
    </row>
    <row r="58" spans="1:7" ht="12" customHeight="1" thickBot="1" x14ac:dyDescent="0.3">
      <c r="A58" s="736" t="s">
        <v>366</v>
      </c>
      <c r="B58" s="737">
        <v>-4.6639999999999997</v>
      </c>
      <c r="C58" s="737">
        <v>4.8780000000000001</v>
      </c>
      <c r="D58" s="737" t="s">
        <v>326</v>
      </c>
      <c r="E58" s="737" t="s">
        <v>376</v>
      </c>
      <c r="F58" s="738" t="s">
        <v>393</v>
      </c>
      <c r="G58" s="734"/>
    </row>
  </sheetData>
  <pageMargins left="0.70866141732283472" right="0.70866141732283472" top="0.78740157480314965" bottom="0.78740157480314965" header="0.31496062992125984" footer="0.31496062992125984"/>
  <pageSetup paperSize="9" scale="99" orientation="portrait" horizontalDpi="1200" verticalDpi="1200" r:id="rId1"/>
  <headerFooter>
    <oddHeader>&amp;L&amp;"-,Fett"&amp;14R108 Alveolarization&amp;R&amp;"-,Fett Kursiv"&amp;14&amp;A</oddHeader>
    <oddFooter>&amp;LS. Tschanz, &amp;D&amp;R&amp;F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workbookViewId="0">
      <selection activeCell="G17" sqref="G17"/>
    </sheetView>
  </sheetViews>
  <sheetFormatPr baseColWidth="10" defaultRowHeight="15" x14ac:dyDescent="0.25"/>
  <cols>
    <col min="1" max="1" width="18.7109375" style="718" customWidth="1"/>
    <col min="2" max="2" width="14.7109375" style="718" bestFit="1" customWidth="1"/>
    <col min="3" max="6" width="12.5703125" style="718" bestFit="1" customWidth="1"/>
    <col min="7" max="16384" width="11.42578125" style="718"/>
  </cols>
  <sheetData>
    <row r="1" spans="1:6" ht="15.75" thickBot="1" x14ac:dyDescent="0.3">
      <c r="A1" s="717" t="s">
        <v>381</v>
      </c>
      <c r="B1" s="717" t="s">
        <v>300</v>
      </c>
      <c r="C1" s="717" t="s">
        <v>301</v>
      </c>
      <c r="D1" s="717" t="s">
        <v>302</v>
      </c>
      <c r="E1" s="717" t="s">
        <v>303</v>
      </c>
      <c r="F1" s="717" t="s">
        <v>304</v>
      </c>
    </row>
    <row r="2" spans="1:6" x14ac:dyDescent="0.25">
      <c r="A2" s="719" t="s">
        <v>193</v>
      </c>
      <c r="B2" s="720">
        <f>'Base-Date'!FA14</f>
        <v>618991.11759055441</v>
      </c>
      <c r="C2" s="720">
        <f>'Base-Date'!FA26</f>
        <v>191560.19459827358</v>
      </c>
      <c r="D2" s="720">
        <f>'Base-Date'!FA41</f>
        <v>101931.7069431124</v>
      </c>
      <c r="E2" s="720">
        <f>'Base-Date'!FA56</f>
        <v>261240.38019896421</v>
      </c>
      <c r="F2" s="720">
        <f>'Base-Date'!FA71</f>
        <v>248183.13918160918</v>
      </c>
    </row>
    <row r="3" spans="1:6" x14ac:dyDescent="0.25">
      <c r="A3" s="721" t="s">
        <v>194</v>
      </c>
      <c r="B3" s="722">
        <f>'Base-Date'!FA15</f>
        <v>471521.46610677912</v>
      </c>
      <c r="C3" s="722">
        <f>'Base-Date'!FA27</f>
        <v>245092.98651358503</v>
      </c>
      <c r="D3" s="722">
        <f>'Base-Date'!FA42</f>
        <v>141795.10652191908</v>
      </c>
      <c r="E3" s="722">
        <f>'Base-Date'!FA57</f>
        <v>229755.73994054168</v>
      </c>
      <c r="F3" s="722">
        <f>'Base-Date'!FA72</f>
        <v>361930.08606367471</v>
      </c>
    </row>
    <row r="4" spans="1:6" x14ac:dyDescent="0.25">
      <c r="A4" s="721" t="s">
        <v>195</v>
      </c>
      <c r="B4" s="722">
        <f>'Base-Date'!FA16</f>
        <v>619585.86536210019</v>
      </c>
      <c r="C4" s="722">
        <f>'Base-Date'!FA28</f>
        <v>412348.71119692654</v>
      </c>
      <c r="D4" s="722">
        <f>'Base-Date'!FA43</f>
        <v>116140.74495345386</v>
      </c>
      <c r="E4" s="722">
        <f>'Base-Date'!FA58</f>
        <v>252383.88033272629</v>
      </c>
      <c r="F4" s="722">
        <f>'Base-Date'!FA73</f>
        <v>308062.17128605262</v>
      </c>
    </row>
    <row r="5" spans="1:6" x14ac:dyDescent="0.25">
      <c r="A5" s="721" t="s">
        <v>196</v>
      </c>
      <c r="B5" s="722">
        <f>'Base-Date'!FA17</f>
        <v>544296.31875063374</v>
      </c>
      <c r="C5" s="722">
        <f>'Base-Date'!FA29</f>
        <v>300406.91424291133</v>
      </c>
      <c r="D5" s="722">
        <f>'Base-Date'!FA44</f>
        <v>217251.04505339437</v>
      </c>
      <c r="E5" s="722">
        <f>'Base-Date'!FA59</f>
        <v>350245.81381480512</v>
      </c>
      <c r="F5" s="722">
        <f>'Base-Date'!FA74</f>
        <v>302400.83736936061</v>
      </c>
    </row>
    <row r="6" spans="1:6" ht="15.75" thickBot="1" x14ac:dyDescent="0.3">
      <c r="A6" s="723" t="s">
        <v>197</v>
      </c>
      <c r="B6" s="724">
        <f>'Base-Date'!FA18</f>
        <v>708822.06201838062</v>
      </c>
      <c r="C6" s="724">
        <f>'Base-Date'!FA30</f>
        <v>217269.45727668525</v>
      </c>
      <c r="D6" s="724">
        <f>'Base-Date'!FA45</f>
        <v>128250.77591707588</v>
      </c>
      <c r="E6" s="724">
        <f>'Base-Date'!FA60</f>
        <v>275521.41087270266</v>
      </c>
      <c r="F6" s="724">
        <f>'Base-Date'!FA75</f>
        <v>269814.38958143094</v>
      </c>
    </row>
    <row r="7" spans="1:6" x14ac:dyDescent="0.25">
      <c r="A7" s="739" t="s">
        <v>17</v>
      </c>
      <c r="B7" s="740">
        <f t="shared" ref="B7:E7" si="0">AVERAGE(B2:B6)</f>
        <v>592643.36596568965</v>
      </c>
      <c r="C7" s="740">
        <f t="shared" si="0"/>
        <v>273335.65276567632</v>
      </c>
      <c r="D7" s="740">
        <f t="shared" si="0"/>
        <v>141073.87587779114</v>
      </c>
      <c r="E7" s="740">
        <f t="shared" si="0"/>
        <v>273829.44503194804</v>
      </c>
      <c r="F7" s="740">
        <f>AVERAGE(F2:F6)</f>
        <v>298078.12469642557</v>
      </c>
    </row>
    <row r="8" spans="1:6" x14ac:dyDescent="0.25">
      <c r="A8" s="726" t="s">
        <v>169</v>
      </c>
      <c r="B8" s="727">
        <f t="shared" ref="B8:E8" si="1">STDEV(B2:B6)</f>
        <v>89338.602107041996</v>
      </c>
      <c r="C8" s="727">
        <f t="shared" si="1"/>
        <v>87586.779317007167</v>
      </c>
      <c r="D8" s="727">
        <f t="shared" si="1"/>
        <v>45060.19190054026</v>
      </c>
      <c r="E8" s="727">
        <f t="shared" si="1"/>
        <v>45834.518775388373</v>
      </c>
      <c r="F8" s="727">
        <f>STDEV(F2:F6)</f>
        <v>43254.44573617768</v>
      </c>
    </row>
    <row r="9" spans="1:6" x14ac:dyDescent="0.25">
      <c r="A9" s="726" t="s">
        <v>317</v>
      </c>
      <c r="B9" s="728">
        <f t="shared" ref="B9:F9" si="2">B8/B7</f>
        <v>0.15074597513036894</v>
      </c>
      <c r="C9" s="728">
        <f t="shared" si="2"/>
        <v>0.32043671738678409</v>
      </c>
      <c r="D9" s="728">
        <f t="shared" si="2"/>
        <v>0.31940847743897532</v>
      </c>
      <c r="E9" s="728">
        <f t="shared" si="2"/>
        <v>0.16738345567636381</v>
      </c>
      <c r="F9" s="728">
        <f t="shared" si="2"/>
        <v>0.14511110394373858</v>
      </c>
    </row>
    <row r="10" spans="1:6" x14ac:dyDescent="0.25">
      <c r="A10" s="726" t="s">
        <v>295</v>
      </c>
      <c r="B10" s="727">
        <f t="shared" ref="B10:F10" si="3">B8/SQRT(5)</f>
        <v>39953.437465230367</v>
      </c>
      <c r="C10" s="727">
        <f t="shared" si="3"/>
        <v>39169.998496620123</v>
      </c>
      <c r="D10" s="727">
        <f t="shared" si="3"/>
        <v>20151.530433758693</v>
      </c>
      <c r="E10" s="727">
        <f t="shared" si="3"/>
        <v>20497.819939551762</v>
      </c>
      <c r="F10" s="727">
        <f t="shared" si="3"/>
        <v>19343.976199033845</v>
      </c>
    </row>
    <row r="11" spans="1:6" ht="15.75" thickBot="1" x14ac:dyDescent="0.3">
      <c r="A11" s="780" t="s">
        <v>410</v>
      </c>
      <c r="B11" s="787"/>
      <c r="C11" s="788">
        <f>C7/$B7</f>
        <v>0.46121439716158191</v>
      </c>
      <c r="D11" s="788">
        <f t="shared" ref="D11:F11" si="4">D7/$B7</f>
        <v>0.23804177010893671</v>
      </c>
      <c r="E11" s="788">
        <f t="shared" si="4"/>
        <v>0.46204760022202129</v>
      </c>
      <c r="F11" s="788">
        <f t="shared" si="4"/>
        <v>0.50296374145810052</v>
      </c>
    </row>
    <row r="26" spans="1:7" ht="12" customHeight="1" thickBot="1" x14ac:dyDescent="0.3">
      <c r="G26" s="761"/>
    </row>
    <row r="27" spans="1:7" ht="12" customHeight="1" x14ac:dyDescent="0.25">
      <c r="A27" s="730" t="s">
        <v>318</v>
      </c>
      <c r="B27" s="731" t="s">
        <v>394</v>
      </c>
      <c r="C27" s="731"/>
      <c r="D27" s="731"/>
      <c r="E27" s="731"/>
      <c r="F27" s="732"/>
      <c r="G27" s="761"/>
    </row>
    <row r="28" spans="1:7" ht="12" customHeight="1" x14ac:dyDescent="0.25">
      <c r="A28" s="733"/>
      <c r="B28" s="734"/>
      <c r="C28" s="734"/>
      <c r="D28" s="734"/>
      <c r="E28" s="734"/>
      <c r="F28" s="735"/>
      <c r="G28" s="761"/>
    </row>
    <row r="29" spans="1:7" ht="12" customHeight="1" x14ac:dyDescent="0.25">
      <c r="A29" s="733" t="s">
        <v>320</v>
      </c>
      <c r="B29" s="734"/>
      <c r="C29" s="734"/>
      <c r="D29" s="734"/>
      <c r="E29" s="734"/>
      <c r="F29" s="735"/>
      <c r="G29" s="761"/>
    </row>
    <row r="30" spans="1:7" ht="12" customHeight="1" x14ac:dyDescent="0.25">
      <c r="A30" s="733" t="s">
        <v>321</v>
      </c>
      <c r="B30" s="734" t="s">
        <v>322</v>
      </c>
      <c r="C30" s="734"/>
      <c r="D30" s="734"/>
      <c r="E30" s="734"/>
      <c r="F30" s="735"/>
      <c r="G30" s="761"/>
    </row>
    <row r="31" spans="1:7" ht="12" customHeight="1" x14ac:dyDescent="0.25">
      <c r="A31" s="733" t="s">
        <v>323</v>
      </c>
      <c r="B31" s="734" t="s">
        <v>324</v>
      </c>
      <c r="C31" s="734"/>
      <c r="D31" s="734"/>
      <c r="E31" s="734"/>
      <c r="F31" s="735"/>
      <c r="G31" s="761"/>
    </row>
    <row r="32" spans="1:7" ht="12" customHeight="1" x14ac:dyDescent="0.25">
      <c r="A32" s="733" t="s">
        <v>325</v>
      </c>
      <c r="B32" s="734" t="s">
        <v>326</v>
      </c>
      <c r="C32" s="734"/>
      <c r="D32" s="734"/>
      <c r="E32" s="734"/>
      <c r="F32" s="735"/>
      <c r="G32" s="761"/>
    </row>
    <row r="33" spans="1:7" ht="12" customHeight="1" x14ac:dyDescent="0.25">
      <c r="A33" s="733" t="s">
        <v>327</v>
      </c>
      <c r="B33" s="734">
        <v>5</v>
      </c>
      <c r="C33" s="734"/>
      <c r="D33" s="734"/>
      <c r="E33" s="734"/>
      <c r="F33" s="735"/>
      <c r="G33" s="761"/>
    </row>
    <row r="34" spans="1:7" ht="12" customHeight="1" x14ac:dyDescent="0.25">
      <c r="A34" s="733" t="s">
        <v>328</v>
      </c>
      <c r="B34" s="734">
        <v>32.049999999999997</v>
      </c>
      <c r="C34" s="734"/>
      <c r="D34" s="734"/>
      <c r="E34" s="734"/>
      <c r="F34" s="735"/>
      <c r="G34" s="761"/>
    </row>
    <row r="35" spans="1:7" ht="12" customHeight="1" x14ac:dyDescent="0.25">
      <c r="A35" s="733" t="s">
        <v>329</v>
      </c>
      <c r="B35" s="734">
        <v>0.86509999999999998</v>
      </c>
      <c r="C35" s="734"/>
      <c r="D35" s="734"/>
      <c r="E35" s="734"/>
      <c r="F35" s="735"/>
      <c r="G35" s="761"/>
    </row>
    <row r="36" spans="1:7" ht="12" customHeight="1" x14ac:dyDescent="0.25">
      <c r="A36" s="733"/>
      <c r="B36" s="734"/>
      <c r="C36" s="734"/>
      <c r="D36" s="734"/>
      <c r="E36" s="734"/>
      <c r="F36" s="735"/>
      <c r="G36" s="761"/>
    </row>
    <row r="37" spans="1:7" ht="12" customHeight="1" x14ac:dyDescent="0.25">
      <c r="A37" s="733" t="s">
        <v>330</v>
      </c>
      <c r="B37" s="734"/>
      <c r="C37" s="734"/>
      <c r="D37" s="734"/>
      <c r="E37" s="734"/>
      <c r="F37" s="735"/>
      <c r="G37" s="761"/>
    </row>
    <row r="38" spans="1:7" ht="12" customHeight="1" x14ac:dyDescent="0.25">
      <c r="A38" s="733" t="s">
        <v>331</v>
      </c>
      <c r="B38" s="734">
        <v>4.1360000000000001</v>
      </c>
      <c r="C38" s="734"/>
      <c r="D38" s="734"/>
      <c r="E38" s="734"/>
      <c r="F38" s="735"/>
      <c r="G38" s="761"/>
    </row>
    <row r="39" spans="1:7" ht="12" customHeight="1" x14ac:dyDescent="0.25">
      <c r="A39" s="733" t="s">
        <v>321</v>
      </c>
      <c r="B39" s="734">
        <v>0.38790000000000002</v>
      </c>
      <c r="C39" s="734"/>
      <c r="D39" s="734"/>
      <c r="E39" s="734"/>
      <c r="F39" s="735"/>
      <c r="G39" s="761"/>
    </row>
    <row r="40" spans="1:7" ht="12" customHeight="1" x14ac:dyDescent="0.25">
      <c r="A40" s="733" t="s">
        <v>323</v>
      </c>
      <c r="B40" s="734" t="s">
        <v>348</v>
      </c>
      <c r="C40" s="734"/>
      <c r="D40" s="734"/>
      <c r="E40" s="734"/>
      <c r="F40" s="735"/>
      <c r="G40" s="761"/>
    </row>
    <row r="41" spans="1:7" ht="12" customHeight="1" x14ac:dyDescent="0.25">
      <c r="A41" s="733" t="s">
        <v>333</v>
      </c>
      <c r="B41" s="734" t="s">
        <v>347</v>
      </c>
      <c r="C41" s="734"/>
      <c r="D41" s="734"/>
      <c r="E41" s="734"/>
      <c r="F41" s="735"/>
      <c r="G41" s="761"/>
    </row>
    <row r="42" spans="1:7" ht="12" customHeight="1" x14ac:dyDescent="0.25">
      <c r="A42" s="733"/>
      <c r="B42" s="734"/>
      <c r="C42" s="734"/>
      <c r="D42" s="734"/>
      <c r="E42" s="734"/>
      <c r="F42" s="735"/>
      <c r="G42" s="761"/>
    </row>
    <row r="43" spans="1:7" ht="12" customHeight="1" x14ac:dyDescent="0.25">
      <c r="A43" s="733" t="s">
        <v>334</v>
      </c>
      <c r="B43" s="734" t="s">
        <v>335</v>
      </c>
      <c r="C43" s="734" t="s">
        <v>336</v>
      </c>
      <c r="D43" s="734" t="s">
        <v>337</v>
      </c>
      <c r="E43" s="734"/>
      <c r="F43" s="735"/>
      <c r="G43" s="761"/>
    </row>
    <row r="44" spans="1:7" ht="12" customHeight="1" x14ac:dyDescent="0.25">
      <c r="A44" s="733" t="s">
        <v>338</v>
      </c>
      <c r="B44" s="734">
        <v>555300000000</v>
      </c>
      <c r="C44" s="734">
        <v>4</v>
      </c>
      <c r="D44" s="734">
        <v>138800000000</v>
      </c>
      <c r="E44" s="734"/>
      <c r="F44" s="735"/>
      <c r="G44" s="761"/>
    </row>
    <row r="45" spans="1:7" ht="12" customHeight="1" x14ac:dyDescent="0.25">
      <c r="A45" s="733" t="s">
        <v>339</v>
      </c>
      <c r="B45" s="734">
        <v>86620000000</v>
      </c>
      <c r="C45" s="734">
        <v>20</v>
      </c>
      <c r="D45" s="734">
        <v>4331000000</v>
      </c>
      <c r="E45" s="734"/>
      <c r="F45" s="735"/>
      <c r="G45" s="761"/>
    </row>
    <row r="46" spans="1:7" ht="12" customHeight="1" x14ac:dyDescent="0.25">
      <c r="A46" s="733" t="s">
        <v>21</v>
      </c>
      <c r="B46" s="734">
        <v>641900000000</v>
      </c>
      <c r="C46" s="734">
        <v>24</v>
      </c>
      <c r="D46" s="734"/>
      <c r="E46" s="734"/>
      <c r="F46" s="735"/>
      <c r="G46" s="761"/>
    </row>
    <row r="47" spans="1:7" ht="12" customHeight="1" x14ac:dyDescent="0.25">
      <c r="A47" s="733"/>
      <c r="B47" s="734"/>
      <c r="C47" s="734"/>
      <c r="D47" s="734"/>
      <c r="E47" s="734"/>
      <c r="F47" s="735"/>
      <c r="G47" s="761"/>
    </row>
    <row r="48" spans="1:7" ht="12" customHeight="1" x14ac:dyDescent="0.25">
      <c r="A48" s="733" t="s">
        <v>340</v>
      </c>
      <c r="B48" s="734" t="s">
        <v>341</v>
      </c>
      <c r="C48" s="734" t="s">
        <v>342</v>
      </c>
      <c r="D48" s="734" t="s">
        <v>343</v>
      </c>
      <c r="E48" s="734" t="s">
        <v>344</v>
      </c>
      <c r="F48" s="735" t="s">
        <v>345</v>
      </c>
      <c r="G48" s="761"/>
    </row>
    <row r="49" spans="1:7" ht="12" customHeight="1" x14ac:dyDescent="0.25">
      <c r="A49" s="733" t="s">
        <v>346</v>
      </c>
      <c r="B49" s="734">
        <v>319308</v>
      </c>
      <c r="C49" s="734">
        <v>10.85</v>
      </c>
      <c r="D49" s="734" t="s">
        <v>326</v>
      </c>
      <c r="E49" s="734" t="s">
        <v>332</v>
      </c>
      <c r="F49" s="735" t="s">
        <v>395</v>
      </c>
      <c r="G49" s="761"/>
    </row>
    <row r="50" spans="1:7" ht="12" customHeight="1" x14ac:dyDescent="0.25">
      <c r="A50" s="733" t="s">
        <v>350</v>
      </c>
      <c r="B50" s="734">
        <v>451569</v>
      </c>
      <c r="C50" s="734">
        <v>15.34</v>
      </c>
      <c r="D50" s="734" t="s">
        <v>326</v>
      </c>
      <c r="E50" s="734" t="s">
        <v>332</v>
      </c>
      <c r="F50" s="735" t="s">
        <v>396</v>
      </c>
      <c r="G50" s="761"/>
    </row>
    <row r="51" spans="1:7" ht="12" customHeight="1" x14ac:dyDescent="0.25">
      <c r="A51" s="733" t="s">
        <v>352</v>
      </c>
      <c r="B51" s="734">
        <v>318814</v>
      </c>
      <c r="C51" s="734">
        <v>10.83</v>
      </c>
      <c r="D51" s="734" t="s">
        <v>326</v>
      </c>
      <c r="E51" s="734" t="s">
        <v>332</v>
      </c>
      <c r="F51" s="735" t="s">
        <v>397</v>
      </c>
      <c r="G51" s="761"/>
    </row>
    <row r="52" spans="1:7" ht="12" customHeight="1" x14ac:dyDescent="0.25">
      <c r="A52" s="733" t="s">
        <v>354</v>
      </c>
      <c r="B52" s="734">
        <v>294565</v>
      </c>
      <c r="C52" s="734">
        <v>10.01</v>
      </c>
      <c r="D52" s="734" t="s">
        <v>326</v>
      </c>
      <c r="E52" s="734" t="s">
        <v>332</v>
      </c>
      <c r="F52" s="735" t="s">
        <v>398</v>
      </c>
      <c r="G52" s="761"/>
    </row>
    <row r="53" spans="1:7" ht="12" customHeight="1" x14ac:dyDescent="0.25">
      <c r="A53" s="733" t="s">
        <v>356</v>
      </c>
      <c r="B53" s="734">
        <v>132262</v>
      </c>
      <c r="C53" s="734">
        <v>4.4939999999999998</v>
      </c>
      <c r="D53" s="734" t="s">
        <v>326</v>
      </c>
      <c r="E53" s="734" t="s">
        <v>376</v>
      </c>
      <c r="F53" s="735" t="s">
        <v>399</v>
      </c>
      <c r="G53" s="761"/>
    </row>
    <row r="54" spans="1:7" ht="12" customHeight="1" x14ac:dyDescent="0.25">
      <c r="A54" s="733" t="s">
        <v>358</v>
      </c>
      <c r="B54" s="734">
        <v>-493.8</v>
      </c>
      <c r="C54" s="734">
        <v>1.678E-2</v>
      </c>
      <c r="D54" s="734" t="s">
        <v>347</v>
      </c>
      <c r="E54" s="734" t="s">
        <v>348</v>
      </c>
      <c r="F54" s="735" t="s">
        <v>400</v>
      </c>
      <c r="G54" s="761"/>
    </row>
    <row r="55" spans="1:7" ht="12" customHeight="1" x14ac:dyDescent="0.25">
      <c r="A55" s="733" t="s">
        <v>360</v>
      </c>
      <c r="B55" s="734">
        <v>-24742</v>
      </c>
      <c r="C55" s="734">
        <v>0.8407</v>
      </c>
      <c r="D55" s="734" t="s">
        <v>347</v>
      </c>
      <c r="E55" s="734" t="s">
        <v>348</v>
      </c>
      <c r="F55" s="735" t="s">
        <v>401</v>
      </c>
      <c r="G55" s="761"/>
    </row>
    <row r="56" spans="1:7" ht="12" customHeight="1" x14ac:dyDescent="0.25">
      <c r="A56" s="733" t="s">
        <v>362</v>
      </c>
      <c r="B56" s="734">
        <v>-132755</v>
      </c>
      <c r="C56" s="734">
        <v>4.5110000000000001</v>
      </c>
      <c r="D56" s="734" t="s">
        <v>326</v>
      </c>
      <c r="E56" s="734" t="s">
        <v>376</v>
      </c>
      <c r="F56" s="735" t="s">
        <v>402</v>
      </c>
      <c r="G56" s="761"/>
    </row>
    <row r="57" spans="1:7" ht="12" customHeight="1" x14ac:dyDescent="0.25">
      <c r="A57" s="733" t="s">
        <v>364</v>
      </c>
      <c r="B57" s="734">
        <v>-157004</v>
      </c>
      <c r="C57" s="734">
        <v>5.335</v>
      </c>
      <c r="D57" s="734" t="s">
        <v>326</v>
      </c>
      <c r="E57" s="734" t="s">
        <v>378</v>
      </c>
      <c r="F57" s="735" t="s">
        <v>403</v>
      </c>
      <c r="G57" s="761"/>
    </row>
    <row r="58" spans="1:7" ht="15.75" thickBot="1" x14ac:dyDescent="0.3">
      <c r="A58" s="736" t="s">
        <v>366</v>
      </c>
      <c r="B58" s="737">
        <v>-24249</v>
      </c>
      <c r="C58" s="737">
        <v>0.82389999999999997</v>
      </c>
      <c r="D58" s="737" t="s">
        <v>347</v>
      </c>
      <c r="E58" s="737" t="s">
        <v>348</v>
      </c>
      <c r="F58" s="738" t="s">
        <v>404</v>
      </c>
    </row>
  </sheetData>
  <pageMargins left="0.70866141732283472" right="0.70866141732283472" top="0.78740157480314965" bottom="0.78740157480314965" header="0.31496062992125984" footer="0.31496062992125984"/>
  <pageSetup paperSize="9" scale="99" orientation="portrait" horizontalDpi="1200" verticalDpi="1200" r:id="rId1"/>
  <headerFooter>
    <oddHeader>&amp;L&amp;"-,Fett"&amp;14R108 Alveolarization&amp;R&amp;"-,Fett Kursiv"&amp;14&amp;A</oddHeader>
    <oddFooter>&amp;LS. Tschanz, &amp;D&amp;R&amp;F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2</vt:i4>
      </vt:variant>
    </vt:vector>
  </HeadingPairs>
  <TitlesOfParts>
    <vt:vector size="14" baseType="lpstr">
      <vt:lpstr>Duct-Alc-David Tab</vt:lpstr>
      <vt:lpstr>Base-Date</vt:lpstr>
      <vt:lpstr>Korrigierte Tab SD</vt:lpstr>
      <vt:lpstr>ZunahmeAnalyse</vt:lpstr>
      <vt:lpstr>Changes</vt:lpstr>
      <vt:lpstr>old Tabelle SEM</vt:lpstr>
      <vt:lpstr>old Tabelle SD</vt:lpstr>
      <vt:lpstr>CORR nAlv </vt:lpstr>
      <vt:lpstr>CORR nValv</vt:lpstr>
      <vt:lpstr>Base Raw</vt:lpstr>
      <vt:lpstr>old nAlv</vt:lpstr>
      <vt:lpstr>old nValv</vt:lpstr>
      <vt:lpstr>'Base-Date'!Druckbereich</vt:lpstr>
      <vt:lpstr>'old nValv'!Druckbereich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A. Tschanz</dc:creator>
  <cp:lastModifiedBy>David Haberthür</cp:lastModifiedBy>
  <cp:lastPrinted>2002-08-13T10:11:40Z</cp:lastPrinted>
  <dcterms:created xsi:type="dcterms:W3CDTF">2000-04-04T09:51:52Z</dcterms:created>
  <dcterms:modified xsi:type="dcterms:W3CDTF">2018-11-09T10:43:00Z</dcterms:modified>
</cp:coreProperties>
</file>