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biba/Documents/Project/"/>
    </mc:Choice>
  </mc:AlternateContent>
  <xr:revisionPtr revIDLastSave="0" documentId="13_ncr:1_{DD58DA5F-8783-DE47-8614-83898462B9C7}" xr6:coauthVersionLast="47" xr6:coauthVersionMax="47" xr10:uidLastSave="{00000000-0000-0000-0000-000000000000}"/>
  <bookViews>
    <workbookView xWindow="0" yWindow="500" windowWidth="28800" windowHeight="16200" activeTab="1" xr2:uid="{9CDBA8D9-8DD7-8D4D-A3C8-3DC83A388B7C}"/>
  </bookViews>
  <sheets>
    <sheet name="Data" sheetId="1" r:id="rId1"/>
    <sheet name="Analysis" sheetId="2" r:id="rId2"/>
    <sheet name="questions" sheetId="3" r:id="rId3"/>
  </sheets>
  <definedNames>
    <definedName name="_xlchart.v1.0" hidden="1">Analysis!$B$2:$B$22</definedName>
    <definedName name="_xlchart.v1.1" hidden="1">Analysis!$I$2:$I$22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" i="2" l="1"/>
  <c r="C104" i="2"/>
  <c r="H95" i="2"/>
  <c r="E72" i="2"/>
  <c r="F26" i="1"/>
  <c r="G14" i="1" s="1"/>
  <c r="H17" i="1" s="1"/>
  <c r="E13" i="2" s="1"/>
  <c r="F23" i="1"/>
  <c r="G11" i="1" s="1"/>
  <c r="F15" i="1"/>
  <c r="P15" i="1" s="1"/>
  <c r="F13" i="1"/>
  <c r="G16" i="1" s="1"/>
  <c r="H19" i="1" s="1"/>
  <c r="E15" i="2" s="1"/>
  <c r="F11" i="1"/>
  <c r="F8" i="1"/>
  <c r="F6" i="1"/>
  <c r="P6" i="1" s="1"/>
  <c r="X10" i="1"/>
  <c r="X22" i="1"/>
  <c r="S6" i="1"/>
  <c r="T5" i="1"/>
  <c r="Y5" i="1" s="1"/>
  <c r="U5" i="1"/>
  <c r="Z5" i="1" s="1"/>
  <c r="S5" i="1"/>
  <c r="X5" i="1" s="1"/>
  <c r="O23" i="1"/>
  <c r="O20" i="1"/>
  <c r="O13" i="1"/>
  <c r="N26" i="1"/>
  <c r="N25" i="1"/>
  <c r="X25" i="1" s="1"/>
  <c r="N24" i="1"/>
  <c r="X24" i="1" s="1"/>
  <c r="N23" i="1"/>
  <c r="N22" i="1"/>
  <c r="N21" i="1"/>
  <c r="X21" i="1" s="1"/>
  <c r="N13" i="1"/>
  <c r="X13" i="1" s="1"/>
  <c r="N17" i="1"/>
  <c r="N20" i="1"/>
  <c r="N19" i="1"/>
  <c r="N18" i="1"/>
  <c r="N16" i="1"/>
  <c r="X16" i="1" s="1"/>
  <c r="N15" i="1"/>
  <c r="N14" i="1"/>
  <c r="N12" i="1"/>
  <c r="N11" i="1"/>
  <c r="N10" i="1"/>
  <c r="N9" i="1"/>
  <c r="X9" i="1" s="1"/>
  <c r="N8" i="1"/>
  <c r="X8" i="1" s="1"/>
  <c r="N7" i="1"/>
  <c r="N6" i="1"/>
  <c r="Q5" i="1"/>
  <c r="N5" i="1"/>
  <c r="I6" i="1"/>
  <c r="E16" i="1"/>
  <c r="E17" i="1"/>
  <c r="K11" i="1" s="1"/>
  <c r="U11" i="1" s="1"/>
  <c r="E18" i="1"/>
  <c r="F7" i="1" s="1"/>
  <c r="E19" i="1"/>
  <c r="F22" i="1" s="1"/>
  <c r="E20" i="1"/>
  <c r="E21" i="1"/>
  <c r="F9" i="1" s="1"/>
  <c r="E22" i="1"/>
  <c r="O22" i="1" s="1"/>
  <c r="E23" i="1"/>
  <c r="E24" i="1"/>
  <c r="F12" i="1" s="1"/>
  <c r="E25" i="1"/>
  <c r="O25" i="1" s="1"/>
  <c r="E26" i="1"/>
  <c r="F14" i="1" s="1"/>
  <c r="G17" i="1" s="1"/>
  <c r="H20" i="1" s="1"/>
  <c r="E15" i="1"/>
  <c r="F18" i="1" s="1"/>
  <c r="E9" i="1"/>
  <c r="E10" i="1"/>
  <c r="J10" i="1" s="1"/>
  <c r="T10" i="1" s="1"/>
  <c r="E11" i="1"/>
  <c r="E12" i="1"/>
  <c r="E13" i="1"/>
  <c r="E14" i="1"/>
  <c r="F17" i="1" s="1"/>
  <c r="G20" i="1" s="1"/>
  <c r="E8" i="1"/>
  <c r="J8" i="1" s="1"/>
  <c r="T8" i="1" s="1"/>
  <c r="E7" i="1"/>
  <c r="E6" i="1"/>
  <c r="E5" i="1"/>
  <c r="F5" i="1" s="1"/>
  <c r="G5" i="1" s="1"/>
  <c r="H5" i="1" s="1"/>
  <c r="M5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X19" i="1" s="1"/>
  <c r="I20" i="1"/>
  <c r="S20" i="1" s="1"/>
  <c r="I21" i="1"/>
  <c r="S21" i="1" s="1"/>
  <c r="I22" i="1"/>
  <c r="S22" i="1" s="1"/>
  <c r="I23" i="1"/>
  <c r="S23" i="1" s="1"/>
  <c r="I24" i="1"/>
  <c r="S24" i="1" s="1"/>
  <c r="I25" i="1"/>
  <c r="S25" i="1" s="1"/>
  <c r="I26" i="1"/>
  <c r="S26" i="1" s="1"/>
  <c r="X26" i="1" s="1"/>
  <c r="D32" i="1"/>
  <c r="D31" i="1"/>
  <c r="C31" i="1"/>
  <c r="D30" i="1"/>
  <c r="C30" i="1"/>
  <c r="D29" i="1"/>
  <c r="C29" i="1"/>
  <c r="P22" i="1" l="1"/>
  <c r="G10" i="1"/>
  <c r="G25" i="1"/>
  <c r="H13" i="1" s="1"/>
  <c r="E9" i="2" s="1"/>
  <c r="M20" i="1"/>
  <c r="W20" i="1" s="1"/>
  <c r="E16" i="2"/>
  <c r="F21" i="1"/>
  <c r="H8" i="1"/>
  <c r="E4" i="2" s="1"/>
  <c r="H23" i="1"/>
  <c r="G15" i="1"/>
  <c r="G6" i="1"/>
  <c r="G7" i="1"/>
  <c r="G21" i="1"/>
  <c r="P18" i="1"/>
  <c r="O15" i="1"/>
  <c r="G18" i="1"/>
  <c r="G26" i="1"/>
  <c r="H14" i="1" s="1"/>
  <c r="E10" i="2" s="1"/>
  <c r="K7" i="1"/>
  <c r="U7" i="1" s="1"/>
  <c r="X20" i="1"/>
  <c r="F16" i="1"/>
  <c r="G19" i="1" s="1"/>
  <c r="H22" i="1" s="1"/>
  <c r="F24" i="1"/>
  <c r="K6" i="1"/>
  <c r="U6" i="1" s="1"/>
  <c r="X11" i="1"/>
  <c r="X17" i="1"/>
  <c r="O10" i="1"/>
  <c r="Y10" i="1" s="1"/>
  <c r="O21" i="1"/>
  <c r="F25" i="1"/>
  <c r="X18" i="1"/>
  <c r="S30" i="1"/>
  <c r="X12" i="1"/>
  <c r="F10" i="1"/>
  <c r="K10" i="1" s="1"/>
  <c r="U10" i="1" s="1"/>
  <c r="X6" i="1"/>
  <c r="X14" i="1"/>
  <c r="P26" i="1"/>
  <c r="F19" i="1"/>
  <c r="G22" i="1" s="1"/>
  <c r="Q22" i="1" s="1"/>
  <c r="C17" i="2"/>
  <c r="F20" i="1"/>
  <c r="M14" i="1"/>
  <c r="W14" i="1" s="1"/>
  <c r="M13" i="1"/>
  <c r="W13" i="1" s="1"/>
  <c r="R14" i="1"/>
  <c r="C12" i="2"/>
  <c r="C16" i="2"/>
  <c r="G16" i="2" s="1"/>
  <c r="O14" i="1"/>
  <c r="O26" i="1"/>
  <c r="O17" i="1"/>
  <c r="E29" i="1"/>
  <c r="Y15" i="1"/>
  <c r="P19" i="1"/>
  <c r="P11" i="1"/>
  <c r="Z11" i="1" s="1"/>
  <c r="E30" i="1"/>
  <c r="J6" i="1"/>
  <c r="T6" i="1" s="1"/>
  <c r="E32" i="1"/>
  <c r="E31" i="1"/>
  <c r="O6" i="1"/>
  <c r="J9" i="1"/>
  <c r="T9" i="1" s="1"/>
  <c r="O9" i="1"/>
  <c r="P14" i="1"/>
  <c r="X7" i="1"/>
  <c r="X23" i="1"/>
  <c r="S31" i="1"/>
  <c r="S32" i="1"/>
  <c r="S29" i="1"/>
  <c r="C2" i="2"/>
  <c r="P12" i="1"/>
  <c r="O18" i="1"/>
  <c r="Y18" i="1" s="1"/>
  <c r="J11" i="1"/>
  <c r="T11" i="1" s="1"/>
  <c r="O11" i="1"/>
  <c r="O8" i="1"/>
  <c r="Y8" i="1" s="1"/>
  <c r="X15" i="1"/>
  <c r="Y20" i="1"/>
  <c r="J7" i="1"/>
  <c r="T7" i="1" s="1"/>
  <c r="O7" i="1"/>
  <c r="Y7" i="1" s="1"/>
  <c r="K9" i="1"/>
  <c r="U9" i="1" s="1"/>
  <c r="P9" i="1"/>
  <c r="O19" i="1"/>
  <c r="Q21" i="1"/>
  <c r="P7" i="1"/>
  <c r="Q19" i="1"/>
  <c r="R5" i="1"/>
  <c r="Q16" i="1"/>
  <c r="P21" i="1"/>
  <c r="P5" i="1"/>
  <c r="O12" i="1"/>
  <c r="O16" i="1"/>
  <c r="O24" i="1"/>
  <c r="W5" i="1"/>
  <c r="AB5" i="1" s="1"/>
  <c r="O5" i="1"/>
  <c r="P10" i="1"/>
  <c r="R13" i="1"/>
  <c r="Q20" i="1"/>
  <c r="V5" i="1"/>
  <c r="AA5" i="1" s="1"/>
  <c r="Z6" i="1"/>
  <c r="R20" i="1"/>
  <c r="AB20" i="1" s="1"/>
  <c r="J19" i="1"/>
  <c r="T19" i="1" s="1"/>
  <c r="J14" i="1"/>
  <c r="T14" i="1" s="1"/>
  <c r="J12" i="1"/>
  <c r="T12" i="1" s="1"/>
  <c r="K25" i="1"/>
  <c r="U25" i="1" s="1"/>
  <c r="J22" i="1"/>
  <c r="T22" i="1" s="1"/>
  <c r="Y22" i="1" s="1"/>
  <c r="K21" i="1"/>
  <c r="U21" i="1" s="1"/>
  <c r="J21" i="1"/>
  <c r="T21" i="1" s="1"/>
  <c r="Y21" i="1" s="1"/>
  <c r="J20" i="1"/>
  <c r="T20" i="1" s="1"/>
  <c r="L16" i="1"/>
  <c r="V16" i="1" s="1"/>
  <c r="J13" i="1"/>
  <c r="T13" i="1" s="1"/>
  <c r="Y13" i="1" s="1"/>
  <c r="K26" i="1"/>
  <c r="U26" i="1" s="1"/>
  <c r="Z26" i="1" s="1"/>
  <c r="K18" i="1"/>
  <c r="U18" i="1" s="1"/>
  <c r="Z18" i="1" s="1"/>
  <c r="L21" i="1"/>
  <c r="V21" i="1" s="1"/>
  <c r="J26" i="1"/>
  <c r="T26" i="1" s="1"/>
  <c r="J18" i="1"/>
  <c r="T18" i="1" s="1"/>
  <c r="K23" i="1"/>
  <c r="U23" i="1" s="1"/>
  <c r="K15" i="1"/>
  <c r="U15" i="1" s="1"/>
  <c r="Z15" i="1" s="1"/>
  <c r="L20" i="1"/>
  <c r="V20" i="1" s="1"/>
  <c r="J5" i="1"/>
  <c r="J25" i="1"/>
  <c r="T25" i="1" s="1"/>
  <c r="Y25" i="1" s="1"/>
  <c r="J17" i="1"/>
  <c r="T17" i="1" s="1"/>
  <c r="K22" i="1"/>
  <c r="U22" i="1" s="1"/>
  <c r="Z22" i="1" s="1"/>
  <c r="K14" i="1"/>
  <c r="U14" i="1" s="1"/>
  <c r="L19" i="1"/>
  <c r="V19" i="1" s="1"/>
  <c r="K5" i="1"/>
  <c r="J24" i="1"/>
  <c r="T24" i="1" s="1"/>
  <c r="J16" i="1"/>
  <c r="T16" i="1" s="1"/>
  <c r="L5" i="1"/>
  <c r="J23" i="1"/>
  <c r="T23" i="1" s="1"/>
  <c r="Y23" i="1" s="1"/>
  <c r="J15" i="1"/>
  <c r="T15" i="1" s="1"/>
  <c r="K12" i="1"/>
  <c r="U12" i="1" s="1"/>
  <c r="L17" i="1"/>
  <c r="V17" i="1" s="1"/>
  <c r="P16" i="1"/>
  <c r="N32" i="1"/>
  <c r="N30" i="1"/>
  <c r="N31" i="1"/>
  <c r="N29" i="1"/>
  <c r="Z25" i="1" l="1"/>
  <c r="L22" i="1"/>
  <c r="V22" i="1" s="1"/>
  <c r="AA22" i="1" s="1"/>
  <c r="C15" i="2"/>
  <c r="G15" i="2" s="1"/>
  <c r="H18" i="1"/>
  <c r="E14" i="2" s="1"/>
  <c r="Q15" i="1"/>
  <c r="M22" i="1"/>
  <c r="W22" i="1" s="1"/>
  <c r="E18" i="2"/>
  <c r="R22" i="1"/>
  <c r="AB22" i="1" s="1"/>
  <c r="K19" i="1"/>
  <c r="U19" i="1" s="1"/>
  <c r="Z19" i="1" s="1"/>
  <c r="Z10" i="1"/>
  <c r="G13" i="1"/>
  <c r="H16" i="1" s="1"/>
  <c r="P25" i="1"/>
  <c r="C11" i="2"/>
  <c r="H10" i="1"/>
  <c r="H25" i="1"/>
  <c r="C20" i="2"/>
  <c r="G12" i="1"/>
  <c r="D11" i="2"/>
  <c r="C18" i="2"/>
  <c r="L15" i="1"/>
  <c r="V15" i="1" s="1"/>
  <c r="AA15" i="1" s="1"/>
  <c r="F29" i="1"/>
  <c r="H9" i="1"/>
  <c r="H24" i="1"/>
  <c r="M23" i="1"/>
  <c r="W23" i="1" s="1"/>
  <c r="E19" i="2"/>
  <c r="R23" i="1"/>
  <c r="AE20" i="1"/>
  <c r="F16" i="2"/>
  <c r="Y24" i="1"/>
  <c r="X29" i="1"/>
  <c r="G23" i="1"/>
  <c r="G8" i="1"/>
  <c r="C4" i="2" s="1"/>
  <c r="G4" i="2" s="1"/>
  <c r="H7" i="1"/>
  <c r="E3" i="2" s="1"/>
  <c r="H21" i="1"/>
  <c r="G9" i="1"/>
  <c r="G24" i="1"/>
  <c r="H12" i="1" s="1"/>
  <c r="E8" i="2" s="1"/>
  <c r="AB13" i="1"/>
  <c r="AB14" i="1"/>
  <c r="Z12" i="1"/>
  <c r="AD15" i="1"/>
  <c r="Z21" i="1"/>
  <c r="D17" i="2" s="1"/>
  <c r="C13" i="2"/>
  <c r="G13" i="2" s="1"/>
  <c r="Z9" i="1"/>
  <c r="F32" i="1"/>
  <c r="O29" i="1"/>
  <c r="O30" i="1"/>
  <c r="O31" i="1"/>
  <c r="O32" i="1"/>
  <c r="Y6" i="1"/>
  <c r="X31" i="1"/>
  <c r="Z7" i="1"/>
  <c r="AA16" i="1"/>
  <c r="T30" i="1"/>
  <c r="T31" i="1"/>
  <c r="T32" i="1"/>
  <c r="T29" i="1"/>
  <c r="Y16" i="1"/>
  <c r="Y11" i="1"/>
  <c r="L6" i="1"/>
  <c r="V6" i="1" s="1"/>
  <c r="Q6" i="1"/>
  <c r="Z14" i="1"/>
  <c r="X32" i="1"/>
  <c r="AA19" i="1"/>
  <c r="C14" i="2"/>
  <c r="P24" i="1"/>
  <c r="C10" i="2"/>
  <c r="G10" i="2" s="1"/>
  <c r="P20" i="1"/>
  <c r="P17" i="1"/>
  <c r="C22" i="2"/>
  <c r="F30" i="1"/>
  <c r="K20" i="1"/>
  <c r="U20" i="1" s="1"/>
  <c r="Y12" i="1"/>
  <c r="AA21" i="1"/>
  <c r="L8" i="1"/>
  <c r="V8" i="1" s="1"/>
  <c r="Q8" i="1"/>
  <c r="AA8" i="1" s="1"/>
  <c r="C3" i="2"/>
  <c r="P13" i="1"/>
  <c r="Z13" i="1" s="1"/>
  <c r="X30" i="1"/>
  <c r="K13" i="1"/>
  <c r="U13" i="1" s="1"/>
  <c r="K24" i="1"/>
  <c r="U24" i="1" s="1"/>
  <c r="P23" i="1"/>
  <c r="Z23" i="1" s="1"/>
  <c r="AA20" i="1"/>
  <c r="Y9" i="1"/>
  <c r="Y17" i="1"/>
  <c r="Y14" i="1"/>
  <c r="Q17" i="1"/>
  <c r="AA17" i="1" s="1"/>
  <c r="F31" i="1"/>
  <c r="C21" i="2" s="1"/>
  <c r="Y19" i="1"/>
  <c r="Y26" i="1"/>
  <c r="K8" i="1"/>
  <c r="U8" i="1" s="1"/>
  <c r="P8" i="1"/>
  <c r="L24" i="1"/>
  <c r="V24" i="1" s="1"/>
  <c r="Q23" i="1"/>
  <c r="C7" i="2"/>
  <c r="K17" i="1"/>
  <c r="U17" i="1" s="1"/>
  <c r="C6" i="2"/>
  <c r="K16" i="1"/>
  <c r="U16" i="1" s="1"/>
  <c r="Z16" i="1" s="1"/>
  <c r="AD22" i="1" l="1"/>
  <c r="D18" i="2"/>
  <c r="C9" i="2"/>
  <c r="G9" i="2" s="1"/>
  <c r="M10" i="1"/>
  <c r="W10" i="1" s="1"/>
  <c r="E6" i="2"/>
  <c r="G6" i="2" s="1"/>
  <c r="R10" i="1"/>
  <c r="Q24" i="1"/>
  <c r="Q13" i="1"/>
  <c r="L13" i="1"/>
  <c r="V13" i="1" s="1"/>
  <c r="AE14" i="1"/>
  <c r="F10" i="2"/>
  <c r="H26" i="1"/>
  <c r="H11" i="1"/>
  <c r="E7" i="2" s="1"/>
  <c r="G7" i="2" s="1"/>
  <c r="C19" i="2"/>
  <c r="G19" i="2" s="1"/>
  <c r="L23" i="1"/>
  <c r="V23" i="1" s="1"/>
  <c r="AA23" i="1" s="1"/>
  <c r="G14" i="2"/>
  <c r="D12" i="2"/>
  <c r="AD9" i="1"/>
  <c r="AE13" i="1"/>
  <c r="F9" i="2"/>
  <c r="AB23" i="1"/>
  <c r="G18" i="2"/>
  <c r="D5" i="2"/>
  <c r="C5" i="2"/>
  <c r="G5" i="2" s="1"/>
  <c r="L9" i="1"/>
  <c r="V9" i="1" s="1"/>
  <c r="Q9" i="1"/>
  <c r="AA9" i="1" s="1"/>
  <c r="M16" i="1"/>
  <c r="W16" i="1" s="1"/>
  <c r="E12" i="2"/>
  <c r="G12" i="2" s="1"/>
  <c r="R16" i="1"/>
  <c r="AB16" i="1" s="1"/>
  <c r="G3" i="2"/>
  <c r="E17" i="2"/>
  <c r="G17" i="2" s="1"/>
  <c r="R21" i="1"/>
  <c r="M21" i="1"/>
  <c r="W21" i="1" s="1"/>
  <c r="AB21" i="1" s="1"/>
  <c r="H15" i="1"/>
  <c r="H6" i="1"/>
  <c r="Q12" i="1"/>
  <c r="C8" i="2"/>
  <c r="G8" i="2" s="1"/>
  <c r="L12" i="1"/>
  <c r="V12" i="1" s="1"/>
  <c r="M9" i="1"/>
  <c r="W9" i="1" s="1"/>
  <c r="E5" i="2"/>
  <c r="R9" i="1"/>
  <c r="AB9" i="1" s="1"/>
  <c r="R25" i="1"/>
  <c r="E21" i="2"/>
  <c r="M25" i="1"/>
  <c r="W25" i="1" s="1"/>
  <c r="AE22" i="1"/>
  <c r="F18" i="2"/>
  <c r="H18" i="2" s="1"/>
  <c r="D15" i="2"/>
  <c r="AD21" i="1"/>
  <c r="R24" i="1"/>
  <c r="M24" i="1"/>
  <c r="W24" i="1" s="1"/>
  <c r="E20" i="2"/>
  <c r="G20" i="2"/>
  <c r="G21" i="2"/>
  <c r="AD16" i="1"/>
  <c r="AD19" i="1"/>
  <c r="P30" i="1"/>
  <c r="AA13" i="1"/>
  <c r="AD13" i="1" s="1"/>
  <c r="M7" i="1"/>
  <c r="W7" i="1" s="1"/>
  <c r="R7" i="1"/>
  <c r="AA24" i="1"/>
  <c r="P32" i="1"/>
  <c r="L26" i="1"/>
  <c r="V26" i="1" s="1"/>
  <c r="Q26" i="1"/>
  <c r="Z17" i="1"/>
  <c r="AD17" i="1" s="1"/>
  <c r="U29" i="1"/>
  <c r="U30" i="1"/>
  <c r="U31" i="1"/>
  <c r="U32" i="1"/>
  <c r="Q18" i="1"/>
  <c r="L18" i="1"/>
  <c r="V18" i="1" s="1"/>
  <c r="L10" i="1"/>
  <c r="V10" i="1" s="1"/>
  <c r="Q10" i="1"/>
  <c r="AA10" i="1" s="1"/>
  <c r="AD10" i="1" s="1"/>
  <c r="L7" i="1"/>
  <c r="V7" i="1" s="1"/>
  <c r="Q7" i="1"/>
  <c r="AA7" i="1" s="1"/>
  <c r="AD7" i="1" s="1"/>
  <c r="G32" i="1"/>
  <c r="G31" i="1"/>
  <c r="Q25" i="1"/>
  <c r="L25" i="1"/>
  <c r="V25" i="1" s="1"/>
  <c r="G30" i="1"/>
  <c r="Z20" i="1"/>
  <c r="AA6" i="1"/>
  <c r="P31" i="1"/>
  <c r="Q14" i="1"/>
  <c r="L14" i="1"/>
  <c r="V14" i="1" s="1"/>
  <c r="Y32" i="1"/>
  <c r="Y29" i="1"/>
  <c r="Y31" i="1"/>
  <c r="Y30" i="1"/>
  <c r="P29" i="1"/>
  <c r="L11" i="1"/>
  <c r="V11" i="1" s="1"/>
  <c r="Q11" i="1"/>
  <c r="AA11" i="1" s="1"/>
  <c r="Z8" i="1"/>
  <c r="Z24" i="1"/>
  <c r="AD24" i="1" s="1"/>
  <c r="G29" i="1"/>
  <c r="M18" i="1"/>
  <c r="W18" i="1" s="1"/>
  <c r="R18" i="1"/>
  <c r="AB18" i="1" s="1"/>
  <c r="M17" i="1"/>
  <c r="W17" i="1" s="1"/>
  <c r="R17" i="1"/>
  <c r="AD23" i="1" l="1"/>
  <c r="D19" i="2"/>
  <c r="AE18" i="1"/>
  <c r="F14" i="2"/>
  <c r="AA12" i="1"/>
  <c r="R26" i="1"/>
  <c r="M26" i="1"/>
  <c r="W26" i="1" s="1"/>
  <c r="E22" i="2"/>
  <c r="G22" i="2" s="1"/>
  <c r="AE23" i="1"/>
  <c r="F19" i="2"/>
  <c r="H19" i="2" s="1"/>
  <c r="D3" i="2"/>
  <c r="AD6" i="1"/>
  <c r="D2" i="2"/>
  <c r="E2" i="2"/>
  <c r="G2" i="2" s="1"/>
  <c r="R6" i="1"/>
  <c r="AB6" i="1" s="1"/>
  <c r="M6" i="1"/>
  <c r="W6" i="1" s="1"/>
  <c r="AB25" i="1"/>
  <c r="AD8" i="1"/>
  <c r="D4" i="2"/>
  <c r="AE21" i="1"/>
  <c r="F17" i="2"/>
  <c r="H17" i="2" s="1"/>
  <c r="D13" i="2"/>
  <c r="AD20" i="1"/>
  <c r="D16" i="2"/>
  <c r="H16" i="2" s="1"/>
  <c r="R11" i="1"/>
  <c r="AE16" i="1"/>
  <c r="F12" i="2"/>
  <c r="H12" i="2" s="1"/>
  <c r="M11" i="1"/>
  <c r="W11" i="1" s="1"/>
  <c r="E11" i="2"/>
  <c r="G11" i="2" s="1"/>
  <c r="M15" i="1"/>
  <c r="W15" i="1" s="1"/>
  <c r="R15" i="1"/>
  <c r="AB15" i="1" s="1"/>
  <c r="AB24" i="1"/>
  <c r="AE9" i="1"/>
  <c r="F5" i="2"/>
  <c r="H5" i="2" s="1"/>
  <c r="D20" i="2"/>
  <c r="AD11" i="1"/>
  <c r="D7" i="2"/>
  <c r="AB17" i="1"/>
  <c r="H32" i="1"/>
  <c r="AB10" i="1"/>
  <c r="D9" i="2"/>
  <c r="H9" i="2" s="1"/>
  <c r="D6" i="2"/>
  <c r="V31" i="1"/>
  <c r="Q30" i="1"/>
  <c r="AB11" i="1"/>
  <c r="AA25" i="1"/>
  <c r="Q31" i="1"/>
  <c r="M19" i="1"/>
  <c r="W19" i="1" s="1"/>
  <c r="R19" i="1"/>
  <c r="AB19" i="1" s="1"/>
  <c r="AA26" i="1"/>
  <c r="V32" i="1"/>
  <c r="V30" i="1"/>
  <c r="V29" i="1"/>
  <c r="AA18" i="1"/>
  <c r="H30" i="1"/>
  <c r="Z30" i="1"/>
  <c r="Z31" i="1"/>
  <c r="Z32" i="1"/>
  <c r="Z29" i="1"/>
  <c r="AA14" i="1"/>
  <c r="AB7" i="1"/>
  <c r="F3" i="2" s="1"/>
  <c r="H3" i="2" s="1"/>
  <c r="Q29" i="1"/>
  <c r="Q32" i="1"/>
  <c r="H29" i="1"/>
  <c r="H31" i="1"/>
  <c r="M8" i="1"/>
  <c r="W8" i="1" s="1"/>
  <c r="R8" i="1"/>
  <c r="M12" i="1"/>
  <c r="W12" i="1" s="1"/>
  <c r="R12" i="1"/>
  <c r="C46" i="2" l="1" a="1"/>
  <c r="C46" i="2" s="1"/>
  <c r="D46" i="2"/>
  <c r="D8" i="2"/>
  <c r="AD12" i="1"/>
  <c r="AD26" i="1"/>
  <c r="D22" i="2"/>
  <c r="H14" i="2"/>
  <c r="AE19" i="1"/>
  <c r="F15" i="2"/>
  <c r="H15" i="2" s="1"/>
  <c r="AD18" i="1"/>
  <c r="D14" i="2"/>
  <c r="AD25" i="1"/>
  <c r="D21" i="2"/>
  <c r="AE15" i="1"/>
  <c r="F11" i="2"/>
  <c r="H11" i="2" s="1"/>
  <c r="F2" i="2"/>
  <c r="H2" i="2" s="1"/>
  <c r="AE6" i="1"/>
  <c r="AE11" i="1"/>
  <c r="F7" i="2"/>
  <c r="H7" i="2" s="1"/>
  <c r="AE17" i="1"/>
  <c r="F13" i="2"/>
  <c r="H13" i="2" s="1"/>
  <c r="AE10" i="1"/>
  <c r="F6" i="2"/>
  <c r="H6" i="2" s="1"/>
  <c r="AE25" i="1"/>
  <c r="F21" i="2"/>
  <c r="H21" i="2" s="1"/>
  <c r="AB26" i="1"/>
  <c r="AD14" i="1"/>
  <c r="AD32" i="1" s="1"/>
  <c r="D10" i="2"/>
  <c r="H10" i="2" s="1"/>
  <c r="AE24" i="1"/>
  <c r="F20" i="2"/>
  <c r="H20" i="2" s="1"/>
  <c r="AD30" i="1"/>
  <c r="AB8" i="1"/>
  <c r="AD31" i="1"/>
  <c r="AE7" i="1"/>
  <c r="W29" i="1"/>
  <c r="AD29" i="1"/>
  <c r="R32" i="1"/>
  <c r="R30" i="1"/>
  <c r="W31" i="1"/>
  <c r="AB31" i="1"/>
  <c r="R29" i="1"/>
  <c r="W30" i="1"/>
  <c r="AA29" i="1"/>
  <c r="W32" i="1"/>
  <c r="AA32" i="1"/>
  <c r="AA30" i="1"/>
  <c r="AB12" i="1"/>
  <c r="R31" i="1"/>
  <c r="AA31" i="1"/>
  <c r="AB30" i="1" l="1"/>
  <c r="F8" i="2"/>
  <c r="H8" i="2" s="1"/>
  <c r="AE8" i="1"/>
  <c r="F4" i="2"/>
  <c r="H4" i="2" s="1"/>
  <c r="AE26" i="1"/>
  <c r="F22" i="2"/>
  <c r="H22" i="2" s="1"/>
  <c r="AB29" i="1"/>
  <c r="AB32" i="1"/>
  <c r="AE12" i="1"/>
  <c r="E50" i="2" l="1"/>
  <c r="E51" i="2"/>
  <c r="AE32" i="1"/>
  <c r="AE29" i="1"/>
  <c r="AE30" i="1"/>
  <c r="AE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<sst xmlns="http://schemas.openxmlformats.org/spreadsheetml/2006/main" count="121" uniqueCount="50">
  <si>
    <t>Employee payroll</t>
  </si>
  <si>
    <t>Last Name</t>
  </si>
  <si>
    <t>First Name</t>
  </si>
  <si>
    <t>Hourly Wage</t>
  </si>
  <si>
    <t>pay</t>
  </si>
  <si>
    <t>Ali</t>
  </si>
  <si>
    <t xml:space="preserve">Ahmed </t>
  </si>
  <si>
    <t>Hassan</t>
  </si>
  <si>
    <t>Mostafa</t>
  </si>
  <si>
    <t>Ibrahim</t>
  </si>
  <si>
    <t>Alaa</t>
  </si>
  <si>
    <t>Hussein</t>
  </si>
  <si>
    <t>Naser</t>
  </si>
  <si>
    <t>Salama</t>
  </si>
  <si>
    <t>Abdelrahman</t>
  </si>
  <si>
    <t>Abdallah</t>
  </si>
  <si>
    <t>Mohamed</t>
  </si>
  <si>
    <t>Mohasen</t>
  </si>
  <si>
    <t>Eslam</t>
  </si>
  <si>
    <t>Fathy</t>
  </si>
  <si>
    <t>Amr</t>
  </si>
  <si>
    <t>Osama</t>
  </si>
  <si>
    <t>Magdy</t>
  </si>
  <si>
    <t>Yousef</t>
  </si>
  <si>
    <t>Nabil</t>
  </si>
  <si>
    <t>Mahmoud</t>
  </si>
  <si>
    <t>Max</t>
  </si>
  <si>
    <t>Min</t>
  </si>
  <si>
    <t>Average</t>
  </si>
  <si>
    <t>Total</t>
  </si>
  <si>
    <t>Over time Hours</t>
  </si>
  <si>
    <t>Over time bonus</t>
  </si>
  <si>
    <t>Total Feb</t>
  </si>
  <si>
    <t>Total Mar</t>
  </si>
  <si>
    <t>Who earns the highest salary?</t>
  </si>
  <si>
    <t>Who has the best productivity in terms of hours worked at the lowest cost?</t>
  </si>
  <si>
    <t>If we had to let someone go, who would it be?</t>
  </si>
  <si>
    <t>Total worked hours -Feb</t>
  </si>
  <si>
    <t>Hours wored</t>
  </si>
  <si>
    <t>Total worked hours -Mar</t>
  </si>
  <si>
    <t>Total pay-Feb</t>
  </si>
  <si>
    <t>Total pay-Mar</t>
  </si>
  <si>
    <t>Total pay Feb-Mar</t>
  </si>
  <si>
    <t>Total worked hours Feb-Mar</t>
  </si>
  <si>
    <t>Who works the most hours during the 5 weeks?</t>
  </si>
  <si>
    <t>who works more with lowest salary ?</t>
  </si>
  <si>
    <t>who works more with highest salary?</t>
  </si>
  <si>
    <t>since ,several ppl work the same nunber of hours .</t>
  </si>
  <si>
    <t>He works 220 hours, which is the minimum total hours, and receives a high salary compared to other employees in the same range</t>
  </si>
  <si>
    <t>He works 257 hours, which is the maximum total hours, and receives a high salary compared to other employees in the same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</si>
</sst>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2"/>
      <color theme="1"/>
      <name val="Aptos Narrow"/>
      <family val="2"/>
      <scheme val="minor"/>
    </font>
    <font>
      <b/>
      <sz val="26"/>
      <color theme="1"/>
      <name val="Aptos Narrow"/>
      <scheme val="minor"/>
    </font>
    <font>
      <b/>
      <sz val="26"/>
      <color rgb="FF000000"/>
      <name val="Aptos Narrow"/>
      <scheme val="minor"/>
    </font>
    <font>
      <b/>
      <sz val="24"/>
      <color theme="1"/>
      <name val="Aptos Narrow (Body)"/>
    </font>
    <font>
      <b/>
      <sz val="24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16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0" fontId="0" fillId="6" borderId="0" xfId="0" applyFill="1"/>
    <xf numFmtId="164" fontId="0" fillId="3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Hours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>
        <c:manualLayout>
          <c:layoutTarget val="inner"/>
          <c:xMode val="edge"/>
          <c:yMode val="edge"/>
          <c:x val="7.8757520383198054E-2"/>
          <c:y val="0.11597902097902098"/>
          <c:w val="0.89373284199151282"/>
          <c:h val="0.8031878751170088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Analysis!$B$2:$B$22</c:f>
              <c:strCache>
                <c:ptCount val="21"/>
                <c:pt idx="0">
                  <c:v>Abdallah</c:v>
                </c:pt>
                <c:pt idx="1">
                  <c:v>Abdelrahman</c:v>
                </c:pt>
                <c:pt idx="2">
                  <c:v>Ahmed </c:v>
                </c:pt>
                <c:pt idx="3">
                  <c:v>Alaa</c:v>
                </c:pt>
                <c:pt idx="4">
                  <c:v>Ali</c:v>
                </c:pt>
                <c:pt idx="5">
                  <c:v>Amr</c:v>
                </c:pt>
                <c:pt idx="6">
                  <c:v>Eslam</c:v>
                </c:pt>
                <c:pt idx="7">
                  <c:v>Fathy</c:v>
                </c:pt>
                <c:pt idx="8">
                  <c:v>Hassan</c:v>
                </c:pt>
                <c:pt idx="9">
                  <c:v>Hussein</c:v>
                </c:pt>
                <c:pt idx="10">
                  <c:v>Ibrahim</c:v>
                </c:pt>
                <c:pt idx="11">
                  <c:v>Magdy</c:v>
                </c:pt>
                <c:pt idx="12">
                  <c:v>Mahmoud</c:v>
                </c:pt>
                <c:pt idx="13">
                  <c:v>Mohamed</c:v>
                </c:pt>
                <c:pt idx="14">
                  <c:v>Mohasen</c:v>
                </c:pt>
                <c:pt idx="15">
                  <c:v>Mostafa</c:v>
                </c:pt>
                <c:pt idx="16">
                  <c:v>Nabil</c:v>
                </c:pt>
                <c:pt idx="17">
                  <c:v>Naser</c:v>
                </c:pt>
                <c:pt idx="18">
                  <c:v>Osama</c:v>
                </c:pt>
                <c:pt idx="19">
                  <c:v>Salama</c:v>
                </c:pt>
                <c:pt idx="20">
                  <c:v>Yousef</c:v>
                </c:pt>
              </c:strCache>
            </c:strRef>
          </c:cat>
          <c:val>
            <c:numRef>
              <c:f>Analysis!$G$2:$G$22</c:f>
              <c:numCache>
                <c:formatCode>General</c:formatCode>
                <c:ptCount val="21"/>
                <c:pt idx="0">
                  <c:v>220</c:v>
                </c:pt>
                <c:pt idx="1">
                  <c:v>231</c:v>
                </c:pt>
                <c:pt idx="2">
                  <c:v>242</c:v>
                </c:pt>
                <c:pt idx="3">
                  <c:v>243</c:v>
                </c:pt>
                <c:pt idx="4">
                  <c:v>237</c:v>
                </c:pt>
                <c:pt idx="5">
                  <c:v>256</c:v>
                </c:pt>
                <c:pt idx="6">
                  <c:v>245</c:v>
                </c:pt>
                <c:pt idx="7">
                  <c:v>240</c:v>
                </c:pt>
                <c:pt idx="8">
                  <c:v>257</c:v>
                </c:pt>
                <c:pt idx="9">
                  <c:v>245</c:v>
                </c:pt>
                <c:pt idx="10">
                  <c:v>240</c:v>
                </c:pt>
                <c:pt idx="11">
                  <c:v>257</c:v>
                </c:pt>
                <c:pt idx="12">
                  <c:v>245</c:v>
                </c:pt>
                <c:pt idx="13">
                  <c:v>240</c:v>
                </c:pt>
                <c:pt idx="14">
                  <c:v>257</c:v>
                </c:pt>
                <c:pt idx="15">
                  <c:v>245</c:v>
                </c:pt>
                <c:pt idx="16">
                  <c:v>240</c:v>
                </c:pt>
                <c:pt idx="17">
                  <c:v>257</c:v>
                </c:pt>
                <c:pt idx="18">
                  <c:v>245</c:v>
                </c:pt>
                <c:pt idx="19">
                  <c:v>240</c:v>
                </c:pt>
                <c:pt idx="20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F-824F-92BC-D75BC0F7E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9031631"/>
        <c:axId val="1188432431"/>
      </c:barChart>
      <c:catAx>
        <c:axId val="1189031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88432431"/>
        <c:crosses val="autoZero"/>
        <c:auto val="1"/>
        <c:lblAlgn val="ctr"/>
        <c:lblOffset val="100"/>
        <c:noMultiLvlLbl val="0"/>
      </c:catAx>
      <c:valAx>
        <c:axId val="118843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8903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Analysis!$B$2:$B$22</c:f>
              <c:strCache>
                <c:ptCount val="21"/>
                <c:pt idx="0">
                  <c:v>Abdallah</c:v>
                </c:pt>
                <c:pt idx="1">
                  <c:v>Abdelrahman</c:v>
                </c:pt>
                <c:pt idx="2">
                  <c:v>Ahmed </c:v>
                </c:pt>
                <c:pt idx="3">
                  <c:v>Alaa</c:v>
                </c:pt>
                <c:pt idx="4">
                  <c:v>Ali</c:v>
                </c:pt>
                <c:pt idx="5">
                  <c:v>Amr</c:v>
                </c:pt>
                <c:pt idx="6">
                  <c:v>Eslam</c:v>
                </c:pt>
                <c:pt idx="7">
                  <c:v>Fathy</c:v>
                </c:pt>
                <c:pt idx="8">
                  <c:v>Hassan</c:v>
                </c:pt>
                <c:pt idx="9">
                  <c:v>Hussein</c:v>
                </c:pt>
                <c:pt idx="10">
                  <c:v>Ibrahim</c:v>
                </c:pt>
                <c:pt idx="11">
                  <c:v>Magdy</c:v>
                </c:pt>
                <c:pt idx="12">
                  <c:v>Mahmoud</c:v>
                </c:pt>
                <c:pt idx="13">
                  <c:v>Mohamed</c:v>
                </c:pt>
                <c:pt idx="14">
                  <c:v>Mohasen</c:v>
                </c:pt>
                <c:pt idx="15">
                  <c:v>Mostafa</c:v>
                </c:pt>
                <c:pt idx="16">
                  <c:v>Nabil</c:v>
                </c:pt>
                <c:pt idx="17">
                  <c:v>Naser</c:v>
                </c:pt>
                <c:pt idx="18">
                  <c:v>Osama</c:v>
                </c:pt>
                <c:pt idx="19">
                  <c:v>Salama</c:v>
                </c:pt>
                <c:pt idx="20">
                  <c:v>Yousef</c:v>
                </c:pt>
              </c:strCache>
            </c:strRef>
          </c:cat>
          <c:val>
            <c:numRef>
              <c:f>Analysis!$G$2:$G$22</c:f>
              <c:numCache>
                <c:formatCode>General</c:formatCode>
                <c:ptCount val="21"/>
                <c:pt idx="0">
                  <c:v>220</c:v>
                </c:pt>
                <c:pt idx="1">
                  <c:v>231</c:v>
                </c:pt>
                <c:pt idx="2">
                  <c:v>242</c:v>
                </c:pt>
                <c:pt idx="3">
                  <c:v>243</c:v>
                </c:pt>
                <c:pt idx="4">
                  <c:v>237</c:v>
                </c:pt>
                <c:pt idx="5">
                  <c:v>256</c:v>
                </c:pt>
                <c:pt idx="6">
                  <c:v>245</c:v>
                </c:pt>
                <c:pt idx="7">
                  <c:v>240</c:v>
                </c:pt>
                <c:pt idx="8">
                  <c:v>257</c:v>
                </c:pt>
                <c:pt idx="9">
                  <c:v>245</c:v>
                </c:pt>
                <c:pt idx="10">
                  <c:v>240</c:v>
                </c:pt>
                <c:pt idx="11">
                  <c:v>257</c:v>
                </c:pt>
                <c:pt idx="12">
                  <c:v>245</c:v>
                </c:pt>
                <c:pt idx="13">
                  <c:v>240</c:v>
                </c:pt>
                <c:pt idx="14">
                  <c:v>257</c:v>
                </c:pt>
                <c:pt idx="15">
                  <c:v>245</c:v>
                </c:pt>
                <c:pt idx="16">
                  <c:v>240</c:v>
                </c:pt>
                <c:pt idx="17">
                  <c:v>257</c:v>
                </c:pt>
                <c:pt idx="18">
                  <c:v>245</c:v>
                </c:pt>
                <c:pt idx="19">
                  <c:v>240</c:v>
                </c:pt>
                <c:pt idx="20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E-5C4E-A344-D95D097F021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Analysis!$B$2:$B$22</c:f>
              <c:strCache>
                <c:ptCount val="21"/>
                <c:pt idx="0">
                  <c:v>Abdallah</c:v>
                </c:pt>
                <c:pt idx="1">
                  <c:v>Abdelrahman</c:v>
                </c:pt>
                <c:pt idx="2">
                  <c:v>Ahmed </c:v>
                </c:pt>
                <c:pt idx="3">
                  <c:v>Alaa</c:v>
                </c:pt>
                <c:pt idx="4">
                  <c:v>Ali</c:v>
                </c:pt>
                <c:pt idx="5">
                  <c:v>Amr</c:v>
                </c:pt>
                <c:pt idx="6">
                  <c:v>Eslam</c:v>
                </c:pt>
                <c:pt idx="7">
                  <c:v>Fathy</c:v>
                </c:pt>
                <c:pt idx="8">
                  <c:v>Hassan</c:v>
                </c:pt>
                <c:pt idx="9">
                  <c:v>Hussein</c:v>
                </c:pt>
                <c:pt idx="10">
                  <c:v>Ibrahim</c:v>
                </c:pt>
                <c:pt idx="11">
                  <c:v>Magdy</c:v>
                </c:pt>
                <c:pt idx="12">
                  <c:v>Mahmoud</c:v>
                </c:pt>
                <c:pt idx="13">
                  <c:v>Mohamed</c:v>
                </c:pt>
                <c:pt idx="14">
                  <c:v>Mohasen</c:v>
                </c:pt>
                <c:pt idx="15">
                  <c:v>Mostafa</c:v>
                </c:pt>
                <c:pt idx="16">
                  <c:v>Nabil</c:v>
                </c:pt>
                <c:pt idx="17">
                  <c:v>Naser</c:v>
                </c:pt>
                <c:pt idx="18">
                  <c:v>Osama</c:v>
                </c:pt>
                <c:pt idx="19">
                  <c:v>Salama</c:v>
                </c:pt>
                <c:pt idx="20">
                  <c:v>Yousef</c:v>
                </c:pt>
              </c:strCache>
            </c:strRef>
          </c:cat>
          <c:val>
            <c:numRef>
              <c:f>Analysis!$H$2:$H$22</c:f>
              <c:numCache>
                <c:formatCode>General</c:formatCode>
                <c:ptCount val="21"/>
                <c:pt idx="0">
                  <c:v>3331.9000000000005</c:v>
                </c:pt>
                <c:pt idx="1">
                  <c:v>6526.8</c:v>
                </c:pt>
                <c:pt idx="2">
                  <c:v>3550.5</c:v>
                </c:pt>
                <c:pt idx="3">
                  <c:v>3390.9</c:v>
                </c:pt>
                <c:pt idx="4">
                  <c:v>1894.4</c:v>
                </c:pt>
                <c:pt idx="5">
                  <c:v>3663.6</c:v>
                </c:pt>
                <c:pt idx="6">
                  <c:v>2685</c:v>
                </c:pt>
                <c:pt idx="7">
                  <c:v>2444</c:v>
                </c:pt>
                <c:pt idx="8">
                  <c:v>2329.2449999999999</c:v>
                </c:pt>
                <c:pt idx="9">
                  <c:v>4173</c:v>
                </c:pt>
                <c:pt idx="10">
                  <c:v>5145.0000000000009</c:v>
                </c:pt>
                <c:pt idx="11">
                  <c:v>6744.5</c:v>
                </c:pt>
                <c:pt idx="12">
                  <c:v>3139.5</c:v>
                </c:pt>
                <c:pt idx="13">
                  <c:v>3810.6000000000004</c:v>
                </c:pt>
                <c:pt idx="14">
                  <c:v>3968.4500000000007</c:v>
                </c:pt>
                <c:pt idx="15">
                  <c:v>4832.7</c:v>
                </c:pt>
                <c:pt idx="16">
                  <c:v>5226</c:v>
                </c:pt>
                <c:pt idx="17">
                  <c:v>6909.0999999999995</c:v>
                </c:pt>
                <c:pt idx="18">
                  <c:v>4455</c:v>
                </c:pt>
                <c:pt idx="19">
                  <c:v>5823.9999999999991</c:v>
                </c:pt>
                <c:pt idx="20">
                  <c:v>5710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E-5C4E-A344-D95D097F0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908767"/>
        <c:axId val="1204075647"/>
      </c:barChart>
      <c:catAx>
        <c:axId val="120390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04075647"/>
        <c:crosses val="autoZero"/>
        <c:auto val="1"/>
        <c:lblAlgn val="ctr"/>
        <c:lblOffset val="100"/>
        <c:noMultiLvlLbl val="0"/>
      </c:catAx>
      <c:valAx>
        <c:axId val="120407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0390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Salary</a:t>
          </a:r>
        </a:p>
      </cx:txPr>
    </cx:title>
    <cx:plotArea>
      <cx:plotAreaRegion>
        <cx:series layoutId="clusteredColumn" uniqueId="{1A74F934-802D-4B40-BFA2-B993634BF25E}">
          <cx:dataId val="0"/>
          <cx:layoutPr>
            <cx:aggregation/>
          </cx:layoutPr>
          <cx:axisId val="1"/>
        </cx:series>
        <cx:series layoutId="paretoLine" ownerIdx="0" uniqueId="{D71A07E2-6B77-E74D-96A0-B11018A71F5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25</xdr:row>
      <xdr:rowOff>12700</xdr:rowOff>
    </xdr:from>
    <xdr:to>
      <xdr:col>6</xdr:col>
      <xdr:colOff>469900</xdr:colOff>
      <xdr:row>42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591B7A-266D-5840-E513-B7F2E17C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52</xdr:row>
      <xdr:rowOff>101600</xdr:rowOff>
    </xdr:from>
    <xdr:to>
      <xdr:col>5</xdr:col>
      <xdr:colOff>431800</xdr:colOff>
      <xdr:row>68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D4C316B-A862-A8B0-C2A7-1287D09A04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11480800"/>
              <a:ext cx="8128000" cy="326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12700</xdr:colOff>
      <xdr:row>77</xdr:row>
      <xdr:rowOff>127000</xdr:rowOff>
    </xdr:from>
    <xdr:to>
      <xdr:col>5</xdr:col>
      <xdr:colOff>711200</xdr:colOff>
      <xdr:row>93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DB22E8-2646-D2F4-1C8E-48DDAA7C5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849B-47A7-2242-8BB2-70CB76360046}">
  <dimension ref="A1:AE32"/>
  <sheetViews>
    <sheetView workbookViewId="0">
      <selection activeCell="C5" sqref="C5:C26"/>
    </sheetView>
  </sheetViews>
  <sheetFormatPr baseColWidth="10" defaultRowHeight="16" x14ac:dyDescent="0.2"/>
  <cols>
    <col min="1" max="1" width="14.83203125" bestFit="1" customWidth="1"/>
    <col min="2" max="2" width="11.83203125" bestFit="1" customWidth="1"/>
    <col min="3" max="3" width="11.33203125" bestFit="1" customWidth="1"/>
    <col min="4" max="4" width="11.6640625" bestFit="1" customWidth="1"/>
    <col min="5" max="8" width="11.6640625" customWidth="1"/>
    <col min="9" max="9" width="14.1640625" bestFit="1" customWidth="1"/>
    <col min="10" max="13" width="14.1640625" customWidth="1"/>
    <col min="14" max="14" width="11.5" bestFit="1" customWidth="1"/>
    <col min="15" max="18" width="11.5" customWidth="1"/>
    <col min="19" max="19" width="14.1640625" bestFit="1" customWidth="1"/>
    <col min="24" max="28" width="11.5" bestFit="1" customWidth="1"/>
    <col min="30" max="31" width="11.5" bestFit="1" customWidth="1"/>
  </cols>
  <sheetData>
    <row r="1" spans="1:31" x14ac:dyDescent="0.2">
      <c r="A1" t="s">
        <v>0</v>
      </c>
    </row>
    <row r="4" spans="1:31" x14ac:dyDescent="0.2">
      <c r="D4" t="s">
        <v>38</v>
      </c>
      <c r="I4" t="s">
        <v>30</v>
      </c>
      <c r="N4" t="s">
        <v>4</v>
      </c>
      <c r="S4" t="s">
        <v>31</v>
      </c>
      <c r="X4" t="s">
        <v>29</v>
      </c>
      <c r="AD4" t="s">
        <v>32</v>
      </c>
      <c r="AE4" t="s">
        <v>33</v>
      </c>
    </row>
    <row r="5" spans="1:31" x14ac:dyDescent="0.2">
      <c r="A5" t="s">
        <v>1</v>
      </c>
      <c r="B5" t="s">
        <v>2</v>
      </c>
      <c r="C5" t="s">
        <v>3</v>
      </c>
      <c r="D5" s="11">
        <v>45689</v>
      </c>
      <c r="E5" s="11">
        <f>D5+7</f>
        <v>45696</v>
      </c>
      <c r="F5" s="11">
        <f t="shared" ref="F5:H5" si="0">E5+7</f>
        <v>45703</v>
      </c>
      <c r="G5" s="11">
        <f t="shared" si="0"/>
        <v>45710</v>
      </c>
      <c r="H5" s="11">
        <f t="shared" si="0"/>
        <v>45717</v>
      </c>
      <c r="I5" s="3">
        <v>45689</v>
      </c>
      <c r="J5" s="3">
        <f>E5</f>
        <v>45696</v>
      </c>
      <c r="K5" s="3">
        <f>F5</f>
        <v>45703</v>
      </c>
      <c r="L5" s="3">
        <f>G5</f>
        <v>45710</v>
      </c>
      <c r="M5" s="3">
        <f>H5</f>
        <v>45717</v>
      </c>
      <c r="N5" s="6">
        <f>D5</f>
        <v>45689</v>
      </c>
      <c r="O5" s="6">
        <f t="shared" ref="O5:R5" si="1">E5</f>
        <v>45696</v>
      </c>
      <c r="P5" s="6">
        <f t="shared" si="1"/>
        <v>45703</v>
      </c>
      <c r="Q5" s="6">
        <f t="shared" si="1"/>
        <v>45710</v>
      </c>
      <c r="R5" s="6">
        <f t="shared" si="1"/>
        <v>45717</v>
      </c>
      <c r="S5" s="7">
        <f>D5</f>
        <v>45689</v>
      </c>
      <c r="T5" s="7">
        <f t="shared" ref="T5:W5" si="2">E5</f>
        <v>45696</v>
      </c>
      <c r="U5" s="7">
        <f t="shared" si="2"/>
        <v>45703</v>
      </c>
      <c r="V5" s="7">
        <f t="shared" si="2"/>
        <v>45710</v>
      </c>
      <c r="W5" s="7">
        <f t="shared" si="2"/>
        <v>45717</v>
      </c>
      <c r="X5" s="9">
        <f>S5</f>
        <v>45689</v>
      </c>
      <c r="Y5" s="9">
        <f t="shared" ref="Y5:AB5" si="3">T5</f>
        <v>45696</v>
      </c>
      <c r="Z5" s="9">
        <f t="shared" si="3"/>
        <v>45703</v>
      </c>
      <c r="AA5" s="9">
        <f t="shared" si="3"/>
        <v>45710</v>
      </c>
      <c r="AB5" s="9">
        <f t="shared" si="3"/>
        <v>45717</v>
      </c>
    </row>
    <row r="6" spans="1:31" x14ac:dyDescent="0.2">
      <c r="A6" t="s">
        <v>5</v>
      </c>
      <c r="B6" t="s">
        <v>15</v>
      </c>
      <c r="C6" s="1">
        <v>14.3</v>
      </c>
      <c r="D6" s="12">
        <v>49</v>
      </c>
      <c r="E6" s="12">
        <f>D12-4</f>
        <v>46</v>
      </c>
      <c r="F6" s="12">
        <f>E12-4</f>
        <v>42</v>
      </c>
      <c r="G6" s="12">
        <f>F12-4</f>
        <v>49</v>
      </c>
      <c r="H6" s="12">
        <f>G12-4</f>
        <v>34</v>
      </c>
      <c r="I6" s="4">
        <f>IF(D6&gt;40,D6-40,0)</f>
        <v>9</v>
      </c>
      <c r="J6" s="4">
        <f>IF(E6&gt;40,E6-40,0)</f>
        <v>6</v>
      </c>
      <c r="K6" s="4">
        <f>IF(F6&gt;40,F6-40,0)</f>
        <v>2</v>
      </c>
      <c r="L6" s="4">
        <f>IF(G6&gt;40,G6-40,0)</f>
        <v>9</v>
      </c>
      <c r="M6" s="4">
        <f>IF(H6&gt;40,H6-40,0)</f>
        <v>0</v>
      </c>
      <c r="N6" s="13">
        <f>D6*$C$6</f>
        <v>700.7</v>
      </c>
      <c r="O6" s="13">
        <f t="shared" ref="O6:R6" si="4">E6*$C$6</f>
        <v>657.80000000000007</v>
      </c>
      <c r="P6" s="13">
        <f t="shared" si="4"/>
        <v>600.6</v>
      </c>
      <c r="Q6" s="13">
        <f t="shared" si="4"/>
        <v>700.7</v>
      </c>
      <c r="R6" s="13">
        <f t="shared" si="4"/>
        <v>486.20000000000005</v>
      </c>
      <c r="S6" s="8">
        <f t="shared" ref="S6:S26" si="5">0.5*C6*I6</f>
        <v>64.350000000000009</v>
      </c>
      <c r="T6" s="8">
        <f>0.5*C6*J6</f>
        <v>42.900000000000006</v>
      </c>
      <c r="U6" s="8">
        <f>0.5*C6*K6</f>
        <v>14.3</v>
      </c>
      <c r="V6" s="8">
        <f>0.5*C6*L6</f>
        <v>64.350000000000009</v>
      </c>
      <c r="W6" s="8">
        <f>0.5*C6*M6</f>
        <v>0</v>
      </c>
      <c r="X6" s="10">
        <f>N6+S6</f>
        <v>765.05000000000007</v>
      </c>
      <c r="Y6" s="10">
        <f t="shared" ref="Y6:AB21" si="6">O6+T6</f>
        <v>700.7</v>
      </c>
      <c r="Z6" s="10">
        <f t="shared" si="6"/>
        <v>614.9</v>
      </c>
      <c r="AA6" s="10">
        <f t="shared" si="6"/>
        <v>765.05000000000007</v>
      </c>
      <c r="AB6" s="10">
        <f t="shared" si="6"/>
        <v>486.20000000000005</v>
      </c>
      <c r="AD6" s="1">
        <f>SUM(X6:AA6)</f>
        <v>2845.7000000000003</v>
      </c>
      <c r="AE6" s="1">
        <f>AB6</f>
        <v>486.20000000000005</v>
      </c>
    </row>
    <row r="7" spans="1:31" x14ac:dyDescent="0.2">
      <c r="A7" t="s">
        <v>6</v>
      </c>
      <c r="B7" t="s">
        <v>14</v>
      </c>
      <c r="C7" s="1">
        <v>25.9</v>
      </c>
      <c r="D7" s="12">
        <v>45</v>
      </c>
      <c r="E7" s="12">
        <f>D18</f>
        <v>29</v>
      </c>
      <c r="F7" s="12">
        <f>E18</f>
        <v>49</v>
      </c>
      <c r="G7" s="12">
        <f>F18</f>
        <v>56</v>
      </c>
      <c r="H7" s="12">
        <f>G18</f>
        <v>52</v>
      </c>
      <c r="I7" s="4">
        <f t="shared" ref="I7:I26" si="7">IF(D7&gt;40,D7-40,0)</f>
        <v>5</v>
      </c>
      <c r="J7" s="4">
        <f t="shared" ref="J7:J26" si="8">IF(E7&gt;40,E7-40,0)</f>
        <v>0</v>
      </c>
      <c r="K7" s="4">
        <f t="shared" ref="K7:K26" si="9">IF(F7&gt;40,F7-40,0)</f>
        <v>9</v>
      </c>
      <c r="L7" s="4">
        <f t="shared" ref="L7:L26" si="10">IF(G7&gt;40,G7-40,0)</f>
        <v>16</v>
      </c>
      <c r="M7" s="4">
        <f t="shared" ref="M7:M26" si="11">IF(H7&gt;40,H7-40,0)</f>
        <v>12</v>
      </c>
      <c r="N7" s="13">
        <f>D7*$C$7</f>
        <v>1165.5</v>
      </c>
      <c r="O7" s="13">
        <f t="shared" ref="O7:R7" si="12">E7*$C$7</f>
        <v>751.09999999999991</v>
      </c>
      <c r="P7" s="13">
        <f t="shared" si="12"/>
        <v>1269.0999999999999</v>
      </c>
      <c r="Q7" s="13">
        <f t="shared" si="12"/>
        <v>1450.3999999999999</v>
      </c>
      <c r="R7" s="13">
        <f t="shared" si="12"/>
        <v>1346.8</v>
      </c>
      <c r="S7" s="8">
        <f t="shared" si="5"/>
        <v>64.75</v>
      </c>
      <c r="T7" s="8">
        <f t="shared" ref="T7:T26" si="13">0.5*C7*J7</f>
        <v>0</v>
      </c>
      <c r="U7" s="8">
        <f t="shared" ref="U7:U26" si="14">0.5*C7*K7</f>
        <v>116.55</v>
      </c>
      <c r="V7" s="8">
        <f t="shared" ref="V7:V26" si="15">0.5*C7*L7</f>
        <v>207.2</v>
      </c>
      <c r="W7" s="8">
        <f t="shared" ref="W7:W26" si="16">0.5*C7*M7</f>
        <v>155.39999999999998</v>
      </c>
      <c r="X7" s="10">
        <f t="shared" ref="X7:AB26" si="17">N7+S7</f>
        <v>1230.25</v>
      </c>
      <c r="Y7" s="10">
        <f t="shared" si="6"/>
        <v>751.09999999999991</v>
      </c>
      <c r="Z7" s="10">
        <f t="shared" si="6"/>
        <v>1385.6499999999999</v>
      </c>
      <c r="AA7" s="10">
        <f t="shared" si="6"/>
        <v>1657.6</v>
      </c>
      <c r="AB7" s="10">
        <f t="shared" si="6"/>
        <v>1502.1999999999998</v>
      </c>
      <c r="AD7" s="1">
        <f t="shared" ref="AD7:AD26" si="18">SUM(X7:AA7)</f>
        <v>5024.6000000000004</v>
      </c>
      <c r="AE7" s="1">
        <f t="shared" ref="AE7:AE26" si="19">AB7</f>
        <v>1502.1999999999998</v>
      </c>
    </row>
    <row r="8" spans="1:31" x14ac:dyDescent="0.2">
      <c r="A8" t="s">
        <v>7</v>
      </c>
      <c r="B8" t="s">
        <v>6</v>
      </c>
      <c r="C8" s="1">
        <v>13.5</v>
      </c>
      <c r="D8" s="12">
        <v>40</v>
      </c>
      <c r="E8" s="12">
        <f>D20+3</f>
        <v>51</v>
      </c>
      <c r="F8" s="12">
        <f>E20+3</f>
        <v>43</v>
      </c>
      <c r="G8" s="12">
        <f>F20+3</f>
        <v>47</v>
      </c>
      <c r="H8" s="12">
        <f>G20+3</f>
        <v>61</v>
      </c>
      <c r="I8" s="4">
        <f t="shared" si="7"/>
        <v>0</v>
      </c>
      <c r="J8" s="4">
        <f t="shared" si="8"/>
        <v>11</v>
      </c>
      <c r="K8" s="4">
        <f t="shared" si="9"/>
        <v>3</v>
      </c>
      <c r="L8" s="4">
        <f t="shared" si="10"/>
        <v>7</v>
      </c>
      <c r="M8" s="4">
        <f t="shared" si="11"/>
        <v>21</v>
      </c>
      <c r="N8" s="13">
        <f>D8*$C$8</f>
        <v>540</v>
      </c>
      <c r="O8" s="13">
        <f t="shared" ref="O8:R8" si="20">E8*$C$8</f>
        <v>688.5</v>
      </c>
      <c r="P8" s="13">
        <f t="shared" si="20"/>
        <v>580.5</v>
      </c>
      <c r="Q8" s="13">
        <f t="shared" si="20"/>
        <v>634.5</v>
      </c>
      <c r="R8" s="13">
        <f t="shared" si="20"/>
        <v>823.5</v>
      </c>
      <c r="S8" s="8">
        <f t="shared" si="5"/>
        <v>0</v>
      </c>
      <c r="T8" s="8">
        <f t="shared" si="13"/>
        <v>74.25</v>
      </c>
      <c r="U8" s="8">
        <f t="shared" si="14"/>
        <v>20.25</v>
      </c>
      <c r="V8" s="8">
        <f t="shared" si="15"/>
        <v>47.25</v>
      </c>
      <c r="W8" s="8">
        <f t="shared" si="16"/>
        <v>141.75</v>
      </c>
      <c r="X8" s="10">
        <f t="shared" si="17"/>
        <v>540</v>
      </c>
      <c r="Y8" s="10">
        <f t="shared" si="6"/>
        <v>762.75</v>
      </c>
      <c r="Z8" s="10">
        <f t="shared" si="6"/>
        <v>600.75</v>
      </c>
      <c r="AA8" s="10">
        <f t="shared" si="6"/>
        <v>681.75</v>
      </c>
      <c r="AB8" s="10">
        <f t="shared" si="6"/>
        <v>965.25</v>
      </c>
      <c r="AD8" s="1">
        <f t="shared" si="18"/>
        <v>2585.25</v>
      </c>
      <c r="AE8" s="1">
        <f t="shared" si="19"/>
        <v>965.25</v>
      </c>
    </row>
    <row r="9" spans="1:31" x14ac:dyDescent="0.2">
      <c r="A9" t="s">
        <v>8</v>
      </c>
      <c r="B9" t="s">
        <v>10</v>
      </c>
      <c r="C9" s="1">
        <v>12.7</v>
      </c>
      <c r="D9" s="12">
        <v>41</v>
      </c>
      <c r="E9" s="12">
        <f t="shared" ref="E9:F14" si="21">D21+3</f>
        <v>50</v>
      </c>
      <c r="F9" s="12">
        <f t="shared" si="21"/>
        <v>35</v>
      </c>
      <c r="G9" s="12">
        <f t="shared" ref="G9:H9" si="22">F21+3</f>
        <v>55</v>
      </c>
      <c r="H9" s="12">
        <f t="shared" si="22"/>
        <v>62</v>
      </c>
      <c r="I9" s="4">
        <f t="shared" si="7"/>
        <v>1</v>
      </c>
      <c r="J9" s="4">
        <f t="shared" si="8"/>
        <v>10</v>
      </c>
      <c r="K9" s="4">
        <f t="shared" si="9"/>
        <v>0</v>
      </c>
      <c r="L9" s="4">
        <f t="shared" si="10"/>
        <v>15</v>
      </c>
      <c r="M9" s="4">
        <f t="shared" si="11"/>
        <v>22</v>
      </c>
      <c r="N9" s="13">
        <f>D9*$C$9</f>
        <v>520.69999999999993</v>
      </c>
      <c r="O9" s="13">
        <f t="shared" ref="O9:R9" si="23">E9*$C$9</f>
        <v>635</v>
      </c>
      <c r="P9" s="13">
        <f t="shared" si="23"/>
        <v>444.5</v>
      </c>
      <c r="Q9" s="13">
        <f t="shared" si="23"/>
        <v>698.5</v>
      </c>
      <c r="R9" s="13">
        <f t="shared" si="23"/>
        <v>787.4</v>
      </c>
      <c r="S9" s="8">
        <f t="shared" si="5"/>
        <v>6.35</v>
      </c>
      <c r="T9" s="8">
        <f t="shared" si="13"/>
        <v>63.5</v>
      </c>
      <c r="U9" s="8">
        <f t="shared" si="14"/>
        <v>0</v>
      </c>
      <c r="V9" s="8">
        <f t="shared" si="15"/>
        <v>95.25</v>
      </c>
      <c r="W9" s="8">
        <f t="shared" si="16"/>
        <v>139.69999999999999</v>
      </c>
      <c r="X9" s="10">
        <f t="shared" si="17"/>
        <v>527.04999999999995</v>
      </c>
      <c r="Y9" s="10">
        <f t="shared" si="6"/>
        <v>698.5</v>
      </c>
      <c r="Z9" s="10">
        <f t="shared" si="6"/>
        <v>444.5</v>
      </c>
      <c r="AA9" s="10">
        <f t="shared" si="6"/>
        <v>793.75</v>
      </c>
      <c r="AB9" s="10">
        <f t="shared" si="6"/>
        <v>927.09999999999991</v>
      </c>
      <c r="AD9" s="1">
        <f t="shared" si="18"/>
        <v>2463.8000000000002</v>
      </c>
      <c r="AE9" s="1">
        <f t="shared" si="19"/>
        <v>927.09999999999991</v>
      </c>
    </row>
    <row r="10" spans="1:31" x14ac:dyDescent="0.2">
      <c r="A10" t="s">
        <v>9</v>
      </c>
      <c r="B10" t="s">
        <v>5</v>
      </c>
      <c r="C10" s="1">
        <v>7.4</v>
      </c>
      <c r="D10" s="12">
        <v>39</v>
      </c>
      <c r="E10" s="12">
        <f t="shared" si="21"/>
        <v>53</v>
      </c>
      <c r="F10" s="12">
        <f t="shared" si="21"/>
        <v>46</v>
      </c>
      <c r="G10" s="12">
        <f t="shared" ref="G10:H10" si="24">F22+3</f>
        <v>44</v>
      </c>
      <c r="H10" s="12">
        <f t="shared" si="24"/>
        <v>55</v>
      </c>
      <c r="I10" s="4">
        <f t="shared" si="7"/>
        <v>0</v>
      </c>
      <c r="J10" s="4">
        <f t="shared" si="8"/>
        <v>13</v>
      </c>
      <c r="K10" s="4">
        <f t="shared" si="9"/>
        <v>6</v>
      </c>
      <c r="L10" s="4">
        <f t="shared" si="10"/>
        <v>4</v>
      </c>
      <c r="M10" s="4">
        <f t="shared" si="11"/>
        <v>15</v>
      </c>
      <c r="N10" s="13">
        <f>D10*$C$10</f>
        <v>288.60000000000002</v>
      </c>
      <c r="O10" s="13">
        <f t="shared" ref="O10:R10" si="25">E10*$C$10</f>
        <v>392.20000000000005</v>
      </c>
      <c r="P10" s="13">
        <f t="shared" si="25"/>
        <v>340.40000000000003</v>
      </c>
      <c r="Q10" s="13">
        <f t="shared" si="25"/>
        <v>325.60000000000002</v>
      </c>
      <c r="R10" s="13">
        <f t="shared" si="25"/>
        <v>407</v>
      </c>
      <c r="S10" s="8">
        <f t="shared" si="5"/>
        <v>0</v>
      </c>
      <c r="T10" s="8">
        <f t="shared" si="13"/>
        <v>48.1</v>
      </c>
      <c r="U10" s="8">
        <f t="shared" si="14"/>
        <v>22.200000000000003</v>
      </c>
      <c r="V10" s="8">
        <f t="shared" si="15"/>
        <v>14.8</v>
      </c>
      <c r="W10" s="8">
        <f t="shared" si="16"/>
        <v>55.5</v>
      </c>
      <c r="X10" s="10">
        <f t="shared" si="17"/>
        <v>288.60000000000002</v>
      </c>
      <c r="Y10" s="10">
        <f t="shared" si="6"/>
        <v>440.30000000000007</v>
      </c>
      <c r="Z10" s="10">
        <f t="shared" si="6"/>
        <v>362.6</v>
      </c>
      <c r="AA10" s="10">
        <f t="shared" si="6"/>
        <v>340.40000000000003</v>
      </c>
      <c r="AB10" s="10">
        <f t="shared" si="6"/>
        <v>462.5</v>
      </c>
      <c r="AD10" s="1">
        <f t="shared" si="18"/>
        <v>1431.9</v>
      </c>
      <c r="AE10" s="1">
        <f t="shared" si="19"/>
        <v>462.5</v>
      </c>
    </row>
    <row r="11" spans="1:31" x14ac:dyDescent="0.2">
      <c r="A11" t="s">
        <v>10</v>
      </c>
      <c r="B11" t="s">
        <v>20</v>
      </c>
      <c r="C11" s="1">
        <v>12.9</v>
      </c>
      <c r="D11" s="12">
        <v>48</v>
      </c>
      <c r="E11" s="12">
        <f t="shared" si="21"/>
        <v>58</v>
      </c>
      <c r="F11" s="12">
        <f t="shared" si="21"/>
        <v>54</v>
      </c>
      <c r="G11" s="12">
        <f t="shared" ref="G11:H11" si="26">F23+3</f>
        <v>46</v>
      </c>
      <c r="H11" s="12">
        <f t="shared" si="26"/>
        <v>50</v>
      </c>
      <c r="I11" s="4">
        <f t="shared" si="7"/>
        <v>8</v>
      </c>
      <c r="J11" s="4">
        <f t="shared" si="8"/>
        <v>18</v>
      </c>
      <c r="K11" s="4">
        <f t="shared" si="9"/>
        <v>14</v>
      </c>
      <c r="L11" s="4">
        <f t="shared" si="10"/>
        <v>6</v>
      </c>
      <c r="M11" s="4">
        <f t="shared" si="11"/>
        <v>10</v>
      </c>
      <c r="N11" s="13">
        <f>D11*$C$11</f>
        <v>619.20000000000005</v>
      </c>
      <c r="O11" s="13">
        <f t="shared" ref="O11:R11" si="27">E11*$C$11</f>
        <v>748.2</v>
      </c>
      <c r="P11" s="13">
        <f t="shared" si="27"/>
        <v>696.6</v>
      </c>
      <c r="Q11" s="13">
        <f t="shared" si="27"/>
        <v>593.4</v>
      </c>
      <c r="R11" s="13">
        <f t="shared" si="27"/>
        <v>645</v>
      </c>
      <c r="S11" s="8">
        <f t="shared" si="5"/>
        <v>51.6</v>
      </c>
      <c r="T11" s="8">
        <f t="shared" si="13"/>
        <v>116.10000000000001</v>
      </c>
      <c r="U11" s="8">
        <f t="shared" si="14"/>
        <v>90.3</v>
      </c>
      <c r="V11" s="8">
        <f t="shared" si="15"/>
        <v>38.700000000000003</v>
      </c>
      <c r="W11" s="8">
        <f t="shared" si="16"/>
        <v>64.5</v>
      </c>
      <c r="X11" s="10">
        <f t="shared" si="17"/>
        <v>670.80000000000007</v>
      </c>
      <c r="Y11" s="10">
        <f t="shared" si="6"/>
        <v>864.30000000000007</v>
      </c>
      <c r="Z11" s="10">
        <f t="shared" si="6"/>
        <v>786.9</v>
      </c>
      <c r="AA11" s="10">
        <f t="shared" si="6"/>
        <v>632.1</v>
      </c>
      <c r="AB11" s="10">
        <f t="shared" si="6"/>
        <v>709.5</v>
      </c>
      <c r="AD11" s="1">
        <f t="shared" si="18"/>
        <v>2954.1</v>
      </c>
      <c r="AE11" s="1">
        <f t="shared" si="19"/>
        <v>709.5</v>
      </c>
    </row>
    <row r="12" spans="1:31" x14ac:dyDescent="0.2">
      <c r="A12" t="s">
        <v>11</v>
      </c>
      <c r="B12" t="s">
        <v>18</v>
      </c>
      <c r="C12" s="1">
        <v>10</v>
      </c>
      <c r="D12" s="12">
        <v>50</v>
      </c>
      <c r="E12" s="12">
        <f t="shared" si="21"/>
        <v>46</v>
      </c>
      <c r="F12" s="12">
        <f t="shared" si="21"/>
        <v>53</v>
      </c>
      <c r="G12" s="12">
        <f t="shared" ref="G12:H12" si="28">F24+3</f>
        <v>38</v>
      </c>
      <c r="H12" s="12">
        <f t="shared" si="28"/>
        <v>58</v>
      </c>
      <c r="I12" s="4">
        <f t="shared" si="7"/>
        <v>10</v>
      </c>
      <c r="J12" s="4">
        <f t="shared" si="8"/>
        <v>6</v>
      </c>
      <c r="K12" s="4">
        <f t="shared" si="9"/>
        <v>13</v>
      </c>
      <c r="L12" s="4">
        <f t="shared" si="10"/>
        <v>0</v>
      </c>
      <c r="M12" s="4">
        <f t="shared" si="11"/>
        <v>18</v>
      </c>
      <c r="N12" s="13">
        <f>D12*$C$12</f>
        <v>500</v>
      </c>
      <c r="O12" s="13">
        <f t="shared" ref="O12:R12" si="29">E12*$C$12</f>
        <v>460</v>
      </c>
      <c r="P12" s="13">
        <f t="shared" si="29"/>
        <v>530</v>
      </c>
      <c r="Q12" s="13">
        <f t="shared" si="29"/>
        <v>380</v>
      </c>
      <c r="R12" s="13">
        <f t="shared" si="29"/>
        <v>580</v>
      </c>
      <c r="S12" s="8">
        <f t="shared" si="5"/>
        <v>50</v>
      </c>
      <c r="T12" s="8">
        <f t="shared" si="13"/>
        <v>30</v>
      </c>
      <c r="U12" s="8">
        <f t="shared" si="14"/>
        <v>65</v>
      </c>
      <c r="V12" s="8">
        <f t="shared" si="15"/>
        <v>0</v>
      </c>
      <c r="W12" s="8">
        <f t="shared" si="16"/>
        <v>90</v>
      </c>
      <c r="X12" s="10">
        <f t="shared" si="17"/>
        <v>550</v>
      </c>
      <c r="Y12" s="10">
        <f t="shared" si="6"/>
        <v>490</v>
      </c>
      <c r="Z12" s="10">
        <f t="shared" si="6"/>
        <v>595</v>
      </c>
      <c r="AA12" s="10">
        <f t="shared" si="6"/>
        <v>380</v>
      </c>
      <c r="AB12" s="10">
        <f t="shared" si="6"/>
        <v>670</v>
      </c>
      <c r="AD12" s="1">
        <f t="shared" si="18"/>
        <v>2015</v>
      </c>
      <c r="AE12" s="1">
        <f t="shared" si="19"/>
        <v>670</v>
      </c>
    </row>
    <row r="13" spans="1:31" x14ac:dyDescent="0.2">
      <c r="A13" t="s">
        <v>12</v>
      </c>
      <c r="B13" t="s">
        <v>19</v>
      </c>
      <c r="C13" s="1">
        <v>9.4</v>
      </c>
      <c r="D13" s="12">
        <v>43</v>
      </c>
      <c r="E13" s="12">
        <f t="shared" si="21"/>
        <v>45</v>
      </c>
      <c r="F13" s="12">
        <f t="shared" si="21"/>
        <v>56</v>
      </c>
      <c r="G13" s="12">
        <f t="shared" ref="G13:H13" si="30">F25+3</f>
        <v>49</v>
      </c>
      <c r="H13" s="12">
        <f t="shared" si="30"/>
        <v>47</v>
      </c>
      <c r="I13" s="4">
        <f t="shared" si="7"/>
        <v>3</v>
      </c>
      <c r="J13" s="4">
        <f t="shared" si="8"/>
        <v>5</v>
      </c>
      <c r="K13" s="4">
        <f t="shared" si="9"/>
        <v>16</v>
      </c>
      <c r="L13" s="4">
        <f t="shared" si="10"/>
        <v>9</v>
      </c>
      <c r="M13" s="4">
        <f t="shared" si="11"/>
        <v>7</v>
      </c>
      <c r="N13" s="13">
        <f>D13*$C$13</f>
        <v>404.2</v>
      </c>
      <c r="O13" s="13">
        <f t="shared" ref="O13:R13" si="31">E13*$C$13</f>
        <v>423</v>
      </c>
      <c r="P13" s="13">
        <f t="shared" si="31"/>
        <v>526.4</v>
      </c>
      <c r="Q13" s="13">
        <f t="shared" si="31"/>
        <v>460.6</v>
      </c>
      <c r="R13" s="13">
        <f t="shared" si="31"/>
        <v>441.8</v>
      </c>
      <c r="S13" s="8">
        <f t="shared" si="5"/>
        <v>14.100000000000001</v>
      </c>
      <c r="T13" s="8">
        <f t="shared" si="13"/>
        <v>23.5</v>
      </c>
      <c r="U13" s="8">
        <f t="shared" si="14"/>
        <v>75.2</v>
      </c>
      <c r="V13" s="8">
        <f t="shared" si="15"/>
        <v>42.300000000000004</v>
      </c>
      <c r="W13" s="8">
        <f t="shared" si="16"/>
        <v>32.9</v>
      </c>
      <c r="X13" s="10">
        <f t="shared" si="17"/>
        <v>418.3</v>
      </c>
      <c r="Y13" s="10">
        <f t="shared" si="6"/>
        <v>446.5</v>
      </c>
      <c r="Z13" s="10">
        <f t="shared" si="6"/>
        <v>601.6</v>
      </c>
      <c r="AA13" s="10">
        <f t="shared" si="6"/>
        <v>502.90000000000003</v>
      </c>
      <c r="AB13" s="10">
        <f t="shared" si="6"/>
        <v>474.7</v>
      </c>
      <c r="AD13" s="1">
        <f t="shared" si="18"/>
        <v>1969.3000000000002</v>
      </c>
      <c r="AE13" s="1">
        <f t="shared" si="19"/>
        <v>474.7</v>
      </c>
    </row>
    <row r="14" spans="1:31" x14ac:dyDescent="0.2">
      <c r="A14" t="s">
        <v>13</v>
      </c>
      <c r="B14" t="s">
        <v>7</v>
      </c>
      <c r="C14" s="1">
        <v>8.1300000000000008</v>
      </c>
      <c r="D14" s="12">
        <v>38</v>
      </c>
      <c r="E14" s="12">
        <f t="shared" si="21"/>
        <v>52</v>
      </c>
      <c r="F14" s="12">
        <f t="shared" si="21"/>
        <v>61</v>
      </c>
      <c r="G14" s="12">
        <f t="shared" ref="G14:H14" si="32">F26+3</f>
        <v>57</v>
      </c>
      <c r="H14" s="12">
        <f t="shared" si="32"/>
        <v>49</v>
      </c>
      <c r="I14" s="4">
        <f t="shared" si="7"/>
        <v>0</v>
      </c>
      <c r="J14" s="4">
        <f t="shared" si="8"/>
        <v>12</v>
      </c>
      <c r="K14" s="4">
        <f t="shared" si="9"/>
        <v>21</v>
      </c>
      <c r="L14" s="4">
        <f t="shared" si="10"/>
        <v>17</v>
      </c>
      <c r="M14" s="4">
        <f t="shared" si="11"/>
        <v>9</v>
      </c>
      <c r="N14" s="13">
        <f>D14*$C$14</f>
        <v>308.94000000000005</v>
      </c>
      <c r="O14" s="13">
        <f t="shared" ref="O14:R14" si="33">E14*$C$14</f>
        <v>422.76000000000005</v>
      </c>
      <c r="P14" s="13">
        <f t="shared" si="33"/>
        <v>495.93000000000006</v>
      </c>
      <c r="Q14" s="13">
        <f t="shared" si="33"/>
        <v>463.41</v>
      </c>
      <c r="R14" s="13">
        <f t="shared" si="33"/>
        <v>398.37000000000006</v>
      </c>
      <c r="S14" s="8">
        <f t="shared" si="5"/>
        <v>0</v>
      </c>
      <c r="T14" s="8">
        <f t="shared" si="13"/>
        <v>48.78</v>
      </c>
      <c r="U14" s="8">
        <f t="shared" si="14"/>
        <v>85.365000000000009</v>
      </c>
      <c r="V14" s="8">
        <f t="shared" si="15"/>
        <v>69.105000000000004</v>
      </c>
      <c r="W14" s="8">
        <f t="shared" si="16"/>
        <v>36.585000000000001</v>
      </c>
      <c r="X14" s="10">
        <f t="shared" si="17"/>
        <v>308.94000000000005</v>
      </c>
      <c r="Y14" s="10">
        <f t="shared" si="6"/>
        <v>471.54000000000008</v>
      </c>
      <c r="Z14" s="10">
        <f t="shared" si="6"/>
        <v>581.29500000000007</v>
      </c>
      <c r="AA14" s="10">
        <f t="shared" si="6"/>
        <v>532.51499999999999</v>
      </c>
      <c r="AB14" s="10">
        <f t="shared" si="6"/>
        <v>434.95500000000004</v>
      </c>
      <c r="AD14" s="1">
        <f t="shared" si="18"/>
        <v>1894.29</v>
      </c>
      <c r="AE14" s="1">
        <f t="shared" si="19"/>
        <v>434.95500000000004</v>
      </c>
    </row>
    <row r="15" spans="1:31" x14ac:dyDescent="0.2">
      <c r="A15" t="s">
        <v>14</v>
      </c>
      <c r="B15" t="s">
        <v>11</v>
      </c>
      <c r="C15" s="1">
        <v>15.6</v>
      </c>
      <c r="D15" s="12">
        <v>46</v>
      </c>
      <c r="E15" s="12">
        <f>D12+3</f>
        <v>53</v>
      </c>
      <c r="F15" s="12">
        <f>E12+3</f>
        <v>49</v>
      </c>
      <c r="G15" s="12">
        <f>F12+3</f>
        <v>56</v>
      </c>
      <c r="H15" s="12">
        <f>G12+3</f>
        <v>41</v>
      </c>
      <c r="I15" s="4">
        <f t="shared" si="7"/>
        <v>6</v>
      </c>
      <c r="J15" s="4">
        <f t="shared" si="8"/>
        <v>13</v>
      </c>
      <c r="K15" s="4">
        <f t="shared" si="9"/>
        <v>9</v>
      </c>
      <c r="L15" s="4">
        <f t="shared" si="10"/>
        <v>16</v>
      </c>
      <c r="M15" s="4">
        <f t="shared" si="11"/>
        <v>1</v>
      </c>
      <c r="N15" s="13">
        <f>D15*$C$15</f>
        <v>717.6</v>
      </c>
      <c r="O15" s="13">
        <f t="shared" ref="O15:R15" si="34">E15*$C$15</f>
        <v>826.8</v>
      </c>
      <c r="P15" s="13">
        <f t="shared" si="34"/>
        <v>764.4</v>
      </c>
      <c r="Q15" s="13">
        <f t="shared" si="34"/>
        <v>873.6</v>
      </c>
      <c r="R15" s="13">
        <f t="shared" si="34"/>
        <v>639.6</v>
      </c>
      <c r="S15" s="8">
        <f t="shared" si="5"/>
        <v>46.8</v>
      </c>
      <c r="T15" s="8">
        <f t="shared" si="13"/>
        <v>101.39999999999999</v>
      </c>
      <c r="U15" s="8">
        <f t="shared" si="14"/>
        <v>70.2</v>
      </c>
      <c r="V15" s="8">
        <f t="shared" si="15"/>
        <v>124.8</v>
      </c>
      <c r="W15" s="8">
        <f t="shared" si="16"/>
        <v>7.8</v>
      </c>
      <c r="X15" s="10">
        <f t="shared" si="17"/>
        <v>764.4</v>
      </c>
      <c r="Y15" s="10">
        <f t="shared" si="6"/>
        <v>928.19999999999993</v>
      </c>
      <c r="Z15" s="10">
        <f t="shared" si="6"/>
        <v>834.6</v>
      </c>
      <c r="AA15" s="10">
        <f t="shared" si="6"/>
        <v>998.4</v>
      </c>
      <c r="AB15" s="10">
        <f t="shared" si="6"/>
        <v>647.4</v>
      </c>
      <c r="AD15" s="1">
        <f t="shared" si="18"/>
        <v>3525.6</v>
      </c>
      <c r="AE15" s="1">
        <f t="shared" si="19"/>
        <v>647.4</v>
      </c>
    </row>
    <row r="16" spans="1:31" x14ac:dyDescent="0.2">
      <c r="A16" t="s">
        <v>15</v>
      </c>
      <c r="B16" t="s">
        <v>9</v>
      </c>
      <c r="C16" s="1">
        <v>19.600000000000001</v>
      </c>
      <c r="D16" s="12">
        <v>35</v>
      </c>
      <c r="E16" s="12">
        <f t="shared" ref="E16:E26" si="35">D13+3</f>
        <v>46</v>
      </c>
      <c r="F16" s="12">
        <f t="shared" ref="F16:H16" si="36">E13+3</f>
        <v>48</v>
      </c>
      <c r="G16" s="12">
        <f t="shared" si="36"/>
        <v>59</v>
      </c>
      <c r="H16" s="12">
        <f t="shared" si="36"/>
        <v>52</v>
      </c>
      <c r="I16" s="4">
        <f t="shared" si="7"/>
        <v>0</v>
      </c>
      <c r="J16" s="4">
        <f t="shared" si="8"/>
        <v>6</v>
      </c>
      <c r="K16" s="4">
        <f t="shared" si="9"/>
        <v>8</v>
      </c>
      <c r="L16" s="4">
        <f t="shared" si="10"/>
        <v>19</v>
      </c>
      <c r="M16" s="4">
        <f t="shared" si="11"/>
        <v>12</v>
      </c>
      <c r="N16" s="13">
        <f>D16*$C$16</f>
        <v>686</v>
      </c>
      <c r="O16" s="13">
        <f t="shared" ref="O16:R16" si="37">E16*$C$16</f>
        <v>901.6</v>
      </c>
      <c r="P16" s="13">
        <f t="shared" si="37"/>
        <v>940.80000000000007</v>
      </c>
      <c r="Q16" s="13">
        <f t="shared" si="37"/>
        <v>1156.4000000000001</v>
      </c>
      <c r="R16" s="13">
        <f t="shared" si="37"/>
        <v>1019.2</v>
      </c>
      <c r="S16" s="8">
        <f t="shared" si="5"/>
        <v>0</v>
      </c>
      <c r="T16" s="8">
        <f t="shared" si="13"/>
        <v>58.800000000000004</v>
      </c>
      <c r="U16" s="8">
        <f t="shared" si="14"/>
        <v>78.400000000000006</v>
      </c>
      <c r="V16" s="8">
        <f t="shared" si="15"/>
        <v>186.20000000000002</v>
      </c>
      <c r="W16" s="8">
        <f t="shared" si="16"/>
        <v>117.60000000000001</v>
      </c>
      <c r="X16" s="10">
        <f t="shared" si="17"/>
        <v>686</v>
      </c>
      <c r="Y16" s="10">
        <f t="shared" si="6"/>
        <v>960.4</v>
      </c>
      <c r="Z16" s="10">
        <f t="shared" si="6"/>
        <v>1019.2</v>
      </c>
      <c r="AA16" s="10">
        <f t="shared" si="6"/>
        <v>1342.6000000000001</v>
      </c>
      <c r="AB16" s="10">
        <f t="shared" si="6"/>
        <v>1136.8</v>
      </c>
      <c r="AD16" s="1">
        <f t="shared" si="18"/>
        <v>4008.2000000000007</v>
      </c>
      <c r="AE16" s="1">
        <f t="shared" si="19"/>
        <v>1136.8</v>
      </c>
    </row>
    <row r="17" spans="1:31" x14ac:dyDescent="0.2">
      <c r="A17" t="s">
        <v>16</v>
      </c>
      <c r="B17" t="s">
        <v>22</v>
      </c>
      <c r="C17" s="1">
        <v>23.5</v>
      </c>
      <c r="D17" s="12">
        <v>37</v>
      </c>
      <c r="E17" s="12">
        <f t="shared" si="35"/>
        <v>41</v>
      </c>
      <c r="F17" s="12">
        <f t="shared" ref="F17:H17" si="38">E14+3</f>
        <v>55</v>
      </c>
      <c r="G17" s="12">
        <f t="shared" si="38"/>
        <v>64</v>
      </c>
      <c r="H17" s="12">
        <f t="shared" si="38"/>
        <v>60</v>
      </c>
      <c r="I17" s="4">
        <f t="shared" si="7"/>
        <v>0</v>
      </c>
      <c r="J17" s="4">
        <f t="shared" si="8"/>
        <v>1</v>
      </c>
      <c r="K17" s="4">
        <f t="shared" si="9"/>
        <v>15</v>
      </c>
      <c r="L17" s="4">
        <f t="shared" si="10"/>
        <v>24</v>
      </c>
      <c r="M17" s="4">
        <f t="shared" si="11"/>
        <v>20</v>
      </c>
      <c r="N17" s="13">
        <f>D17*$C$17</f>
        <v>869.5</v>
      </c>
      <c r="O17" s="13">
        <f t="shared" ref="O17:R17" si="39">E17*$C$17</f>
        <v>963.5</v>
      </c>
      <c r="P17" s="13">
        <f t="shared" si="39"/>
        <v>1292.5</v>
      </c>
      <c r="Q17" s="13">
        <f t="shared" si="39"/>
        <v>1504</v>
      </c>
      <c r="R17" s="13">
        <f t="shared" si="39"/>
        <v>1410</v>
      </c>
      <c r="S17" s="8">
        <f t="shared" si="5"/>
        <v>0</v>
      </c>
      <c r="T17" s="8">
        <f t="shared" si="13"/>
        <v>11.75</v>
      </c>
      <c r="U17" s="8">
        <f t="shared" si="14"/>
        <v>176.25</v>
      </c>
      <c r="V17" s="8">
        <f t="shared" si="15"/>
        <v>282</v>
      </c>
      <c r="W17" s="8">
        <f t="shared" si="16"/>
        <v>235</v>
      </c>
      <c r="X17" s="10">
        <f t="shared" si="17"/>
        <v>869.5</v>
      </c>
      <c r="Y17" s="10">
        <f t="shared" si="6"/>
        <v>975.25</v>
      </c>
      <c r="Z17" s="10">
        <f t="shared" si="6"/>
        <v>1468.75</v>
      </c>
      <c r="AA17" s="10">
        <f t="shared" si="6"/>
        <v>1786</v>
      </c>
      <c r="AB17" s="10">
        <f t="shared" si="6"/>
        <v>1645</v>
      </c>
      <c r="AD17" s="1">
        <f t="shared" si="18"/>
        <v>5099.5</v>
      </c>
      <c r="AE17" s="1">
        <f t="shared" si="19"/>
        <v>1645</v>
      </c>
    </row>
    <row r="18" spans="1:31" x14ac:dyDescent="0.2">
      <c r="A18" t="s">
        <v>17</v>
      </c>
      <c r="B18" t="s">
        <v>25</v>
      </c>
      <c r="C18" s="1">
        <v>11.5</v>
      </c>
      <c r="D18" s="12">
        <v>29</v>
      </c>
      <c r="E18" s="12">
        <f t="shared" si="35"/>
        <v>49</v>
      </c>
      <c r="F18" s="12">
        <f t="shared" ref="F18:H18" si="40">E15+3</f>
        <v>56</v>
      </c>
      <c r="G18" s="12">
        <f t="shared" si="40"/>
        <v>52</v>
      </c>
      <c r="H18" s="12">
        <f t="shared" si="40"/>
        <v>59</v>
      </c>
      <c r="I18" s="4">
        <f t="shared" si="7"/>
        <v>0</v>
      </c>
      <c r="J18" s="4">
        <f t="shared" si="8"/>
        <v>9</v>
      </c>
      <c r="K18" s="4">
        <f t="shared" si="9"/>
        <v>16</v>
      </c>
      <c r="L18" s="4">
        <f t="shared" si="10"/>
        <v>12</v>
      </c>
      <c r="M18" s="4">
        <f t="shared" si="11"/>
        <v>19</v>
      </c>
      <c r="N18" s="13">
        <f>D18*$C$18</f>
        <v>333.5</v>
      </c>
      <c r="O18" s="13">
        <f t="shared" ref="O18:R18" si="41">E18*$C$18</f>
        <v>563.5</v>
      </c>
      <c r="P18" s="13">
        <f t="shared" si="41"/>
        <v>644</v>
      </c>
      <c r="Q18" s="13">
        <f t="shared" si="41"/>
        <v>598</v>
      </c>
      <c r="R18" s="13">
        <f t="shared" si="41"/>
        <v>678.5</v>
      </c>
      <c r="S18" s="8">
        <f t="shared" si="5"/>
        <v>0</v>
      </c>
      <c r="T18" s="8">
        <f t="shared" si="13"/>
        <v>51.75</v>
      </c>
      <c r="U18" s="8">
        <f t="shared" si="14"/>
        <v>92</v>
      </c>
      <c r="V18" s="8">
        <f t="shared" si="15"/>
        <v>69</v>
      </c>
      <c r="W18" s="8">
        <f t="shared" si="16"/>
        <v>109.25</v>
      </c>
      <c r="X18" s="10">
        <f t="shared" si="17"/>
        <v>333.5</v>
      </c>
      <c r="Y18" s="10">
        <f t="shared" si="6"/>
        <v>615.25</v>
      </c>
      <c r="Z18" s="10">
        <f t="shared" si="6"/>
        <v>736</v>
      </c>
      <c r="AA18" s="10">
        <f t="shared" si="6"/>
        <v>667</v>
      </c>
      <c r="AB18" s="10">
        <f t="shared" si="6"/>
        <v>787.75</v>
      </c>
      <c r="AD18" s="1">
        <f t="shared" si="18"/>
        <v>2351.75</v>
      </c>
      <c r="AE18" s="1">
        <f t="shared" si="19"/>
        <v>787.75</v>
      </c>
    </row>
    <row r="19" spans="1:31" x14ac:dyDescent="0.2">
      <c r="A19" t="s">
        <v>18</v>
      </c>
      <c r="B19" t="s">
        <v>16</v>
      </c>
      <c r="C19" s="1">
        <v>14.6</v>
      </c>
      <c r="D19" s="12">
        <v>40</v>
      </c>
      <c r="E19" s="12">
        <f t="shared" si="35"/>
        <v>38</v>
      </c>
      <c r="F19" s="12">
        <f t="shared" ref="F19:H19" si="42">E16+3</f>
        <v>49</v>
      </c>
      <c r="G19" s="12">
        <f t="shared" si="42"/>
        <v>51</v>
      </c>
      <c r="H19" s="12">
        <f t="shared" si="42"/>
        <v>62</v>
      </c>
      <c r="I19" s="4">
        <f t="shared" si="7"/>
        <v>0</v>
      </c>
      <c r="J19" s="4">
        <f t="shared" si="8"/>
        <v>0</v>
      </c>
      <c r="K19" s="4">
        <f t="shared" si="9"/>
        <v>9</v>
      </c>
      <c r="L19" s="4">
        <f t="shared" si="10"/>
        <v>11</v>
      </c>
      <c r="M19" s="5">
        <f t="shared" si="11"/>
        <v>22</v>
      </c>
      <c r="N19" s="13">
        <f>D19*$C$19</f>
        <v>584</v>
      </c>
      <c r="O19" s="13">
        <f t="shared" ref="O19:R19" si="43">E19*$C$19</f>
        <v>554.79999999999995</v>
      </c>
      <c r="P19" s="13">
        <f t="shared" si="43"/>
        <v>715.4</v>
      </c>
      <c r="Q19" s="13">
        <f t="shared" si="43"/>
        <v>744.6</v>
      </c>
      <c r="R19" s="13">
        <f t="shared" si="43"/>
        <v>905.19999999999993</v>
      </c>
      <c r="S19" s="8">
        <f t="shared" si="5"/>
        <v>0</v>
      </c>
      <c r="T19" s="8">
        <f t="shared" si="13"/>
        <v>0</v>
      </c>
      <c r="U19" s="8">
        <f t="shared" si="14"/>
        <v>65.7</v>
      </c>
      <c r="V19" s="8">
        <f t="shared" si="15"/>
        <v>80.3</v>
      </c>
      <c r="W19" s="8">
        <f t="shared" si="16"/>
        <v>160.6</v>
      </c>
      <c r="X19" s="10">
        <f t="shared" si="17"/>
        <v>584</v>
      </c>
      <c r="Y19" s="10">
        <f t="shared" si="6"/>
        <v>554.79999999999995</v>
      </c>
      <c r="Z19" s="10">
        <f t="shared" si="6"/>
        <v>781.1</v>
      </c>
      <c r="AA19" s="10">
        <f t="shared" si="6"/>
        <v>824.9</v>
      </c>
      <c r="AB19" s="10">
        <f t="shared" si="6"/>
        <v>1065.8</v>
      </c>
      <c r="AD19" s="1">
        <f t="shared" si="18"/>
        <v>2744.8</v>
      </c>
      <c r="AE19" s="1">
        <f t="shared" si="19"/>
        <v>1065.8</v>
      </c>
    </row>
    <row r="20" spans="1:31" x14ac:dyDescent="0.2">
      <c r="A20" t="s">
        <v>19</v>
      </c>
      <c r="B20" t="s">
        <v>17</v>
      </c>
      <c r="C20" s="1">
        <v>13.9</v>
      </c>
      <c r="D20" s="12">
        <v>48</v>
      </c>
      <c r="E20" s="12">
        <f t="shared" si="35"/>
        <v>40</v>
      </c>
      <c r="F20" s="12">
        <f t="shared" ref="F20:H20" si="44">E17+3</f>
        <v>44</v>
      </c>
      <c r="G20" s="12">
        <f t="shared" si="44"/>
        <v>58</v>
      </c>
      <c r="H20" s="12">
        <f t="shared" si="44"/>
        <v>67</v>
      </c>
      <c r="I20" s="4">
        <f t="shared" si="7"/>
        <v>8</v>
      </c>
      <c r="J20" s="4">
        <f t="shared" si="8"/>
        <v>0</v>
      </c>
      <c r="K20" s="4">
        <f t="shared" si="9"/>
        <v>4</v>
      </c>
      <c r="L20" s="4">
        <f t="shared" si="10"/>
        <v>18</v>
      </c>
      <c r="M20" s="4">
        <f t="shared" si="11"/>
        <v>27</v>
      </c>
      <c r="N20" s="13">
        <f>D20*$C$20</f>
        <v>667.2</v>
      </c>
      <c r="O20" s="13">
        <f t="shared" ref="O20:R20" si="45">E20*$C$20</f>
        <v>556</v>
      </c>
      <c r="P20" s="13">
        <f t="shared" si="45"/>
        <v>611.6</v>
      </c>
      <c r="Q20" s="13">
        <f t="shared" si="45"/>
        <v>806.2</v>
      </c>
      <c r="R20" s="13">
        <f t="shared" si="45"/>
        <v>931.30000000000007</v>
      </c>
      <c r="S20" s="8">
        <f t="shared" si="5"/>
        <v>55.6</v>
      </c>
      <c r="T20" s="8">
        <f t="shared" si="13"/>
        <v>0</v>
      </c>
      <c r="U20" s="8">
        <f t="shared" si="14"/>
        <v>27.8</v>
      </c>
      <c r="V20" s="8">
        <f t="shared" si="15"/>
        <v>125.10000000000001</v>
      </c>
      <c r="W20" s="8">
        <f t="shared" si="16"/>
        <v>187.65</v>
      </c>
      <c r="X20" s="10">
        <f t="shared" si="17"/>
        <v>722.80000000000007</v>
      </c>
      <c r="Y20" s="10">
        <f t="shared" si="6"/>
        <v>556</v>
      </c>
      <c r="Z20" s="10">
        <f t="shared" si="6"/>
        <v>639.4</v>
      </c>
      <c r="AA20" s="10">
        <f t="shared" si="6"/>
        <v>931.30000000000007</v>
      </c>
      <c r="AB20" s="10">
        <f t="shared" si="6"/>
        <v>1118.95</v>
      </c>
      <c r="AD20" s="1">
        <f t="shared" si="18"/>
        <v>2849.5000000000005</v>
      </c>
      <c r="AE20" s="1">
        <f t="shared" si="19"/>
        <v>1118.95</v>
      </c>
    </row>
    <row r="21" spans="1:31" x14ac:dyDescent="0.2">
      <c r="A21" t="s">
        <v>20</v>
      </c>
      <c r="B21" t="s">
        <v>8</v>
      </c>
      <c r="C21" s="1">
        <v>17.8</v>
      </c>
      <c r="D21" s="12">
        <v>47</v>
      </c>
      <c r="E21" s="12">
        <f t="shared" si="35"/>
        <v>32</v>
      </c>
      <c r="F21" s="12">
        <f t="shared" ref="F21:H21" si="46">E18+3</f>
        <v>52</v>
      </c>
      <c r="G21" s="12">
        <f t="shared" si="46"/>
        <v>59</v>
      </c>
      <c r="H21" s="12">
        <f t="shared" si="46"/>
        <v>55</v>
      </c>
      <c r="I21" s="4">
        <f t="shared" si="7"/>
        <v>7</v>
      </c>
      <c r="J21" s="4">
        <f t="shared" si="8"/>
        <v>0</v>
      </c>
      <c r="K21" s="4">
        <f t="shared" si="9"/>
        <v>12</v>
      </c>
      <c r="L21" s="4">
        <f t="shared" si="10"/>
        <v>19</v>
      </c>
      <c r="M21" s="4">
        <f t="shared" si="11"/>
        <v>15</v>
      </c>
      <c r="N21" s="13">
        <f>D21*$C$21</f>
        <v>836.6</v>
      </c>
      <c r="O21" s="13">
        <f t="shared" ref="O21:R21" si="47">E21*$C$21</f>
        <v>569.6</v>
      </c>
      <c r="P21" s="13">
        <f t="shared" si="47"/>
        <v>925.6</v>
      </c>
      <c r="Q21" s="13">
        <f t="shared" si="47"/>
        <v>1050.2</v>
      </c>
      <c r="R21" s="13">
        <f t="shared" si="47"/>
        <v>979</v>
      </c>
      <c r="S21" s="8">
        <f t="shared" si="5"/>
        <v>62.300000000000004</v>
      </c>
      <c r="T21" s="8">
        <f t="shared" si="13"/>
        <v>0</v>
      </c>
      <c r="U21" s="8">
        <f t="shared" si="14"/>
        <v>106.80000000000001</v>
      </c>
      <c r="V21" s="8">
        <f t="shared" si="15"/>
        <v>169.1</v>
      </c>
      <c r="W21" s="8">
        <f t="shared" si="16"/>
        <v>133.5</v>
      </c>
      <c r="X21" s="10">
        <f t="shared" si="17"/>
        <v>898.9</v>
      </c>
      <c r="Y21" s="10">
        <f t="shared" si="6"/>
        <v>569.6</v>
      </c>
      <c r="Z21" s="10">
        <f t="shared" si="6"/>
        <v>1032.4000000000001</v>
      </c>
      <c r="AA21" s="10">
        <f t="shared" si="6"/>
        <v>1219.3</v>
      </c>
      <c r="AB21" s="10">
        <f t="shared" si="6"/>
        <v>1112.5</v>
      </c>
      <c r="AD21" s="1">
        <f t="shared" si="18"/>
        <v>3720.2</v>
      </c>
      <c r="AE21" s="1">
        <f t="shared" si="19"/>
        <v>1112.5</v>
      </c>
    </row>
    <row r="22" spans="1:31" x14ac:dyDescent="0.2">
      <c r="A22" t="s">
        <v>21</v>
      </c>
      <c r="B22" t="s">
        <v>24</v>
      </c>
      <c r="C22" s="1">
        <v>20.100000000000001</v>
      </c>
      <c r="D22" s="12">
        <v>50</v>
      </c>
      <c r="E22" s="12">
        <f t="shared" si="35"/>
        <v>43</v>
      </c>
      <c r="F22" s="12">
        <f t="shared" ref="F22:H22" si="48">E19+3</f>
        <v>41</v>
      </c>
      <c r="G22" s="12">
        <f t="shared" si="48"/>
        <v>52</v>
      </c>
      <c r="H22" s="12">
        <f t="shared" si="48"/>
        <v>54</v>
      </c>
      <c r="I22" s="4">
        <f t="shared" si="7"/>
        <v>10</v>
      </c>
      <c r="J22" s="4">
        <f t="shared" si="8"/>
        <v>3</v>
      </c>
      <c r="K22" s="4">
        <f t="shared" si="9"/>
        <v>1</v>
      </c>
      <c r="L22" s="4">
        <f t="shared" si="10"/>
        <v>12</v>
      </c>
      <c r="M22" s="4">
        <f t="shared" si="11"/>
        <v>14</v>
      </c>
      <c r="N22" s="13">
        <f>D22*$C$22</f>
        <v>1005.0000000000001</v>
      </c>
      <c r="O22" s="13">
        <f t="shared" ref="O22:R22" si="49">E22*$C$22</f>
        <v>864.30000000000007</v>
      </c>
      <c r="P22" s="13">
        <f t="shared" si="49"/>
        <v>824.1</v>
      </c>
      <c r="Q22" s="13">
        <f t="shared" si="49"/>
        <v>1045.2</v>
      </c>
      <c r="R22" s="13">
        <f t="shared" si="49"/>
        <v>1085.4000000000001</v>
      </c>
      <c r="S22" s="8">
        <f t="shared" si="5"/>
        <v>100.5</v>
      </c>
      <c r="T22" s="8">
        <f t="shared" si="13"/>
        <v>30.150000000000002</v>
      </c>
      <c r="U22" s="8">
        <f t="shared" si="14"/>
        <v>10.050000000000001</v>
      </c>
      <c r="V22" s="8">
        <f t="shared" si="15"/>
        <v>120.60000000000001</v>
      </c>
      <c r="W22" s="8">
        <f t="shared" si="16"/>
        <v>140.70000000000002</v>
      </c>
      <c r="X22" s="10">
        <f t="shared" si="17"/>
        <v>1105.5</v>
      </c>
      <c r="Y22" s="10">
        <f t="shared" si="17"/>
        <v>894.45</v>
      </c>
      <c r="Z22" s="10">
        <f t="shared" si="17"/>
        <v>834.15</v>
      </c>
      <c r="AA22" s="10">
        <f t="shared" si="17"/>
        <v>1165.8</v>
      </c>
      <c r="AB22" s="10">
        <f t="shared" si="17"/>
        <v>1226.1000000000001</v>
      </c>
      <c r="AD22" s="1">
        <f t="shared" si="18"/>
        <v>3999.8999999999996</v>
      </c>
      <c r="AE22" s="1">
        <f t="shared" si="19"/>
        <v>1226.1000000000001</v>
      </c>
    </row>
    <row r="23" spans="1:31" x14ac:dyDescent="0.2">
      <c r="A23" t="s">
        <v>22</v>
      </c>
      <c r="B23" t="s">
        <v>12</v>
      </c>
      <c r="C23" s="1">
        <v>24.2</v>
      </c>
      <c r="D23" s="12">
        <v>55</v>
      </c>
      <c r="E23" s="12">
        <f t="shared" si="35"/>
        <v>51</v>
      </c>
      <c r="F23" s="12">
        <f t="shared" ref="F23:H23" si="50">E20+3</f>
        <v>43</v>
      </c>
      <c r="G23" s="12">
        <f t="shared" si="50"/>
        <v>47</v>
      </c>
      <c r="H23" s="12">
        <f t="shared" si="50"/>
        <v>61</v>
      </c>
      <c r="I23" s="4">
        <f t="shared" si="7"/>
        <v>15</v>
      </c>
      <c r="J23" s="4">
        <f t="shared" si="8"/>
        <v>11</v>
      </c>
      <c r="K23" s="4">
        <f t="shared" si="9"/>
        <v>3</v>
      </c>
      <c r="L23" s="4">
        <f t="shared" si="10"/>
        <v>7</v>
      </c>
      <c r="M23" s="4">
        <f t="shared" si="11"/>
        <v>21</v>
      </c>
      <c r="N23" s="13">
        <f>D23*$C$23</f>
        <v>1331</v>
      </c>
      <c r="O23" s="13">
        <f t="shared" ref="O23:R23" si="51">E23*$C$23</f>
        <v>1234.2</v>
      </c>
      <c r="P23" s="13">
        <f t="shared" si="51"/>
        <v>1040.5999999999999</v>
      </c>
      <c r="Q23" s="13">
        <f t="shared" si="51"/>
        <v>1137.3999999999999</v>
      </c>
      <c r="R23" s="13">
        <f t="shared" si="51"/>
        <v>1476.2</v>
      </c>
      <c r="S23" s="8">
        <f t="shared" si="5"/>
        <v>181.5</v>
      </c>
      <c r="T23" s="8">
        <f t="shared" si="13"/>
        <v>133.1</v>
      </c>
      <c r="U23" s="8">
        <f t="shared" si="14"/>
        <v>36.299999999999997</v>
      </c>
      <c r="V23" s="8">
        <f t="shared" si="15"/>
        <v>84.7</v>
      </c>
      <c r="W23" s="8">
        <f t="shared" si="16"/>
        <v>254.1</v>
      </c>
      <c r="X23" s="10">
        <f t="shared" si="17"/>
        <v>1512.5</v>
      </c>
      <c r="Y23" s="10">
        <f t="shared" si="17"/>
        <v>1367.3</v>
      </c>
      <c r="Z23" s="10">
        <f t="shared" si="17"/>
        <v>1076.8999999999999</v>
      </c>
      <c r="AA23" s="10">
        <f t="shared" si="17"/>
        <v>1222.0999999999999</v>
      </c>
      <c r="AB23" s="10">
        <f t="shared" si="17"/>
        <v>1730.3</v>
      </c>
      <c r="AD23" s="1">
        <f t="shared" si="18"/>
        <v>5178.7999999999993</v>
      </c>
      <c r="AE23" s="1">
        <f t="shared" si="19"/>
        <v>1730.3</v>
      </c>
    </row>
    <row r="24" spans="1:31" x14ac:dyDescent="0.2">
      <c r="A24" t="s">
        <v>23</v>
      </c>
      <c r="B24" t="s">
        <v>21</v>
      </c>
      <c r="C24" s="1">
        <v>16.5</v>
      </c>
      <c r="D24" s="12">
        <v>43</v>
      </c>
      <c r="E24" s="12">
        <f t="shared" si="35"/>
        <v>50</v>
      </c>
      <c r="F24" s="12">
        <f t="shared" ref="F24:H24" si="52">E21+3</f>
        <v>35</v>
      </c>
      <c r="G24" s="12">
        <f t="shared" si="52"/>
        <v>55</v>
      </c>
      <c r="H24" s="12">
        <f t="shared" si="52"/>
        <v>62</v>
      </c>
      <c r="I24" s="4">
        <f t="shared" si="7"/>
        <v>3</v>
      </c>
      <c r="J24" s="4">
        <f t="shared" si="8"/>
        <v>10</v>
      </c>
      <c r="K24" s="4">
        <f t="shared" si="9"/>
        <v>0</v>
      </c>
      <c r="L24" s="4">
        <f t="shared" si="10"/>
        <v>15</v>
      </c>
      <c r="M24" s="4">
        <f t="shared" si="11"/>
        <v>22</v>
      </c>
      <c r="N24" s="13">
        <f>D24*$C$24</f>
        <v>709.5</v>
      </c>
      <c r="O24" s="13">
        <f t="shared" ref="O24:R24" si="53">E24*$C$24</f>
        <v>825</v>
      </c>
      <c r="P24" s="13">
        <f t="shared" si="53"/>
        <v>577.5</v>
      </c>
      <c r="Q24" s="13">
        <f t="shared" si="53"/>
        <v>907.5</v>
      </c>
      <c r="R24" s="13">
        <f t="shared" si="53"/>
        <v>1023</v>
      </c>
      <c r="S24" s="8">
        <f t="shared" si="5"/>
        <v>24.75</v>
      </c>
      <c r="T24" s="8">
        <f t="shared" si="13"/>
        <v>82.5</v>
      </c>
      <c r="U24" s="8">
        <f t="shared" si="14"/>
        <v>0</v>
      </c>
      <c r="V24" s="8">
        <f t="shared" si="15"/>
        <v>123.75</v>
      </c>
      <c r="W24" s="8">
        <f t="shared" si="16"/>
        <v>181.5</v>
      </c>
      <c r="X24" s="10">
        <f t="shared" si="17"/>
        <v>734.25</v>
      </c>
      <c r="Y24" s="10">
        <f t="shared" si="17"/>
        <v>907.5</v>
      </c>
      <c r="Z24" s="10">
        <f t="shared" si="17"/>
        <v>577.5</v>
      </c>
      <c r="AA24" s="10">
        <f t="shared" si="17"/>
        <v>1031.25</v>
      </c>
      <c r="AB24" s="10">
        <f t="shared" si="17"/>
        <v>1204.5</v>
      </c>
      <c r="AD24" s="1">
        <f t="shared" si="18"/>
        <v>3250.5</v>
      </c>
      <c r="AE24" s="1">
        <f t="shared" si="19"/>
        <v>1204.5</v>
      </c>
    </row>
    <row r="25" spans="1:31" x14ac:dyDescent="0.2">
      <c r="A25" t="s">
        <v>24</v>
      </c>
      <c r="B25" t="s">
        <v>13</v>
      </c>
      <c r="C25" s="1">
        <v>22.4</v>
      </c>
      <c r="D25" s="12">
        <v>42</v>
      </c>
      <c r="E25" s="12">
        <f t="shared" si="35"/>
        <v>53</v>
      </c>
      <c r="F25" s="12">
        <f t="shared" ref="F25:H25" si="54">E22+3</f>
        <v>46</v>
      </c>
      <c r="G25" s="12">
        <f t="shared" si="54"/>
        <v>44</v>
      </c>
      <c r="H25" s="12">
        <f t="shared" si="54"/>
        <v>55</v>
      </c>
      <c r="I25" s="4">
        <f t="shared" si="7"/>
        <v>2</v>
      </c>
      <c r="J25" s="4">
        <f t="shared" si="8"/>
        <v>13</v>
      </c>
      <c r="K25" s="4">
        <f t="shared" si="9"/>
        <v>6</v>
      </c>
      <c r="L25" s="5">
        <f t="shared" si="10"/>
        <v>4</v>
      </c>
      <c r="M25" s="4">
        <f t="shared" si="11"/>
        <v>15</v>
      </c>
      <c r="N25" s="13">
        <f>D25*$C$25</f>
        <v>940.8</v>
      </c>
      <c r="O25" s="13">
        <f t="shared" ref="O25:R25" si="55">E25*$C$25</f>
        <v>1187.1999999999998</v>
      </c>
      <c r="P25" s="13">
        <f t="shared" si="55"/>
        <v>1030.3999999999999</v>
      </c>
      <c r="Q25" s="13">
        <f t="shared" si="55"/>
        <v>985.59999999999991</v>
      </c>
      <c r="R25" s="13">
        <f t="shared" si="55"/>
        <v>1232</v>
      </c>
      <c r="S25" s="8">
        <f t="shared" si="5"/>
        <v>22.4</v>
      </c>
      <c r="T25" s="8">
        <f t="shared" si="13"/>
        <v>145.6</v>
      </c>
      <c r="U25" s="8">
        <f t="shared" si="14"/>
        <v>67.199999999999989</v>
      </c>
      <c r="V25" s="8">
        <f t="shared" si="15"/>
        <v>44.8</v>
      </c>
      <c r="W25" s="8">
        <f t="shared" si="16"/>
        <v>168</v>
      </c>
      <c r="X25" s="10">
        <f t="shared" si="17"/>
        <v>963.19999999999993</v>
      </c>
      <c r="Y25" s="10">
        <f t="shared" si="17"/>
        <v>1332.7999999999997</v>
      </c>
      <c r="Z25" s="10">
        <f t="shared" si="17"/>
        <v>1097.5999999999999</v>
      </c>
      <c r="AA25" s="10">
        <f t="shared" si="17"/>
        <v>1030.3999999999999</v>
      </c>
      <c r="AB25" s="10">
        <f t="shared" si="17"/>
        <v>1400</v>
      </c>
      <c r="AD25" s="1">
        <f t="shared" si="18"/>
        <v>4423.9999999999991</v>
      </c>
      <c r="AE25" s="1">
        <f t="shared" si="19"/>
        <v>1400</v>
      </c>
    </row>
    <row r="26" spans="1:31" x14ac:dyDescent="0.2">
      <c r="A26" t="s">
        <v>25</v>
      </c>
      <c r="B26" t="s">
        <v>23</v>
      </c>
      <c r="C26" s="1">
        <v>20</v>
      </c>
      <c r="D26" s="12">
        <v>49</v>
      </c>
      <c r="E26" s="12">
        <f t="shared" si="35"/>
        <v>58</v>
      </c>
      <c r="F26" s="12">
        <f t="shared" ref="F26:H26" si="56">E23+3</f>
        <v>54</v>
      </c>
      <c r="G26" s="12">
        <f t="shared" si="56"/>
        <v>46</v>
      </c>
      <c r="H26" s="12">
        <f t="shared" si="56"/>
        <v>50</v>
      </c>
      <c r="I26" s="4">
        <f t="shared" si="7"/>
        <v>9</v>
      </c>
      <c r="J26" s="4">
        <f t="shared" si="8"/>
        <v>18</v>
      </c>
      <c r="K26" s="4">
        <f t="shared" si="9"/>
        <v>14</v>
      </c>
      <c r="L26" s="4">
        <f t="shared" si="10"/>
        <v>6</v>
      </c>
      <c r="M26" s="4">
        <f t="shared" si="11"/>
        <v>10</v>
      </c>
      <c r="N26" s="13">
        <f>D26*$C$26</f>
        <v>980</v>
      </c>
      <c r="O26" s="13">
        <f t="shared" ref="O26:R26" si="57">E26*$C$26</f>
        <v>1160</v>
      </c>
      <c r="P26" s="13">
        <f t="shared" si="57"/>
        <v>1080</v>
      </c>
      <c r="Q26" s="13">
        <f t="shared" si="57"/>
        <v>920</v>
      </c>
      <c r="R26" s="13">
        <f t="shared" si="57"/>
        <v>1000</v>
      </c>
      <c r="S26" s="8">
        <f t="shared" si="5"/>
        <v>90</v>
      </c>
      <c r="T26" s="8">
        <f t="shared" si="13"/>
        <v>180</v>
      </c>
      <c r="U26" s="8">
        <f t="shared" si="14"/>
        <v>140</v>
      </c>
      <c r="V26" s="8">
        <f t="shared" si="15"/>
        <v>60</v>
      </c>
      <c r="W26" s="8">
        <f t="shared" si="16"/>
        <v>100</v>
      </c>
      <c r="X26" s="10">
        <f t="shared" si="17"/>
        <v>1070</v>
      </c>
      <c r="Y26" s="10">
        <f t="shared" si="17"/>
        <v>1340</v>
      </c>
      <c r="Z26" s="10">
        <f t="shared" si="17"/>
        <v>1220</v>
      </c>
      <c r="AA26" s="10">
        <f t="shared" si="17"/>
        <v>980</v>
      </c>
      <c r="AB26" s="10">
        <f t="shared" si="17"/>
        <v>1100</v>
      </c>
      <c r="AD26" s="1">
        <f t="shared" si="18"/>
        <v>4610</v>
      </c>
      <c r="AE26" s="1">
        <f t="shared" si="19"/>
        <v>1100</v>
      </c>
    </row>
    <row r="29" spans="1:31" x14ac:dyDescent="0.2">
      <c r="A29" t="s">
        <v>27</v>
      </c>
      <c r="C29" s="1">
        <f>MIN(C6:C26)</f>
        <v>7.4</v>
      </c>
      <c r="D29" s="2">
        <f t="shared" ref="D29:AB29" si="58">MIN(D6:D26)</f>
        <v>29</v>
      </c>
      <c r="E29" s="2">
        <f t="shared" si="58"/>
        <v>29</v>
      </c>
      <c r="F29" s="2">
        <f t="shared" si="58"/>
        <v>35</v>
      </c>
      <c r="G29" s="2">
        <f t="shared" si="58"/>
        <v>38</v>
      </c>
      <c r="H29" s="2">
        <f t="shared" si="58"/>
        <v>34</v>
      </c>
      <c r="I29" s="2"/>
      <c r="J29" s="2"/>
      <c r="K29" s="2"/>
      <c r="L29" s="2"/>
      <c r="M29" s="2"/>
      <c r="N29" s="1">
        <f t="shared" si="58"/>
        <v>288.60000000000002</v>
      </c>
      <c r="O29" s="1">
        <f t="shared" si="58"/>
        <v>392.20000000000005</v>
      </c>
      <c r="P29" s="1">
        <f t="shared" si="58"/>
        <v>340.40000000000003</v>
      </c>
      <c r="Q29" s="1">
        <f t="shared" si="58"/>
        <v>325.60000000000002</v>
      </c>
      <c r="R29" s="1">
        <f t="shared" si="58"/>
        <v>398.37000000000006</v>
      </c>
      <c r="S29" s="1">
        <f t="shared" si="58"/>
        <v>0</v>
      </c>
      <c r="T29" s="1">
        <f t="shared" si="58"/>
        <v>0</v>
      </c>
      <c r="U29" s="1">
        <f t="shared" si="58"/>
        <v>0</v>
      </c>
      <c r="V29" s="1">
        <f t="shared" si="58"/>
        <v>0</v>
      </c>
      <c r="W29" s="1">
        <f t="shared" si="58"/>
        <v>0</v>
      </c>
      <c r="X29" s="1">
        <f t="shared" si="58"/>
        <v>288.60000000000002</v>
      </c>
      <c r="Y29" s="1">
        <f t="shared" si="58"/>
        <v>440.30000000000007</v>
      </c>
      <c r="Z29" s="1">
        <f t="shared" si="58"/>
        <v>362.6</v>
      </c>
      <c r="AA29" s="1">
        <f t="shared" si="58"/>
        <v>340.40000000000003</v>
      </c>
      <c r="AB29" s="1">
        <f t="shared" si="58"/>
        <v>434.95500000000004</v>
      </c>
      <c r="AD29" s="1">
        <f t="shared" ref="AD29:AE29" si="59">MIN(AD6:AD26)</f>
        <v>1431.9</v>
      </c>
      <c r="AE29" s="1">
        <f t="shared" si="59"/>
        <v>434.95500000000004</v>
      </c>
    </row>
    <row r="30" spans="1:31" x14ac:dyDescent="0.2">
      <c r="A30" t="s">
        <v>26</v>
      </c>
      <c r="C30" s="1">
        <f>MAX(C6:C26)</f>
        <v>25.9</v>
      </c>
      <c r="D30" s="2">
        <f t="shared" ref="D30:AB30" si="60">MAX(D6:D26)</f>
        <v>55</v>
      </c>
      <c r="E30" s="2">
        <f t="shared" si="60"/>
        <v>58</v>
      </c>
      <c r="F30" s="2">
        <f t="shared" si="60"/>
        <v>61</v>
      </c>
      <c r="G30" s="2">
        <f t="shared" si="60"/>
        <v>64</v>
      </c>
      <c r="H30" s="2">
        <f t="shared" si="60"/>
        <v>67</v>
      </c>
      <c r="I30" s="2"/>
      <c r="J30" s="2"/>
      <c r="K30" s="2"/>
      <c r="L30" s="2"/>
      <c r="M30" s="2"/>
      <c r="N30" s="1">
        <f t="shared" si="60"/>
        <v>1331</v>
      </c>
      <c r="O30" s="1">
        <f t="shared" si="60"/>
        <v>1234.2</v>
      </c>
      <c r="P30" s="1">
        <f t="shared" si="60"/>
        <v>1292.5</v>
      </c>
      <c r="Q30" s="1">
        <f t="shared" si="60"/>
        <v>1504</v>
      </c>
      <c r="R30" s="1">
        <f t="shared" si="60"/>
        <v>1476.2</v>
      </c>
      <c r="S30" s="1">
        <f t="shared" si="60"/>
        <v>181.5</v>
      </c>
      <c r="T30" s="1">
        <f t="shared" si="60"/>
        <v>180</v>
      </c>
      <c r="U30" s="1">
        <f t="shared" si="60"/>
        <v>176.25</v>
      </c>
      <c r="V30" s="1">
        <f t="shared" si="60"/>
        <v>282</v>
      </c>
      <c r="W30" s="1">
        <f t="shared" si="60"/>
        <v>254.1</v>
      </c>
      <c r="X30" s="1">
        <f t="shared" si="60"/>
        <v>1512.5</v>
      </c>
      <c r="Y30" s="1">
        <f t="shared" si="60"/>
        <v>1367.3</v>
      </c>
      <c r="Z30" s="1">
        <f t="shared" si="60"/>
        <v>1468.75</v>
      </c>
      <c r="AA30" s="1">
        <f t="shared" si="60"/>
        <v>1786</v>
      </c>
      <c r="AB30" s="1">
        <f t="shared" si="60"/>
        <v>1730.3</v>
      </c>
      <c r="AD30" s="1">
        <f t="shared" ref="AD30:AE30" si="61">MAX(AD6:AD26)</f>
        <v>5178.7999999999993</v>
      </c>
      <c r="AE30" s="1">
        <f t="shared" si="61"/>
        <v>1730.3</v>
      </c>
    </row>
    <row r="31" spans="1:31" x14ac:dyDescent="0.2">
      <c r="A31" t="s">
        <v>28</v>
      </c>
      <c r="C31" s="1">
        <f>AVERAGE(C6:C26)</f>
        <v>15.901428571428571</v>
      </c>
      <c r="D31" s="2">
        <f t="shared" ref="D31:AB31" si="62">AVERAGE(D6:D26)</f>
        <v>43.523809523809526</v>
      </c>
      <c r="E31" s="2">
        <f t="shared" si="62"/>
        <v>46.857142857142854</v>
      </c>
      <c r="F31" s="2">
        <f t="shared" si="62"/>
        <v>48.142857142857146</v>
      </c>
      <c r="G31" s="2">
        <f t="shared" si="62"/>
        <v>51.61904761904762</v>
      </c>
      <c r="H31" s="2">
        <f t="shared" si="62"/>
        <v>54.571428571428569</v>
      </c>
      <c r="I31" s="2"/>
      <c r="J31" s="2"/>
      <c r="K31" s="2"/>
      <c r="L31" s="2"/>
      <c r="M31" s="2"/>
      <c r="N31" s="1">
        <f t="shared" si="62"/>
        <v>700.40666666666675</v>
      </c>
      <c r="O31" s="1">
        <f t="shared" si="62"/>
        <v>732.62190476190483</v>
      </c>
      <c r="P31" s="1">
        <f t="shared" si="62"/>
        <v>758.61571428571426</v>
      </c>
      <c r="Q31" s="1">
        <f t="shared" si="62"/>
        <v>830.27666666666676</v>
      </c>
      <c r="R31" s="1">
        <f t="shared" si="62"/>
        <v>871.21285714285716</v>
      </c>
      <c r="S31" s="1">
        <f t="shared" si="62"/>
        <v>39.761904761904759</v>
      </c>
      <c r="T31" s="1">
        <f t="shared" si="62"/>
        <v>59.151428571428561</v>
      </c>
      <c r="U31" s="1">
        <f t="shared" si="62"/>
        <v>64.755476190476188</v>
      </c>
      <c r="V31" s="1">
        <f t="shared" si="62"/>
        <v>97.585952380952349</v>
      </c>
      <c r="W31" s="1">
        <f t="shared" si="62"/>
        <v>119.62071428571429</v>
      </c>
      <c r="X31" s="1">
        <f t="shared" si="62"/>
        <v>740.16857142857134</v>
      </c>
      <c r="Y31" s="1">
        <f t="shared" si="62"/>
        <v>791.7733333333332</v>
      </c>
      <c r="Z31" s="1">
        <f t="shared" si="62"/>
        <v>823.37119047619035</v>
      </c>
      <c r="AA31" s="1">
        <f t="shared" si="62"/>
        <v>927.86261904761898</v>
      </c>
      <c r="AB31" s="1">
        <f t="shared" si="62"/>
        <v>990.83357142857153</v>
      </c>
      <c r="AD31" s="1">
        <f t="shared" ref="AD31:AE31" si="63">AVERAGE(AD6:AD26)</f>
        <v>3283.1757142857145</v>
      </c>
      <c r="AE31" s="1">
        <f t="shared" si="63"/>
        <v>990.83357142857153</v>
      </c>
    </row>
    <row r="32" spans="1:31" x14ac:dyDescent="0.2">
      <c r="A32" t="s">
        <v>29</v>
      </c>
      <c r="C32" s="1"/>
      <c r="D32" s="2">
        <f t="shared" ref="D32:AB32" si="64">SUM(D6:D26)</f>
        <v>914</v>
      </c>
      <c r="E32" s="2">
        <f t="shared" si="64"/>
        <v>984</v>
      </c>
      <c r="F32" s="2">
        <f t="shared" si="64"/>
        <v>1011</v>
      </c>
      <c r="G32" s="2">
        <f t="shared" si="64"/>
        <v>1084</v>
      </c>
      <c r="H32" s="2">
        <f t="shared" si="64"/>
        <v>1146</v>
      </c>
      <c r="I32" s="2"/>
      <c r="J32" s="2"/>
      <c r="K32" s="2"/>
      <c r="L32" s="2"/>
      <c r="M32" s="2"/>
      <c r="N32" s="1">
        <f t="shared" si="64"/>
        <v>14708.54</v>
      </c>
      <c r="O32" s="1">
        <f t="shared" si="64"/>
        <v>15385.060000000001</v>
      </c>
      <c r="P32" s="1">
        <f t="shared" si="64"/>
        <v>15930.93</v>
      </c>
      <c r="Q32" s="1">
        <f t="shared" si="64"/>
        <v>17435.810000000001</v>
      </c>
      <c r="R32" s="1">
        <f t="shared" si="64"/>
        <v>18295.47</v>
      </c>
      <c r="S32" s="1">
        <f t="shared" si="64"/>
        <v>835</v>
      </c>
      <c r="T32" s="1">
        <f t="shared" si="64"/>
        <v>1242.1799999999998</v>
      </c>
      <c r="U32" s="1">
        <f t="shared" si="64"/>
        <v>1359.865</v>
      </c>
      <c r="V32" s="1">
        <f t="shared" si="64"/>
        <v>2049.3049999999994</v>
      </c>
      <c r="W32" s="1">
        <f t="shared" si="64"/>
        <v>2512.0349999999999</v>
      </c>
      <c r="X32" s="1">
        <f t="shared" si="64"/>
        <v>15543.539999999999</v>
      </c>
      <c r="Y32" s="1">
        <f t="shared" si="64"/>
        <v>16627.239999999998</v>
      </c>
      <c r="Z32" s="1">
        <f t="shared" si="64"/>
        <v>17290.794999999998</v>
      </c>
      <c r="AA32" s="1">
        <f t="shared" si="64"/>
        <v>19485.114999999998</v>
      </c>
      <c r="AB32" s="1">
        <f t="shared" si="64"/>
        <v>20807.505000000001</v>
      </c>
      <c r="AD32" s="1">
        <f t="shared" ref="AD32:AE32" si="65">SUM(AD6:AD26)</f>
        <v>68946.69</v>
      </c>
      <c r="AE32" s="1">
        <f t="shared" si="65"/>
        <v>20807.505000000001</v>
      </c>
    </row>
  </sheetData>
  <sortState xmlns:xlrd2="http://schemas.microsoft.com/office/spreadsheetml/2017/richdata2" ref="B6:B26">
    <sortCondition ref="B6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85C3-5FA7-7A46-8C2F-9457EDCFEBF7}">
  <dimension ref="A1:I105"/>
  <sheetViews>
    <sheetView tabSelected="1" workbookViewId="0">
      <selection activeCell="D108" sqref="D108"/>
    </sheetView>
  </sheetViews>
  <sheetFormatPr baseColWidth="10" defaultRowHeight="16" x14ac:dyDescent="0.2"/>
  <cols>
    <col min="1" max="2" width="11.83203125" bestFit="1" customWidth="1"/>
    <col min="3" max="3" width="32.5" bestFit="1" customWidth="1"/>
    <col min="4" max="4" width="20.33203125" customWidth="1"/>
    <col min="5" max="5" width="26.1640625" customWidth="1"/>
    <col min="6" max="6" width="12" bestFit="1" customWidth="1"/>
    <col min="7" max="7" width="23.6640625" bestFit="1" customWidth="1"/>
    <col min="8" max="8" width="15.5" bestFit="1" customWidth="1"/>
    <col min="9" max="9" width="11.33203125" bestFit="1" customWidth="1"/>
  </cols>
  <sheetData>
    <row r="1" spans="1:9" x14ac:dyDescent="0.2">
      <c r="A1" s="12" t="s">
        <v>1</v>
      </c>
      <c r="B1" s="12" t="s">
        <v>2</v>
      </c>
      <c r="C1" s="12" t="s">
        <v>37</v>
      </c>
      <c r="D1" s="12" t="s">
        <v>40</v>
      </c>
      <c r="E1" s="12" t="s">
        <v>39</v>
      </c>
      <c r="F1" s="12" t="s">
        <v>41</v>
      </c>
      <c r="G1" s="12" t="s">
        <v>43</v>
      </c>
      <c r="H1" s="12" t="s">
        <v>42</v>
      </c>
      <c r="I1" s="12" t="s">
        <v>3</v>
      </c>
    </row>
    <row r="2" spans="1:9" x14ac:dyDescent="0.2">
      <c r="A2" t="s">
        <v>5</v>
      </c>
      <c r="B2" t="s">
        <v>15</v>
      </c>
      <c r="C2">
        <f>SUM(Data!D6:G6)</f>
        <v>186</v>
      </c>
      <c r="D2">
        <f>SUM(Data!X6:AA6)</f>
        <v>2845.7000000000003</v>
      </c>
      <c r="E2">
        <f>Data!H6</f>
        <v>34</v>
      </c>
      <c r="F2">
        <f>Data!AB6</f>
        <v>486.20000000000005</v>
      </c>
      <c r="G2">
        <f>SUM(C2,E2)</f>
        <v>220</v>
      </c>
      <c r="H2">
        <f t="shared" ref="H2:H22" si="0">SUM(F2,D2)</f>
        <v>3331.9000000000005</v>
      </c>
      <c r="I2" s="1">
        <v>14.3</v>
      </c>
    </row>
    <row r="3" spans="1:9" x14ac:dyDescent="0.2">
      <c r="A3" t="s">
        <v>6</v>
      </c>
      <c r="B3" t="s">
        <v>14</v>
      </c>
      <c r="C3">
        <f>SUM(Data!D7:G7)</f>
        <v>179</v>
      </c>
      <c r="D3">
        <f>SUM(Data!X7:AA7)</f>
        <v>5024.6000000000004</v>
      </c>
      <c r="E3">
        <f>Data!H7</f>
        <v>52</v>
      </c>
      <c r="F3">
        <f>Data!AB7</f>
        <v>1502.1999999999998</v>
      </c>
      <c r="G3">
        <f t="shared" ref="G3:G22" si="1">SUM(C3,E3)</f>
        <v>231</v>
      </c>
      <c r="H3">
        <f t="shared" si="0"/>
        <v>6526.8</v>
      </c>
      <c r="I3" s="1">
        <v>25.9</v>
      </c>
    </row>
    <row r="4" spans="1:9" x14ac:dyDescent="0.2">
      <c r="A4" t="s">
        <v>7</v>
      </c>
      <c r="B4" t="s">
        <v>6</v>
      </c>
      <c r="C4">
        <f>SUM(Data!D8:G8)</f>
        <v>181</v>
      </c>
      <c r="D4">
        <f>SUM(Data!X8:AA8)</f>
        <v>2585.25</v>
      </c>
      <c r="E4">
        <f>Data!H8</f>
        <v>61</v>
      </c>
      <c r="F4">
        <f>Data!AB8</f>
        <v>965.25</v>
      </c>
      <c r="G4">
        <f t="shared" si="1"/>
        <v>242</v>
      </c>
      <c r="H4">
        <f t="shared" si="0"/>
        <v>3550.5</v>
      </c>
      <c r="I4" s="1">
        <v>13.5</v>
      </c>
    </row>
    <row r="5" spans="1:9" x14ac:dyDescent="0.2">
      <c r="A5" t="s">
        <v>8</v>
      </c>
      <c r="B5" t="s">
        <v>10</v>
      </c>
      <c r="C5">
        <f>SUM(Data!D9:G9)</f>
        <v>181</v>
      </c>
      <c r="D5">
        <f>SUM(Data!X9:AA9)</f>
        <v>2463.8000000000002</v>
      </c>
      <c r="E5">
        <f>Data!H9</f>
        <v>62</v>
      </c>
      <c r="F5">
        <f>Data!AB9</f>
        <v>927.09999999999991</v>
      </c>
      <c r="G5">
        <f t="shared" si="1"/>
        <v>243</v>
      </c>
      <c r="H5">
        <f t="shared" si="0"/>
        <v>3390.9</v>
      </c>
      <c r="I5" s="1">
        <v>12.7</v>
      </c>
    </row>
    <row r="6" spans="1:9" x14ac:dyDescent="0.2">
      <c r="A6" t="s">
        <v>9</v>
      </c>
      <c r="B6" t="s">
        <v>5</v>
      </c>
      <c r="C6">
        <f>SUM(Data!D10:G10)</f>
        <v>182</v>
      </c>
      <c r="D6">
        <f>SUM(Data!X10:AA10)</f>
        <v>1431.9</v>
      </c>
      <c r="E6">
        <f>Data!H10</f>
        <v>55</v>
      </c>
      <c r="F6">
        <f>Data!AB10</f>
        <v>462.5</v>
      </c>
      <c r="G6">
        <f t="shared" si="1"/>
        <v>237</v>
      </c>
      <c r="H6">
        <f t="shared" si="0"/>
        <v>1894.4</v>
      </c>
      <c r="I6" s="1">
        <v>7.4</v>
      </c>
    </row>
    <row r="7" spans="1:9" x14ac:dyDescent="0.2">
      <c r="A7" t="s">
        <v>10</v>
      </c>
      <c r="B7" t="s">
        <v>20</v>
      </c>
      <c r="C7">
        <f>SUM(Data!D11:G11)</f>
        <v>206</v>
      </c>
      <c r="D7">
        <f>SUM(Data!X11:AA11)</f>
        <v>2954.1</v>
      </c>
      <c r="E7">
        <f>Data!H11</f>
        <v>50</v>
      </c>
      <c r="F7">
        <f>Data!AB11</f>
        <v>709.5</v>
      </c>
      <c r="G7">
        <f t="shared" si="1"/>
        <v>256</v>
      </c>
      <c r="H7">
        <f t="shared" si="0"/>
        <v>3663.6</v>
      </c>
      <c r="I7" s="1">
        <v>12.9</v>
      </c>
    </row>
    <row r="8" spans="1:9" x14ac:dyDescent="0.2">
      <c r="A8" t="s">
        <v>11</v>
      </c>
      <c r="B8" t="s">
        <v>18</v>
      </c>
      <c r="C8">
        <f>SUM(Data!D12:G12)</f>
        <v>187</v>
      </c>
      <c r="D8">
        <f>SUM(Data!X12:AA12)</f>
        <v>2015</v>
      </c>
      <c r="E8">
        <f>Data!H12</f>
        <v>58</v>
      </c>
      <c r="F8">
        <f>Data!AB12</f>
        <v>670</v>
      </c>
      <c r="G8">
        <f t="shared" si="1"/>
        <v>245</v>
      </c>
      <c r="H8">
        <f t="shared" si="0"/>
        <v>2685</v>
      </c>
      <c r="I8" s="1">
        <v>10</v>
      </c>
    </row>
    <row r="9" spans="1:9" x14ac:dyDescent="0.2">
      <c r="A9" t="s">
        <v>12</v>
      </c>
      <c r="B9" t="s">
        <v>19</v>
      </c>
      <c r="C9">
        <f>SUM(Data!D13:G13)</f>
        <v>193</v>
      </c>
      <c r="D9">
        <f>SUM(Data!X13:AA13)</f>
        <v>1969.3000000000002</v>
      </c>
      <c r="E9">
        <f>Data!H13</f>
        <v>47</v>
      </c>
      <c r="F9">
        <f>Data!AB13</f>
        <v>474.7</v>
      </c>
      <c r="G9">
        <f t="shared" si="1"/>
        <v>240</v>
      </c>
      <c r="H9">
        <f t="shared" si="0"/>
        <v>2444</v>
      </c>
      <c r="I9" s="1">
        <v>9.4</v>
      </c>
    </row>
    <row r="10" spans="1:9" x14ac:dyDescent="0.2">
      <c r="A10" t="s">
        <v>13</v>
      </c>
      <c r="B10" t="s">
        <v>7</v>
      </c>
      <c r="C10">
        <f>SUM(Data!D14:G14)</f>
        <v>208</v>
      </c>
      <c r="D10">
        <f>SUM(Data!X14:AA14)</f>
        <v>1894.29</v>
      </c>
      <c r="E10">
        <f>Data!H14</f>
        <v>49</v>
      </c>
      <c r="F10">
        <f>Data!AB14</f>
        <v>434.95500000000004</v>
      </c>
      <c r="G10">
        <f t="shared" si="1"/>
        <v>257</v>
      </c>
      <c r="H10">
        <f t="shared" si="0"/>
        <v>2329.2449999999999</v>
      </c>
      <c r="I10" s="1">
        <v>8.1300000000000008</v>
      </c>
    </row>
    <row r="11" spans="1:9" x14ac:dyDescent="0.2">
      <c r="A11" t="s">
        <v>14</v>
      </c>
      <c r="B11" t="s">
        <v>11</v>
      </c>
      <c r="C11">
        <f>SUM(Data!D15:G15)</f>
        <v>204</v>
      </c>
      <c r="D11">
        <f>SUM(Data!X15:AA15)</f>
        <v>3525.6</v>
      </c>
      <c r="E11">
        <f>Data!H15</f>
        <v>41</v>
      </c>
      <c r="F11">
        <f>Data!AB15</f>
        <v>647.4</v>
      </c>
      <c r="G11">
        <f t="shared" si="1"/>
        <v>245</v>
      </c>
      <c r="H11">
        <f t="shared" si="0"/>
        <v>4173</v>
      </c>
      <c r="I11" s="1">
        <v>15.6</v>
      </c>
    </row>
    <row r="12" spans="1:9" x14ac:dyDescent="0.2">
      <c r="A12" t="s">
        <v>15</v>
      </c>
      <c r="B12" t="s">
        <v>9</v>
      </c>
      <c r="C12">
        <f>SUM(Data!D16:G16)</f>
        <v>188</v>
      </c>
      <c r="D12">
        <f>SUM(Data!X16:AA16)</f>
        <v>4008.2000000000007</v>
      </c>
      <c r="E12">
        <f>Data!H16</f>
        <v>52</v>
      </c>
      <c r="F12">
        <f>Data!AB16</f>
        <v>1136.8</v>
      </c>
      <c r="G12">
        <f t="shared" si="1"/>
        <v>240</v>
      </c>
      <c r="H12">
        <f t="shared" si="0"/>
        <v>5145.0000000000009</v>
      </c>
      <c r="I12" s="1">
        <v>19.600000000000001</v>
      </c>
    </row>
    <row r="13" spans="1:9" x14ac:dyDescent="0.2">
      <c r="A13" t="s">
        <v>16</v>
      </c>
      <c r="B13" t="s">
        <v>22</v>
      </c>
      <c r="C13">
        <f>SUM(Data!D17:G17)</f>
        <v>197</v>
      </c>
      <c r="D13">
        <f>SUM(Data!X17:AA17)</f>
        <v>5099.5</v>
      </c>
      <c r="E13">
        <f>Data!H17</f>
        <v>60</v>
      </c>
      <c r="F13">
        <f>Data!AB17</f>
        <v>1645</v>
      </c>
      <c r="G13">
        <f t="shared" si="1"/>
        <v>257</v>
      </c>
      <c r="H13">
        <f t="shared" si="0"/>
        <v>6744.5</v>
      </c>
      <c r="I13" s="1">
        <v>23.5</v>
      </c>
    </row>
    <row r="14" spans="1:9" x14ac:dyDescent="0.2">
      <c r="A14" t="s">
        <v>17</v>
      </c>
      <c r="B14" t="s">
        <v>25</v>
      </c>
      <c r="C14">
        <f>SUM(Data!D18:G18)</f>
        <v>186</v>
      </c>
      <c r="D14">
        <f>SUM(Data!X18:AA18)</f>
        <v>2351.75</v>
      </c>
      <c r="E14">
        <f>Data!H18</f>
        <v>59</v>
      </c>
      <c r="F14">
        <f>Data!AB18</f>
        <v>787.75</v>
      </c>
      <c r="G14">
        <f t="shared" si="1"/>
        <v>245</v>
      </c>
      <c r="H14">
        <f t="shared" si="0"/>
        <v>3139.5</v>
      </c>
      <c r="I14" s="1">
        <v>11.5</v>
      </c>
    </row>
    <row r="15" spans="1:9" x14ac:dyDescent="0.2">
      <c r="A15" t="s">
        <v>18</v>
      </c>
      <c r="B15" t="s">
        <v>16</v>
      </c>
      <c r="C15">
        <f>SUM(Data!D19:G19)</f>
        <v>178</v>
      </c>
      <c r="D15">
        <f>SUM(Data!X19:AA19)</f>
        <v>2744.8</v>
      </c>
      <c r="E15">
        <f>Data!H19</f>
        <v>62</v>
      </c>
      <c r="F15">
        <f>Data!AB19</f>
        <v>1065.8</v>
      </c>
      <c r="G15">
        <f t="shared" si="1"/>
        <v>240</v>
      </c>
      <c r="H15">
        <f t="shared" si="0"/>
        <v>3810.6000000000004</v>
      </c>
      <c r="I15" s="1">
        <v>14.6</v>
      </c>
    </row>
    <row r="16" spans="1:9" x14ac:dyDescent="0.2">
      <c r="A16" t="s">
        <v>19</v>
      </c>
      <c r="B16" t="s">
        <v>17</v>
      </c>
      <c r="C16">
        <f>SUM(Data!D20:G20)</f>
        <v>190</v>
      </c>
      <c r="D16">
        <f>SUM(Data!X20:AA20)</f>
        <v>2849.5000000000005</v>
      </c>
      <c r="E16">
        <f>Data!H20</f>
        <v>67</v>
      </c>
      <c r="F16">
        <f>Data!AB20</f>
        <v>1118.95</v>
      </c>
      <c r="G16">
        <f t="shared" si="1"/>
        <v>257</v>
      </c>
      <c r="H16">
        <f t="shared" si="0"/>
        <v>3968.4500000000007</v>
      </c>
      <c r="I16" s="1">
        <v>13.9</v>
      </c>
    </row>
    <row r="17" spans="1:9" x14ac:dyDescent="0.2">
      <c r="A17" t="s">
        <v>20</v>
      </c>
      <c r="B17" t="s">
        <v>8</v>
      </c>
      <c r="C17">
        <f>SUM(Data!D21:G21)</f>
        <v>190</v>
      </c>
      <c r="D17">
        <f>SUM(Data!X21:AA21)</f>
        <v>3720.2</v>
      </c>
      <c r="E17">
        <f>Data!H21</f>
        <v>55</v>
      </c>
      <c r="F17">
        <f>Data!AB21</f>
        <v>1112.5</v>
      </c>
      <c r="G17">
        <f t="shared" si="1"/>
        <v>245</v>
      </c>
      <c r="H17">
        <f t="shared" si="0"/>
        <v>4832.7</v>
      </c>
      <c r="I17" s="1">
        <v>17.8</v>
      </c>
    </row>
    <row r="18" spans="1:9" x14ac:dyDescent="0.2">
      <c r="A18" t="s">
        <v>21</v>
      </c>
      <c r="B18" t="s">
        <v>24</v>
      </c>
      <c r="C18">
        <f>SUM(Data!D22:G22)</f>
        <v>186</v>
      </c>
      <c r="D18">
        <f>SUM(Data!X22:AA22)</f>
        <v>3999.8999999999996</v>
      </c>
      <c r="E18">
        <f>Data!H22</f>
        <v>54</v>
      </c>
      <c r="F18">
        <f>Data!AB22</f>
        <v>1226.1000000000001</v>
      </c>
      <c r="G18">
        <f t="shared" si="1"/>
        <v>240</v>
      </c>
      <c r="H18">
        <f t="shared" si="0"/>
        <v>5226</v>
      </c>
      <c r="I18" s="1">
        <v>20.100000000000001</v>
      </c>
    </row>
    <row r="19" spans="1:9" x14ac:dyDescent="0.2">
      <c r="A19" t="s">
        <v>22</v>
      </c>
      <c r="B19" t="s">
        <v>12</v>
      </c>
      <c r="C19">
        <f>SUM(Data!D23:G23)</f>
        <v>196</v>
      </c>
      <c r="D19">
        <f>SUM(Data!X23:AA23)</f>
        <v>5178.7999999999993</v>
      </c>
      <c r="E19">
        <f>Data!H23</f>
        <v>61</v>
      </c>
      <c r="F19">
        <f>Data!AB23</f>
        <v>1730.3</v>
      </c>
      <c r="G19">
        <f t="shared" si="1"/>
        <v>257</v>
      </c>
      <c r="H19">
        <f t="shared" si="0"/>
        <v>6909.0999999999995</v>
      </c>
      <c r="I19" s="1">
        <v>24.2</v>
      </c>
    </row>
    <row r="20" spans="1:9" x14ac:dyDescent="0.2">
      <c r="A20" t="s">
        <v>23</v>
      </c>
      <c r="B20" t="s">
        <v>21</v>
      </c>
      <c r="C20">
        <f>SUM(Data!D24:G24)</f>
        <v>183</v>
      </c>
      <c r="D20">
        <f>SUM(Data!X24:AA24)</f>
        <v>3250.5</v>
      </c>
      <c r="E20">
        <f>Data!H24</f>
        <v>62</v>
      </c>
      <c r="F20">
        <f>Data!AB24</f>
        <v>1204.5</v>
      </c>
      <c r="G20">
        <f t="shared" si="1"/>
        <v>245</v>
      </c>
      <c r="H20">
        <f t="shared" si="0"/>
        <v>4455</v>
      </c>
      <c r="I20" s="1">
        <v>16.5</v>
      </c>
    </row>
    <row r="21" spans="1:9" x14ac:dyDescent="0.2">
      <c r="A21" t="s">
        <v>24</v>
      </c>
      <c r="B21" t="s">
        <v>13</v>
      </c>
      <c r="C21">
        <f>SUM(Data!D25:G25)</f>
        <v>185</v>
      </c>
      <c r="D21">
        <f>SUM(Data!X25:AA25)</f>
        <v>4423.9999999999991</v>
      </c>
      <c r="E21">
        <f>Data!H25</f>
        <v>55</v>
      </c>
      <c r="F21">
        <f>Data!AB25</f>
        <v>1400</v>
      </c>
      <c r="G21">
        <f t="shared" si="1"/>
        <v>240</v>
      </c>
      <c r="H21">
        <f t="shared" si="0"/>
        <v>5823.9999999999991</v>
      </c>
      <c r="I21" s="1">
        <v>22.4</v>
      </c>
    </row>
    <row r="22" spans="1:9" x14ac:dyDescent="0.2">
      <c r="A22" t="s">
        <v>25</v>
      </c>
      <c r="B22" t="s">
        <v>23</v>
      </c>
      <c r="C22">
        <f>SUM(Data!D26:G26)</f>
        <v>207</v>
      </c>
      <c r="D22">
        <f>SUM(Data!X26:AA26)</f>
        <v>4610</v>
      </c>
      <c r="E22">
        <f>Data!H26</f>
        <v>50</v>
      </c>
      <c r="F22">
        <f>Data!AB26</f>
        <v>1100</v>
      </c>
      <c r="G22">
        <f t="shared" si="1"/>
        <v>257</v>
      </c>
      <c r="H22">
        <f t="shared" si="0"/>
        <v>5710</v>
      </c>
      <c r="I22" s="1">
        <v>20</v>
      </c>
    </row>
    <row r="45" spans="2:4" ht="32" x14ac:dyDescent="0.4">
      <c r="B45" s="16" t="s">
        <v>44</v>
      </c>
    </row>
    <row r="46" spans="2:4" x14ac:dyDescent="0.2">
      <c r="C46" t="str" cm="1">
        <f t="array" ref="C46">_xlfn.TEXTJOIN(",",TRUE,_xlfn._xlws.FILTER(B2:B22,G2:G22=MAX(G2:G22)))</f>
        <v>Hassan,Magdy,Mohasen,Naser,Yousef</v>
      </c>
      <c r="D46">
        <f>MAX(G2:G22)</f>
        <v>257</v>
      </c>
    </row>
    <row r="49" spans="2:5" ht="32" x14ac:dyDescent="0.4">
      <c r="B49" s="17" t="s">
        <v>47</v>
      </c>
    </row>
    <row r="50" spans="2:5" ht="32" x14ac:dyDescent="0.4">
      <c r="B50" s="16" t="s">
        <v>45</v>
      </c>
      <c r="E50" t="str">
        <f>INDEX(B2:B22, MATCH(_xlfn.MINIFS(H2:H22, G2:G22, 257), H2:H22, 0))</f>
        <v>Hassan</v>
      </c>
    </row>
    <row r="51" spans="2:5" ht="32" x14ac:dyDescent="0.4">
      <c r="B51" s="16" t="s">
        <v>46</v>
      </c>
      <c r="E51" t="str">
        <f>INDEX(B2:B22, MATCH(_xlfn.MAXIFS(H2:H22, G2:G22, 257), H2:H22, 0))</f>
        <v>Naser</v>
      </c>
    </row>
    <row r="72" spans="2:5" ht="32" x14ac:dyDescent="0.4">
      <c r="B72" s="16" t="s">
        <v>34</v>
      </c>
      <c r="E72" t="str">
        <f>INDEX(B2:B22, MATCH(MAX(I2:I22), I2:I22, 0))</f>
        <v>Abdelrahman</v>
      </c>
    </row>
    <row r="95" spans="2:8" ht="32" x14ac:dyDescent="0.4">
      <c r="B95" s="16" t="s">
        <v>35</v>
      </c>
      <c r="H95" t="str">
        <f>B10</f>
        <v>Hassan</v>
      </c>
    </row>
    <row r="103" spans="2:4" ht="32" x14ac:dyDescent="0.4">
      <c r="B103" s="16" t="s">
        <v>36</v>
      </c>
    </row>
    <row r="104" spans="2:4" x14ac:dyDescent="0.2">
      <c r="C104" s="18" t="str">
        <f>_xlfn.TEXTJOIN(" ",TRUE,A2:B2)</f>
        <v>Ali Abdallah</v>
      </c>
      <c r="D104" t="s">
        <v>48</v>
      </c>
    </row>
    <row r="105" spans="2:4" x14ac:dyDescent="0.2">
      <c r="C105" s="18" t="str">
        <f>_xlfn.TEXTJOIN(" ",TRUE,A19:B19)</f>
        <v>Magdy Naser</v>
      </c>
      <c r="D105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004A-55A5-304E-8F03-0390183B733D}">
  <dimension ref="A5:B12"/>
  <sheetViews>
    <sheetView workbookViewId="0">
      <selection activeCell="B11" sqref="B11"/>
    </sheetView>
  </sheetViews>
  <sheetFormatPr baseColWidth="10" defaultRowHeight="16" x14ac:dyDescent="0.2"/>
  <cols>
    <col min="2" max="2" width="138.83203125" bestFit="1" customWidth="1"/>
  </cols>
  <sheetData>
    <row r="5" spans="1:2" ht="34" x14ac:dyDescent="0.4">
      <c r="A5" s="14">
        <v>1</v>
      </c>
      <c r="B5" s="15" t="s">
        <v>44</v>
      </c>
    </row>
    <row r="6" spans="1:2" ht="34" x14ac:dyDescent="0.4">
      <c r="A6" s="14"/>
      <c r="B6" s="14"/>
    </row>
    <row r="7" spans="1:2" ht="34" x14ac:dyDescent="0.4">
      <c r="A7" s="14">
        <v>2</v>
      </c>
      <c r="B7" s="15" t="s">
        <v>34</v>
      </c>
    </row>
    <row r="8" spans="1:2" ht="34" x14ac:dyDescent="0.4">
      <c r="A8" s="14"/>
      <c r="B8" s="14"/>
    </row>
    <row r="9" spans="1:2" ht="34" x14ac:dyDescent="0.4">
      <c r="A9" s="14">
        <v>3</v>
      </c>
      <c r="B9" s="15" t="s">
        <v>35</v>
      </c>
    </row>
    <row r="10" spans="1:2" ht="34" x14ac:dyDescent="0.4">
      <c r="A10" s="14"/>
      <c r="B10" s="14"/>
    </row>
    <row r="11" spans="1:2" ht="34" x14ac:dyDescent="0.4">
      <c r="A11" s="14">
        <v>4</v>
      </c>
      <c r="B11" s="15" t="s">
        <v>36</v>
      </c>
    </row>
    <row r="12" spans="1:2" ht="34" x14ac:dyDescent="0.4">
      <c r="A12" s="14"/>
      <c r="B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Habiba20208087</dc:creator>
  <cp:lastModifiedBy>Habiba20208087</cp:lastModifiedBy>
  <dcterms:created xsi:type="dcterms:W3CDTF">2025-08-17T17:20:32Z</dcterms:created>
  <dcterms:modified xsi:type="dcterms:W3CDTF">2025-09-01T12:55:41Z</dcterms:modified>
</cp:coreProperties>
</file>