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1" name="Casing" state="visible" r:id="rId4"/>
    <sheet sheetId="2" name="Coil" state="visible" r:id="rId5"/>
  </sheets>
  <calcPr calcId="171027"/>
</workbook>
</file>

<file path=xl/sharedStrings.xml><?xml version="1.0" encoding="utf-8"?>
<sst xmlns="http://schemas.openxmlformats.org/spreadsheetml/2006/main" count="57" uniqueCount="55">
  <si>
    <t>inner_sheet_thick</t>
  </si>
  <si>
    <t>outer_sheet_thick</t>
  </si>
  <si>
    <t>t1_length</t>
  </si>
  <si>
    <t>t1_height</t>
  </si>
  <si>
    <t>t1_width</t>
  </si>
  <si>
    <t>t1_sections</t>
  </si>
  <si>
    <t>t2_length</t>
  </si>
  <si>
    <t>t2_height</t>
  </si>
  <si>
    <t>t2_width</t>
  </si>
  <si>
    <t>t2_sections</t>
  </si>
  <si>
    <t>panel_thick</t>
  </si>
  <si>
    <t>area</t>
  </si>
  <si>
    <t>inner_sheet_weight</t>
  </si>
  <si>
    <t>outer_sheet_weight</t>
  </si>
  <si>
    <t>corner_profile</t>
  </si>
  <si>
    <t>omega_profile</t>
  </si>
  <si>
    <t>polyol</t>
  </si>
  <si>
    <t>isol</t>
  </si>
  <si>
    <t>rockwool</t>
  </si>
  <si>
    <t>multiplying_factor</t>
  </si>
  <si>
    <t>0.8</t>
  </si>
  <si>
    <t>48</t>
  </si>
  <si>
    <t>fin_height</t>
  </si>
  <si>
    <t>fin_length</t>
  </si>
  <si>
    <t>rd</t>
  </si>
  <si>
    <t>tubes</t>
  </si>
  <si>
    <t>fpi</t>
  </si>
  <si>
    <t>fin_qty</t>
  </si>
  <si>
    <t>tube_qty</t>
  </si>
  <si>
    <t>casing_qty</t>
  </si>
  <si>
    <t>header_qty</t>
  </si>
  <si>
    <t>drainpan_sheet_qty</t>
  </si>
  <si>
    <t>U_bend</t>
  </si>
  <si>
    <t>copper_st_stub</t>
  </si>
  <si>
    <t>fin_qty_f1</t>
  </si>
  <si>
    <t>fin_qty_f2</t>
  </si>
  <si>
    <t>casing_qty_f1</t>
  </si>
  <si>
    <t>casing_qty_f2</t>
  </si>
  <si>
    <t>casing_qty_f3</t>
  </si>
  <si>
    <t>casing_qty_f4</t>
  </si>
  <si>
    <t>casing_qty_f5</t>
  </si>
  <si>
    <t>casing_qty_f6</t>
  </si>
  <si>
    <t>tubes_f1</t>
  </si>
  <si>
    <t>header_qty_f1</t>
  </si>
  <si>
    <t>header_qty_f2</t>
  </si>
  <si>
    <t>header_qty_f3</t>
  </si>
  <si>
    <t>drainpan_qty_f1</t>
  </si>
  <si>
    <t>drainpan_qty_f2</t>
  </si>
  <si>
    <t>drainpan_qty_f3</t>
  </si>
  <si>
    <t>U_bend_f1</t>
  </si>
  <si>
    <t>U_bend_f2</t>
  </si>
  <si>
    <t>U_bend_f3</t>
  </si>
  <si>
    <t>copper_st_stub_f1</t>
  </si>
  <si>
    <t>copper_st_stub_f2</t>
  </si>
  <si>
    <t>meter_conv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</si>
</sst>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workbookViewId="0" zoomScale="100" zoomScaleNormal="100">
      <selection activeCell="V7" sqref="V7"/>
    </sheetView>
  </sheetViews>
  <sheetFormatPr defaultRowHeight="15" outlineLevelRow="0" outlineLevelCol="0" x14ac:dyDescent="0.25"/>
  <sheetData>
    <row r="1" ht="15.75" customHeight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V1" t="s">
        <v>12</v>
      </c>
    </row>
    <row r="2" ht="15.75" customHeight="1" spans="1:22" x14ac:dyDescent="0.25">
      <c r="A2" t="s">
        <v>20</v>
      </c>
      <c r="B2" t="s">
        <v>20</v>
      </c>
      <c r="C2">
        <v>1010</v>
      </c>
      <c r="D2">
        <v>545</v>
      </c>
      <c r="E2">
        <v>1050</v>
      </c>
      <c r="F2">
        <v>1</v>
      </c>
      <c r="G2">
        <v>1445</v>
      </c>
      <c r="H2">
        <v>450</v>
      </c>
      <c r="I2">
        <v>1050</v>
      </c>
      <c r="J2">
        <v>1</v>
      </c>
      <c r="K2" t="s">
        <v>21</v>
      </c>
      <c r="L2">
        <f>(((C2/1000*E2/1000)*2+(C2/1000+D2/1000)*2+(D2/1000+E2/1000)*2)+((G2/1000*I2/1000)*2+(G2/1000*H2/1000)*2+(H2/1000*I2/1000)*2))</f>
        <v>13.701</v>
      </c>
      <c r="M2">
        <f>$A$2*L2*7.81*1.15*T2</f>
        <v>98.4444252</v>
      </c>
      <c r="N2">
        <f>$B$2*L2*7.81*1.15*T2</f>
        <v>98.4444252</v>
      </c>
      <c r="O2">
        <f>+((C2/1000*4)+(D2/1000*4*F2)+(E2/1000*4*F2))+((G2/1000*4)+(H2/1000*4*J2)+(I2/1000)*4*J2)</f>
        <v>22.200000000000003</v>
      </c>
      <c r="P2">
        <f>O2*0.9</f>
        <v>19.980000000000004</v>
      </c>
      <c r="Q2">
        <f>$L$2*40*$K$2/1000*0.6*1.1</f>
        <v>17.361907199999997</v>
      </c>
      <c r="R2">
        <f>$L$2*40*$K$2/1000*0.4*1.1</f>
        <v>11.574604800000001</v>
      </c>
      <c r="S2">
        <v>0</v>
      </c>
      <c r="T2">
        <v>1</v>
      </c>
      <c r="V2">
        <f>$A$2*L2*7.81*1.15*T2</f>
        <v>98.4444252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"/>
  <sheetViews>
    <sheetView workbookViewId="0" zoomScale="100" zoomScaleNormal="100">
      <selection activeCell="Z10" sqref="Z10"/>
    </sheetView>
  </sheetViews>
  <sheetFormatPr defaultRowHeight="15" outlineLevelRow="0" outlineLevelCol="0" x14ac:dyDescent="0.25"/>
  <cols>
    <col min="1" max="2" width="10.140625" customWidth="1"/>
    <col min="3" max="3" width="2.85546875" customWidth="1"/>
    <col min="4" max="4" width="6" customWidth="1"/>
    <col min="5" max="5" width="3.42578125" customWidth="1"/>
    <col min="6" max="6" width="8" customWidth="1"/>
    <col min="8" max="8" width="11" customWidth="1"/>
    <col min="9" max="9" width="11.140625" customWidth="1"/>
    <col min="10" max="10" width="19.42578125" customWidth="1"/>
    <col min="11" max="11" width="7.85546875" customWidth="1"/>
    <col min="12" max="12" width="14.7109375" customWidth="1"/>
    <col min="13" max="17" width="10" customWidth="1"/>
    <col min="18" max="20" width="13.140625" customWidth="1"/>
    <col min="21" max="21" width="8.7109375" customWidth="1"/>
    <col min="22" max="24" width="14" customWidth="1"/>
    <col min="25" max="27" width="15.5703125" customWidth="1"/>
    <col min="28" max="30" width="10.5703125" customWidth="1"/>
    <col min="31" max="32" width="17.5703125" customWidth="1"/>
  </cols>
  <sheetData>
    <row r="1" spans="1:33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  <c r="X1" t="s">
        <v>45</v>
      </c>
      <c r="Y1" t="s">
        <v>46</v>
      </c>
      <c r="Z1" t="s">
        <v>47</v>
      </c>
      <c r="AA1" t="s">
        <v>48</v>
      </c>
      <c r="AB1" t="s">
        <v>49</v>
      </c>
      <c r="AC1" t="s">
        <v>50</v>
      </c>
      <c r="AD1" t="s">
        <v>51</v>
      </c>
      <c r="AE1" t="s">
        <v>52</v>
      </c>
      <c r="AF1" t="s">
        <v>53</v>
      </c>
      <c r="AG1" t="s">
        <v>54</v>
      </c>
    </row>
    <row r="2" spans="1:33" x14ac:dyDescent="0.25">
      <c r="A2">
        <v>1</v>
      </c>
      <c r="B2">
        <v>1</v>
      </c>
      <c r="C2">
        <v>6</v>
      </c>
      <c r="D2" s="1">
        <f>+A2/U2</f>
        <v>0.031496062992125984</v>
      </c>
      <c r="E2">
        <v>12</v>
      </c>
      <c r="F2">
        <f>(A2/AG2)*(B2/AG2)*C2*M2*N2</f>
        <v>0.000029052</v>
      </c>
      <c r="G2">
        <f>(A2/AG2)*(B2/AG2)*C2*M2*N2</f>
        <v>0.000029052</v>
      </c>
      <c r="H2">
        <f>((A2+B2)*O2/AG2)*((C2+P2)*Q2/AG2)*R2*S2*T2</f>
        <v>0.016094848</v>
      </c>
      <c r="I2">
        <f>IF(AND(A2&gt;0,B2&gt;0),(A2*V2+W2)*X2/AG2,0)</f>
        <v>0.704</v>
      </c>
      <c r="J2">
        <f>IF(AND(A2&gt;0,B2&gt;0),(Y2*B2/AG2*Z2*AA2),0)</f>
        <v>0.004685999999999999</v>
      </c>
      <c r="K2" s="1">
        <f>+A2/U2*(C2*AB2-AC2)/AD2</f>
        <v>0.15748031496062992</v>
      </c>
      <c r="L2">
        <f>+D2*AE2*AF2</f>
        <v>0.0009448818897637794</v>
      </c>
      <c r="M2">
        <v>0.45</v>
      </c>
      <c r="N2">
        <v>10.76</v>
      </c>
      <c r="O2">
        <v>2</v>
      </c>
      <c r="P2">
        <v>1</v>
      </c>
      <c r="Q2">
        <v>40</v>
      </c>
      <c r="R2">
        <v>7.81</v>
      </c>
      <c r="S2">
        <v>1.6</v>
      </c>
      <c r="T2">
        <v>1.15</v>
      </c>
      <c r="U2">
        <v>31.75</v>
      </c>
      <c r="V2">
        <v>2</v>
      </c>
      <c r="W2">
        <v>350</v>
      </c>
      <c r="X2">
        <v>2</v>
      </c>
      <c r="Y2">
        <v>0.6</v>
      </c>
      <c r="Z2">
        <v>7.81</v>
      </c>
      <c r="AA2">
        <v>1</v>
      </c>
      <c r="AB2">
        <v>2</v>
      </c>
      <c r="AC2">
        <v>2</v>
      </c>
      <c r="AD2">
        <v>2</v>
      </c>
      <c r="AE2">
        <v>2</v>
      </c>
      <c r="AF2">
        <v>0.015</v>
      </c>
      <c r="AG2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Casing</vt:lpstr>
      <vt:lpstr>Coil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2021-02-16T06:19:42Z</dcterms:modified>
</cp:coreProperties>
</file>