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 filterPrivacy="true"/>
  <sheets>
    <sheet name="Casing" sheetId="1" r:id="rId1"/>
    <sheet name="Coil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workbookViewId="0" rightToLeft="0"/>
  </sheetViews>
  <sheetData>
    <row r="1">
      <c r="A1" t="str">
        <v>inner_sheet_thick</v>
      </c>
      <c r="B1" t="str">
        <v>outer_sheet_thick</v>
      </c>
      <c r="C1" t="str">
        <v>t1_length</v>
      </c>
      <c r="D1" t="str">
        <v>t1_height</v>
      </c>
      <c r="E1" t="str">
        <v>t1_width</v>
      </c>
      <c r="F1" t="str">
        <v>t1_sections</v>
      </c>
      <c r="G1" t="str">
        <v>t2_length</v>
      </c>
      <c r="H1" t="str">
        <v>t2_height</v>
      </c>
      <c r="I1" t="str">
        <v>t2_width</v>
      </c>
      <c r="J1" t="str">
        <v>t2_sections</v>
      </c>
      <c r="K1" t="str">
        <v>panel_thick</v>
      </c>
      <c r="L1" t="str">
        <v>area</v>
      </c>
      <c r="M1" t="str">
        <v>inner_sheet_weight</v>
      </c>
      <c r="N1" t="str">
        <v>outer_sheet_weight</v>
      </c>
      <c r="O1" t="str">
        <v>corner_profile</v>
      </c>
      <c r="P1" t="str">
        <v>omega_profile</v>
      </c>
      <c r="Q1" t="str">
        <v>polyol</v>
      </c>
      <c r="R1" t="str">
        <v>isol</v>
      </c>
      <c r="S1" t="str">
        <v>rockwool</v>
      </c>
      <c r="T1" t="str">
        <v>multiplying_factor</v>
      </c>
    </row>
    <row r="2">
      <c r="A2" t="str">
        <v>0.8</v>
      </c>
      <c r="B2" t="str">
        <v>15</v>
      </c>
      <c r="C2">
        <v>2010</v>
      </c>
      <c r="D2">
        <v>545</v>
      </c>
      <c r="E2">
        <v>1050</v>
      </c>
      <c r="F2">
        <v>1</v>
      </c>
      <c r="G2">
        <v>545</v>
      </c>
      <c r="H2">
        <v>45</v>
      </c>
      <c r="I2">
        <v>45</v>
      </c>
      <c r="J2">
        <v>1</v>
      </c>
      <c r="K2" t="str">
        <v>48</v>
      </c>
      <c r="L2">
        <f>(((C2/1000*E2/1000)*2+(C2/1000+D2/1000)*2+(D2/1000+E2/1000)*2)+((G2/1000*I2/1000)*2+(G2/1000*H2/1000)*2+(H2/1000*I2/1000)*2))</f>
        <v>6</v>
      </c>
      <c r="M2">
        <f>$A$2*L2*7.81*1.15*T2</f>
        <v>32.33339999999999</v>
      </c>
      <c r="N2">
        <f>$B$2*L2*7.81*1.15*T2</f>
        <v>43.111200000000004</v>
      </c>
      <c r="O2">
        <f>+((C2/1000*4)+(D2/1000*4*F2)+(E2/1000*4*F2))+((G2/1000*4)+(H2/1000*4*J2)+(I2/1000)*4*J2)</f>
        <v>8</v>
      </c>
      <c r="P2">
        <f>O2*0.9</f>
        <v>7.2</v>
      </c>
      <c r="Q2">
        <f>$L$2*40*$K$2/1000*0.6*1.1</f>
        <v>7.6032</v>
      </c>
      <c r="R2">
        <f>$L$2*40*$K$2/1000*0.4*1.1</f>
        <v>5.0688</v>
      </c>
      <c r="S2">
        <v>0</v>
      </c>
      <c r="T2">
        <v>1</v>
      </c>
    </row>
  </sheetData>
  <pageMargins left="0.7" right="0.7" top="0.75" bottom="0.75" header="0.3" footer="0.3"/>
  <ignoredErrors>
    <ignoredError numberStoredAsText="1" sqref="A1:T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G2"/>
  <sheetViews>
    <sheetView workbookViewId="0" rightToLeft="0"/>
  </sheetViews>
  <sheetData>
    <row r="1">
      <c r="A1" t="str">
        <v>fin_height</v>
      </c>
      <c r="B1" t="str">
        <v>fin_length</v>
      </c>
      <c r="C1" t="str">
        <v>rd</v>
      </c>
      <c r="D1" t="str">
        <v>tubes</v>
      </c>
      <c r="E1" t="str">
        <v>fpi</v>
      </c>
      <c r="F1" t="str">
        <v>fin_qty</v>
      </c>
      <c r="G1" t="str">
        <v>tube_qty</v>
      </c>
      <c r="H1" t="str">
        <v>casing_qty</v>
      </c>
      <c r="I1" t="str">
        <v>header_qty</v>
      </c>
      <c r="J1" t="str">
        <v>drainpan_sheet_qty</v>
      </c>
      <c r="K1" t="str">
        <v>U_bend</v>
      </c>
      <c r="L1" t="str">
        <v>copper_st_stub</v>
      </c>
      <c r="M1" t="str">
        <v>fin_qty_f1</v>
      </c>
      <c r="N1" t="str">
        <v>fin_qty_f2</v>
      </c>
      <c r="O1" t="str">
        <v>casing_qty_f1</v>
      </c>
      <c r="P1" t="str">
        <v>casing_qty_f2</v>
      </c>
      <c r="Q1" t="str">
        <v>casing_qty_f3</v>
      </c>
      <c r="R1" t="str">
        <v>casing_qty_f4</v>
      </c>
      <c r="S1" t="str">
        <v>casing_qty_f5</v>
      </c>
      <c r="T1" t="str">
        <v>casing_qty_f6</v>
      </c>
      <c r="U1" t="str">
        <v>tubes_f1</v>
      </c>
      <c r="V1" t="str">
        <v>header_qty_f1</v>
      </c>
      <c r="W1" t="str">
        <v>header_qty_f2</v>
      </c>
      <c r="X1" t="str">
        <v>header_qty_f3</v>
      </c>
      <c r="Y1" t="str">
        <v>drainpan_qty_f1</v>
      </c>
      <c r="Z1" t="str">
        <v>drainpan_qty_f2</v>
      </c>
      <c r="AA1" t="str">
        <v>drainpan_qty_f3</v>
      </c>
      <c r="AB1" t="str">
        <v>U_bend_f1</v>
      </c>
      <c r="AC1" t="str">
        <v>U_bend_f2</v>
      </c>
      <c r="AD1" t="str">
        <v>U_bend_f3</v>
      </c>
      <c r="AE1" t="str">
        <v>copper_st_stub_f1</v>
      </c>
      <c r="AF1" t="str">
        <v>copper_st_stub_f2</v>
      </c>
      <c r="AG1" t="str">
        <v>meter_conv</v>
      </c>
    </row>
    <row r="2">
      <c r="A2">
        <v>1</v>
      </c>
      <c r="B2">
        <v>1</v>
      </c>
      <c r="C2">
        <v>6</v>
      </c>
      <c r="D2">
        <f>+A2/U2</f>
        <v>31.496062992125985</v>
      </c>
      <c r="E2">
        <v>12</v>
      </c>
      <c r="F2">
        <f>(A2/AG2)*(B2/AG2)*C2*M2*N2</f>
        <v>34.862399999999994</v>
      </c>
      <c r="G2">
        <f>(A2/AG2)*(B2/AG2)*C2*M2*N2</f>
        <v>34.862399999999994</v>
      </c>
      <c r="H2">
        <f>((A2+B2)*O2/AG2)*((C2+P2)*Q2/AG2)*R2*S2*T2</f>
        <v>17.704332800000003</v>
      </c>
      <c r="I2">
        <f>IF(AND(A2&gt;0,B2&gt;0),(A2*V2+W2)*X2/AG2,0)</f>
        <v>4.7</v>
      </c>
      <c r="J2">
        <f>IF(AND(A2&gt;0,B2&gt;0),(Y2*B2/AG2*Z2*AA2),0)</f>
        <v>5.6232</v>
      </c>
      <c r="K2">
        <f>+A2/U2*(C2*AB2-AC2)/AD2</f>
        <v>157.48031496062993</v>
      </c>
      <c r="L2">
        <f>+D2*AE2*AF2</f>
        <v>0.9448818897637795</v>
      </c>
      <c r="M2">
        <v>0.45</v>
      </c>
      <c r="N2">
        <v>10.76</v>
      </c>
      <c r="O2">
        <v>2</v>
      </c>
      <c r="P2">
        <v>1</v>
      </c>
      <c r="Q2">
        <v>40</v>
      </c>
      <c r="R2">
        <v>7.81</v>
      </c>
      <c r="S2">
        <v>1.6</v>
      </c>
      <c r="T2">
        <v>1.15</v>
      </c>
      <c r="U2">
        <v>31.75</v>
      </c>
      <c r="V2">
        <v>2</v>
      </c>
      <c r="W2">
        <v>350</v>
      </c>
      <c r="X2">
        <v>2</v>
      </c>
      <c r="Y2">
        <v>0.6</v>
      </c>
      <c r="Z2">
        <v>7.81</v>
      </c>
      <c r="AA2">
        <v>1</v>
      </c>
      <c r="AB2">
        <v>2</v>
      </c>
      <c r="AC2">
        <v>2</v>
      </c>
      <c r="AD2">
        <v>2</v>
      </c>
      <c r="AE2">
        <v>2</v>
      </c>
      <c r="AF2">
        <v>0.015</v>
      </c>
      <c r="AG2">
        <v>1000</v>
      </c>
    </row>
  </sheetData>
  <pageMargins left="0.7" right="0.7" top="0.75" bottom="0.75" header="0.3" footer="0.3"/>
  <ignoredErrors>
    <ignoredError numberStoredAsText="1" sqref="A1:AG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Casing</vt:lpstr>
      <vt:lpstr>Coil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2020-11-03T09:11:00Z</dcterms:modified>
  <cp:lastModifiedBy>Unknown</cp:lastModifiedBy>
  <dc:creator>Unknown</dc:creator>
</cp:coreProperties>
</file>