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19200" windowHeight="7050"/>
  </bookViews>
  <sheets>
    <sheet name="BẢNG TRẢ LÃI VỐN VAY HÀNG NĂM" sheetId="1" r:id="rId1"/>
    <sheet name="BẢNG DÒNG TIỀN THEO TIPV" sheetId="2" r:id="rId2"/>
    <sheet name="BẢNG DÒNG TIỀN THEO EPV" sheetId="3" r:id="rId3"/>
    <sheet name="BẢNG PHÂN TÍCH SL-CP-LN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4" l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4" i="4"/>
  <c r="B8" i="4"/>
  <c r="B9" i="4" s="1"/>
  <c r="C33" i="3"/>
  <c r="C32" i="3"/>
  <c r="B32" i="3"/>
  <c r="D31" i="3"/>
  <c r="E31" i="3"/>
  <c r="F31" i="3" s="1"/>
  <c r="G31" i="3" s="1"/>
  <c r="H31" i="3" s="1"/>
  <c r="I31" i="3" s="1"/>
  <c r="J31" i="3" s="1"/>
  <c r="K31" i="3" s="1"/>
  <c r="L31" i="3" s="1"/>
  <c r="C31" i="3"/>
  <c r="B31" i="3"/>
  <c r="C30" i="3"/>
  <c r="D30" i="3"/>
  <c r="E30" i="3"/>
  <c r="F30" i="3"/>
  <c r="G30" i="3"/>
  <c r="H30" i="3"/>
  <c r="I30" i="3"/>
  <c r="J30" i="3"/>
  <c r="K30" i="3"/>
  <c r="L30" i="3"/>
  <c r="B30" i="3"/>
  <c r="C29" i="3"/>
  <c r="D29" i="3"/>
  <c r="E29" i="3"/>
  <c r="F29" i="3"/>
  <c r="G29" i="3"/>
  <c r="H29" i="3"/>
  <c r="I29" i="3"/>
  <c r="J29" i="3"/>
  <c r="K29" i="3"/>
  <c r="L29" i="3"/>
  <c r="B29" i="3"/>
  <c r="C28" i="3"/>
  <c r="D28" i="3"/>
  <c r="E28" i="3"/>
  <c r="F28" i="3"/>
  <c r="G28" i="3"/>
  <c r="H28" i="3"/>
  <c r="I28" i="3"/>
  <c r="J28" i="3"/>
  <c r="K28" i="3"/>
  <c r="L28" i="3"/>
  <c r="B28" i="3"/>
  <c r="B27" i="3"/>
  <c r="C26" i="3"/>
  <c r="C25" i="3"/>
  <c r="B25" i="3"/>
  <c r="D24" i="3"/>
  <c r="E24" i="3"/>
  <c r="F24" i="3" s="1"/>
  <c r="G24" i="3" s="1"/>
  <c r="H24" i="3" s="1"/>
  <c r="I24" i="3" s="1"/>
  <c r="J24" i="3" s="1"/>
  <c r="K24" i="3" s="1"/>
  <c r="L24" i="3" s="1"/>
  <c r="C24" i="3"/>
  <c r="B24" i="3"/>
  <c r="C23" i="3"/>
  <c r="D23" i="3"/>
  <c r="E23" i="3"/>
  <c r="F23" i="3"/>
  <c r="G23" i="3"/>
  <c r="H23" i="3"/>
  <c r="I23" i="3"/>
  <c r="J23" i="3"/>
  <c r="K23" i="3"/>
  <c r="L23" i="3"/>
  <c r="B23" i="3"/>
  <c r="C22" i="3"/>
  <c r="D22" i="3"/>
  <c r="E22" i="3"/>
  <c r="F22" i="3"/>
  <c r="G22" i="3"/>
  <c r="H22" i="3"/>
  <c r="I22" i="3"/>
  <c r="J22" i="3"/>
  <c r="K22" i="3"/>
  <c r="L22" i="3"/>
  <c r="B22" i="3"/>
  <c r="C21" i="3"/>
  <c r="D21" i="3"/>
  <c r="E21" i="3"/>
  <c r="F21" i="3"/>
  <c r="G21" i="3"/>
  <c r="H21" i="3"/>
  <c r="I21" i="3"/>
  <c r="J21" i="3"/>
  <c r="K21" i="3"/>
  <c r="L21" i="3"/>
  <c r="B21" i="3"/>
  <c r="C20" i="3"/>
  <c r="D20" i="3"/>
  <c r="E20" i="3"/>
  <c r="F20" i="3"/>
  <c r="G20" i="3"/>
  <c r="H20" i="3"/>
  <c r="I20" i="3"/>
  <c r="J20" i="3"/>
  <c r="K20" i="3"/>
  <c r="L20" i="3"/>
  <c r="B20" i="3"/>
  <c r="C19" i="3"/>
  <c r="D19" i="3"/>
  <c r="E19" i="3"/>
  <c r="F19" i="3"/>
  <c r="G19" i="3"/>
  <c r="H19" i="3"/>
  <c r="I19" i="3"/>
  <c r="J19" i="3"/>
  <c r="K19" i="3"/>
  <c r="L19" i="3"/>
  <c r="B19" i="3"/>
  <c r="D18" i="3"/>
  <c r="E18" i="3"/>
  <c r="F18" i="3"/>
  <c r="G18" i="3"/>
  <c r="H18" i="3"/>
  <c r="I18" i="3"/>
  <c r="J18" i="3"/>
  <c r="K18" i="3"/>
  <c r="L18" i="3"/>
  <c r="C18" i="3"/>
  <c r="D16" i="3"/>
  <c r="E16" i="3"/>
  <c r="F16" i="3"/>
  <c r="G16" i="3"/>
  <c r="H16" i="3"/>
  <c r="I16" i="3"/>
  <c r="J16" i="3"/>
  <c r="K16" i="3"/>
  <c r="L16" i="3"/>
  <c r="C16" i="3"/>
  <c r="D15" i="3"/>
  <c r="E15" i="3"/>
  <c r="F15" i="3"/>
  <c r="G15" i="3"/>
  <c r="H15" i="3"/>
  <c r="I15" i="3"/>
  <c r="J15" i="3"/>
  <c r="K15" i="3"/>
  <c r="L15" i="3"/>
  <c r="C15" i="3"/>
  <c r="D13" i="3"/>
  <c r="E13" i="3"/>
  <c r="F13" i="3"/>
  <c r="G13" i="3"/>
  <c r="H13" i="3"/>
  <c r="I13" i="3"/>
  <c r="J13" i="3"/>
  <c r="K13" i="3"/>
  <c r="L13" i="3"/>
  <c r="C13" i="3"/>
  <c r="D12" i="3"/>
  <c r="E12" i="3"/>
  <c r="F12" i="3"/>
  <c r="G12" i="3"/>
  <c r="H12" i="3"/>
  <c r="I12" i="3"/>
  <c r="J12" i="3"/>
  <c r="K12" i="3"/>
  <c r="L12" i="3"/>
  <c r="C12" i="3"/>
  <c r="D8" i="3"/>
  <c r="E8" i="3"/>
  <c r="F8" i="3"/>
  <c r="G8" i="3"/>
  <c r="H8" i="3"/>
  <c r="I8" i="3"/>
  <c r="J8" i="3"/>
  <c r="K8" i="3"/>
  <c r="L8" i="3"/>
  <c r="C8" i="3"/>
  <c r="C20" i="2"/>
  <c r="D20" i="2"/>
  <c r="E20" i="2"/>
  <c r="F20" i="2"/>
  <c r="G20" i="2"/>
  <c r="H20" i="2"/>
  <c r="I20" i="2"/>
  <c r="J20" i="2"/>
  <c r="J30" i="2" s="1"/>
  <c r="K20" i="2"/>
  <c r="L20" i="2"/>
  <c r="B20" i="2"/>
  <c r="B30" i="2"/>
  <c r="C19" i="2"/>
  <c r="D19" i="2"/>
  <c r="E19" i="2"/>
  <c r="F19" i="2"/>
  <c r="G19" i="2"/>
  <c r="H19" i="2"/>
  <c r="I19" i="2"/>
  <c r="J19" i="2"/>
  <c r="K19" i="2"/>
  <c r="L19" i="2"/>
  <c r="B19" i="2"/>
  <c r="C18" i="2"/>
  <c r="D18" i="2"/>
  <c r="E18" i="2"/>
  <c r="F18" i="2"/>
  <c r="G18" i="2"/>
  <c r="H18" i="2"/>
  <c r="I18" i="2"/>
  <c r="J18" i="2"/>
  <c r="K18" i="2"/>
  <c r="L18" i="2"/>
  <c r="B18" i="2"/>
  <c r="D17" i="2"/>
  <c r="E17" i="2"/>
  <c r="F17" i="2"/>
  <c r="G17" i="2"/>
  <c r="H17" i="2"/>
  <c r="I17" i="2"/>
  <c r="J17" i="2"/>
  <c r="K17" i="2"/>
  <c r="L17" i="2"/>
  <c r="C17" i="2"/>
  <c r="D16" i="2"/>
  <c r="E16" i="2"/>
  <c r="F16" i="2"/>
  <c r="G16" i="2"/>
  <c r="H16" i="2"/>
  <c r="I16" i="2"/>
  <c r="J16" i="2"/>
  <c r="K16" i="2"/>
  <c r="L16" i="2"/>
  <c r="C16" i="2"/>
  <c r="D15" i="2"/>
  <c r="E15" i="2"/>
  <c r="F15" i="2"/>
  <c r="G15" i="2"/>
  <c r="H15" i="2"/>
  <c r="I15" i="2"/>
  <c r="J15" i="2"/>
  <c r="K15" i="2"/>
  <c r="L15" i="2"/>
  <c r="C15" i="2"/>
  <c r="D13" i="2"/>
  <c r="E13" i="2"/>
  <c r="F13" i="2"/>
  <c r="G13" i="2"/>
  <c r="H13" i="2"/>
  <c r="I13" i="2"/>
  <c r="J13" i="2"/>
  <c r="K13" i="2"/>
  <c r="L13" i="2"/>
  <c r="C13" i="2"/>
  <c r="D12" i="2"/>
  <c r="E12" i="2"/>
  <c r="F12" i="2"/>
  <c r="G12" i="2"/>
  <c r="H12" i="2"/>
  <c r="I12" i="2"/>
  <c r="J12" i="2"/>
  <c r="K12" i="2"/>
  <c r="L12" i="2"/>
  <c r="C12" i="2"/>
  <c r="C30" i="2"/>
  <c r="D30" i="2"/>
  <c r="E30" i="2"/>
  <c r="F30" i="2"/>
  <c r="G30" i="2"/>
  <c r="H30" i="2"/>
  <c r="I30" i="2"/>
  <c r="K30" i="2"/>
  <c r="L30" i="2"/>
  <c r="C29" i="2"/>
  <c r="D29" i="2"/>
  <c r="E29" i="2"/>
  <c r="F29" i="2"/>
  <c r="G29" i="2"/>
  <c r="H29" i="2"/>
  <c r="I29" i="2"/>
  <c r="J29" i="2"/>
  <c r="K29" i="2"/>
  <c r="L29" i="2"/>
  <c r="B29" i="2"/>
  <c r="C28" i="2"/>
  <c r="D28" i="2"/>
  <c r="E28" i="2"/>
  <c r="F28" i="2"/>
  <c r="G28" i="2"/>
  <c r="H28" i="2"/>
  <c r="I28" i="2"/>
  <c r="J28" i="2"/>
  <c r="K28" i="2"/>
  <c r="L28" i="2"/>
  <c r="B28" i="2"/>
  <c r="C23" i="2"/>
  <c r="D23" i="2"/>
  <c r="E23" i="2"/>
  <c r="F23" i="2"/>
  <c r="G23" i="2"/>
  <c r="H23" i="2"/>
  <c r="I23" i="2"/>
  <c r="K23" i="2"/>
  <c r="L23" i="2"/>
  <c r="C22" i="2"/>
  <c r="D22" i="2"/>
  <c r="E22" i="2"/>
  <c r="F22" i="2"/>
  <c r="G22" i="2"/>
  <c r="H22" i="2"/>
  <c r="I22" i="2"/>
  <c r="J22" i="2"/>
  <c r="K22" i="2"/>
  <c r="L22" i="2"/>
  <c r="B22" i="2"/>
  <c r="C21" i="2"/>
  <c r="D21" i="2"/>
  <c r="E21" i="2"/>
  <c r="F21" i="2"/>
  <c r="G21" i="2"/>
  <c r="H21" i="2"/>
  <c r="I21" i="2"/>
  <c r="J21" i="2"/>
  <c r="K21" i="2"/>
  <c r="L21" i="2"/>
  <c r="B21" i="2"/>
  <c r="J7" i="1"/>
  <c r="I7" i="1"/>
  <c r="H7" i="1"/>
  <c r="G7" i="1"/>
  <c r="F7" i="1"/>
  <c r="D7" i="1"/>
  <c r="C7" i="1"/>
  <c r="B7" i="1"/>
  <c r="I6" i="1"/>
  <c r="G6" i="1"/>
  <c r="J5" i="1"/>
  <c r="J6" i="1" s="1"/>
  <c r="I5" i="1"/>
  <c r="H5" i="1"/>
  <c r="H6" i="1" s="1"/>
  <c r="G5" i="1"/>
  <c r="F5" i="1"/>
  <c r="F6" i="1" s="1"/>
  <c r="D5" i="1"/>
  <c r="D6" i="1" s="1"/>
  <c r="C5" i="1"/>
  <c r="C6" i="1" s="1"/>
  <c r="B5" i="1"/>
  <c r="B6" i="1" s="1"/>
  <c r="E3" i="1"/>
  <c r="E7" i="1" s="1"/>
  <c r="B3" i="1"/>
  <c r="J23" i="2" l="1"/>
  <c r="B34" i="2"/>
  <c r="B23" i="2"/>
  <c r="B24" i="2" s="1"/>
  <c r="C24" i="2" s="1"/>
  <c r="D24" i="2" s="1"/>
  <c r="E24" i="2" s="1"/>
  <c r="F24" i="2" s="1"/>
  <c r="G24" i="2" s="1"/>
  <c r="H24" i="2" s="1"/>
  <c r="I24" i="2" s="1"/>
  <c r="C25" i="2"/>
  <c r="B31" i="2"/>
  <c r="C31" i="2" s="1"/>
  <c r="D31" i="2" s="1"/>
  <c r="E31" i="2" s="1"/>
  <c r="F31" i="2" s="1"/>
  <c r="G31" i="2" s="1"/>
  <c r="H31" i="2" s="1"/>
  <c r="I31" i="2" s="1"/>
  <c r="B32" i="2"/>
  <c r="J24" i="2"/>
  <c r="K24" i="2" s="1"/>
  <c r="L24" i="2" s="1"/>
  <c r="C26" i="2"/>
  <c r="B25" i="2"/>
  <c r="B27" i="2"/>
  <c r="C32" i="2"/>
  <c r="E5" i="1"/>
  <c r="E6" i="1" s="1"/>
  <c r="J31" i="2" l="1"/>
  <c r="K31" i="2" s="1"/>
  <c r="L31" i="2" s="1"/>
  <c r="C33" i="2"/>
</calcChain>
</file>

<file path=xl/sharedStrings.xml><?xml version="1.0" encoding="utf-8"?>
<sst xmlns="http://schemas.openxmlformats.org/spreadsheetml/2006/main" count="95" uniqueCount="57">
  <si>
    <t>TRẢ LÃI VỐN VAY HÀNG NĂM</t>
  </si>
  <si>
    <t>Chỉ tiêu/Năm</t>
  </si>
  <si>
    <t>Dư nợ đầu năm</t>
  </si>
  <si>
    <t>Gốc phải trả</t>
  </si>
  <si>
    <t>Lãi phải trả</t>
  </si>
  <si>
    <t>Gốc và lãi phải trả</t>
  </si>
  <si>
    <t>Dư nợ cuối năm</t>
  </si>
  <si>
    <t>BẢNG DÒNG TIỀN CỦA DỰ ÁN ( QUAN ĐIỂM TỔNG VỐN ĐẦU TƯ )</t>
  </si>
  <si>
    <t>Chỉ tiêu</t>
  </si>
  <si>
    <t>A. Dòng các khoản thu</t>
  </si>
  <si>
    <t>Doanh thu</t>
  </si>
  <si>
    <t>Thu thanh lý TSCĐ</t>
  </si>
  <si>
    <t>Thu hồi VLĐ</t>
  </si>
  <si>
    <t>Tổng thu</t>
  </si>
  <si>
    <t>B. Dòng các khoản chi</t>
  </si>
  <si>
    <t>Vốn cố định</t>
  </si>
  <si>
    <t>Vốn lưu động</t>
  </si>
  <si>
    <t>CPVH ( không kể KH &amp; LV)</t>
  </si>
  <si>
    <t>Khấu hao</t>
  </si>
  <si>
    <t>Lãi vay</t>
  </si>
  <si>
    <t>Thu nhập trước thuế(DT+Thanh lý TSCĐ-CPVH-KH-LV)</t>
  </si>
  <si>
    <t>Thuế TNDN</t>
  </si>
  <si>
    <t>Thu nhập sau thuế</t>
  </si>
  <si>
    <t>Tổng chi (Vốn cố định+Vốn lưu động+CPVH+thuế TNDN)</t>
  </si>
  <si>
    <t>Dòng tiền sau thuế - Trực tiếp (Tổng thu - Tổng chi )</t>
  </si>
  <si>
    <t>Dòng tiền sau thuế - Gián tiếp (TNST+ KH + LV+Thu hồi VLĐ-Vốn cố định - Vốn lưu động )</t>
  </si>
  <si>
    <t xml:space="preserve">WACC </t>
  </si>
  <si>
    <t>HSCK</t>
  </si>
  <si>
    <t>PV</t>
  </si>
  <si>
    <t>Cộng dồn</t>
  </si>
  <si>
    <t>NPV</t>
  </si>
  <si>
    <t>IRR</t>
  </si>
  <si>
    <t>T</t>
  </si>
  <si>
    <t>7 năm</t>
  </si>
  <si>
    <t>tháng</t>
  </si>
  <si>
    <t>WACC ( lãi suất sau thuế )</t>
  </si>
  <si>
    <t>BẢNG DÒNG TIỀN CỦA DỰ ÁN ( QUAN ĐIỂM CHỦ ĐẦU TƯ )</t>
  </si>
  <si>
    <t>Vốn vay ngân hàng</t>
  </si>
  <si>
    <t>Vốn đầu tư ban đầu (không gồm vốn vay NH)</t>
  </si>
  <si>
    <t>Vốn đầu tư bổ sung</t>
  </si>
  <si>
    <t>CPVH (không bao gồm khấu hao)</t>
  </si>
  <si>
    <t>Thu nhập trước thuế</t>
  </si>
  <si>
    <t>Trả nợ gốc và lãi vay</t>
  </si>
  <si>
    <t>Tổng chi</t>
  </si>
  <si>
    <t>Dòng tiền sau thuế</t>
  </si>
  <si>
    <t>WACC</t>
  </si>
  <si>
    <t>1 năm</t>
  </si>
  <si>
    <t>BẢNG PHÂN TÍCH SẢN LƯỢNG - CHI PHÍ - LỢI NHUẬN</t>
  </si>
  <si>
    <t>Input</t>
  </si>
  <si>
    <t>Giá trị</t>
  </si>
  <si>
    <t>SL giả định</t>
  </si>
  <si>
    <t>Chi phí</t>
  </si>
  <si>
    <t>Lợi nhuận</t>
  </si>
  <si>
    <t>Biến phí đơn vị</t>
  </si>
  <si>
    <t>Tổng định phí</t>
  </si>
  <si>
    <t>Giá bán sản phẩm</t>
  </si>
  <si>
    <t>Sản lượng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</si>
</sst>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wrapText="1"/>
    </xf>
    <xf numFmtId="0" fontId="0" fillId="0" borderId="0" xfId="0" applyAlignment="1">
      <alignment wrapText="1"/>
    </xf>
    <xf numFmtId="0" fontId="1" fillId="4" borderId="0" xfId="0" applyFont="1" applyFill="1" applyAlignment="1">
      <alignment horizontal="center"/>
    </xf>
    <xf numFmtId="0" fontId="2" fillId="0" borderId="0" xfId="0" applyFont="1"/>
    <xf numFmtId="0" fontId="1" fillId="2" borderId="4" xfId="0" applyFont="1" applyFill="1" applyBorder="1" applyAlignment="1">
      <alignment horizontal="center"/>
    </xf>
    <xf numFmtId="0" fontId="0" fillId="3" borderId="4" xfId="0" applyFill="1" applyBorder="1"/>
    <xf numFmtId="0" fontId="1" fillId="0" borderId="4" xfId="0" applyFont="1" applyBorder="1" applyAlignment="1">
      <alignment horizontal="center"/>
    </xf>
    <xf numFmtId="0" fontId="1" fillId="0" borderId="4" xfId="0" applyFont="1" applyBorder="1"/>
    <xf numFmtId="8" fontId="0" fillId="0" borderId="4" xfId="0" applyNumberFormat="1" applyBorder="1"/>
    <xf numFmtId="9" fontId="0" fillId="0" borderId="4" xfId="0" applyNumberFormat="1" applyBorder="1"/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3" borderId="4" xfId="0" applyFont="1" applyFill="1" applyBorder="1"/>
    <xf numFmtId="0" fontId="0" fillId="0" borderId="4" xfId="0" applyFill="1" applyBorder="1"/>
    <xf numFmtId="0" fontId="0" fillId="0" borderId="4" xfId="0" applyFont="1" applyBorder="1"/>
    <xf numFmtId="8" fontId="0" fillId="0" borderId="4" xfId="0" applyNumberFormat="1" applyFont="1" applyBorder="1"/>
    <xf numFmtId="9" fontId="0" fillId="0" borderId="4" xfId="0" applyNumberFormat="1" applyFont="1" applyBorder="1"/>
    <xf numFmtId="0" fontId="1" fillId="5" borderId="4" xfId="0" applyFont="1" applyFill="1" applyBorder="1" applyAlignment="1">
      <alignment wrapText="1"/>
    </xf>
    <xf numFmtId="0" fontId="1" fillId="4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3" borderId="4" xfId="0" applyFont="1" applyFill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5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E6" sqref="E6"/>
    </sheetView>
  </sheetViews>
  <sheetFormatPr defaultRowHeight="14.5" x14ac:dyDescent="0.35"/>
  <cols>
    <col min="1" max="1" width="18.08984375" customWidth="1"/>
  </cols>
  <sheetData>
    <row r="1" spans="1:10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2" spans="1:10" x14ac:dyDescent="0.35">
      <c r="A2" s="4" t="s">
        <v>1</v>
      </c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</row>
    <row r="3" spans="1:10" x14ac:dyDescent="0.35">
      <c r="A3" s="4" t="s">
        <v>2</v>
      </c>
      <c r="B3" s="4">
        <f>1360-800</f>
        <v>560</v>
      </c>
      <c r="C3" s="4">
        <v>560</v>
      </c>
      <c r="D3" s="4">
        <v>560</v>
      </c>
      <c r="E3" s="4">
        <f>480</f>
        <v>480</v>
      </c>
      <c r="F3" s="4">
        <v>400</v>
      </c>
      <c r="G3" s="4">
        <v>320</v>
      </c>
      <c r="H3" s="4">
        <v>240</v>
      </c>
      <c r="I3" s="4">
        <v>160</v>
      </c>
      <c r="J3" s="4">
        <v>80</v>
      </c>
    </row>
    <row r="4" spans="1:10" x14ac:dyDescent="0.35">
      <c r="A4" s="4" t="s">
        <v>3</v>
      </c>
      <c r="B4" s="4">
        <v>0</v>
      </c>
      <c r="C4" s="4">
        <v>0</v>
      </c>
      <c r="D4" s="4">
        <v>80</v>
      </c>
      <c r="E4" s="4">
        <v>80</v>
      </c>
      <c r="F4" s="4">
        <v>80</v>
      </c>
      <c r="G4" s="4">
        <v>80</v>
      </c>
      <c r="H4" s="4">
        <v>80</v>
      </c>
      <c r="I4" s="4">
        <v>80</v>
      </c>
      <c r="J4" s="4">
        <v>80</v>
      </c>
    </row>
    <row r="5" spans="1:10" x14ac:dyDescent="0.35">
      <c r="A5" s="4" t="s">
        <v>4</v>
      </c>
      <c r="B5" s="4">
        <f>B3*16%</f>
        <v>89.600000000000009</v>
      </c>
      <c r="C5" s="4">
        <f t="shared" ref="C5:J5" si="0">C3*16%</f>
        <v>89.600000000000009</v>
      </c>
      <c r="D5" s="4">
        <f t="shared" si="0"/>
        <v>89.600000000000009</v>
      </c>
      <c r="E5" s="4">
        <f t="shared" si="0"/>
        <v>76.8</v>
      </c>
      <c r="F5" s="4">
        <f t="shared" si="0"/>
        <v>64</v>
      </c>
      <c r="G5" s="4">
        <f t="shared" si="0"/>
        <v>51.2</v>
      </c>
      <c r="H5" s="4">
        <f t="shared" si="0"/>
        <v>38.4</v>
      </c>
      <c r="I5" s="4">
        <f t="shared" si="0"/>
        <v>25.6</v>
      </c>
      <c r="J5" s="4">
        <f t="shared" si="0"/>
        <v>12.8</v>
      </c>
    </row>
    <row r="6" spans="1:10" x14ac:dyDescent="0.35">
      <c r="A6" s="4" t="s">
        <v>5</v>
      </c>
      <c r="B6" s="4">
        <f>B4+B5</f>
        <v>89.600000000000009</v>
      </c>
      <c r="C6" s="4">
        <f t="shared" ref="C6:J6" si="1">C4+C5</f>
        <v>89.600000000000009</v>
      </c>
      <c r="D6" s="4">
        <f t="shared" si="1"/>
        <v>169.60000000000002</v>
      </c>
      <c r="E6" s="4">
        <f t="shared" si="1"/>
        <v>156.80000000000001</v>
      </c>
      <c r="F6" s="4">
        <f t="shared" si="1"/>
        <v>144</v>
      </c>
      <c r="G6" s="4">
        <f t="shared" si="1"/>
        <v>131.19999999999999</v>
      </c>
      <c r="H6" s="4">
        <f t="shared" si="1"/>
        <v>118.4</v>
      </c>
      <c r="I6" s="4">
        <f t="shared" si="1"/>
        <v>105.6</v>
      </c>
      <c r="J6" s="4">
        <f t="shared" si="1"/>
        <v>92.8</v>
      </c>
    </row>
    <row r="7" spans="1:10" x14ac:dyDescent="0.35">
      <c r="A7" s="4" t="s">
        <v>6</v>
      </c>
      <c r="B7" s="4">
        <f>B3-B4</f>
        <v>560</v>
      </c>
      <c r="C7" s="4">
        <f t="shared" ref="C7:J7" si="2">C3-C4</f>
        <v>560</v>
      </c>
      <c r="D7" s="4">
        <f t="shared" si="2"/>
        <v>480</v>
      </c>
      <c r="E7" s="4">
        <f t="shared" si="2"/>
        <v>400</v>
      </c>
      <c r="F7" s="4">
        <f t="shared" si="2"/>
        <v>320</v>
      </c>
      <c r="G7" s="4">
        <f t="shared" si="2"/>
        <v>240</v>
      </c>
      <c r="H7" s="4">
        <f t="shared" si="2"/>
        <v>160</v>
      </c>
      <c r="I7" s="4">
        <f t="shared" si="2"/>
        <v>80</v>
      </c>
      <c r="J7" s="4">
        <f t="shared" si="2"/>
        <v>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22" workbookViewId="0">
      <selection activeCell="G43" sqref="G43"/>
    </sheetView>
  </sheetViews>
  <sheetFormatPr defaultRowHeight="14.5" x14ac:dyDescent="0.35"/>
  <cols>
    <col min="1" max="1" width="28.90625" style="6" customWidth="1"/>
  </cols>
  <sheetData>
    <row r="1" spans="1:12" ht="16" customHeight="1" x14ac:dyDescent="0.35">
      <c r="A1" s="24" t="s">
        <v>7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2" x14ac:dyDescent="0.35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x14ac:dyDescent="0.35">
      <c r="A3" s="25" t="s">
        <v>8</v>
      </c>
      <c r="B3" s="4">
        <v>0</v>
      </c>
      <c r="C3" s="4">
        <v>1</v>
      </c>
      <c r="D3" s="4">
        <v>2</v>
      </c>
      <c r="E3" s="4">
        <v>3</v>
      </c>
      <c r="F3" s="4">
        <v>4</v>
      </c>
      <c r="G3" s="4">
        <v>5</v>
      </c>
      <c r="H3" s="4">
        <v>6</v>
      </c>
      <c r="I3" s="4">
        <v>7</v>
      </c>
      <c r="J3" s="4">
        <v>8</v>
      </c>
      <c r="K3" s="4">
        <v>9</v>
      </c>
      <c r="L3" s="4">
        <v>10</v>
      </c>
    </row>
    <row r="4" spans="1:12" x14ac:dyDescent="0.35">
      <c r="A4" s="26" t="s">
        <v>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x14ac:dyDescent="0.35">
      <c r="A5" s="5" t="s">
        <v>10</v>
      </c>
      <c r="B5" s="4"/>
      <c r="C5" s="4">
        <v>700</v>
      </c>
      <c r="D5" s="4">
        <v>750</v>
      </c>
      <c r="E5" s="4">
        <v>800</v>
      </c>
      <c r="F5" s="4">
        <v>800</v>
      </c>
      <c r="G5" s="4">
        <v>800</v>
      </c>
      <c r="H5" s="4">
        <v>800</v>
      </c>
      <c r="I5" s="4">
        <v>800</v>
      </c>
      <c r="J5" s="4">
        <v>800</v>
      </c>
      <c r="K5" s="4">
        <v>800</v>
      </c>
      <c r="L5" s="4">
        <v>800</v>
      </c>
    </row>
    <row r="6" spans="1:12" x14ac:dyDescent="0.35">
      <c r="A6" s="5" t="s">
        <v>11</v>
      </c>
      <c r="B6" s="4"/>
      <c r="C6" s="4"/>
      <c r="D6" s="4"/>
      <c r="E6" s="4"/>
      <c r="F6" s="4"/>
      <c r="G6" s="4"/>
      <c r="H6" s="4"/>
      <c r="I6" s="4"/>
      <c r="J6" s="4"/>
      <c r="K6" s="4"/>
      <c r="L6" s="4">
        <v>170</v>
      </c>
    </row>
    <row r="7" spans="1:12" x14ac:dyDescent="0.35">
      <c r="A7" s="5" t="s">
        <v>12</v>
      </c>
      <c r="B7" s="4"/>
      <c r="C7" s="4"/>
      <c r="D7" s="4"/>
      <c r="E7" s="4"/>
      <c r="F7" s="4"/>
      <c r="G7" s="4"/>
      <c r="H7" s="4"/>
      <c r="I7" s="4"/>
      <c r="J7" s="4"/>
      <c r="K7" s="4"/>
      <c r="L7" s="4">
        <v>380</v>
      </c>
    </row>
    <row r="8" spans="1:12" x14ac:dyDescent="0.35">
      <c r="A8" s="27" t="s">
        <v>13</v>
      </c>
      <c r="B8" s="4"/>
      <c r="C8" s="4">
        <v>700</v>
      </c>
      <c r="D8" s="4">
        <v>750</v>
      </c>
      <c r="E8" s="4">
        <v>800</v>
      </c>
      <c r="F8" s="4">
        <v>800</v>
      </c>
      <c r="G8" s="4">
        <v>800</v>
      </c>
      <c r="H8" s="4">
        <v>800</v>
      </c>
      <c r="I8" s="4">
        <v>800</v>
      </c>
      <c r="J8" s="4">
        <v>800</v>
      </c>
      <c r="K8" s="4">
        <v>800</v>
      </c>
      <c r="L8" s="4">
        <v>1350</v>
      </c>
    </row>
    <row r="9" spans="1:12" x14ac:dyDescent="0.35">
      <c r="A9" s="26" t="s">
        <v>14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 x14ac:dyDescent="0.35">
      <c r="A10" s="5" t="s">
        <v>15</v>
      </c>
      <c r="B10" s="4">
        <v>1060</v>
      </c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x14ac:dyDescent="0.35">
      <c r="A11" s="5" t="s">
        <v>16</v>
      </c>
      <c r="B11" s="4">
        <v>300</v>
      </c>
      <c r="C11" s="4">
        <v>40</v>
      </c>
      <c r="D11" s="4">
        <v>40</v>
      </c>
      <c r="E11" s="4"/>
      <c r="F11" s="4"/>
      <c r="G11" s="4"/>
      <c r="H11" s="4"/>
      <c r="I11" s="4"/>
      <c r="J11" s="4"/>
      <c r="K11" s="4"/>
      <c r="L11" s="4"/>
    </row>
    <row r="12" spans="1:12" x14ac:dyDescent="0.35">
      <c r="A12" s="5" t="s">
        <v>17</v>
      </c>
      <c r="B12" s="4"/>
      <c r="C12" s="4">
        <f>50%*C5</f>
        <v>350</v>
      </c>
      <c r="D12" s="4">
        <f t="shared" ref="D12:L12" si="0">50%*D5</f>
        <v>375</v>
      </c>
      <c r="E12" s="4">
        <f t="shared" si="0"/>
        <v>400</v>
      </c>
      <c r="F12" s="4">
        <f t="shared" si="0"/>
        <v>400</v>
      </c>
      <c r="G12" s="4">
        <f t="shared" si="0"/>
        <v>400</v>
      </c>
      <c r="H12" s="4">
        <f t="shared" si="0"/>
        <v>400</v>
      </c>
      <c r="I12" s="4">
        <f t="shared" si="0"/>
        <v>400</v>
      </c>
      <c r="J12" s="4">
        <f t="shared" si="0"/>
        <v>400</v>
      </c>
      <c r="K12" s="4">
        <f t="shared" si="0"/>
        <v>400</v>
      </c>
      <c r="L12" s="4">
        <f t="shared" si="0"/>
        <v>400</v>
      </c>
    </row>
    <row r="13" spans="1:12" x14ac:dyDescent="0.35">
      <c r="A13" s="5" t="s">
        <v>18</v>
      </c>
      <c r="B13" s="4"/>
      <c r="C13" s="4">
        <f>1060/10</f>
        <v>106</v>
      </c>
      <c r="D13" s="4">
        <f t="shared" ref="D13:L13" si="1">1060/10</f>
        <v>106</v>
      </c>
      <c r="E13" s="4">
        <f t="shared" si="1"/>
        <v>106</v>
      </c>
      <c r="F13" s="4">
        <f t="shared" si="1"/>
        <v>106</v>
      </c>
      <c r="G13" s="4">
        <f t="shared" si="1"/>
        <v>106</v>
      </c>
      <c r="H13" s="4">
        <f t="shared" si="1"/>
        <v>106</v>
      </c>
      <c r="I13" s="4">
        <f t="shared" si="1"/>
        <v>106</v>
      </c>
      <c r="J13" s="4">
        <f t="shared" si="1"/>
        <v>106</v>
      </c>
      <c r="K13" s="4">
        <f t="shared" si="1"/>
        <v>106</v>
      </c>
      <c r="L13" s="4">
        <f t="shared" si="1"/>
        <v>106</v>
      </c>
    </row>
    <row r="14" spans="1:12" x14ac:dyDescent="0.35">
      <c r="A14" s="5" t="s">
        <v>19</v>
      </c>
      <c r="B14" s="4"/>
      <c r="C14" s="4">
        <v>89.600000000000009</v>
      </c>
      <c r="D14" s="4">
        <v>89.600000000000009</v>
      </c>
      <c r="E14" s="4">
        <v>89.600000000000009</v>
      </c>
      <c r="F14" s="4">
        <v>76.8</v>
      </c>
      <c r="G14" s="4">
        <v>64</v>
      </c>
      <c r="H14" s="4">
        <v>51.2</v>
      </c>
      <c r="I14" s="4">
        <v>38.4</v>
      </c>
      <c r="J14" s="4">
        <v>25.6</v>
      </c>
      <c r="K14" s="4">
        <v>12.8</v>
      </c>
      <c r="L14" s="4"/>
    </row>
    <row r="15" spans="1:12" ht="33.5" customHeight="1" x14ac:dyDescent="0.35">
      <c r="A15" s="5" t="s">
        <v>20</v>
      </c>
      <c r="B15" s="4"/>
      <c r="C15" s="4">
        <f>C5+C6-C12-C13-C14</f>
        <v>154.39999999999998</v>
      </c>
      <c r="D15" s="4">
        <f t="shared" ref="D15:L15" si="2">D5+D6-D12-D13-D14</f>
        <v>179.39999999999998</v>
      </c>
      <c r="E15" s="4">
        <f t="shared" si="2"/>
        <v>204.39999999999998</v>
      </c>
      <c r="F15" s="4">
        <f t="shared" si="2"/>
        <v>217.2</v>
      </c>
      <c r="G15" s="4">
        <f t="shared" si="2"/>
        <v>230</v>
      </c>
      <c r="H15" s="4">
        <f t="shared" si="2"/>
        <v>242.8</v>
      </c>
      <c r="I15" s="4">
        <f t="shared" si="2"/>
        <v>255.6</v>
      </c>
      <c r="J15" s="4">
        <f t="shared" si="2"/>
        <v>268.39999999999998</v>
      </c>
      <c r="K15" s="4">
        <f t="shared" si="2"/>
        <v>281.2</v>
      </c>
      <c r="L15" s="4">
        <f t="shared" si="2"/>
        <v>464</v>
      </c>
    </row>
    <row r="16" spans="1:12" x14ac:dyDescent="0.35">
      <c r="A16" s="5" t="s">
        <v>21</v>
      </c>
      <c r="B16" s="4"/>
      <c r="C16" s="4">
        <f>20%*C15</f>
        <v>30.879999999999995</v>
      </c>
      <c r="D16" s="4">
        <f t="shared" ref="D16:L16" si="3">20%*D15</f>
        <v>35.879999999999995</v>
      </c>
      <c r="E16" s="4">
        <f t="shared" si="3"/>
        <v>40.879999999999995</v>
      </c>
      <c r="F16" s="4">
        <f t="shared" si="3"/>
        <v>43.44</v>
      </c>
      <c r="G16" s="4">
        <f t="shared" si="3"/>
        <v>46</v>
      </c>
      <c r="H16" s="4">
        <f t="shared" si="3"/>
        <v>48.56</v>
      </c>
      <c r="I16" s="4">
        <f t="shared" si="3"/>
        <v>51.120000000000005</v>
      </c>
      <c r="J16" s="4">
        <f t="shared" si="3"/>
        <v>53.68</v>
      </c>
      <c r="K16" s="4">
        <f t="shared" si="3"/>
        <v>56.24</v>
      </c>
      <c r="L16" s="4">
        <f t="shared" si="3"/>
        <v>92.800000000000011</v>
      </c>
    </row>
    <row r="17" spans="1:12" x14ac:dyDescent="0.35">
      <c r="A17" s="5" t="s">
        <v>22</v>
      </c>
      <c r="B17" s="4"/>
      <c r="C17" s="4">
        <f>C15-C16</f>
        <v>123.51999999999998</v>
      </c>
      <c r="D17" s="4">
        <f t="shared" ref="D17:L17" si="4">D15-D16</f>
        <v>143.51999999999998</v>
      </c>
      <c r="E17" s="4">
        <f t="shared" si="4"/>
        <v>163.51999999999998</v>
      </c>
      <c r="F17" s="4">
        <f t="shared" si="4"/>
        <v>173.76</v>
      </c>
      <c r="G17" s="4">
        <f t="shared" si="4"/>
        <v>184</v>
      </c>
      <c r="H17" s="4">
        <f t="shared" si="4"/>
        <v>194.24</v>
      </c>
      <c r="I17" s="4">
        <f t="shared" si="4"/>
        <v>204.48</v>
      </c>
      <c r="J17" s="4">
        <f t="shared" si="4"/>
        <v>214.71999999999997</v>
      </c>
      <c r="K17" s="4">
        <f t="shared" si="4"/>
        <v>224.95999999999998</v>
      </c>
      <c r="L17" s="4">
        <f t="shared" si="4"/>
        <v>371.2</v>
      </c>
    </row>
    <row r="18" spans="1:12" ht="29" x14ac:dyDescent="0.35">
      <c r="A18" s="27" t="s">
        <v>23</v>
      </c>
      <c r="B18" s="4">
        <f>B10+B11+B12+B16</f>
        <v>1360</v>
      </c>
      <c r="C18" s="4">
        <f t="shared" ref="C18:L18" si="5">C10+C11+C12+C16</f>
        <v>420.88</v>
      </c>
      <c r="D18" s="4">
        <f t="shared" si="5"/>
        <v>450.88</v>
      </c>
      <c r="E18" s="4">
        <f t="shared" si="5"/>
        <v>440.88</v>
      </c>
      <c r="F18" s="4">
        <f t="shared" si="5"/>
        <v>443.44</v>
      </c>
      <c r="G18" s="4">
        <f t="shared" si="5"/>
        <v>446</v>
      </c>
      <c r="H18" s="4">
        <f t="shared" si="5"/>
        <v>448.56</v>
      </c>
      <c r="I18" s="4">
        <f t="shared" si="5"/>
        <v>451.12</v>
      </c>
      <c r="J18" s="4">
        <f t="shared" si="5"/>
        <v>453.68</v>
      </c>
      <c r="K18" s="4">
        <f t="shared" si="5"/>
        <v>456.24</v>
      </c>
      <c r="L18" s="4">
        <f t="shared" si="5"/>
        <v>492.8</v>
      </c>
    </row>
    <row r="19" spans="1:12" ht="29" x14ac:dyDescent="0.35">
      <c r="A19" s="5" t="s">
        <v>24</v>
      </c>
      <c r="B19" s="4">
        <f>B8-B18</f>
        <v>-1360</v>
      </c>
      <c r="C19" s="4">
        <f t="shared" ref="C19:L19" si="6">C8-C18</f>
        <v>279.12</v>
      </c>
      <c r="D19" s="4">
        <f t="shared" si="6"/>
        <v>299.12</v>
      </c>
      <c r="E19" s="4">
        <f t="shared" si="6"/>
        <v>359.12</v>
      </c>
      <c r="F19" s="4">
        <f t="shared" si="6"/>
        <v>356.56</v>
      </c>
      <c r="G19" s="4">
        <f t="shared" si="6"/>
        <v>354</v>
      </c>
      <c r="H19" s="4">
        <f t="shared" si="6"/>
        <v>351.44</v>
      </c>
      <c r="I19" s="4">
        <f t="shared" si="6"/>
        <v>348.88</v>
      </c>
      <c r="J19" s="4">
        <f t="shared" si="6"/>
        <v>346.32</v>
      </c>
      <c r="K19" s="4">
        <f t="shared" si="6"/>
        <v>343.76</v>
      </c>
      <c r="L19" s="4">
        <f t="shared" si="6"/>
        <v>857.2</v>
      </c>
    </row>
    <row r="20" spans="1:12" ht="58" x14ac:dyDescent="0.35">
      <c r="A20" s="5" t="s">
        <v>25</v>
      </c>
      <c r="B20" s="4">
        <f>B17+B13+B14+B7-B10-B11</f>
        <v>-1360</v>
      </c>
      <c r="C20" s="4">
        <f t="shared" ref="C20:L20" si="7">C17+C13+C14+C7-C10-C11</f>
        <v>279.12</v>
      </c>
      <c r="D20" s="4">
        <f t="shared" si="7"/>
        <v>299.12</v>
      </c>
      <c r="E20" s="4">
        <f t="shared" si="7"/>
        <v>359.12</v>
      </c>
      <c r="F20" s="4">
        <f t="shared" si="7"/>
        <v>356.56</v>
      </c>
      <c r="G20" s="4">
        <f t="shared" si="7"/>
        <v>354</v>
      </c>
      <c r="H20" s="4">
        <f t="shared" si="7"/>
        <v>351.44</v>
      </c>
      <c r="I20" s="4">
        <f t="shared" si="7"/>
        <v>348.88</v>
      </c>
      <c r="J20" s="4">
        <f t="shared" si="7"/>
        <v>346.32</v>
      </c>
      <c r="K20" s="4">
        <f t="shared" si="7"/>
        <v>343.76</v>
      </c>
      <c r="L20" s="4">
        <f t="shared" si="7"/>
        <v>857.2</v>
      </c>
    </row>
    <row r="21" spans="1:12" x14ac:dyDescent="0.35">
      <c r="A21" s="5" t="s">
        <v>26</v>
      </c>
      <c r="B21" s="4">
        <f>(800*0.18+560*0.16)/1360</f>
        <v>0.17176470588235296</v>
      </c>
      <c r="C21" s="4">
        <f t="shared" ref="C21:L21" si="8">(800*0.18+560*0.16)/1360</f>
        <v>0.17176470588235296</v>
      </c>
      <c r="D21" s="4">
        <f t="shared" si="8"/>
        <v>0.17176470588235296</v>
      </c>
      <c r="E21" s="4">
        <f t="shared" si="8"/>
        <v>0.17176470588235296</v>
      </c>
      <c r="F21" s="4">
        <f t="shared" si="8"/>
        <v>0.17176470588235296</v>
      </c>
      <c r="G21" s="4">
        <f t="shared" si="8"/>
        <v>0.17176470588235296</v>
      </c>
      <c r="H21" s="4">
        <f t="shared" si="8"/>
        <v>0.17176470588235296</v>
      </c>
      <c r="I21" s="4">
        <f t="shared" si="8"/>
        <v>0.17176470588235296</v>
      </c>
      <c r="J21" s="4">
        <f t="shared" si="8"/>
        <v>0.17176470588235296</v>
      </c>
      <c r="K21" s="4">
        <f t="shared" si="8"/>
        <v>0.17176470588235296</v>
      </c>
      <c r="L21" s="4">
        <f t="shared" si="8"/>
        <v>0.17176470588235296</v>
      </c>
    </row>
    <row r="22" spans="1:12" x14ac:dyDescent="0.35">
      <c r="A22" s="5" t="s">
        <v>27</v>
      </c>
      <c r="B22" s="4">
        <f>1/(1+B21)^B3</f>
        <v>1</v>
      </c>
      <c r="C22" s="4">
        <f t="shared" ref="C22:L22" si="9">1/(1+C21)^C3</f>
        <v>0.85341365461847385</v>
      </c>
      <c r="D22" s="4">
        <f t="shared" si="9"/>
        <v>0.72831486588925975</v>
      </c>
      <c r="E22" s="4">
        <f t="shared" si="9"/>
        <v>0.62155385141151687</v>
      </c>
      <c r="F22" s="4">
        <f t="shared" si="9"/>
        <v>0.53044254387529044</v>
      </c>
      <c r="G22" s="4">
        <f t="shared" si="9"/>
        <v>0.45268690993373184</v>
      </c>
      <c r="H22" s="4">
        <f t="shared" si="9"/>
        <v>0.38632919020448997</v>
      </c>
      <c r="I22" s="4">
        <f t="shared" si="9"/>
        <v>0.32969860609820933</v>
      </c>
      <c r="J22" s="4">
        <f t="shared" si="9"/>
        <v>0.28136929235288949</v>
      </c>
      <c r="K22" s="4">
        <f t="shared" si="9"/>
        <v>0.2401243960842932</v>
      </c>
      <c r="L22" s="4">
        <f t="shared" si="9"/>
        <v>0.2049254384253506</v>
      </c>
    </row>
    <row r="23" spans="1:12" x14ac:dyDescent="0.35">
      <c r="A23" s="5" t="s">
        <v>28</v>
      </c>
      <c r="B23" s="4">
        <f>B20*B22</f>
        <v>-1360</v>
      </c>
      <c r="C23" s="4">
        <f t="shared" ref="C23:L23" si="10">C20*C22</f>
        <v>238.20481927710841</v>
      </c>
      <c r="D23" s="4">
        <f t="shared" si="10"/>
        <v>217.85354268479537</v>
      </c>
      <c r="E23" s="4">
        <f t="shared" si="10"/>
        <v>223.21241911890394</v>
      </c>
      <c r="F23" s="4">
        <f t="shared" si="10"/>
        <v>189.13459344417356</v>
      </c>
      <c r="G23" s="4">
        <f t="shared" si="10"/>
        <v>160.25116611654107</v>
      </c>
      <c r="H23" s="4">
        <f t="shared" si="10"/>
        <v>135.77153060546595</v>
      </c>
      <c r="I23" s="4">
        <f t="shared" si="10"/>
        <v>115.02524969554327</v>
      </c>
      <c r="J23" s="4">
        <f t="shared" si="10"/>
        <v>97.443813327652691</v>
      </c>
      <c r="K23" s="4">
        <f t="shared" si="10"/>
        <v>82.545162397936622</v>
      </c>
      <c r="L23" s="4">
        <f t="shared" si="10"/>
        <v>175.66208581821056</v>
      </c>
    </row>
    <row r="24" spans="1:12" x14ac:dyDescent="0.35">
      <c r="A24" s="5" t="s">
        <v>29</v>
      </c>
      <c r="B24" s="4">
        <f>B23</f>
        <v>-1360</v>
      </c>
      <c r="C24" s="4">
        <f>B24+C23</f>
        <v>-1121.7951807228915</v>
      </c>
      <c r="D24" s="4">
        <f t="shared" ref="D24:L24" si="11">C24+D23</f>
        <v>-903.94163803809613</v>
      </c>
      <c r="E24" s="4">
        <f t="shared" si="11"/>
        <v>-680.72921891919214</v>
      </c>
      <c r="F24" s="4">
        <f t="shared" si="11"/>
        <v>-491.59462547501857</v>
      </c>
      <c r="G24" s="4">
        <f t="shared" si="11"/>
        <v>-331.3434593584775</v>
      </c>
      <c r="H24" s="4">
        <f t="shared" si="11"/>
        <v>-195.57192875301155</v>
      </c>
      <c r="I24" s="4">
        <f t="shared" si="11"/>
        <v>-80.546679057468282</v>
      </c>
      <c r="J24" s="4">
        <f t="shared" si="11"/>
        <v>16.897134270184409</v>
      </c>
      <c r="K24" s="4">
        <f t="shared" si="11"/>
        <v>99.442296668121031</v>
      </c>
      <c r="L24" s="4">
        <f t="shared" si="11"/>
        <v>275.10438248633159</v>
      </c>
    </row>
    <row r="25" spans="1:12" x14ac:dyDescent="0.35">
      <c r="A25" s="23" t="s">
        <v>30</v>
      </c>
      <c r="B25" s="4">
        <f>SUM(B23:L23)</f>
        <v>275.10438248633159</v>
      </c>
      <c r="C25" s="13">
        <f>NPV(B21,C20:L20)+B20</f>
        <v>275.10438248633113</v>
      </c>
      <c r="D25" s="4"/>
      <c r="E25" s="4"/>
      <c r="F25" s="4"/>
      <c r="G25" s="4"/>
      <c r="H25" s="4"/>
      <c r="I25" s="4"/>
      <c r="J25" s="4"/>
      <c r="K25" s="4"/>
      <c r="L25" s="4"/>
    </row>
    <row r="26" spans="1:12" x14ac:dyDescent="0.35">
      <c r="A26" s="23" t="s">
        <v>32</v>
      </c>
      <c r="B26" s="4" t="s">
        <v>33</v>
      </c>
      <c r="C26" s="4">
        <f>-I24*12/J23</f>
        <v>9.919153568421855</v>
      </c>
      <c r="D26" s="4" t="s">
        <v>34</v>
      </c>
      <c r="E26" s="4"/>
      <c r="F26" s="4"/>
      <c r="G26" s="4"/>
      <c r="H26" s="4"/>
      <c r="I26" s="4"/>
      <c r="J26" s="4"/>
      <c r="K26" s="4"/>
      <c r="L26" s="4"/>
    </row>
    <row r="27" spans="1:12" x14ac:dyDescent="0.35">
      <c r="A27" s="23" t="s">
        <v>31</v>
      </c>
      <c r="B27" s="14">
        <f>IRR(B20:L20, 0.2)</f>
        <v>0.21961506300614042</v>
      </c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x14ac:dyDescent="0.35">
      <c r="A28" s="5" t="s">
        <v>35</v>
      </c>
      <c r="B28" s="4">
        <f>(800*0.18+560*0.16*0.8)/1360</f>
        <v>0.15858823529411764</v>
      </c>
      <c r="C28" s="4">
        <f t="shared" ref="C28:L28" si="12">(800*0.18+560*0.16*0.8)/1360</f>
        <v>0.15858823529411764</v>
      </c>
      <c r="D28" s="4">
        <f t="shared" si="12"/>
        <v>0.15858823529411764</v>
      </c>
      <c r="E28" s="4">
        <f t="shared" si="12"/>
        <v>0.15858823529411764</v>
      </c>
      <c r="F28" s="4">
        <f t="shared" si="12"/>
        <v>0.15858823529411764</v>
      </c>
      <c r="G28" s="4">
        <f t="shared" si="12"/>
        <v>0.15858823529411764</v>
      </c>
      <c r="H28" s="4">
        <f t="shared" si="12"/>
        <v>0.15858823529411764</v>
      </c>
      <c r="I28" s="4">
        <f t="shared" si="12"/>
        <v>0.15858823529411764</v>
      </c>
      <c r="J28" s="4">
        <f t="shared" si="12"/>
        <v>0.15858823529411764</v>
      </c>
      <c r="K28" s="4">
        <f t="shared" si="12"/>
        <v>0.15858823529411764</v>
      </c>
      <c r="L28" s="4">
        <f t="shared" si="12"/>
        <v>0.15858823529411764</v>
      </c>
    </row>
    <row r="29" spans="1:12" x14ac:dyDescent="0.35">
      <c r="A29" s="5" t="s">
        <v>27</v>
      </c>
      <c r="B29" s="4">
        <f>1/(1+B28)^B3</f>
        <v>1</v>
      </c>
      <c r="C29" s="4">
        <f t="shared" ref="C29:L29" si="13">1/(1+C28)^C3</f>
        <v>0.86311941510966694</v>
      </c>
      <c r="D29" s="4">
        <f t="shared" si="13"/>
        <v>0.74497512473925354</v>
      </c>
      <c r="E29" s="4">
        <f t="shared" si="13"/>
        <v>0.64300249393619568</v>
      </c>
      <c r="F29" s="4">
        <f t="shared" si="13"/>
        <v>0.55498793648026634</v>
      </c>
      <c r="G29" s="4">
        <f t="shared" si="13"/>
        <v>0.47902086312776837</v>
      </c>
      <c r="H29" s="4">
        <f t="shared" si="13"/>
        <v>0.41345220720816728</v>
      </c>
      <c r="I29" s="4">
        <f t="shared" si="13"/>
        <v>0.35685862726131418</v>
      </c>
      <c r="J29" s="4">
        <f t="shared" si="13"/>
        <v>0.30801160963862412</v>
      </c>
      <c r="K29" s="4">
        <f t="shared" si="13"/>
        <v>0.2658508003582763</v>
      </c>
      <c r="L29" s="4">
        <f t="shared" si="13"/>
        <v>0.22946098731167222</v>
      </c>
    </row>
    <row r="30" spans="1:12" x14ac:dyDescent="0.35">
      <c r="A30" s="5" t="s">
        <v>28</v>
      </c>
      <c r="B30" s="4">
        <f>B20*B29</f>
        <v>-1360</v>
      </c>
      <c r="C30" s="4">
        <f t="shared" ref="C30:L30" si="14">C20*C29</f>
        <v>240.91389114541025</v>
      </c>
      <c r="D30" s="4">
        <f t="shared" si="14"/>
        <v>222.83695931200552</v>
      </c>
      <c r="E30" s="4">
        <f t="shared" si="14"/>
        <v>230.91505562236659</v>
      </c>
      <c r="F30" s="4">
        <f t="shared" si="14"/>
        <v>197.88649863140378</v>
      </c>
      <c r="G30" s="4">
        <f t="shared" si="14"/>
        <v>169.57338554723</v>
      </c>
      <c r="H30" s="4">
        <f t="shared" si="14"/>
        <v>145.30364370123831</v>
      </c>
      <c r="I30" s="4">
        <f t="shared" si="14"/>
        <v>124.50083787892729</v>
      </c>
      <c r="J30" s="4">
        <f t="shared" si="14"/>
        <v>106.67058065004831</v>
      </c>
      <c r="K30" s="4">
        <f t="shared" si="14"/>
        <v>91.388871131161054</v>
      </c>
      <c r="L30" s="4">
        <f t="shared" si="14"/>
        <v>196.69395832356543</v>
      </c>
    </row>
    <row r="31" spans="1:12" x14ac:dyDescent="0.35">
      <c r="A31" s="5" t="s">
        <v>29</v>
      </c>
      <c r="B31" s="4">
        <f>B30</f>
        <v>-1360</v>
      </c>
      <c r="C31" s="4">
        <f>B31+C30</f>
        <v>-1119.0861088545898</v>
      </c>
      <c r="D31" s="4">
        <f t="shared" ref="D31:L31" si="15">C31+D30</f>
        <v>-896.24914954258429</v>
      </c>
      <c r="E31" s="4">
        <f t="shared" si="15"/>
        <v>-665.3340939202177</v>
      </c>
      <c r="F31" s="4">
        <f t="shared" si="15"/>
        <v>-467.44759528881389</v>
      </c>
      <c r="G31" s="4">
        <f t="shared" si="15"/>
        <v>-297.87420974158385</v>
      </c>
      <c r="H31" s="4">
        <f t="shared" si="15"/>
        <v>-152.57056604034554</v>
      </c>
      <c r="I31" s="4">
        <f t="shared" si="15"/>
        <v>-28.069728161418254</v>
      </c>
      <c r="J31" s="4">
        <f t="shared" si="15"/>
        <v>78.600852488630053</v>
      </c>
      <c r="K31" s="4">
        <f t="shared" si="15"/>
        <v>169.98972361979111</v>
      </c>
      <c r="L31" s="4">
        <f t="shared" si="15"/>
        <v>366.68368194335653</v>
      </c>
    </row>
    <row r="32" spans="1:12" x14ac:dyDescent="0.35">
      <c r="A32" s="23" t="s">
        <v>30</v>
      </c>
      <c r="B32" s="4">
        <f>SUM(B30:L30)</f>
        <v>366.68368194335653</v>
      </c>
      <c r="C32" s="13">
        <f>NPV(B28,C20:L20)+B20</f>
        <v>366.68368194335653</v>
      </c>
      <c r="D32" s="4"/>
      <c r="E32" s="4"/>
      <c r="F32" s="4"/>
      <c r="G32" s="4"/>
      <c r="H32" s="4"/>
      <c r="I32" s="4"/>
      <c r="J32" s="4"/>
      <c r="K32" s="4"/>
      <c r="L32" s="4"/>
    </row>
    <row r="33" spans="1:12" x14ac:dyDescent="0.35">
      <c r="A33" s="23" t="s">
        <v>32</v>
      </c>
      <c r="B33" s="4" t="s">
        <v>33</v>
      </c>
      <c r="C33" s="4">
        <f>-I31*12/J30</f>
        <v>3.1577285497495464</v>
      </c>
      <c r="D33" s="4" t="s">
        <v>34</v>
      </c>
      <c r="E33" s="4"/>
      <c r="F33" s="4"/>
      <c r="G33" s="4"/>
      <c r="H33" s="4"/>
      <c r="I33" s="4"/>
      <c r="J33" s="4"/>
      <c r="K33" s="4"/>
      <c r="L33" s="4"/>
    </row>
    <row r="34" spans="1:12" x14ac:dyDescent="0.35">
      <c r="A34" s="23" t="s">
        <v>31</v>
      </c>
      <c r="B34" s="14">
        <f>IRR(B20:L20,0.3)</f>
        <v>0.21961506301308065</v>
      </c>
      <c r="C34" s="4"/>
      <c r="D34" s="4"/>
      <c r="E34" s="4"/>
      <c r="F34" s="4"/>
      <c r="G34" s="4"/>
      <c r="H34" s="4"/>
      <c r="I34" s="4"/>
      <c r="J34" s="4"/>
      <c r="K34" s="4"/>
      <c r="L34" s="4"/>
    </row>
  </sheetData>
  <mergeCells count="1">
    <mergeCell ref="A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6" workbookViewId="0">
      <selection activeCell="A32" sqref="A32:A34"/>
    </sheetView>
  </sheetViews>
  <sheetFormatPr defaultRowHeight="14.5" x14ac:dyDescent="0.35"/>
  <cols>
    <col min="1" max="1" width="25.1796875" customWidth="1"/>
    <col min="3" max="3" width="9.453125" bestFit="1" customWidth="1"/>
  </cols>
  <sheetData>
    <row r="1" spans="1:12" x14ac:dyDescent="0.35">
      <c r="A1" s="15" t="s">
        <v>36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7"/>
    </row>
    <row r="2" spans="1:12" x14ac:dyDescent="0.35">
      <c r="A2" s="11" t="s">
        <v>8</v>
      </c>
      <c r="B2" s="4">
        <v>0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</row>
    <row r="3" spans="1:12" x14ac:dyDescent="0.35">
      <c r="A3" s="18" t="s">
        <v>9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x14ac:dyDescent="0.35">
      <c r="A4" s="4" t="s">
        <v>10</v>
      </c>
      <c r="B4" s="4"/>
      <c r="C4" s="4">
        <v>700</v>
      </c>
      <c r="D4" s="4">
        <v>750</v>
      </c>
      <c r="E4" s="4">
        <v>800</v>
      </c>
      <c r="F4" s="4">
        <v>800</v>
      </c>
      <c r="G4" s="4">
        <v>800</v>
      </c>
      <c r="H4" s="4">
        <v>800</v>
      </c>
      <c r="I4" s="4">
        <v>800</v>
      </c>
      <c r="J4" s="4">
        <v>800</v>
      </c>
      <c r="K4" s="4">
        <v>800</v>
      </c>
      <c r="L4" s="4">
        <v>800</v>
      </c>
    </row>
    <row r="5" spans="1:12" x14ac:dyDescent="0.35">
      <c r="A5" s="4" t="s">
        <v>37</v>
      </c>
      <c r="B5" s="4"/>
      <c r="C5" s="4">
        <v>560</v>
      </c>
      <c r="D5" s="4">
        <v>560</v>
      </c>
      <c r="E5" s="4">
        <v>560</v>
      </c>
      <c r="F5" s="4">
        <v>480</v>
      </c>
      <c r="G5" s="4">
        <v>400</v>
      </c>
      <c r="H5" s="4">
        <v>320</v>
      </c>
      <c r="I5" s="4">
        <v>240</v>
      </c>
      <c r="J5" s="4">
        <v>160</v>
      </c>
      <c r="K5" s="4">
        <v>80</v>
      </c>
      <c r="L5" s="4"/>
    </row>
    <row r="6" spans="1:12" x14ac:dyDescent="0.35">
      <c r="A6" s="4" t="s">
        <v>11</v>
      </c>
      <c r="B6" s="4"/>
      <c r="C6" s="4"/>
      <c r="D6" s="4"/>
      <c r="E6" s="4"/>
      <c r="F6" s="4"/>
      <c r="G6" s="4"/>
      <c r="H6" s="4"/>
      <c r="I6" s="4"/>
      <c r="J6" s="4"/>
      <c r="K6" s="4"/>
      <c r="L6" s="4">
        <v>170</v>
      </c>
    </row>
    <row r="7" spans="1:12" x14ac:dyDescent="0.35">
      <c r="A7" s="4" t="s">
        <v>12</v>
      </c>
      <c r="B7" s="4"/>
      <c r="C7" s="4"/>
      <c r="D7" s="4"/>
      <c r="E7" s="4"/>
      <c r="F7" s="4"/>
      <c r="G7" s="4"/>
      <c r="H7" s="4"/>
      <c r="I7" s="4"/>
      <c r="J7" s="4"/>
      <c r="K7" s="4"/>
      <c r="L7" s="4">
        <v>380</v>
      </c>
    </row>
    <row r="8" spans="1:12" x14ac:dyDescent="0.35">
      <c r="A8" s="12" t="s">
        <v>13</v>
      </c>
      <c r="B8" s="4"/>
      <c r="C8" s="4">
        <f>SUM(C4:C7)</f>
        <v>1260</v>
      </c>
      <c r="D8" s="4">
        <f t="shared" ref="D8:L8" si="0">SUM(D4:D7)</f>
        <v>1310</v>
      </c>
      <c r="E8" s="4">
        <f t="shared" si="0"/>
        <v>1360</v>
      </c>
      <c r="F8" s="4">
        <f t="shared" si="0"/>
        <v>1280</v>
      </c>
      <c r="G8" s="4">
        <f t="shared" si="0"/>
        <v>1200</v>
      </c>
      <c r="H8" s="4">
        <f t="shared" si="0"/>
        <v>1120</v>
      </c>
      <c r="I8" s="4">
        <f t="shared" si="0"/>
        <v>1040</v>
      </c>
      <c r="J8" s="4">
        <f t="shared" si="0"/>
        <v>960</v>
      </c>
      <c r="K8" s="4">
        <f t="shared" si="0"/>
        <v>880</v>
      </c>
      <c r="L8" s="4">
        <f t="shared" si="0"/>
        <v>1350</v>
      </c>
    </row>
    <row r="9" spans="1:12" x14ac:dyDescent="0.35">
      <c r="A9" s="18" t="s">
        <v>14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 ht="29" x14ac:dyDescent="0.35">
      <c r="A10" s="5" t="s">
        <v>38</v>
      </c>
      <c r="B10" s="4">
        <v>800</v>
      </c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x14ac:dyDescent="0.35">
      <c r="A11" s="4" t="s">
        <v>39</v>
      </c>
      <c r="B11" s="4"/>
      <c r="C11" s="4">
        <v>40</v>
      </c>
      <c r="D11" s="4">
        <v>40</v>
      </c>
      <c r="E11" s="4"/>
      <c r="F11" s="4"/>
      <c r="G11" s="4"/>
      <c r="H11" s="4"/>
      <c r="I11" s="4"/>
      <c r="J11" s="4"/>
      <c r="K11" s="4"/>
      <c r="L11" s="4"/>
    </row>
    <row r="12" spans="1:12" ht="29" x14ac:dyDescent="0.35">
      <c r="A12" s="5" t="s">
        <v>40</v>
      </c>
      <c r="B12" s="4"/>
      <c r="C12" s="4">
        <f>50%*C4</f>
        <v>350</v>
      </c>
      <c r="D12" s="4">
        <f t="shared" ref="D12:L12" si="1">50%*D4</f>
        <v>375</v>
      </c>
      <c r="E12" s="4">
        <f t="shared" si="1"/>
        <v>400</v>
      </c>
      <c r="F12" s="4">
        <f t="shared" si="1"/>
        <v>400</v>
      </c>
      <c r="G12" s="4">
        <f t="shared" si="1"/>
        <v>400</v>
      </c>
      <c r="H12" s="4">
        <f t="shared" si="1"/>
        <v>400</v>
      </c>
      <c r="I12" s="4">
        <f t="shared" si="1"/>
        <v>400</v>
      </c>
      <c r="J12" s="4">
        <f t="shared" si="1"/>
        <v>400</v>
      </c>
      <c r="K12" s="4">
        <f t="shared" si="1"/>
        <v>400</v>
      </c>
      <c r="L12" s="4">
        <f t="shared" si="1"/>
        <v>400</v>
      </c>
    </row>
    <row r="13" spans="1:12" x14ac:dyDescent="0.35">
      <c r="A13" s="4" t="s">
        <v>18</v>
      </c>
      <c r="B13" s="4"/>
      <c r="C13" s="4">
        <f>1060/10</f>
        <v>106</v>
      </c>
      <c r="D13" s="4">
        <f t="shared" ref="D13:L13" si="2">1060/10</f>
        <v>106</v>
      </c>
      <c r="E13" s="4">
        <f t="shared" si="2"/>
        <v>106</v>
      </c>
      <c r="F13" s="4">
        <f t="shared" si="2"/>
        <v>106</v>
      </c>
      <c r="G13" s="4">
        <f t="shared" si="2"/>
        <v>106</v>
      </c>
      <c r="H13" s="4">
        <f t="shared" si="2"/>
        <v>106</v>
      </c>
      <c r="I13" s="4">
        <f t="shared" si="2"/>
        <v>106</v>
      </c>
      <c r="J13" s="4">
        <f t="shared" si="2"/>
        <v>106</v>
      </c>
      <c r="K13" s="4">
        <f t="shared" si="2"/>
        <v>106</v>
      </c>
      <c r="L13" s="4">
        <f t="shared" si="2"/>
        <v>106</v>
      </c>
    </row>
    <row r="14" spans="1:12" x14ac:dyDescent="0.35">
      <c r="A14" s="5" t="s">
        <v>19</v>
      </c>
      <c r="B14" s="4"/>
      <c r="C14" s="4">
        <v>89.600000000000009</v>
      </c>
      <c r="D14" s="4">
        <v>89.600000000000009</v>
      </c>
      <c r="E14" s="4">
        <v>89.600000000000009</v>
      </c>
      <c r="F14" s="4">
        <v>76.8</v>
      </c>
      <c r="G14" s="4">
        <v>64</v>
      </c>
      <c r="H14" s="4">
        <v>51.2</v>
      </c>
      <c r="I14" s="4">
        <v>38.4</v>
      </c>
      <c r="J14" s="4">
        <v>25.6</v>
      </c>
      <c r="K14" s="4">
        <v>12.8</v>
      </c>
      <c r="L14" s="4"/>
    </row>
    <row r="15" spans="1:12" x14ac:dyDescent="0.35">
      <c r="A15" s="4" t="s">
        <v>41</v>
      </c>
      <c r="B15" s="4"/>
      <c r="C15" s="4">
        <f>C4+C6-C12-C13-C14</f>
        <v>154.39999999999998</v>
      </c>
      <c r="D15" s="4">
        <f t="shared" ref="D15:L15" si="3">D4+D6-D12-D13-D14</f>
        <v>179.39999999999998</v>
      </c>
      <c r="E15" s="4">
        <f t="shared" si="3"/>
        <v>204.39999999999998</v>
      </c>
      <c r="F15" s="4">
        <f t="shared" si="3"/>
        <v>217.2</v>
      </c>
      <c r="G15" s="4">
        <f t="shared" si="3"/>
        <v>230</v>
      </c>
      <c r="H15" s="4">
        <f t="shared" si="3"/>
        <v>242.8</v>
      </c>
      <c r="I15" s="4">
        <f t="shared" si="3"/>
        <v>255.6</v>
      </c>
      <c r="J15" s="4">
        <f t="shared" si="3"/>
        <v>268.39999999999998</v>
      </c>
      <c r="K15" s="4">
        <f t="shared" si="3"/>
        <v>281.2</v>
      </c>
      <c r="L15" s="4">
        <f t="shared" si="3"/>
        <v>464</v>
      </c>
    </row>
    <row r="16" spans="1:12" x14ac:dyDescent="0.35">
      <c r="A16" s="5" t="s">
        <v>21</v>
      </c>
      <c r="B16" s="4"/>
      <c r="C16" s="4">
        <f>20%*C15</f>
        <v>30.879999999999995</v>
      </c>
      <c r="D16" s="4">
        <f t="shared" ref="D16:L16" si="4">20%*D15</f>
        <v>35.879999999999995</v>
      </c>
      <c r="E16" s="4">
        <f t="shared" si="4"/>
        <v>40.879999999999995</v>
      </c>
      <c r="F16" s="4">
        <f t="shared" si="4"/>
        <v>43.44</v>
      </c>
      <c r="G16" s="4">
        <f t="shared" si="4"/>
        <v>46</v>
      </c>
      <c r="H16" s="4">
        <f t="shared" si="4"/>
        <v>48.56</v>
      </c>
      <c r="I16" s="4">
        <f t="shared" si="4"/>
        <v>51.120000000000005</v>
      </c>
      <c r="J16" s="4">
        <f t="shared" si="4"/>
        <v>53.68</v>
      </c>
      <c r="K16" s="4">
        <f t="shared" si="4"/>
        <v>56.24</v>
      </c>
      <c r="L16" s="4">
        <f t="shared" si="4"/>
        <v>92.800000000000011</v>
      </c>
    </row>
    <row r="17" spans="1:12" x14ac:dyDescent="0.35">
      <c r="A17" s="4" t="s">
        <v>42</v>
      </c>
      <c r="B17" s="4"/>
      <c r="C17" s="4">
        <v>89.600000000000009</v>
      </c>
      <c r="D17" s="4">
        <v>89.600000000000009</v>
      </c>
      <c r="E17" s="4">
        <v>169.60000000000002</v>
      </c>
      <c r="F17" s="4">
        <v>156.80000000000001</v>
      </c>
      <c r="G17" s="4">
        <v>144</v>
      </c>
      <c r="H17" s="4">
        <v>131.19999999999999</v>
      </c>
      <c r="I17" s="4">
        <v>118.4</v>
      </c>
      <c r="J17" s="4">
        <v>105.6</v>
      </c>
      <c r="K17" s="4">
        <v>92.8</v>
      </c>
      <c r="L17" s="4"/>
    </row>
    <row r="18" spans="1:12" x14ac:dyDescent="0.35">
      <c r="A18" s="5" t="s">
        <v>22</v>
      </c>
      <c r="B18" s="4"/>
      <c r="C18" s="4">
        <f>C15-C16</f>
        <v>123.51999999999998</v>
      </c>
      <c r="D18" s="4">
        <f t="shared" ref="D18:L18" si="5">D15-D16</f>
        <v>143.51999999999998</v>
      </c>
      <c r="E18" s="4">
        <f t="shared" si="5"/>
        <v>163.51999999999998</v>
      </c>
      <c r="F18" s="4">
        <f t="shared" si="5"/>
        <v>173.76</v>
      </c>
      <c r="G18" s="4">
        <f t="shared" si="5"/>
        <v>184</v>
      </c>
      <c r="H18" s="4">
        <f t="shared" si="5"/>
        <v>194.24</v>
      </c>
      <c r="I18" s="4">
        <f t="shared" si="5"/>
        <v>204.48</v>
      </c>
      <c r="J18" s="4">
        <f t="shared" si="5"/>
        <v>214.71999999999997</v>
      </c>
      <c r="K18" s="4">
        <f t="shared" si="5"/>
        <v>224.95999999999998</v>
      </c>
      <c r="L18" s="4">
        <f t="shared" si="5"/>
        <v>371.2</v>
      </c>
    </row>
    <row r="19" spans="1:12" x14ac:dyDescent="0.35">
      <c r="A19" s="12" t="s">
        <v>43</v>
      </c>
      <c r="B19" s="4">
        <f>B10+B11+B12+B16+B17</f>
        <v>800</v>
      </c>
      <c r="C19" s="4">
        <f t="shared" ref="C19:L19" si="6">C10+C11+C12+C16+C17</f>
        <v>510.48</v>
      </c>
      <c r="D19" s="4">
        <f t="shared" si="6"/>
        <v>540.48</v>
      </c>
      <c r="E19" s="4">
        <f t="shared" si="6"/>
        <v>610.48</v>
      </c>
      <c r="F19" s="4">
        <f t="shared" si="6"/>
        <v>600.24</v>
      </c>
      <c r="G19" s="4">
        <f t="shared" si="6"/>
        <v>590</v>
      </c>
      <c r="H19" s="4">
        <f t="shared" si="6"/>
        <v>579.76</v>
      </c>
      <c r="I19" s="4">
        <f t="shared" si="6"/>
        <v>569.52</v>
      </c>
      <c r="J19" s="4">
        <f t="shared" si="6"/>
        <v>559.28</v>
      </c>
      <c r="K19" s="4">
        <f t="shared" si="6"/>
        <v>549.04</v>
      </c>
      <c r="L19" s="4">
        <f t="shared" si="6"/>
        <v>492.8</v>
      </c>
    </row>
    <row r="20" spans="1:12" x14ac:dyDescent="0.35">
      <c r="A20" s="5" t="s">
        <v>44</v>
      </c>
      <c r="B20" s="4">
        <f>B8-B19</f>
        <v>-800</v>
      </c>
      <c r="C20" s="4">
        <f t="shared" ref="C20:L20" si="7">C8-C19</f>
        <v>749.52</v>
      </c>
      <c r="D20" s="4">
        <f t="shared" si="7"/>
        <v>769.52</v>
      </c>
      <c r="E20" s="4">
        <f t="shared" si="7"/>
        <v>749.52</v>
      </c>
      <c r="F20" s="4">
        <f t="shared" si="7"/>
        <v>679.76</v>
      </c>
      <c r="G20" s="4">
        <f t="shared" si="7"/>
        <v>610</v>
      </c>
      <c r="H20" s="4">
        <f t="shared" si="7"/>
        <v>540.24</v>
      </c>
      <c r="I20" s="4">
        <f t="shared" si="7"/>
        <v>470.48</v>
      </c>
      <c r="J20" s="4">
        <f t="shared" si="7"/>
        <v>400.72</v>
      </c>
      <c r="K20" s="4">
        <f t="shared" si="7"/>
        <v>330.96000000000004</v>
      </c>
      <c r="L20" s="4">
        <f t="shared" si="7"/>
        <v>857.2</v>
      </c>
    </row>
    <row r="21" spans="1:12" x14ac:dyDescent="0.35">
      <c r="A21" s="4" t="s">
        <v>45</v>
      </c>
      <c r="B21" s="4">
        <f>(800*0.18+560*0.16)/1360</f>
        <v>0.17176470588235296</v>
      </c>
      <c r="C21" s="4">
        <f t="shared" ref="C21:L21" si="8">(800*0.18+560*0.16)/1360</f>
        <v>0.17176470588235296</v>
      </c>
      <c r="D21" s="4">
        <f t="shared" si="8"/>
        <v>0.17176470588235296</v>
      </c>
      <c r="E21" s="4">
        <f t="shared" si="8"/>
        <v>0.17176470588235296</v>
      </c>
      <c r="F21" s="4">
        <f t="shared" si="8"/>
        <v>0.17176470588235296</v>
      </c>
      <c r="G21" s="4">
        <f t="shared" si="8"/>
        <v>0.17176470588235296</v>
      </c>
      <c r="H21" s="4">
        <f t="shared" si="8"/>
        <v>0.17176470588235296</v>
      </c>
      <c r="I21" s="4">
        <f t="shared" si="8"/>
        <v>0.17176470588235296</v>
      </c>
      <c r="J21" s="4">
        <f t="shared" si="8"/>
        <v>0.17176470588235296</v>
      </c>
      <c r="K21" s="4">
        <f t="shared" si="8"/>
        <v>0.17176470588235296</v>
      </c>
      <c r="L21" s="4">
        <f t="shared" si="8"/>
        <v>0.17176470588235296</v>
      </c>
    </row>
    <row r="22" spans="1:12" x14ac:dyDescent="0.35">
      <c r="A22" s="5" t="s">
        <v>27</v>
      </c>
      <c r="B22" s="4">
        <f>1/(1+B21)^B2</f>
        <v>1</v>
      </c>
      <c r="C22" s="4">
        <f t="shared" ref="C22:L22" si="9">1/(1+C21)^C2</f>
        <v>0.85341365461847385</v>
      </c>
      <c r="D22" s="4">
        <f t="shared" si="9"/>
        <v>0.72831486588925975</v>
      </c>
      <c r="E22" s="4">
        <f t="shared" si="9"/>
        <v>0.62155385141151687</v>
      </c>
      <c r="F22" s="4">
        <f t="shared" si="9"/>
        <v>0.53044254387529044</v>
      </c>
      <c r="G22" s="4">
        <f t="shared" si="9"/>
        <v>0.45268690993373184</v>
      </c>
      <c r="H22" s="4">
        <f t="shared" si="9"/>
        <v>0.38632919020448997</v>
      </c>
      <c r="I22" s="4">
        <f t="shared" si="9"/>
        <v>0.32969860609820933</v>
      </c>
      <c r="J22" s="4">
        <f t="shared" si="9"/>
        <v>0.28136929235288949</v>
      </c>
      <c r="K22" s="4">
        <f t="shared" si="9"/>
        <v>0.2401243960842932</v>
      </c>
      <c r="L22" s="4">
        <f t="shared" si="9"/>
        <v>0.2049254384253506</v>
      </c>
    </row>
    <row r="23" spans="1:12" x14ac:dyDescent="0.35">
      <c r="A23" s="19" t="s">
        <v>28</v>
      </c>
      <c r="B23" s="4">
        <f>B20*B22</f>
        <v>-800</v>
      </c>
      <c r="C23" s="4">
        <f t="shared" ref="C23:L23" si="10">C20*C22</f>
        <v>639.65060240963851</v>
      </c>
      <c r="D23" s="4">
        <f t="shared" si="10"/>
        <v>560.45285559910315</v>
      </c>
      <c r="E23" s="4">
        <f t="shared" si="10"/>
        <v>465.86704270996012</v>
      </c>
      <c r="F23" s="4">
        <f t="shared" si="10"/>
        <v>360.57362362466745</v>
      </c>
      <c r="G23" s="4">
        <f t="shared" si="10"/>
        <v>276.13901505957642</v>
      </c>
      <c r="H23" s="4">
        <f t="shared" si="10"/>
        <v>208.71048171607367</v>
      </c>
      <c r="I23" s="4">
        <f t="shared" si="10"/>
        <v>155.11660019708555</v>
      </c>
      <c r="J23" s="4">
        <f t="shared" si="10"/>
        <v>112.75030283164989</v>
      </c>
      <c r="K23" s="4">
        <f t="shared" si="10"/>
        <v>79.471570128057692</v>
      </c>
      <c r="L23" s="4">
        <f t="shared" si="10"/>
        <v>175.66208581821056</v>
      </c>
    </row>
    <row r="24" spans="1:12" x14ac:dyDescent="0.35">
      <c r="A24" s="5" t="s">
        <v>29</v>
      </c>
      <c r="B24" s="4">
        <f>B23</f>
        <v>-800</v>
      </c>
      <c r="C24" s="4">
        <f>B24+C23</f>
        <v>-160.34939759036149</v>
      </c>
      <c r="D24" s="4">
        <f t="shared" ref="D24:L24" si="11">C24+D23</f>
        <v>400.10345800874165</v>
      </c>
      <c r="E24" s="4">
        <f t="shared" si="11"/>
        <v>865.97050071870171</v>
      </c>
      <c r="F24" s="4">
        <f t="shared" si="11"/>
        <v>1226.5441243433693</v>
      </c>
      <c r="G24" s="4">
        <f t="shared" si="11"/>
        <v>1502.6831394029457</v>
      </c>
      <c r="H24" s="4">
        <f t="shared" si="11"/>
        <v>1711.3936211190194</v>
      </c>
      <c r="I24" s="4">
        <f t="shared" si="11"/>
        <v>1866.5102213161049</v>
      </c>
      <c r="J24" s="4">
        <f t="shared" si="11"/>
        <v>1979.2605241477547</v>
      </c>
      <c r="K24" s="4">
        <f t="shared" si="11"/>
        <v>2058.7320942758124</v>
      </c>
      <c r="L24" s="4">
        <f t="shared" si="11"/>
        <v>2234.3941800940229</v>
      </c>
    </row>
    <row r="25" spans="1:12" x14ac:dyDescent="0.35">
      <c r="A25" s="28" t="s">
        <v>30</v>
      </c>
      <c r="B25" s="20">
        <f>SUM(B23:L23)</f>
        <v>2234.3941800940229</v>
      </c>
      <c r="C25" s="21">
        <f>NPV(B21,C20:L20)+B20</f>
        <v>2234.3941800940224</v>
      </c>
      <c r="D25" s="20"/>
      <c r="E25" s="4"/>
      <c r="F25" s="4"/>
      <c r="G25" s="4"/>
      <c r="H25" s="4"/>
      <c r="I25" s="4"/>
      <c r="J25" s="4"/>
      <c r="K25" s="4"/>
      <c r="L25" s="4"/>
    </row>
    <row r="26" spans="1:12" x14ac:dyDescent="0.35">
      <c r="A26" s="23" t="s">
        <v>32</v>
      </c>
      <c r="B26" s="20" t="s">
        <v>46</v>
      </c>
      <c r="C26" s="20">
        <f>-C24*12/D23</f>
        <v>3.4332821250905177</v>
      </c>
      <c r="D26" s="20" t="s">
        <v>34</v>
      </c>
      <c r="E26" s="4"/>
      <c r="F26" s="4"/>
      <c r="G26" s="4"/>
      <c r="H26" s="4"/>
      <c r="I26" s="4"/>
      <c r="J26" s="4"/>
      <c r="K26" s="4"/>
      <c r="L26" s="4"/>
    </row>
    <row r="27" spans="1:12" x14ac:dyDescent="0.35">
      <c r="A27" s="28" t="s">
        <v>31</v>
      </c>
      <c r="B27" s="22">
        <f>IRR(B20:L20,0.8)</f>
        <v>0.91812478080134108</v>
      </c>
      <c r="C27" s="20"/>
      <c r="D27" s="20"/>
      <c r="E27" s="4"/>
      <c r="F27" s="4"/>
      <c r="G27" s="4"/>
      <c r="H27" s="4"/>
      <c r="I27" s="4"/>
      <c r="J27" s="4"/>
      <c r="K27" s="4"/>
      <c r="L27" s="4"/>
    </row>
    <row r="28" spans="1:12" x14ac:dyDescent="0.35">
      <c r="A28" s="5" t="s">
        <v>35</v>
      </c>
      <c r="B28" s="4">
        <f>(800*0.18+560*0.16*0.8)/1360</f>
        <v>0.15858823529411764</v>
      </c>
      <c r="C28" s="4">
        <f t="shared" ref="C28:L28" si="12">(800*0.18+560*0.16*0.8)/1360</f>
        <v>0.15858823529411764</v>
      </c>
      <c r="D28" s="4">
        <f t="shared" si="12"/>
        <v>0.15858823529411764</v>
      </c>
      <c r="E28" s="4">
        <f t="shared" si="12"/>
        <v>0.15858823529411764</v>
      </c>
      <c r="F28" s="4">
        <f t="shared" si="12"/>
        <v>0.15858823529411764</v>
      </c>
      <c r="G28" s="4">
        <f t="shared" si="12"/>
        <v>0.15858823529411764</v>
      </c>
      <c r="H28" s="4">
        <f t="shared" si="12"/>
        <v>0.15858823529411764</v>
      </c>
      <c r="I28" s="4">
        <f t="shared" si="12"/>
        <v>0.15858823529411764</v>
      </c>
      <c r="J28" s="4">
        <f t="shared" si="12"/>
        <v>0.15858823529411764</v>
      </c>
      <c r="K28" s="4">
        <f t="shared" si="12"/>
        <v>0.15858823529411764</v>
      </c>
      <c r="L28" s="4">
        <f t="shared" si="12"/>
        <v>0.15858823529411764</v>
      </c>
    </row>
    <row r="29" spans="1:12" x14ac:dyDescent="0.35">
      <c r="A29" s="4" t="s">
        <v>27</v>
      </c>
      <c r="B29" s="4">
        <f>1/(1+B28)^B2</f>
        <v>1</v>
      </c>
      <c r="C29" s="4">
        <f t="shared" ref="C29:L29" si="13">1/(1+C28)^C2</f>
        <v>0.86311941510966694</v>
      </c>
      <c r="D29" s="4">
        <f t="shared" si="13"/>
        <v>0.74497512473925354</v>
      </c>
      <c r="E29" s="4">
        <f t="shared" si="13"/>
        <v>0.64300249393619568</v>
      </c>
      <c r="F29" s="4">
        <f t="shared" si="13"/>
        <v>0.55498793648026634</v>
      </c>
      <c r="G29" s="4">
        <f t="shared" si="13"/>
        <v>0.47902086312776837</v>
      </c>
      <c r="H29" s="4">
        <f t="shared" si="13"/>
        <v>0.41345220720816728</v>
      </c>
      <c r="I29" s="4">
        <f t="shared" si="13"/>
        <v>0.35685862726131418</v>
      </c>
      <c r="J29" s="4">
        <f t="shared" si="13"/>
        <v>0.30801160963862412</v>
      </c>
      <c r="K29" s="4">
        <f t="shared" si="13"/>
        <v>0.2658508003582763</v>
      </c>
      <c r="L29" s="4">
        <f t="shared" si="13"/>
        <v>0.22946098731167222</v>
      </c>
    </row>
    <row r="30" spans="1:12" x14ac:dyDescent="0.35">
      <c r="A30" s="5" t="s">
        <v>28</v>
      </c>
      <c r="B30" s="4">
        <f>B20*B29</f>
        <v>-800</v>
      </c>
      <c r="C30" s="4">
        <f t="shared" ref="C30:L30" si="14">C20*C29</f>
        <v>646.92526401299756</v>
      </c>
      <c r="D30" s="4">
        <f t="shared" si="14"/>
        <v>573.27325798935033</v>
      </c>
      <c r="E30" s="4">
        <f t="shared" si="14"/>
        <v>481.94322925505736</v>
      </c>
      <c r="F30" s="4">
        <f t="shared" si="14"/>
        <v>377.25859970182586</v>
      </c>
      <c r="G30" s="4">
        <f t="shared" si="14"/>
        <v>292.20272650793868</v>
      </c>
      <c r="H30" s="4">
        <f t="shared" si="14"/>
        <v>223.36342042214028</v>
      </c>
      <c r="I30" s="4">
        <f t="shared" si="14"/>
        <v>167.89484695390311</v>
      </c>
      <c r="J30" s="4">
        <f t="shared" si="14"/>
        <v>123.42641221438946</v>
      </c>
      <c r="K30" s="4">
        <f t="shared" si="14"/>
        <v>87.985980886575135</v>
      </c>
      <c r="L30" s="4">
        <f t="shared" si="14"/>
        <v>196.69395832356543</v>
      </c>
    </row>
    <row r="31" spans="1:12" x14ac:dyDescent="0.35">
      <c r="A31" s="4" t="s">
        <v>29</v>
      </c>
      <c r="B31" s="4">
        <f>B30</f>
        <v>-800</v>
      </c>
      <c r="C31" s="4">
        <f>B31+C30</f>
        <v>-153.07473598700244</v>
      </c>
      <c r="D31" s="4">
        <f t="shared" ref="D31:L31" si="15">C31+D30</f>
        <v>420.19852200234789</v>
      </c>
      <c r="E31" s="4">
        <f t="shared" si="15"/>
        <v>902.1417512574053</v>
      </c>
      <c r="F31" s="4">
        <f t="shared" si="15"/>
        <v>1279.4003509592312</v>
      </c>
      <c r="G31" s="4">
        <f t="shared" si="15"/>
        <v>1571.6030774671699</v>
      </c>
      <c r="H31" s="4">
        <f t="shared" si="15"/>
        <v>1794.9664978893102</v>
      </c>
      <c r="I31" s="4">
        <f t="shared" si="15"/>
        <v>1962.8613448432134</v>
      </c>
      <c r="J31" s="4">
        <f t="shared" si="15"/>
        <v>2086.2877570576029</v>
      </c>
      <c r="K31" s="4">
        <f t="shared" si="15"/>
        <v>2174.2737379441778</v>
      </c>
      <c r="L31" s="4">
        <f t="shared" si="15"/>
        <v>2370.9676962677431</v>
      </c>
    </row>
    <row r="32" spans="1:12" x14ac:dyDescent="0.35">
      <c r="A32" s="23" t="s">
        <v>30</v>
      </c>
      <c r="B32" s="4">
        <f>SUM(B30:L30)</f>
        <v>2370.9676962677431</v>
      </c>
      <c r="C32" s="13">
        <f>NPV(B28,C20:L20)+B20</f>
        <v>2370.9676962677427</v>
      </c>
      <c r="D32" s="4"/>
      <c r="E32" s="4"/>
      <c r="F32" s="4"/>
      <c r="G32" s="4"/>
      <c r="H32" s="4"/>
      <c r="I32" s="4"/>
      <c r="J32" s="4"/>
      <c r="K32" s="4"/>
      <c r="L32" s="4"/>
    </row>
    <row r="33" spans="1:12" x14ac:dyDescent="0.35">
      <c r="A33" s="28" t="s">
        <v>32</v>
      </c>
      <c r="B33" s="4" t="s">
        <v>46</v>
      </c>
      <c r="C33" s="4">
        <f>-C31*12/D30</f>
        <v>3.2042255699953706</v>
      </c>
      <c r="D33" s="4" t="s">
        <v>34</v>
      </c>
      <c r="E33" s="4"/>
      <c r="F33" s="4"/>
      <c r="G33" s="4"/>
      <c r="H33" s="4"/>
      <c r="I33" s="4"/>
      <c r="J33" s="4"/>
      <c r="K33" s="4"/>
      <c r="L33" s="4"/>
    </row>
    <row r="34" spans="1:12" x14ac:dyDescent="0.35">
      <c r="A34" s="23" t="s">
        <v>31</v>
      </c>
      <c r="B34" s="14">
        <v>0.91812478080134108</v>
      </c>
      <c r="C34" s="4"/>
      <c r="D34" s="4"/>
      <c r="E34" s="4"/>
      <c r="F34" s="4"/>
      <c r="G34" s="4"/>
      <c r="H34" s="4"/>
      <c r="I34" s="4"/>
      <c r="J34" s="4"/>
      <c r="K34" s="4"/>
      <c r="L34" s="4"/>
    </row>
  </sheetData>
  <mergeCells count="1">
    <mergeCell ref="A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D13" sqref="D13:G13"/>
    </sheetView>
  </sheetViews>
  <sheetFormatPr defaultRowHeight="14.5" x14ac:dyDescent="0.35"/>
  <cols>
    <col min="1" max="1" width="16.7265625" customWidth="1"/>
    <col min="2" max="2" width="13.7265625" customWidth="1"/>
    <col min="4" max="4" width="17.36328125" customWidth="1"/>
    <col min="5" max="5" width="14.1796875" customWidth="1"/>
    <col min="6" max="6" width="12.6328125" customWidth="1"/>
    <col min="7" max="7" width="14.90625" customWidth="1"/>
  </cols>
  <sheetData>
    <row r="1" spans="1:7" x14ac:dyDescent="0.35">
      <c r="A1" s="7" t="s">
        <v>47</v>
      </c>
      <c r="B1" s="7"/>
      <c r="C1" s="7"/>
      <c r="D1" s="7"/>
      <c r="E1" s="7"/>
      <c r="F1" s="7"/>
      <c r="G1" s="7"/>
    </row>
    <row r="2" spans="1:7" x14ac:dyDescent="0.35">
      <c r="F2" s="8"/>
    </row>
    <row r="3" spans="1:7" x14ac:dyDescent="0.35">
      <c r="A3" s="9" t="s">
        <v>48</v>
      </c>
      <c r="B3" s="9" t="s">
        <v>49</v>
      </c>
      <c r="D3" s="9" t="s">
        <v>50</v>
      </c>
      <c r="E3" s="9" t="s">
        <v>10</v>
      </c>
      <c r="F3" s="9" t="s">
        <v>51</v>
      </c>
      <c r="G3" s="9" t="s">
        <v>52</v>
      </c>
    </row>
    <row r="4" spans="1:7" x14ac:dyDescent="0.35">
      <c r="A4" s="4" t="s">
        <v>53</v>
      </c>
      <c r="B4" s="4">
        <v>0.8</v>
      </c>
      <c r="D4" s="4">
        <v>5000</v>
      </c>
      <c r="E4" s="4">
        <f>D4*2</f>
        <v>10000</v>
      </c>
      <c r="F4" s="4">
        <f>60000+D4*0.8</f>
        <v>64000</v>
      </c>
      <c r="G4" s="4">
        <f>E4-F4</f>
        <v>-54000</v>
      </c>
    </row>
    <row r="5" spans="1:7" x14ac:dyDescent="0.35">
      <c r="A5" s="4" t="s">
        <v>54</v>
      </c>
      <c r="B5" s="4">
        <v>60000</v>
      </c>
      <c r="D5" s="4">
        <v>10000</v>
      </c>
      <c r="E5" s="4">
        <f t="shared" ref="E5:E19" si="0">D5*2</f>
        <v>20000</v>
      </c>
      <c r="F5" s="4">
        <f t="shared" ref="F5:F19" si="1">60000+D5*0.8</f>
        <v>68000</v>
      </c>
      <c r="G5" s="4">
        <f t="shared" ref="G5:G19" si="2">E5-F5</f>
        <v>-48000</v>
      </c>
    </row>
    <row r="6" spans="1:7" x14ac:dyDescent="0.35">
      <c r="A6" s="4" t="s">
        <v>55</v>
      </c>
      <c r="B6" s="4">
        <v>2</v>
      </c>
      <c r="D6" s="4">
        <v>15000</v>
      </c>
      <c r="E6" s="4">
        <f t="shared" si="0"/>
        <v>30000</v>
      </c>
      <c r="F6" s="4">
        <f t="shared" si="1"/>
        <v>72000</v>
      </c>
      <c r="G6" s="4">
        <f t="shared" si="2"/>
        <v>-42000</v>
      </c>
    </row>
    <row r="7" spans="1:7" x14ac:dyDescent="0.35">
      <c r="A7" s="10" t="s">
        <v>56</v>
      </c>
      <c r="B7" s="10">
        <v>50000</v>
      </c>
      <c r="D7" s="4">
        <v>20000</v>
      </c>
      <c r="E7" s="4">
        <f t="shared" si="0"/>
        <v>40000</v>
      </c>
      <c r="F7" s="4">
        <f t="shared" si="1"/>
        <v>76000</v>
      </c>
      <c r="G7" s="4">
        <f t="shared" si="2"/>
        <v>-36000</v>
      </c>
    </row>
    <row r="8" spans="1:7" x14ac:dyDescent="0.35">
      <c r="A8" s="4" t="s">
        <v>10</v>
      </c>
      <c r="B8" s="4">
        <f>B7*B6</f>
        <v>100000</v>
      </c>
      <c r="D8" s="4">
        <v>25000</v>
      </c>
      <c r="E8" s="4">
        <f t="shared" si="0"/>
        <v>50000</v>
      </c>
      <c r="F8" s="4">
        <f t="shared" si="1"/>
        <v>80000</v>
      </c>
      <c r="G8" s="4">
        <f t="shared" si="2"/>
        <v>-30000</v>
      </c>
    </row>
    <row r="9" spans="1:7" x14ac:dyDescent="0.35">
      <c r="A9" s="10" t="s">
        <v>52</v>
      </c>
      <c r="B9" s="10">
        <f>B8-B5-B4*B7</f>
        <v>0</v>
      </c>
      <c r="D9" s="4">
        <v>30000</v>
      </c>
      <c r="E9" s="4">
        <f t="shared" si="0"/>
        <v>60000</v>
      </c>
      <c r="F9" s="4">
        <f t="shared" si="1"/>
        <v>84000</v>
      </c>
      <c r="G9" s="4">
        <f t="shared" si="2"/>
        <v>-24000</v>
      </c>
    </row>
    <row r="10" spans="1:7" x14ac:dyDescent="0.35">
      <c r="D10" s="4">
        <v>35000</v>
      </c>
      <c r="E10" s="4">
        <f t="shared" si="0"/>
        <v>70000</v>
      </c>
      <c r="F10" s="4">
        <f t="shared" si="1"/>
        <v>88000</v>
      </c>
      <c r="G10" s="4">
        <f t="shared" si="2"/>
        <v>-18000</v>
      </c>
    </row>
    <row r="11" spans="1:7" x14ac:dyDescent="0.35">
      <c r="D11" s="4">
        <v>40000</v>
      </c>
      <c r="E11" s="4">
        <f t="shared" si="0"/>
        <v>80000</v>
      </c>
      <c r="F11" s="4">
        <f t="shared" si="1"/>
        <v>92000</v>
      </c>
      <c r="G11" s="4">
        <f t="shared" si="2"/>
        <v>-12000</v>
      </c>
    </row>
    <row r="12" spans="1:7" x14ac:dyDescent="0.35">
      <c r="D12" s="4">
        <v>45000</v>
      </c>
      <c r="E12" s="4">
        <f t="shared" si="0"/>
        <v>90000</v>
      </c>
      <c r="F12" s="4">
        <f t="shared" si="1"/>
        <v>96000</v>
      </c>
      <c r="G12" s="4">
        <f t="shared" si="2"/>
        <v>-6000</v>
      </c>
    </row>
    <row r="13" spans="1:7" x14ac:dyDescent="0.35">
      <c r="D13" s="10">
        <v>50000</v>
      </c>
      <c r="E13" s="10">
        <f t="shared" si="0"/>
        <v>100000</v>
      </c>
      <c r="F13" s="10">
        <f t="shared" si="1"/>
        <v>100000</v>
      </c>
      <c r="G13" s="10">
        <f t="shared" si="2"/>
        <v>0</v>
      </c>
    </row>
    <row r="14" spans="1:7" x14ac:dyDescent="0.35">
      <c r="D14" s="4">
        <v>55000</v>
      </c>
      <c r="E14" s="4">
        <f t="shared" si="0"/>
        <v>110000</v>
      </c>
      <c r="F14" s="4">
        <f t="shared" si="1"/>
        <v>104000</v>
      </c>
      <c r="G14" s="4">
        <f t="shared" si="2"/>
        <v>6000</v>
      </c>
    </row>
    <row r="15" spans="1:7" x14ac:dyDescent="0.35">
      <c r="D15" s="4">
        <v>60000</v>
      </c>
      <c r="E15" s="4">
        <f t="shared" si="0"/>
        <v>120000</v>
      </c>
      <c r="F15" s="4">
        <f t="shared" si="1"/>
        <v>108000</v>
      </c>
      <c r="G15" s="4">
        <f t="shared" si="2"/>
        <v>12000</v>
      </c>
    </row>
    <row r="16" spans="1:7" x14ac:dyDescent="0.35">
      <c r="D16" s="4">
        <v>65000</v>
      </c>
      <c r="E16" s="4">
        <f t="shared" si="0"/>
        <v>130000</v>
      </c>
      <c r="F16" s="4">
        <f t="shared" si="1"/>
        <v>112000</v>
      </c>
      <c r="G16" s="4">
        <f t="shared" si="2"/>
        <v>18000</v>
      </c>
    </row>
    <row r="17" spans="4:7" x14ac:dyDescent="0.35">
      <c r="D17" s="4">
        <v>70000</v>
      </c>
      <c r="E17" s="4">
        <f t="shared" si="0"/>
        <v>140000</v>
      </c>
      <c r="F17" s="4">
        <f t="shared" si="1"/>
        <v>116000</v>
      </c>
      <c r="G17" s="4">
        <f t="shared" si="2"/>
        <v>24000</v>
      </c>
    </row>
    <row r="18" spans="4:7" x14ac:dyDescent="0.35">
      <c r="D18" s="4">
        <v>75000</v>
      </c>
      <c r="E18" s="4">
        <f t="shared" si="0"/>
        <v>150000</v>
      </c>
      <c r="F18" s="4">
        <f t="shared" si="1"/>
        <v>120000</v>
      </c>
      <c r="G18" s="4">
        <f t="shared" si="2"/>
        <v>30000</v>
      </c>
    </row>
    <row r="19" spans="4:7" x14ac:dyDescent="0.35">
      <c r="D19" s="4">
        <v>80000</v>
      </c>
      <c r="E19" s="4">
        <f t="shared" si="0"/>
        <v>160000</v>
      </c>
      <c r="F19" s="4">
        <f t="shared" si="1"/>
        <v>124000</v>
      </c>
      <c r="G19" s="4">
        <f t="shared" si="2"/>
        <v>36000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BẢNG TRẢ LÃI VỐN VAY HÀNG NĂM</vt:lpstr>
      <vt:lpstr>BẢNG DÒNG TIỀN THEO TIPV</vt:lpstr>
      <vt:lpstr>BẢNG DÒNG TIỀN THEO EPV</vt:lpstr>
      <vt:lpstr>BẢNG PHÂN TÍCH SL-CP-LN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2022-06-08T09:22:30Z</dcterms:created>
  <dcterms:modified xsi:type="dcterms:W3CDTF">2022-06-08T10:09:00Z</dcterms:modified>
</cp:coreProperties>
</file>